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EstaPasta_de_trabalho"/>
  <mc:AlternateContent xmlns:mc="http://schemas.openxmlformats.org/markup-compatibility/2006">
    <mc:Choice Requires="x15">
      <x15ac:absPath xmlns:x15ac="http://schemas.microsoft.com/office/spreadsheetml/2010/11/ac" url="\\fileserver\sesa$\GEVS\IMUNIZACAO\PEI\SISTEMAS - ARQUIVOS\COBERTURAS\COBERTURA ROTINA\2026\4. Abril\"/>
    </mc:Choice>
  </mc:AlternateContent>
  <bookViews>
    <workbookView xWindow="0" yWindow="0" windowWidth="28800" windowHeight="12315" tabRatio="852" firstSheet="1" activeTab="1"/>
  </bookViews>
  <sheets>
    <sheet name="cálculos1" sheetId="16" state="hidden" r:id="rId1"/>
    <sheet name="CV Rotina &lt;2A - procedência" sheetId="1" r:id="rId2"/>
    <sheet name="CV Rotina &lt;2A - residência" sheetId="2" r:id="rId3"/>
    <sheet name="CV REF 1A e 4A - procedência" sheetId="3" r:id="rId4"/>
    <sheet name="CV REF 1A e 4A - residência" sheetId="4" r:id="rId5"/>
    <sheet name="Cobert. COVID-19 Menores 4 anos" sheetId="5" state="hidden" r:id="rId6"/>
    <sheet name="dTpa gestantes - procedência" sheetId="9" r:id="rId7"/>
    <sheet name="dTpa gestantes - residência" sheetId="10" r:id="rId8"/>
    <sheet name="VSR gestante - Procedência" sheetId="22" r:id="rId9"/>
    <sheet name="VSR gestante - residência" sheetId="21" r:id="rId10"/>
    <sheet name="COVID-19 gestantes -Procedência" sheetId="11" r:id="rId11"/>
    <sheet name="COVID-19 gestantes -Residência" sheetId="12" r:id="rId12"/>
    <sheet name="COVID-19 idoso -Procêdencia" sheetId="13" r:id="rId13"/>
    <sheet name="COVID-19 idoso -Residência" sheetId="14" r:id="rId14"/>
    <sheet name="Cobert. Meningo C Adolescentes" sheetId="18" r:id="rId15"/>
    <sheet name="Cobert. HPV " sheetId="19" r:id="rId16"/>
    <sheet name="Cobert. Dengue" sheetId="20" r:id="rId17"/>
    <sheet name="cálculos2" sheetId="17" state="hidden" r:id="rId18"/>
  </sheets>
  <externalReferences>
    <externalReference r:id="rId19"/>
    <externalReference r:id="rId20"/>
    <externalReference r:id="rId21"/>
  </externalReferences>
  <definedNames>
    <definedName name="_xlnm._FilterDatabase" localSheetId="3" hidden="1">'CV REF 1A e 4A - procedência'!$A$2:$T$80</definedName>
    <definedName name="_xlnm._FilterDatabase" localSheetId="4" hidden="1">'CV REF 1A e 4A - residência'!$A$2:$T$80</definedName>
    <definedName name="_xlnm._FilterDatabase" localSheetId="1" hidden="1">'CV Rotina &lt;2A - procedência'!$A$2:$AF$80</definedName>
    <definedName name="_xlnm._FilterDatabase" localSheetId="2" hidden="1">'CV Rotina &lt;2A - residência'!$A$2:$AN$80</definedName>
    <definedName name="DOSES_30D_PROCEDENCIA">'[1]TABDIN&lt;=30D'!$D:$D</definedName>
    <definedName name="Doses_Residencia">[2]Tabdin!$E$8:$E$85</definedName>
    <definedName name="MUNICIPIO_30D_PROCEDENCIA">'[1]TABDIN&lt;=30D'!$A:$A</definedName>
    <definedName name="Municipio_Residencia">[2]Tabdin!$D$8:$D$85</definedName>
    <definedName name="Z_1A030D3C_92EE_4DAF_ABAC_228947DF045D_.wvu.FilterData" localSheetId="3" hidden="1">'CV REF 1A e 4A - procedência'!$A$2:$T$80</definedName>
    <definedName name="Z_1A030D3C_92EE_4DAF_ABAC_228947DF045D_.wvu.FilterData" localSheetId="4" hidden="1">'CV REF 1A e 4A - residência'!$A$2:$T$80</definedName>
    <definedName name="Z_1A030D3C_92EE_4DAF_ABAC_228947DF045D_.wvu.FilterData" localSheetId="1" hidden="1">'CV Rotina &lt;2A - procedência'!$A$2:$AA$88</definedName>
    <definedName name="Z_1A030D3C_92EE_4DAF_ABAC_228947DF045D_.wvu.FilterData" localSheetId="2" hidden="1">'CV Rotina &lt;2A - residência'!$A$2:$AA$88</definedName>
    <definedName name="Z_3750D93B_2A32_4040_BAE5_F8408ECDBB1D_.wvu.FilterData" localSheetId="3" hidden="1">'CV REF 1A e 4A - procedência'!$A$2:$T$80</definedName>
    <definedName name="Z_3750D93B_2A32_4040_BAE5_F8408ECDBB1D_.wvu.FilterData" localSheetId="4" hidden="1">'CV REF 1A e 4A - residência'!$A$2:$T$80</definedName>
    <definedName name="Z_3750D93B_2A32_4040_BAE5_F8408ECDBB1D_.wvu.FilterData" localSheetId="1" hidden="1">'CV Rotina &lt;2A - procedência'!$A$2:$AA$88</definedName>
    <definedName name="Z_3750D93B_2A32_4040_BAE5_F8408ECDBB1D_.wvu.FilterData" localSheetId="2" hidden="1">'CV Rotina &lt;2A - residência'!$A$2:$AA$88</definedName>
    <definedName name="Z_9EFA0E2E_4423_4194_BE85_A51AF61C76D7_.wvu.FilterData" localSheetId="3" hidden="1">'CV REF 1A e 4A - procedência'!$A$2:$T$80</definedName>
    <definedName name="Z_9EFA0E2E_4423_4194_BE85_A51AF61C76D7_.wvu.FilterData" localSheetId="4" hidden="1">'CV REF 1A e 4A - residência'!$A$2:$T$80</definedName>
    <definedName name="Z_9EFA0E2E_4423_4194_BE85_A51AF61C76D7_.wvu.FilterData" localSheetId="1" hidden="1">'CV Rotina &lt;2A - procedência'!$A$2:$AA$88</definedName>
    <definedName name="Z_9EFA0E2E_4423_4194_BE85_A51AF61C76D7_.wvu.FilterData" localSheetId="2" hidden="1">'CV Rotina &lt;2A - residência'!$A$2:$AN$80</definedName>
    <definedName name="Z_F4DFBEC3_C3AF_4D5C_B8CA_6961963D0749_.wvu.FilterData" localSheetId="3" hidden="1">'CV REF 1A e 4A - procedência'!$A$2:$T$80</definedName>
    <definedName name="Z_F4DFBEC3_C3AF_4D5C_B8CA_6961963D0749_.wvu.FilterData" localSheetId="4" hidden="1">'CV REF 1A e 4A - residência'!$A$2:$T$80</definedName>
    <definedName name="Z_F4DFBEC3_C3AF_4D5C_B8CA_6961963D0749_.wvu.FilterData" localSheetId="1" hidden="1">'CV Rotina &lt;2A - procedência'!$A$2:$AA$87</definedName>
    <definedName name="Z_F4DFBEC3_C3AF_4D5C_B8CA_6961963D0749_.wvu.FilterData" localSheetId="2" hidden="1">'CV Rotina &lt;2A - residência'!$A$2:$AA$87</definedName>
  </definedNames>
  <calcPr calcId="152511"/>
  <customWorkbookViews>
    <customWorkbookView name="Mayara Santana Alves da Cruz - Modo de exibição pessoal" guid="{3750D93B-2A32-4040-BAE5-F8408ECDBB1D}" personalView="1" maximized="1" xWindow="1592" yWindow="-8" windowWidth="1616" windowHeight="876" activeSheetId="2"/>
    <customWorkbookView name="Renata Martins Fantin - Modo de exibição pessoal" guid="{1A030D3C-92EE-4DAF-ABAC-228947DF045D}" personalView="1" maximized="1" xWindow="-8" yWindow="-8" windowWidth="1382" windowHeight="744" activeSheetId="1"/>
    <customWorkbookView name="Leoverlane da Cunha Miranda - Modo de exibição pessoal" guid="{9EFA0E2E-4423-4194-BE85-A51AF61C76D7}" autoUpdate="1" mergeInterval="15" personalView="1" maximized="1" xWindow="-8" yWindow="-8" windowWidth="1936" windowHeight="1048" activeSheetId="0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83" i="16" l="1"/>
  <c r="D84" i="16"/>
  <c r="D85" i="16"/>
  <c r="D86" i="16"/>
  <c r="D82" i="16"/>
  <c r="D4" i="16"/>
  <c r="D5" i="16"/>
  <c r="D6" i="16"/>
  <c r="D7" i="16"/>
  <c r="D8" i="16"/>
  <c r="D9" i="16"/>
  <c r="D10" i="16"/>
  <c r="D11" i="16"/>
  <c r="D12" i="16"/>
  <c r="D13" i="16"/>
  <c r="D14" i="16"/>
  <c r="D15" i="16"/>
  <c r="D16" i="16"/>
  <c r="D17" i="16"/>
  <c r="D18" i="16"/>
  <c r="D19" i="16"/>
  <c r="D20" i="16"/>
  <c r="D21" i="16"/>
  <c r="D22" i="16"/>
  <c r="D23" i="16"/>
  <c r="D24" i="16"/>
  <c r="D25" i="16"/>
  <c r="D26" i="16"/>
  <c r="D27" i="16"/>
  <c r="D28" i="16"/>
  <c r="D29" i="16"/>
  <c r="D30" i="16"/>
  <c r="D31" i="16"/>
  <c r="D32" i="16"/>
  <c r="D33" i="16"/>
  <c r="D34" i="16"/>
  <c r="D35" i="16"/>
  <c r="D36" i="16"/>
  <c r="D37" i="16"/>
  <c r="D38" i="16"/>
  <c r="D39" i="16"/>
  <c r="D40" i="16"/>
  <c r="D41" i="16"/>
  <c r="D42" i="16"/>
  <c r="D43" i="16"/>
  <c r="D44" i="16"/>
  <c r="D45" i="16"/>
  <c r="D46" i="16"/>
  <c r="D47" i="16"/>
  <c r="D48" i="16"/>
  <c r="D49" i="16"/>
  <c r="D50" i="16"/>
  <c r="D51" i="16"/>
  <c r="D52" i="16"/>
  <c r="D53" i="16"/>
  <c r="D54" i="16"/>
  <c r="D55" i="16"/>
  <c r="D56" i="16"/>
  <c r="D57" i="16"/>
  <c r="D58" i="16"/>
  <c r="D59" i="16"/>
  <c r="D60" i="16"/>
  <c r="D61" i="16"/>
  <c r="D62" i="16"/>
  <c r="D63" i="16"/>
  <c r="D64" i="16"/>
  <c r="D65" i="16"/>
  <c r="D66" i="16"/>
  <c r="D67" i="16"/>
  <c r="D68" i="16"/>
  <c r="D69" i="16"/>
  <c r="D70" i="16"/>
  <c r="D71" i="16"/>
  <c r="D72" i="16"/>
  <c r="D73" i="16"/>
  <c r="D74" i="16"/>
  <c r="D75" i="16"/>
  <c r="D76" i="16"/>
  <c r="D77" i="16"/>
  <c r="D78" i="16"/>
  <c r="D79" i="16"/>
  <c r="D80" i="16"/>
  <c r="D3" i="16"/>
  <c r="S82" i="3" l="1"/>
  <c r="S83" i="3"/>
  <c r="S84" i="3"/>
  <c r="S85" i="3"/>
  <c r="S86" i="3"/>
  <c r="S52" i="1" l="1"/>
  <c r="D85" i="10" l="1"/>
  <c r="D84" i="10"/>
  <c r="D83" i="10"/>
  <c r="D82" i="10"/>
  <c r="D81" i="10"/>
  <c r="D85" i="9"/>
  <c r="D84" i="9"/>
  <c r="D83" i="9"/>
  <c r="D82" i="9"/>
  <c r="D81" i="9"/>
  <c r="D84" i="14" l="1"/>
  <c r="D83" i="14"/>
  <c r="D82" i="14"/>
  <c r="D81" i="14"/>
  <c r="D85" i="14" s="1"/>
  <c r="D85" i="13"/>
  <c r="D84" i="13"/>
  <c r="D83" i="13"/>
  <c r="D82" i="13"/>
  <c r="D81" i="13"/>
  <c r="D85" i="12"/>
  <c r="D84" i="12"/>
  <c r="D83" i="12"/>
  <c r="D82" i="12"/>
  <c r="D81" i="12"/>
  <c r="D85" i="11"/>
  <c r="D84" i="11"/>
  <c r="D83" i="11"/>
  <c r="D82" i="11"/>
  <c r="D81" i="11"/>
  <c r="D85" i="21"/>
  <c r="D84" i="21"/>
  <c r="D83" i="21"/>
  <c r="D82" i="21"/>
  <c r="D81" i="21"/>
  <c r="D81" i="22"/>
  <c r="D82" i="22"/>
  <c r="D83" i="22"/>
  <c r="D84" i="22"/>
  <c r="D85" i="22"/>
  <c r="C85" i="14" l="1"/>
  <c r="C84" i="14"/>
  <c r="E84" i="14" s="1"/>
  <c r="C83" i="14"/>
  <c r="E83" i="14" s="1"/>
  <c r="C82" i="14"/>
  <c r="E82" i="14" s="1"/>
  <c r="C81" i="14"/>
  <c r="E81" i="14" s="1"/>
  <c r="E79" i="14"/>
  <c r="E78" i="14"/>
  <c r="E77" i="14"/>
  <c r="E76" i="14"/>
  <c r="E75" i="14"/>
  <c r="E74" i="14"/>
  <c r="E73" i="14"/>
  <c r="E72" i="14"/>
  <c r="E71" i="14"/>
  <c r="E70" i="14"/>
  <c r="E69" i="14"/>
  <c r="E68" i="14"/>
  <c r="E67" i="14"/>
  <c r="E66" i="14"/>
  <c r="E65" i="14"/>
  <c r="E64" i="14"/>
  <c r="E63" i="14"/>
  <c r="E62" i="14"/>
  <c r="E61" i="14"/>
  <c r="E60" i="14"/>
  <c r="E59" i="14"/>
  <c r="E58" i="14"/>
  <c r="E57" i="14"/>
  <c r="E56" i="14"/>
  <c r="E55" i="14"/>
  <c r="E54" i="14"/>
  <c r="E53" i="14"/>
  <c r="E52" i="14"/>
  <c r="E51" i="14"/>
  <c r="E50" i="14"/>
  <c r="E49" i="14"/>
  <c r="E48" i="14"/>
  <c r="E47" i="14"/>
  <c r="E46" i="14"/>
  <c r="E45" i="14"/>
  <c r="E44" i="14"/>
  <c r="E43" i="14"/>
  <c r="E42" i="14"/>
  <c r="E41" i="14"/>
  <c r="E40" i="14"/>
  <c r="E39" i="14"/>
  <c r="E38" i="14"/>
  <c r="E37" i="14"/>
  <c r="E36" i="14"/>
  <c r="E35" i="14"/>
  <c r="E34" i="14"/>
  <c r="E33" i="14"/>
  <c r="E32" i="14"/>
  <c r="E31" i="14"/>
  <c r="E30" i="14"/>
  <c r="E29" i="14"/>
  <c r="E28" i="14"/>
  <c r="E27" i="14"/>
  <c r="E26" i="14"/>
  <c r="E25" i="14"/>
  <c r="E24" i="14"/>
  <c r="E23" i="14"/>
  <c r="E22" i="14"/>
  <c r="E21" i="14"/>
  <c r="E20" i="14"/>
  <c r="E19" i="14"/>
  <c r="E18" i="14"/>
  <c r="E17" i="14"/>
  <c r="E16" i="14"/>
  <c r="E15" i="14"/>
  <c r="E14" i="14"/>
  <c r="E13" i="14"/>
  <c r="E12" i="14"/>
  <c r="E11" i="14"/>
  <c r="E10" i="14"/>
  <c r="E9" i="14"/>
  <c r="E8" i="14"/>
  <c r="E7" i="14"/>
  <c r="E6" i="14"/>
  <c r="E5" i="14"/>
  <c r="E4" i="14"/>
  <c r="E3" i="14"/>
  <c r="E2" i="14"/>
  <c r="E85" i="13"/>
  <c r="C85" i="13"/>
  <c r="C84" i="13"/>
  <c r="E84" i="13" s="1"/>
  <c r="C83" i="13"/>
  <c r="E83" i="13" s="1"/>
  <c r="C82" i="13"/>
  <c r="E82" i="13" s="1"/>
  <c r="C81" i="13"/>
  <c r="E81" i="13" s="1"/>
  <c r="E79" i="13"/>
  <c r="E78" i="13"/>
  <c r="E77" i="13"/>
  <c r="E76" i="13"/>
  <c r="E75" i="13"/>
  <c r="E74" i="13"/>
  <c r="E73" i="13"/>
  <c r="E72" i="13"/>
  <c r="E71" i="13"/>
  <c r="E70" i="13"/>
  <c r="E69" i="13"/>
  <c r="E68" i="13"/>
  <c r="E67" i="13"/>
  <c r="E66" i="13"/>
  <c r="E65" i="13"/>
  <c r="E64" i="13"/>
  <c r="E63" i="13"/>
  <c r="E62" i="13"/>
  <c r="E61" i="13"/>
  <c r="E60" i="13"/>
  <c r="E59" i="13"/>
  <c r="E58" i="13"/>
  <c r="E57" i="13"/>
  <c r="E56" i="13"/>
  <c r="E55" i="13"/>
  <c r="E54" i="13"/>
  <c r="E53" i="13"/>
  <c r="E52" i="13"/>
  <c r="E51" i="13"/>
  <c r="E50" i="13"/>
  <c r="E49" i="13"/>
  <c r="E48" i="13"/>
  <c r="E47" i="13"/>
  <c r="E46" i="13"/>
  <c r="E45" i="13"/>
  <c r="E44" i="13"/>
  <c r="E43" i="13"/>
  <c r="E42" i="13"/>
  <c r="E41" i="13"/>
  <c r="E40" i="13"/>
  <c r="E39" i="13"/>
  <c r="E38" i="13"/>
  <c r="E37" i="13"/>
  <c r="E36" i="13"/>
  <c r="E35" i="13"/>
  <c r="E34" i="13"/>
  <c r="E33" i="13"/>
  <c r="E32" i="13"/>
  <c r="E31" i="13"/>
  <c r="E30" i="13"/>
  <c r="E29" i="13"/>
  <c r="E28" i="13"/>
  <c r="E27" i="13"/>
  <c r="E26" i="13"/>
  <c r="E25" i="13"/>
  <c r="E24" i="13"/>
  <c r="E23" i="13"/>
  <c r="E22" i="13"/>
  <c r="E21" i="13"/>
  <c r="E20" i="13"/>
  <c r="E19" i="13"/>
  <c r="E18" i="13"/>
  <c r="E17" i="13"/>
  <c r="E16" i="13"/>
  <c r="E15" i="13"/>
  <c r="E14" i="13"/>
  <c r="E13" i="13"/>
  <c r="E12" i="13"/>
  <c r="E11" i="13"/>
  <c r="E10" i="13"/>
  <c r="E9" i="13"/>
  <c r="E8" i="13"/>
  <c r="E7" i="13"/>
  <c r="E6" i="13"/>
  <c r="E5" i="13"/>
  <c r="E4" i="13"/>
  <c r="E3" i="13"/>
  <c r="E2" i="13"/>
  <c r="C85" i="12"/>
  <c r="C84" i="12"/>
  <c r="E84" i="12" s="1"/>
  <c r="C83" i="12"/>
  <c r="E83" i="12" s="1"/>
  <c r="C82" i="12"/>
  <c r="C81" i="12"/>
  <c r="E81" i="12" s="1"/>
  <c r="E79" i="12"/>
  <c r="E78" i="12"/>
  <c r="E77" i="12"/>
  <c r="E76" i="12"/>
  <c r="E75" i="12"/>
  <c r="E74" i="12"/>
  <c r="E73" i="12"/>
  <c r="E72" i="12"/>
  <c r="E71" i="12"/>
  <c r="E70" i="12"/>
  <c r="E69" i="12"/>
  <c r="E68" i="12"/>
  <c r="E67" i="12"/>
  <c r="E66" i="12"/>
  <c r="E65" i="12"/>
  <c r="E64" i="12"/>
  <c r="E63" i="12"/>
  <c r="E62" i="12"/>
  <c r="E61" i="12"/>
  <c r="E60" i="12"/>
  <c r="E59" i="12"/>
  <c r="E58" i="12"/>
  <c r="E57" i="12"/>
  <c r="E56" i="12"/>
  <c r="E55" i="12"/>
  <c r="E54" i="12"/>
  <c r="E53" i="12"/>
  <c r="E52" i="12"/>
  <c r="E51" i="12"/>
  <c r="E50" i="12"/>
  <c r="E49" i="12"/>
  <c r="E48" i="12"/>
  <c r="E47" i="12"/>
  <c r="E46" i="12"/>
  <c r="E45" i="12"/>
  <c r="E44" i="12"/>
  <c r="E43" i="12"/>
  <c r="E42" i="12"/>
  <c r="E41" i="12"/>
  <c r="E40" i="12"/>
  <c r="E39" i="12"/>
  <c r="E38" i="12"/>
  <c r="E37" i="12"/>
  <c r="E36" i="12"/>
  <c r="E35" i="12"/>
  <c r="E34" i="12"/>
  <c r="E33" i="12"/>
  <c r="E32" i="12"/>
  <c r="E31" i="12"/>
  <c r="E30" i="12"/>
  <c r="E29" i="12"/>
  <c r="E28" i="12"/>
  <c r="E27" i="12"/>
  <c r="E26" i="12"/>
  <c r="E25" i="12"/>
  <c r="E24" i="12"/>
  <c r="E23" i="12"/>
  <c r="E22" i="12"/>
  <c r="E21" i="12"/>
  <c r="E20" i="12"/>
  <c r="E19" i="12"/>
  <c r="E18" i="12"/>
  <c r="E17" i="12"/>
  <c r="E16" i="12"/>
  <c r="E15" i="12"/>
  <c r="E14" i="12"/>
  <c r="E13" i="12"/>
  <c r="E12" i="12"/>
  <c r="E11" i="12"/>
  <c r="E10" i="12"/>
  <c r="E9" i="12"/>
  <c r="E8" i="12"/>
  <c r="E7" i="12"/>
  <c r="E6" i="12"/>
  <c r="E5" i="12"/>
  <c r="E4" i="12"/>
  <c r="E3" i="12"/>
  <c r="E2" i="12"/>
  <c r="C85" i="11"/>
  <c r="E85" i="11" s="1"/>
  <c r="C84" i="11"/>
  <c r="C83" i="11"/>
  <c r="E83" i="11" s="1"/>
  <c r="C82" i="11"/>
  <c r="E82" i="11" s="1"/>
  <c r="C81" i="11"/>
  <c r="E81" i="11" s="1"/>
  <c r="E79" i="11"/>
  <c r="E78" i="11"/>
  <c r="E77" i="11"/>
  <c r="E76" i="11"/>
  <c r="E75" i="11"/>
  <c r="E74" i="11"/>
  <c r="E73" i="11"/>
  <c r="E72" i="11"/>
  <c r="E71" i="11"/>
  <c r="E70" i="11"/>
  <c r="E69" i="11"/>
  <c r="E68" i="11"/>
  <c r="E67" i="11"/>
  <c r="E66" i="11"/>
  <c r="E65" i="11"/>
  <c r="E64" i="11"/>
  <c r="E63" i="11"/>
  <c r="E62" i="11"/>
  <c r="E61" i="11"/>
  <c r="E60" i="11"/>
  <c r="E59" i="11"/>
  <c r="E58" i="11"/>
  <c r="E57" i="11"/>
  <c r="E56" i="11"/>
  <c r="E55" i="11"/>
  <c r="E54" i="11"/>
  <c r="E53" i="11"/>
  <c r="E52" i="11"/>
  <c r="E51" i="11"/>
  <c r="E50" i="11"/>
  <c r="E49" i="11"/>
  <c r="E48" i="11"/>
  <c r="E47" i="11"/>
  <c r="E46" i="11"/>
  <c r="E45" i="11"/>
  <c r="E44" i="11"/>
  <c r="E43" i="11"/>
  <c r="E42" i="11"/>
  <c r="E41" i="11"/>
  <c r="E40" i="11"/>
  <c r="E39" i="11"/>
  <c r="E38" i="11"/>
  <c r="E37" i="11"/>
  <c r="E36" i="11"/>
  <c r="E35" i="11"/>
  <c r="E34" i="11"/>
  <c r="E33" i="11"/>
  <c r="E32" i="11"/>
  <c r="E31" i="11"/>
  <c r="E30" i="11"/>
  <c r="E29" i="11"/>
  <c r="E28" i="11"/>
  <c r="E27" i="11"/>
  <c r="E26" i="11"/>
  <c r="E25" i="11"/>
  <c r="E24" i="11"/>
  <c r="E23" i="11"/>
  <c r="E22" i="11"/>
  <c r="E21" i="11"/>
  <c r="E20" i="11"/>
  <c r="E19" i="11"/>
  <c r="E18" i="11"/>
  <c r="E17" i="11"/>
  <c r="E16" i="11"/>
  <c r="E15" i="11"/>
  <c r="E14" i="11"/>
  <c r="E13" i="11"/>
  <c r="E12" i="11"/>
  <c r="E11" i="11"/>
  <c r="E10" i="11"/>
  <c r="E9" i="11"/>
  <c r="E8" i="11"/>
  <c r="E7" i="11"/>
  <c r="E6" i="11"/>
  <c r="E5" i="11"/>
  <c r="E4" i="11"/>
  <c r="E3" i="11"/>
  <c r="E2" i="11"/>
  <c r="C85" i="21"/>
  <c r="C84" i="21"/>
  <c r="C83" i="21"/>
  <c r="E83" i="21" s="1"/>
  <c r="C82" i="21"/>
  <c r="E82" i="21" s="1"/>
  <c r="C81" i="21"/>
  <c r="E79" i="21"/>
  <c r="E78" i="21"/>
  <c r="E77" i="21"/>
  <c r="E76" i="21"/>
  <c r="E75" i="21"/>
  <c r="E74" i="21"/>
  <c r="E73" i="21"/>
  <c r="E72" i="21"/>
  <c r="E71" i="21"/>
  <c r="E70" i="21"/>
  <c r="E69" i="21"/>
  <c r="E68" i="21"/>
  <c r="E67" i="21"/>
  <c r="E66" i="21"/>
  <c r="E65" i="21"/>
  <c r="E64" i="21"/>
  <c r="E63" i="21"/>
  <c r="E62" i="21"/>
  <c r="E61" i="21"/>
  <c r="E60" i="21"/>
  <c r="E59" i="21"/>
  <c r="E58" i="21"/>
  <c r="E57" i="21"/>
  <c r="E56" i="21"/>
  <c r="E55" i="21"/>
  <c r="E54" i="21"/>
  <c r="E53" i="21"/>
  <c r="E52" i="21"/>
  <c r="E51" i="21"/>
  <c r="E50" i="21"/>
  <c r="E49" i="21"/>
  <c r="E48" i="21"/>
  <c r="E47" i="21"/>
  <c r="E46" i="21"/>
  <c r="E45" i="21"/>
  <c r="E44" i="21"/>
  <c r="E43" i="21"/>
  <c r="E42" i="21"/>
  <c r="E41" i="21"/>
  <c r="E40" i="21"/>
  <c r="E39" i="21"/>
  <c r="E38" i="21"/>
  <c r="E37" i="21"/>
  <c r="E36" i="21"/>
  <c r="E35" i="21"/>
  <c r="E34" i="21"/>
  <c r="E33" i="21"/>
  <c r="E32" i="21"/>
  <c r="E31" i="21"/>
  <c r="E30" i="21"/>
  <c r="E29" i="21"/>
  <c r="E28" i="21"/>
  <c r="E27" i="21"/>
  <c r="E26" i="21"/>
  <c r="E25" i="21"/>
  <c r="E24" i="21"/>
  <c r="E23" i="21"/>
  <c r="E22" i="21"/>
  <c r="E21" i="21"/>
  <c r="E20" i="21"/>
  <c r="E19" i="21"/>
  <c r="E18" i="21"/>
  <c r="E17" i="21"/>
  <c r="E16" i="21"/>
  <c r="E15" i="21"/>
  <c r="E14" i="21"/>
  <c r="E13" i="21"/>
  <c r="E12" i="21"/>
  <c r="E11" i="21"/>
  <c r="E10" i="21"/>
  <c r="E9" i="21"/>
  <c r="E8" i="21"/>
  <c r="E7" i="21"/>
  <c r="E6" i="21"/>
  <c r="E5" i="21"/>
  <c r="E4" i="21"/>
  <c r="E3" i="21"/>
  <c r="E2" i="21"/>
  <c r="C85" i="22"/>
  <c r="E85" i="22" s="1"/>
  <c r="C84" i="22"/>
  <c r="E84" i="22" s="1"/>
  <c r="C83" i="22"/>
  <c r="C82" i="22"/>
  <c r="E82" i="22" s="1"/>
  <c r="C81" i="22"/>
  <c r="E79" i="22"/>
  <c r="E78" i="22"/>
  <c r="E77" i="22"/>
  <c r="E76" i="22"/>
  <c r="E75" i="22"/>
  <c r="E74" i="22"/>
  <c r="E73" i="22"/>
  <c r="E72" i="22"/>
  <c r="E71" i="22"/>
  <c r="E70" i="22"/>
  <c r="E69" i="22"/>
  <c r="E68" i="22"/>
  <c r="E67" i="22"/>
  <c r="E66" i="22"/>
  <c r="E65" i="22"/>
  <c r="E64" i="22"/>
  <c r="E63" i="22"/>
  <c r="E62" i="22"/>
  <c r="E61" i="22"/>
  <c r="E60" i="22"/>
  <c r="E59" i="22"/>
  <c r="E58" i="22"/>
  <c r="E57" i="22"/>
  <c r="E56" i="22"/>
  <c r="E55" i="22"/>
  <c r="E54" i="22"/>
  <c r="E53" i="22"/>
  <c r="E52" i="22"/>
  <c r="E51" i="22"/>
  <c r="E50" i="22"/>
  <c r="E49" i="22"/>
  <c r="E48" i="22"/>
  <c r="E47" i="22"/>
  <c r="E46" i="22"/>
  <c r="E45" i="22"/>
  <c r="E44" i="22"/>
  <c r="E43" i="22"/>
  <c r="E42" i="22"/>
  <c r="E41" i="22"/>
  <c r="E40" i="22"/>
  <c r="E39" i="22"/>
  <c r="E38" i="22"/>
  <c r="E37" i="22"/>
  <c r="E36" i="22"/>
  <c r="E35" i="22"/>
  <c r="E34" i="22"/>
  <c r="E33" i="22"/>
  <c r="E32" i="22"/>
  <c r="E31" i="22"/>
  <c r="E30" i="22"/>
  <c r="E29" i="22"/>
  <c r="E28" i="22"/>
  <c r="E27" i="22"/>
  <c r="E26" i="22"/>
  <c r="E25" i="22"/>
  <c r="E24" i="22"/>
  <c r="E23" i="22"/>
  <c r="E22" i="22"/>
  <c r="E21" i="22"/>
  <c r="E20" i="22"/>
  <c r="E19" i="22"/>
  <c r="E18" i="22"/>
  <c r="E17" i="22"/>
  <c r="E16" i="22"/>
  <c r="E15" i="22"/>
  <c r="E14" i="22"/>
  <c r="E13" i="22"/>
  <c r="E12" i="22"/>
  <c r="E11" i="22"/>
  <c r="E10" i="22"/>
  <c r="E9" i="22"/>
  <c r="E8" i="22"/>
  <c r="E7" i="22"/>
  <c r="E6" i="22"/>
  <c r="E5" i="22"/>
  <c r="E4" i="22"/>
  <c r="E3" i="22"/>
  <c r="E2" i="22"/>
  <c r="C85" i="10"/>
  <c r="E85" i="10" s="1"/>
  <c r="C84" i="10"/>
  <c r="E84" i="10" s="1"/>
  <c r="C83" i="10"/>
  <c r="E83" i="10" s="1"/>
  <c r="C82" i="10"/>
  <c r="E82" i="10" s="1"/>
  <c r="C81" i="10"/>
  <c r="E81" i="10" s="1"/>
  <c r="E79" i="10"/>
  <c r="E78" i="10"/>
  <c r="E77" i="10"/>
  <c r="E76" i="10"/>
  <c r="E75" i="10"/>
  <c r="E74" i="10"/>
  <c r="E73" i="10"/>
  <c r="E72" i="10"/>
  <c r="E71" i="10"/>
  <c r="E70" i="10"/>
  <c r="E69" i="10"/>
  <c r="E68" i="10"/>
  <c r="E67" i="10"/>
  <c r="E66" i="10"/>
  <c r="E65" i="10"/>
  <c r="E64" i="10"/>
  <c r="E63" i="10"/>
  <c r="E62" i="10"/>
  <c r="E61" i="10"/>
  <c r="E60" i="10"/>
  <c r="E59" i="10"/>
  <c r="E58" i="10"/>
  <c r="E57" i="10"/>
  <c r="E56" i="10"/>
  <c r="E55" i="10"/>
  <c r="E54" i="10"/>
  <c r="E53" i="10"/>
  <c r="E52" i="10"/>
  <c r="E51" i="10"/>
  <c r="E50" i="10"/>
  <c r="E49" i="10"/>
  <c r="E48" i="10"/>
  <c r="E47" i="10"/>
  <c r="E46" i="10"/>
  <c r="E45" i="10"/>
  <c r="E44" i="10"/>
  <c r="E43" i="10"/>
  <c r="E42" i="10"/>
  <c r="E41" i="10"/>
  <c r="E40" i="10"/>
  <c r="E39" i="10"/>
  <c r="E38" i="10"/>
  <c r="E37" i="10"/>
  <c r="E36" i="10"/>
  <c r="E35" i="10"/>
  <c r="E34" i="10"/>
  <c r="E33" i="10"/>
  <c r="E32" i="10"/>
  <c r="E31" i="10"/>
  <c r="E30" i="10"/>
  <c r="E29" i="10"/>
  <c r="E28" i="10"/>
  <c r="E27" i="10"/>
  <c r="E26" i="10"/>
  <c r="E25" i="10"/>
  <c r="E24" i="10"/>
  <c r="E23" i="10"/>
  <c r="E22" i="10"/>
  <c r="E21" i="10"/>
  <c r="E20" i="10"/>
  <c r="E19" i="10"/>
  <c r="E18" i="10"/>
  <c r="E17" i="10"/>
  <c r="E16" i="10"/>
  <c r="E15" i="10"/>
  <c r="E14" i="10"/>
  <c r="E13" i="10"/>
  <c r="E12" i="10"/>
  <c r="E11" i="10"/>
  <c r="E10" i="10"/>
  <c r="E9" i="10"/>
  <c r="E8" i="10"/>
  <c r="E7" i="10"/>
  <c r="E6" i="10"/>
  <c r="E5" i="10"/>
  <c r="E4" i="10"/>
  <c r="E3" i="10"/>
  <c r="E2" i="10"/>
  <c r="C85" i="9"/>
  <c r="E85" i="9" s="1"/>
  <c r="C84" i="9"/>
  <c r="E84" i="9" s="1"/>
  <c r="C83" i="9"/>
  <c r="C82" i="9"/>
  <c r="C81" i="9"/>
  <c r="E79" i="9"/>
  <c r="E78" i="9"/>
  <c r="E77" i="9"/>
  <c r="E76" i="9"/>
  <c r="E75" i="9"/>
  <c r="E74" i="9"/>
  <c r="E73" i="9"/>
  <c r="E72" i="9"/>
  <c r="E71" i="9"/>
  <c r="E70" i="9"/>
  <c r="E69" i="9"/>
  <c r="E68" i="9"/>
  <c r="E67" i="9"/>
  <c r="E66" i="9"/>
  <c r="E65" i="9"/>
  <c r="E64" i="9"/>
  <c r="E63" i="9"/>
  <c r="E62" i="9"/>
  <c r="E61" i="9"/>
  <c r="E60" i="9"/>
  <c r="E59" i="9"/>
  <c r="E58" i="9"/>
  <c r="E57" i="9"/>
  <c r="E56" i="9"/>
  <c r="E55" i="9"/>
  <c r="E54" i="9"/>
  <c r="E53" i="9"/>
  <c r="E52" i="9"/>
  <c r="E51" i="9"/>
  <c r="E50" i="9"/>
  <c r="E49" i="9"/>
  <c r="E48" i="9"/>
  <c r="E47" i="9"/>
  <c r="E46" i="9"/>
  <c r="E45" i="9"/>
  <c r="E44" i="9"/>
  <c r="E43" i="9"/>
  <c r="E42" i="9"/>
  <c r="E41" i="9"/>
  <c r="E40" i="9"/>
  <c r="E39" i="9"/>
  <c r="E38" i="9"/>
  <c r="E37" i="9"/>
  <c r="E36" i="9"/>
  <c r="E35" i="9"/>
  <c r="E34" i="9"/>
  <c r="E33" i="9"/>
  <c r="E32" i="9"/>
  <c r="E31" i="9"/>
  <c r="E30" i="9"/>
  <c r="E29" i="9"/>
  <c r="E28" i="9"/>
  <c r="E27" i="9"/>
  <c r="E26" i="9"/>
  <c r="E25" i="9"/>
  <c r="E24" i="9"/>
  <c r="E23" i="9"/>
  <c r="E22" i="9"/>
  <c r="E21" i="9"/>
  <c r="E20" i="9"/>
  <c r="E19" i="9"/>
  <c r="E18" i="9"/>
  <c r="E17" i="9"/>
  <c r="E16" i="9"/>
  <c r="E15" i="9"/>
  <c r="E14" i="9"/>
  <c r="E13" i="9"/>
  <c r="E12" i="9"/>
  <c r="E11" i="9"/>
  <c r="E10" i="9"/>
  <c r="E9" i="9"/>
  <c r="E8" i="9"/>
  <c r="E7" i="9"/>
  <c r="E6" i="9"/>
  <c r="E5" i="9"/>
  <c r="E4" i="9"/>
  <c r="E3" i="9"/>
  <c r="E2" i="9"/>
  <c r="S86" i="4"/>
  <c r="Q86" i="4"/>
  <c r="O86" i="4"/>
  <c r="M86" i="4"/>
  <c r="K86" i="4"/>
  <c r="I86" i="4"/>
  <c r="G86" i="4"/>
  <c r="E86" i="4"/>
  <c r="D86" i="4"/>
  <c r="C86" i="4"/>
  <c r="S85" i="4"/>
  <c r="Q85" i="4"/>
  <c r="O85" i="4"/>
  <c r="M85" i="4"/>
  <c r="K85" i="4"/>
  <c r="I85" i="4"/>
  <c r="G85" i="4"/>
  <c r="E85" i="4"/>
  <c r="D85" i="4"/>
  <c r="C85" i="4"/>
  <c r="S84" i="4"/>
  <c r="Q84" i="4"/>
  <c r="O84" i="4"/>
  <c r="M84" i="4"/>
  <c r="K84" i="4"/>
  <c r="I84" i="4"/>
  <c r="G84" i="4"/>
  <c r="E84" i="4"/>
  <c r="D84" i="4"/>
  <c r="C84" i="4"/>
  <c r="S83" i="4"/>
  <c r="Q83" i="4"/>
  <c r="R83" i="4" s="1"/>
  <c r="O83" i="4"/>
  <c r="M83" i="4"/>
  <c r="K83" i="4"/>
  <c r="I83" i="4"/>
  <c r="G83" i="4"/>
  <c r="E83" i="4"/>
  <c r="D83" i="4"/>
  <c r="C83" i="4"/>
  <c r="S82" i="4"/>
  <c r="Q82" i="4"/>
  <c r="O82" i="4"/>
  <c r="M82" i="4"/>
  <c r="K82" i="4"/>
  <c r="I82" i="4"/>
  <c r="G82" i="4"/>
  <c r="E82" i="4"/>
  <c r="D82" i="4"/>
  <c r="C82" i="4"/>
  <c r="T80" i="4"/>
  <c r="R80" i="4"/>
  <c r="P80" i="4"/>
  <c r="N80" i="4"/>
  <c r="L80" i="4"/>
  <c r="J80" i="4"/>
  <c r="H80" i="4"/>
  <c r="F80" i="4"/>
  <c r="T79" i="4"/>
  <c r="R79" i="4"/>
  <c r="P79" i="4"/>
  <c r="N79" i="4"/>
  <c r="L79" i="4"/>
  <c r="J79" i="4"/>
  <c r="H79" i="4"/>
  <c r="F79" i="4"/>
  <c r="T78" i="4"/>
  <c r="R78" i="4"/>
  <c r="P78" i="4"/>
  <c r="N78" i="4"/>
  <c r="L78" i="4"/>
  <c r="J78" i="4"/>
  <c r="H78" i="4"/>
  <c r="F78" i="4"/>
  <c r="T77" i="4"/>
  <c r="R77" i="4"/>
  <c r="P77" i="4"/>
  <c r="N77" i="4"/>
  <c r="L77" i="4"/>
  <c r="J77" i="4"/>
  <c r="H77" i="4"/>
  <c r="F77" i="4"/>
  <c r="T76" i="4"/>
  <c r="R76" i="4"/>
  <c r="P76" i="4"/>
  <c r="N76" i="4"/>
  <c r="L76" i="4"/>
  <c r="J76" i="4"/>
  <c r="H76" i="4"/>
  <c r="F76" i="4"/>
  <c r="T75" i="4"/>
  <c r="R75" i="4"/>
  <c r="P75" i="4"/>
  <c r="N75" i="4"/>
  <c r="L75" i="4"/>
  <c r="J75" i="4"/>
  <c r="H75" i="4"/>
  <c r="F75" i="4"/>
  <c r="T74" i="4"/>
  <c r="R74" i="4"/>
  <c r="P74" i="4"/>
  <c r="N74" i="4"/>
  <c r="L74" i="4"/>
  <c r="J74" i="4"/>
  <c r="H74" i="4"/>
  <c r="F74" i="4"/>
  <c r="T73" i="4"/>
  <c r="R73" i="4"/>
  <c r="P73" i="4"/>
  <c r="N73" i="4"/>
  <c r="L73" i="4"/>
  <c r="J73" i="4"/>
  <c r="H73" i="4"/>
  <c r="F73" i="4"/>
  <c r="T72" i="4"/>
  <c r="R72" i="4"/>
  <c r="P72" i="4"/>
  <c r="N72" i="4"/>
  <c r="L72" i="4"/>
  <c r="J72" i="4"/>
  <c r="H72" i="4"/>
  <c r="F72" i="4"/>
  <c r="T71" i="4"/>
  <c r="R71" i="4"/>
  <c r="P71" i="4"/>
  <c r="N71" i="4"/>
  <c r="L71" i="4"/>
  <c r="J71" i="4"/>
  <c r="H71" i="4"/>
  <c r="F71" i="4"/>
  <c r="T70" i="4"/>
  <c r="R70" i="4"/>
  <c r="P70" i="4"/>
  <c r="N70" i="4"/>
  <c r="L70" i="4"/>
  <c r="J70" i="4"/>
  <c r="H70" i="4"/>
  <c r="F70" i="4"/>
  <c r="T69" i="4"/>
  <c r="R69" i="4"/>
  <c r="P69" i="4"/>
  <c r="N69" i="4"/>
  <c r="L69" i="4"/>
  <c r="J69" i="4"/>
  <c r="H69" i="4"/>
  <c r="F69" i="4"/>
  <c r="T68" i="4"/>
  <c r="R68" i="4"/>
  <c r="P68" i="4"/>
  <c r="N68" i="4"/>
  <c r="L68" i="4"/>
  <c r="J68" i="4"/>
  <c r="H68" i="4"/>
  <c r="F68" i="4"/>
  <c r="T67" i="4"/>
  <c r="R67" i="4"/>
  <c r="P67" i="4"/>
  <c r="N67" i="4"/>
  <c r="L67" i="4"/>
  <c r="J67" i="4"/>
  <c r="H67" i="4"/>
  <c r="F67" i="4"/>
  <c r="T66" i="4"/>
  <c r="R66" i="4"/>
  <c r="P66" i="4"/>
  <c r="N66" i="4"/>
  <c r="L66" i="4"/>
  <c r="J66" i="4"/>
  <c r="H66" i="4"/>
  <c r="F66" i="4"/>
  <c r="T65" i="4"/>
  <c r="R65" i="4"/>
  <c r="P65" i="4"/>
  <c r="N65" i="4"/>
  <c r="L65" i="4"/>
  <c r="J65" i="4"/>
  <c r="H65" i="4"/>
  <c r="F65" i="4"/>
  <c r="T64" i="4"/>
  <c r="R64" i="4"/>
  <c r="P64" i="4"/>
  <c r="N64" i="4"/>
  <c r="L64" i="4"/>
  <c r="J64" i="4"/>
  <c r="H64" i="4"/>
  <c r="F64" i="4"/>
  <c r="T63" i="4"/>
  <c r="R63" i="4"/>
  <c r="P63" i="4"/>
  <c r="N63" i="4"/>
  <c r="L63" i="4"/>
  <c r="J63" i="4"/>
  <c r="H63" i="4"/>
  <c r="F63" i="4"/>
  <c r="T62" i="4"/>
  <c r="R62" i="4"/>
  <c r="P62" i="4"/>
  <c r="N62" i="4"/>
  <c r="L62" i="4"/>
  <c r="J62" i="4"/>
  <c r="H62" i="4"/>
  <c r="F62" i="4"/>
  <c r="T61" i="4"/>
  <c r="R61" i="4"/>
  <c r="P61" i="4"/>
  <c r="N61" i="4"/>
  <c r="L61" i="4"/>
  <c r="J61" i="4"/>
  <c r="H61" i="4"/>
  <c r="F61" i="4"/>
  <c r="T60" i="4"/>
  <c r="R60" i="4"/>
  <c r="P60" i="4"/>
  <c r="N60" i="4"/>
  <c r="L60" i="4"/>
  <c r="J60" i="4"/>
  <c r="H60" i="4"/>
  <c r="F60" i="4"/>
  <c r="T59" i="4"/>
  <c r="R59" i="4"/>
  <c r="P59" i="4"/>
  <c r="N59" i="4"/>
  <c r="L59" i="4"/>
  <c r="J59" i="4"/>
  <c r="H59" i="4"/>
  <c r="F59" i="4"/>
  <c r="T58" i="4"/>
  <c r="R58" i="4"/>
  <c r="P58" i="4"/>
  <c r="N58" i="4"/>
  <c r="L58" i="4"/>
  <c r="J58" i="4"/>
  <c r="H58" i="4"/>
  <c r="F58" i="4"/>
  <c r="T57" i="4"/>
  <c r="R57" i="4"/>
  <c r="P57" i="4"/>
  <c r="N57" i="4"/>
  <c r="L57" i="4"/>
  <c r="J57" i="4"/>
  <c r="H57" i="4"/>
  <c r="F57" i="4"/>
  <c r="T56" i="4"/>
  <c r="R56" i="4"/>
  <c r="P56" i="4"/>
  <c r="N56" i="4"/>
  <c r="L56" i="4"/>
  <c r="J56" i="4"/>
  <c r="H56" i="4"/>
  <c r="F56" i="4"/>
  <c r="T55" i="4"/>
  <c r="R55" i="4"/>
  <c r="P55" i="4"/>
  <c r="N55" i="4"/>
  <c r="L55" i="4"/>
  <c r="J55" i="4"/>
  <c r="H55" i="4"/>
  <c r="F55" i="4"/>
  <c r="T54" i="4"/>
  <c r="R54" i="4"/>
  <c r="P54" i="4"/>
  <c r="N54" i="4"/>
  <c r="L54" i="4"/>
  <c r="J54" i="4"/>
  <c r="H54" i="4"/>
  <c r="F54" i="4"/>
  <c r="T53" i="4"/>
  <c r="R53" i="4"/>
  <c r="P53" i="4"/>
  <c r="N53" i="4"/>
  <c r="L53" i="4"/>
  <c r="J53" i="4"/>
  <c r="H53" i="4"/>
  <c r="F53" i="4"/>
  <c r="T52" i="4"/>
  <c r="R52" i="4"/>
  <c r="P52" i="4"/>
  <c r="N52" i="4"/>
  <c r="L52" i="4"/>
  <c r="J52" i="4"/>
  <c r="H52" i="4"/>
  <c r="F52" i="4"/>
  <c r="T51" i="4"/>
  <c r="R51" i="4"/>
  <c r="P51" i="4"/>
  <c r="N51" i="4"/>
  <c r="L51" i="4"/>
  <c r="J51" i="4"/>
  <c r="H51" i="4"/>
  <c r="F51" i="4"/>
  <c r="T50" i="4"/>
  <c r="R50" i="4"/>
  <c r="P50" i="4"/>
  <c r="N50" i="4"/>
  <c r="L50" i="4"/>
  <c r="J50" i="4"/>
  <c r="H50" i="4"/>
  <c r="F50" i="4"/>
  <c r="T49" i="4"/>
  <c r="R49" i="4"/>
  <c r="P49" i="4"/>
  <c r="N49" i="4"/>
  <c r="L49" i="4"/>
  <c r="J49" i="4"/>
  <c r="H49" i="4"/>
  <c r="F49" i="4"/>
  <c r="T48" i="4"/>
  <c r="R48" i="4"/>
  <c r="P48" i="4"/>
  <c r="N48" i="4"/>
  <c r="L48" i="4"/>
  <c r="J48" i="4"/>
  <c r="H48" i="4"/>
  <c r="F48" i="4"/>
  <c r="T47" i="4"/>
  <c r="R47" i="4"/>
  <c r="P47" i="4"/>
  <c r="N47" i="4"/>
  <c r="L47" i="4"/>
  <c r="J47" i="4"/>
  <c r="H47" i="4"/>
  <c r="F47" i="4"/>
  <c r="T46" i="4"/>
  <c r="R46" i="4"/>
  <c r="P46" i="4"/>
  <c r="N46" i="4"/>
  <c r="L46" i="4"/>
  <c r="J46" i="4"/>
  <c r="H46" i="4"/>
  <c r="F46" i="4"/>
  <c r="T45" i="4"/>
  <c r="R45" i="4"/>
  <c r="P45" i="4"/>
  <c r="N45" i="4"/>
  <c r="L45" i="4"/>
  <c r="J45" i="4"/>
  <c r="H45" i="4"/>
  <c r="F45" i="4"/>
  <c r="T44" i="4"/>
  <c r="R44" i="4"/>
  <c r="P44" i="4"/>
  <c r="N44" i="4"/>
  <c r="L44" i="4"/>
  <c r="J44" i="4"/>
  <c r="H44" i="4"/>
  <c r="F44" i="4"/>
  <c r="T43" i="4"/>
  <c r="R43" i="4"/>
  <c r="P43" i="4"/>
  <c r="N43" i="4"/>
  <c r="L43" i="4"/>
  <c r="J43" i="4"/>
  <c r="H43" i="4"/>
  <c r="F43" i="4"/>
  <c r="T42" i="4"/>
  <c r="R42" i="4"/>
  <c r="P42" i="4"/>
  <c r="N42" i="4"/>
  <c r="L42" i="4"/>
  <c r="J42" i="4"/>
  <c r="H42" i="4"/>
  <c r="F42" i="4"/>
  <c r="T41" i="4"/>
  <c r="R41" i="4"/>
  <c r="P41" i="4"/>
  <c r="N41" i="4"/>
  <c r="L41" i="4"/>
  <c r="J41" i="4"/>
  <c r="H41" i="4"/>
  <c r="F41" i="4"/>
  <c r="T40" i="4"/>
  <c r="R40" i="4"/>
  <c r="P40" i="4"/>
  <c r="N40" i="4"/>
  <c r="L40" i="4"/>
  <c r="J40" i="4"/>
  <c r="H40" i="4"/>
  <c r="F40" i="4"/>
  <c r="T39" i="4"/>
  <c r="R39" i="4"/>
  <c r="P39" i="4"/>
  <c r="N39" i="4"/>
  <c r="L39" i="4"/>
  <c r="J39" i="4"/>
  <c r="H39" i="4"/>
  <c r="F39" i="4"/>
  <c r="T38" i="4"/>
  <c r="R38" i="4"/>
  <c r="P38" i="4"/>
  <c r="N38" i="4"/>
  <c r="L38" i="4"/>
  <c r="J38" i="4"/>
  <c r="H38" i="4"/>
  <c r="F38" i="4"/>
  <c r="T37" i="4"/>
  <c r="R37" i="4"/>
  <c r="P37" i="4"/>
  <c r="N37" i="4"/>
  <c r="L37" i="4"/>
  <c r="J37" i="4"/>
  <c r="H37" i="4"/>
  <c r="F37" i="4"/>
  <c r="T36" i="4"/>
  <c r="R36" i="4"/>
  <c r="P36" i="4"/>
  <c r="N36" i="4"/>
  <c r="L36" i="4"/>
  <c r="J36" i="4"/>
  <c r="H36" i="4"/>
  <c r="F36" i="4"/>
  <c r="T35" i="4"/>
  <c r="R35" i="4"/>
  <c r="P35" i="4"/>
  <c r="N35" i="4"/>
  <c r="L35" i="4"/>
  <c r="J35" i="4"/>
  <c r="H35" i="4"/>
  <c r="F35" i="4"/>
  <c r="T34" i="4"/>
  <c r="R34" i="4"/>
  <c r="P34" i="4"/>
  <c r="N34" i="4"/>
  <c r="L34" i="4"/>
  <c r="J34" i="4"/>
  <c r="H34" i="4"/>
  <c r="F34" i="4"/>
  <c r="T33" i="4"/>
  <c r="R33" i="4"/>
  <c r="P33" i="4"/>
  <c r="N33" i="4"/>
  <c r="L33" i="4"/>
  <c r="J33" i="4"/>
  <c r="H33" i="4"/>
  <c r="F33" i="4"/>
  <c r="T32" i="4"/>
  <c r="R32" i="4"/>
  <c r="P32" i="4"/>
  <c r="N32" i="4"/>
  <c r="L32" i="4"/>
  <c r="J32" i="4"/>
  <c r="H32" i="4"/>
  <c r="F32" i="4"/>
  <c r="T31" i="4"/>
  <c r="R31" i="4"/>
  <c r="P31" i="4"/>
  <c r="N31" i="4"/>
  <c r="L31" i="4"/>
  <c r="J31" i="4"/>
  <c r="H31" i="4"/>
  <c r="F31" i="4"/>
  <c r="T30" i="4"/>
  <c r="R30" i="4"/>
  <c r="P30" i="4"/>
  <c r="N30" i="4"/>
  <c r="L30" i="4"/>
  <c r="J30" i="4"/>
  <c r="H30" i="4"/>
  <c r="F30" i="4"/>
  <c r="T29" i="4"/>
  <c r="R29" i="4"/>
  <c r="P29" i="4"/>
  <c r="N29" i="4"/>
  <c r="L29" i="4"/>
  <c r="J29" i="4"/>
  <c r="H29" i="4"/>
  <c r="F29" i="4"/>
  <c r="T28" i="4"/>
  <c r="R28" i="4"/>
  <c r="P28" i="4"/>
  <c r="N28" i="4"/>
  <c r="L28" i="4"/>
  <c r="J28" i="4"/>
  <c r="H28" i="4"/>
  <c r="F28" i="4"/>
  <c r="T27" i="4"/>
  <c r="R27" i="4"/>
  <c r="P27" i="4"/>
  <c r="N27" i="4"/>
  <c r="L27" i="4"/>
  <c r="J27" i="4"/>
  <c r="H27" i="4"/>
  <c r="F27" i="4"/>
  <c r="T26" i="4"/>
  <c r="R26" i="4"/>
  <c r="P26" i="4"/>
  <c r="N26" i="4"/>
  <c r="L26" i="4"/>
  <c r="J26" i="4"/>
  <c r="H26" i="4"/>
  <c r="F26" i="4"/>
  <c r="T25" i="4"/>
  <c r="R25" i="4"/>
  <c r="P25" i="4"/>
  <c r="N25" i="4"/>
  <c r="L25" i="4"/>
  <c r="J25" i="4"/>
  <c r="H25" i="4"/>
  <c r="F25" i="4"/>
  <c r="T24" i="4"/>
  <c r="R24" i="4"/>
  <c r="P24" i="4"/>
  <c r="N24" i="4"/>
  <c r="L24" i="4"/>
  <c r="J24" i="4"/>
  <c r="H24" i="4"/>
  <c r="F24" i="4"/>
  <c r="T23" i="4"/>
  <c r="R23" i="4"/>
  <c r="P23" i="4"/>
  <c r="N23" i="4"/>
  <c r="L23" i="4"/>
  <c r="J23" i="4"/>
  <c r="H23" i="4"/>
  <c r="F23" i="4"/>
  <c r="T22" i="4"/>
  <c r="R22" i="4"/>
  <c r="P22" i="4"/>
  <c r="N22" i="4"/>
  <c r="L22" i="4"/>
  <c r="J22" i="4"/>
  <c r="H22" i="4"/>
  <c r="F22" i="4"/>
  <c r="T21" i="4"/>
  <c r="R21" i="4"/>
  <c r="P21" i="4"/>
  <c r="N21" i="4"/>
  <c r="L21" i="4"/>
  <c r="J21" i="4"/>
  <c r="H21" i="4"/>
  <c r="F21" i="4"/>
  <c r="T20" i="4"/>
  <c r="R20" i="4"/>
  <c r="P20" i="4"/>
  <c r="N20" i="4"/>
  <c r="L20" i="4"/>
  <c r="J20" i="4"/>
  <c r="H20" i="4"/>
  <c r="F20" i="4"/>
  <c r="T19" i="4"/>
  <c r="R19" i="4"/>
  <c r="P19" i="4"/>
  <c r="N19" i="4"/>
  <c r="L19" i="4"/>
  <c r="J19" i="4"/>
  <c r="H19" i="4"/>
  <c r="F19" i="4"/>
  <c r="T18" i="4"/>
  <c r="R18" i="4"/>
  <c r="P18" i="4"/>
  <c r="N18" i="4"/>
  <c r="L18" i="4"/>
  <c r="J18" i="4"/>
  <c r="H18" i="4"/>
  <c r="F18" i="4"/>
  <c r="T17" i="4"/>
  <c r="R17" i="4"/>
  <c r="P17" i="4"/>
  <c r="N17" i="4"/>
  <c r="L17" i="4"/>
  <c r="J17" i="4"/>
  <c r="H17" i="4"/>
  <c r="F17" i="4"/>
  <c r="T16" i="4"/>
  <c r="R16" i="4"/>
  <c r="P16" i="4"/>
  <c r="N16" i="4"/>
  <c r="L16" i="4"/>
  <c r="J16" i="4"/>
  <c r="H16" i="4"/>
  <c r="F16" i="4"/>
  <c r="T15" i="4"/>
  <c r="R15" i="4"/>
  <c r="P15" i="4"/>
  <c r="N15" i="4"/>
  <c r="L15" i="4"/>
  <c r="J15" i="4"/>
  <c r="H15" i="4"/>
  <c r="F15" i="4"/>
  <c r="T14" i="4"/>
  <c r="R14" i="4"/>
  <c r="P14" i="4"/>
  <c r="N14" i="4"/>
  <c r="L14" i="4"/>
  <c r="J14" i="4"/>
  <c r="H14" i="4"/>
  <c r="F14" i="4"/>
  <c r="T13" i="4"/>
  <c r="R13" i="4"/>
  <c r="P13" i="4"/>
  <c r="N13" i="4"/>
  <c r="L13" i="4"/>
  <c r="J13" i="4"/>
  <c r="H13" i="4"/>
  <c r="F13" i="4"/>
  <c r="T12" i="4"/>
  <c r="R12" i="4"/>
  <c r="P12" i="4"/>
  <c r="N12" i="4"/>
  <c r="L12" i="4"/>
  <c r="J12" i="4"/>
  <c r="H12" i="4"/>
  <c r="F12" i="4"/>
  <c r="T11" i="4"/>
  <c r="R11" i="4"/>
  <c r="P11" i="4"/>
  <c r="N11" i="4"/>
  <c r="L11" i="4"/>
  <c r="J11" i="4"/>
  <c r="H11" i="4"/>
  <c r="F11" i="4"/>
  <c r="T10" i="4"/>
  <c r="R10" i="4"/>
  <c r="P10" i="4"/>
  <c r="N10" i="4"/>
  <c r="L10" i="4"/>
  <c r="J10" i="4"/>
  <c r="H10" i="4"/>
  <c r="F10" i="4"/>
  <c r="T9" i="4"/>
  <c r="R9" i="4"/>
  <c r="P9" i="4"/>
  <c r="N9" i="4"/>
  <c r="L9" i="4"/>
  <c r="J9" i="4"/>
  <c r="H9" i="4"/>
  <c r="F9" i="4"/>
  <c r="T8" i="4"/>
  <c r="R8" i="4"/>
  <c r="P8" i="4"/>
  <c r="N8" i="4"/>
  <c r="L8" i="4"/>
  <c r="J8" i="4"/>
  <c r="H8" i="4"/>
  <c r="F8" i="4"/>
  <c r="T7" i="4"/>
  <c r="R7" i="4"/>
  <c r="P7" i="4"/>
  <c r="N7" i="4"/>
  <c r="L7" i="4"/>
  <c r="J7" i="4"/>
  <c r="H7" i="4"/>
  <c r="F7" i="4"/>
  <c r="T6" i="4"/>
  <c r="R6" i="4"/>
  <c r="P6" i="4"/>
  <c r="N6" i="4"/>
  <c r="L6" i="4"/>
  <c r="J6" i="4"/>
  <c r="H6" i="4"/>
  <c r="F6" i="4"/>
  <c r="T5" i="4"/>
  <c r="R5" i="4"/>
  <c r="P5" i="4"/>
  <c r="N5" i="4"/>
  <c r="L5" i="4"/>
  <c r="J5" i="4"/>
  <c r="H5" i="4"/>
  <c r="F5" i="4"/>
  <c r="T4" i="4"/>
  <c r="R4" i="4"/>
  <c r="P4" i="4"/>
  <c r="N4" i="4"/>
  <c r="L4" i="4"/>
  <c r="J4" i="4"/>
  <c r="H4" i="4"/>
  <c r="F4" i="4"/>
  <c r="T3" i="4"/>
  <c r="R3" i="4"/>
  <c r="P3" i="4"/>
  <c r="N3" i="4"/>
  <c r="L3" i="4"/>
  <c r="J3" i="4"/>
  <c r="H3" i="4"/>
  <c r="F3" i="4"/>
  <c r="Q86" i="3"/>
  <c r="O86" i="3"/>
  <c r="M86" i="3"/>
  <c r="K86" i="3"/>
  <c r="I86" i="3"/>
  <c r="G86" i="3"/>
  <c r="E86" i="3"/>
  <c r="D86" i="3"/>
  <c r="T86" i="3" s="1"/>
  <c r="C86" i="3"/>
  <c r="Q85" i="3"/>
  <c r="O85" i="3"/>
  <c r="M85" i="3"/>
  <c r="K85" i="3"/>
  <c r="I85" i="3"/>
  <c r="G85" i="3"/>
  <c r="E85" i="3"/>
  <c r="D85" i="3"/>
  <c r="C85" i="3"/>
  <c r="Q84" i="3"/>
  <c r="O84" i="3"/>
  <c r="M84" i="3"/>
  <c r="K84" i="3"/>
  <c r="I84" i="3"/>
  <c r="G84" i="3"/>
  <c r="E84" i="3"/>
  <c r="D84" i="3"/>
  <c r="C84" i="3"/>
  <c r="Q83" i="3"/>
  <c r="R83" i="3" s="1"/>
  <c r="O83" i="3"/>
  <c r="M83" i="3"/>
  <c r="K83" i="3"/>
  <c r="I83" i="3"/>
  <c r="G83" i="3"/>
  <c r="E83" i="3"/>
  <c r="D83" i="3"/>
  <c r="T83" i="3" s="1"/>
  <c r="C83" i="3"/>
  <c r="Q82" i="3"/>
  <c r="O82" i="3"/>
  <c r="M82" i="3"/>
  <c r="K82" i="3"/>
  <c r="I82" i="3"/>
  <c r="G82" i="3"/>
  <c r="E82" i="3"/>
  <c r="D82" i="3"/>
  <c r="C82" i="3"/>
  <c r="T80" i="3"/>
  <c r="R80" i="3"/>
  <c r="P80" i="3"/>
  <c r="N80" i="3"/>
  <c r="L80" i="3"/>
  <c r="J80" i="3"/>
  <c r="H80" i="3"/>
  <c r="F80" i="3"/>
  <c r="T79" i="3"/>
  <c r="R79" i="3"/>
  <c r="P79" i="3"/>
  <c r="N79" i="3"/>
  <c r="L79" i="3"/>
  <c r="J79" i="3"/>
  <c r="H79" i="3"/>
  <c r="F79" i="3"/>
  <c r="T78" i="3"/>
  <c r="R78" i="3"/>
  <c r="P78" i="3"/>
  <c r="N78" i="3"/>
  <c r="L78" i="3"/>
  <c r="J78" i="3"/>
  <c r="H78" i="3"/>
  <c r="F78" i="3"/>
  <c r="T77" i="3"/>
  <c r="R77" i="3"/>
  <c r="P77" i="3"/>
  <c r="N77" i="3"/>
  <c r="L77" i="3"/>
  <c r="J77" i="3"/>
  <c r="H77" i="3"/>
  <c r="F77" i="3"/>
  <c r="T76" i="3"/>
  <c r="R76" i="3"/>
  <c r="P76" i="3"/>
  <c r="N76" i="3"/>
  <c r="L76" i="3"/>
  <c r="J76" i="3"/>
  <c r="H76" i="3"/>
  <c r="F76" i="3"/>
  <c r="T75" i="3"/>
  <c r="R75" i="3"/>
  <c r="P75" i="3"/>
  <c r="N75" i="3"/>
  <c r="L75" i="3"/>
  <c r="J75" i="3"/>
  <c r="H75" i="3"/>
  <c r="F75" i="3"/>
  <c r="T74" i="3"/>
  <c r="R74" i="3"/>
  <c r="P74" i="3"/>
  <c r="N74" i="3"/>
  <c r="L74" i="3"/>
  <c r="J74" i="3"/>
  <c r="H74" i="3"/>
  <c r="F74" i="3"/>
  <c r="T73" i="3"/>
  <c r="R73" i="3"/>
  <c r="P73" i="3"/>
  <c r="N73" i="3"/>
  <c r="L73" i="3"/>
  <c r="J73" i="3"/>
  <c r="H73" i="3"/>
  <c r="F73" i="3"/>
  <c r="T72" i="3"/>
  <c r="R72" i="3"/>
  <c r="P72" i="3"/>
  <c r="N72" i="3"/>
  <c r="L72" i="3"/>
  <c r="J72" i="3"/>
  <c r="H72" i="3"/>
  <c r="F72" i="3"/>
  <c r="T71" i="3"/>
  <c r="R71" i="3"/>
  <c r="P71" i="3"/>
  <c r="N71" i="3"/>
  <c r="L71" i="3"/>
  <c r="J71" i="3"/>
  <c r="H71" i="3"/>
  <c r="F71" i="3"/>
  <c r="T70" i="3"/>
  <c r="R70" i="3"/>
  <c r="P70" i="3"/>
  <c r="N70" i="3"/>
  <c r="L70" i="3"/>
  <c r="J70" i="3"/>
  <c r="H70" i="3"/>
  <c r="F70" i="3"/>
  <c r="T69" i="3"/>
  <c r="R69" i="3"/>
  <c r="P69" i="3"/>
  <c r="N69" i="3"/>
  <c r="L69" i="3"/>
  <c r="J69" i="3"/>
  <c r="H69" i="3"/>
  <c r="F69" i="3"/>
  <c r="T68" i="3"/>
  <c r="R68" i="3"/>
  <c r="P68" i="3"/>
  <c r="N68" i="3"/>
  <c r="L68" i="3"/>
  <c r="J68" i="3"/>
  <c r="H68" i="3"/>
  <c r="F68" i="3"/>
  <c r="T67" i="3"/>
  <c r="R67" i="3"/>
  <c r="P67" i="3"/>
  <c r="N67" i="3"/>
  <c r="L67" i="3"/>
  <c r="J67" i="3"/>
  <c r="H67" i="3"/>
  <c r="F67" i="3"/>
  <c r="T66" i="3"/>
  <c r="R66" i="3"/>
  <c r="P66" i="3"/>
  <c r="N66" i="3"/>
  <c r="L66" i="3"/>
  <c r="J66" i="3"/>
  <c r="H66" i="3"/>
  <c r="F66" i="3"/>
  <c r="T65" i="3"/>
  <c r="R65" i="3"/>
  <c r="P65" i="3"/>
  <c r="N65" i="3"/>
  <c r="L65" i="3"/>
  <c r="J65" i="3"/>
  <c r="H65" i="3"/>
  <c r="F65" i="3"/>
  <c r="T64" i="3"/>
  <c r="R64" i="3"/>
  <c r="P64" i="3"/>
  <c r="N64" i="3"/>
  <c r="L64" i="3"/>
  <c r="J64" i="3"/>
  <c r="H64" i="3"/>
  <c r="F64" i="3"/>
  <c r="T63" i="3"/>
  <c r="R63" i="3"/>
  <c r="P63" i="3"/>
  <c r="N63" i="3"/>
  <c r="L63" i="3"/>
  <c r="J63" i="3"/>
  <c r="H63" i="3"/>
  <c r="F63" i="3"/>
  <c r="T62" i="3"/>
  <c r="R62" i="3"/>
  <c r="P62" i="3"/>
  <c r="N62" i="3"/>
  <c r="L62" i="3"/>
  <c r="J62" i="3"/>
  <c r="H62" i="3"/>
  <c r="F62" i="3"/>
  <c r="T61" i="3"/>
  <c r="R61" i="3"/>
  <c r="P61" i="3"/>
  <c r="N61" i="3"/>
  <c r="L61" i="3"/>
  <c r="J61" i="3"/>
  <c r="H61" i="3"/>
  <c r="F61" i="3"/>
  <c r="T60" i="3"/>
  <c r="R60" i="3"/>
  <c r="P60" i="3"/>
  <c r="N60" i="3"/>
  <c r="L60" i="3"/>
  <c r="J60" i="3"/>
  <c r="H60" i="3"/>
  <c r="F60" i="3"/>
  <c r="T59" i="3"/>
  <c r="R59" i="3"/>
  <c r="P59" i="3"/>
  <c r="N59" i="3"/>
  <c r="L59" i="3"/>
  <c r="J59" i="3"/>
  <c r="H59" i="3"/>
  <c r="F59" i="3"/>
  <c r="T58" i="3"/>
  <c r="R58" i="3"/>
  <c r="P58" i="3"/>
  <c r="N58" i="3"/>
  <c r="L58" i="3"/>
  <c r="J58" i="3"/>
  <c r="H58" i="3"/>
  <c r="F58" i="3"/>
  <c r="T57" i="3"/>
  <c r="R57" i="3"/>
  <c r="P57" i="3"/>
  <c r="N57" i="3"/>
  <c r="L57" i="3"/>
  <c r="J57" i="3"/>
  <c r="H57" i="3"/>
  <c r="F57" i="3"/>
  <c r="T56" i="3"/>
  <c r="R56" i="3"/>
  <c r="P56" i="3"/>
  <c r="N56" i="3"/>
  <c r="L56" i="3"/>
  <c r="J56" i="3"/>
  <c r="H56" i="3"/>
  <c r="F56" i="3"/>
  <c r="T55" i="3"/>
  <c r="R55" i="3"/>
  <c r="P55" i="3"/>
  <c r="N55" i="3"/>
  <c r="L55" i="3"/>
  <c r="J55" i="3"/>
  <c r="H55" i="3"/>
  <c r="F55" i="3"/>
  <c r="T54" i="3"/>
  <c r="R54" i="3"/>
  <c r="P54" i="3"/>
  <c r="N54" i="3"/>
  <c r="L54" i="3"/>
  <c r="J54" i="3"/>
  <c r="H54" i="3"/>
  <c r="F54" i="3"/>
  <c r="T53" i="3"/>
  <c r="R53" i="3"/>
  <c r="P53" i="3"/>
  <c r="N53" i="3"/>
  <c r="L53" i="3"/>
  <c r="J53" i="3"/>
  <c r="H53" i="3"/>
  <c r="F53" i="3"/>
  <c r="T52" i="3"/>
  <c r="R52" i="3"/>
  <c r="P52" i="3"/>
  <c r="N52" i="3"/>
  <c r="L52" i="3"/>
  <c r="J52" i="3"/>
  <c r="H52" i="3"/>
  <c r="F52" i="3"/>
  <c r="T51" i="3"/>
  <c r="R51" i="3"/>
  <c r="P51" i="3"/>
  <c r="N51" i="3"/>
  <c r="L51" i="3"/>
  <c r="J51" i="3"/>
  <c r="H51" i="3"/>
  <c r="F51" i="3"/>
  <c r="T50" i="3"/>
  <c r="R50" i="3"/>
  <c r="P50" i="3"/>
  <c r="N50" i="3"/>
  <c r="L50" i="3"/>
  <c r="J50" i="3"/>
  <c r="H50" i="3"/>
  <c r="F50" i="3"/>
  <c r="T49" i="3"/>
  <c r="R49" i="3"/>
  <c r="P49" i="3"/>
  <c r="N49" i="3"/>
  <c r="L49" i="3"/>
  <c r="J49" i="3"/>
  <c r="H49" i="3"/>
  <c r="F49" i="3"/>
  <c r="T48" i="3"/>
  <c r="R48" i="3"/>
  <c r="P48" i="3"/>
  <c r="N48" i="3"/>
  <c r="L48" i="3"/>
  <c r="J48" i="3"/>
  <c r="H48" i="3"/>
  <c r="F48" i="3"/>
  <c r="T47" i="3"/>
  <c r="R47" i="3"/>
  <c r="P47" i="3"/>
  <c r="N47" i="3"/>
  <c r="L47" i="3"/>
  <c r="J47" i="3"/>
  <c r="H47" i="3"/>
  <c r="F47" i="3"/>
  <c r="T46" i="3"/>
  <c r="R46" i="3"/>
  <c r="P46" i="3"/>
  <c r="N46" i="3"/>
  <c r="L46" i="3"/>
  <c r="J46" i="3"/>
  <c r="H46" i="3"/>
  <c r="F46" i="3"/>
  <c r="T45" i="3"/>
  <c r="R45" i="3"/>
  <c r="P45" i="3"/>
  <c r="N45" i="3"/>
  <c r="L45" i="3"/>
  <c r="J45" i="3"/>
  <c r="H45" i="3"/>
  <c r="F45" i="3"/>
  <c r="T44" i="3"/>
  <c r="R44" i="3"/>
  <c r="P44" i="3"/>
  <c r="N44" i="3"/>
  <c r="L44" i="3"/>
  <c r="J44" i="3"/>
  <c r="H44" i="3"/>
  <c r="F44" i="3"/>
  <c r="T43" i="3"/>
  <c r="R43" i="3"/>
  <c r="P43" i="3"/>
  <c r="N43" i="3"/>
  <c r="L43" i="3"/>
  <c r="J43" i="3"/>
  <c r="H43" i="3"/>
  <c r="F43" i="3"/>
  <c r="T42" i="3"/>
  <c r="R42" i="3"/>
  <c r="P42" i="3"/>
  <c r="N42" i="3"/>
  <c r="L42" i="3"/>
  <c r="J42" i="3"/>
  <c r="H42" i="3"/>
  <c r="F42" i="3"/>
  <c r="T41" i="3"/>
  <c r="R41" i="3"/>
  <c r="P41" i="3"/>
  <c r="N41" i="3"/>
  <c r="L41" i="3"/>
  <c r="J41" i="3"/>
  <c r="H41" i="3"/>
  <c r="F41" i="3"/>
  <c r="T40" i="3"/>
  <c r="R40" i="3"/>
  <c r="P40" i="3"/>
  <c r="N40" i="3"/>
  <c r="L40" i="3"/>
  <c r="J40" i="3"/>
  <c r="H40" i="3"/>
  <c r="F40" i="3"/>
  <c r="T39" i="3"/>
  <c r="R39" i="3"/>
  <c r="P39" i="3"/>
  <c r="N39" i="3"/>
  <c r="L39" i="3"/>
  <c r="J39" i="3"/>
  <c r="H39" i="3"/>
  <c r="F39" i="3"/>
  <c r="T38" i="3"/>
  <c r="R38" i="3"/>
  <c r="P38" i="3"/>
  <c r="N38" i="3"/>
  <c r="L38" i="3"/>
  <c r="J38" i="3"/>
  <c r="H38" i="3"/>
  <c r="F38" i="3"/>
  <c r="T37" i="3"/>
  <c r="R37" i="3"/>
  <c r="P37" i="3"/>
  <c r="N37" i="3"/>
  <c r="L37" i="3"/>
  <c r="J37" i="3"/>
  <c r="H37" i="3"/>
  <c r="F37" i="3"/>
  <c r="T36" i="3"/>
  <c r="R36" i="3"/>
  <c r="P36" i="3"/>
  <c r="N36" i="3"/>
  <c r="L36" i="3"/>
  <c r="J36" i="3"/>
  <c r="H36" i="3"/>
  <c r="F36" i="3"/>
  <c r="T35" i="3"/>
  <c r="R35" i="3"/>
  <c r="P35" i="3"/>
  <c r="N35" i="3"/>
  <c r="L35" i="3"/>
  <c r="J35" i="3"/>
  <c r="H35" i="3"/>
  <c r="F35" i="3"/>
  <c r="T34" i="3"/>
  <c r="R34" i="3"/>
  <c r="P34" i="3"/>
  <c r="N34" i="3"/>
  <c r="L34" i="3"/>
  <c r="J34" i="3"/>
  <c r="H34" i="3"/>
  <c r="F34" i="3"/>
  <c r="T33" i="3"/>
  <c r="R33" i="3"/>
  <c r="P33" i="3"/>
  <c r="N33" i="3"/>
  <c r="L33" i="3"/>
  <c r="J33" i="3"/>
  <c r="H33" i="3"/>
  <c r="F33" i="3"/>
  <c r="T32" i="3"/>
  <c r="R32" i="3"/>
  <c r="P32" i="3"/>
  <c r="N32" i="3"/>
  <c r="L32" i="3"/>
  <c r="J32" i="3"/>
  <c r="H32" i="3"/>
  <c r="F32" i="3"/>
  <c r="T31" i="3"/>
  <c r="R31" i="3"/>
  <c r="P31" i="3"/>
  <c r="N31" i="3"/>
  <c r="L31" i="3"/>
  <c r="J31" i="3"/>
  <c r="H31" i="3"/>
  <c r="F31" i="3"/>
  <c r="T30" i="3"/>
  <c r="R30" i="3"/>
  <c r="P30" i="3"/>
  <c r="N30" i="3"/>
  <c r="L30" i="3"/>
  <c r="J30" i="3"/>
  <c r="H30" i="3"/>
  <c r="F30" i="3"/>
  <c r="T29" i="3"/>
  <c r="R29" i="3"/>
  <c r="P29" i="3"/>
  <c r="N29" i="3"/>
  <c r="L29" i="3"/>
  <c r="J29" i="3"/>
  <c r="H29" i="3"/>
  <c r="F29" i="3"/>
  <c r="T28" i="3"/>
  <c r="R28" i="3"/>
  <c r="P28" i="3"/>
  <c r="N28" i="3"/>
  <c r="L28" i="3"/>
  <c r="J28" i="3"/>
  <c r="H28" i="3"/>
  <c r="F28" i="3"/>
  <c r="T27" i="3"/>
  <c r="R27" i="3"/>
  <c r="P27" i="3"/>
  <c r="N27" i="3"/>
  <c r="L27" i="3"/>
  <c r="J27" i="3"/>
  <c r="H27" i="3"/>
  <c r="F27" i="3"/>
  <c r="T26" i="3"/>
  <c r="R26" i="3"/>
  <c r="P26" i="3"/>
  <c r="N26" i="3"/>
  <c r="L26" i="3"/>
  <c r="J26" i="3"/>
  <c r="H26" i="3"/>
  <c r="F26" i="3"/>
  <c r="T25" i="3"/>
  <c r="R25" i="3"/>
  <c r="P25" i="3"/>
  <c r="N25" i="3"/>
  <c r="L25" i="3"/>
  <c r="J25" i="3"/>
  <c r="H25" i="3"/>
  <c r="F25" i="3"/>
  <c r="T24" i="3"/>
  <c r="R24" i="3"/>
  <c r="P24" i="3"/>
  <c r="N24" i="3"/>
  <c r="L24" i="3"/>
  <c r="J24" i="3"/>
  <c r="H24" i="3"/>
  <c r="F24" i="3"/>
  <c r="T23" i="3"/>
  <c r="R23" i="3"/>
  <c r="P23" i="3"/>
  <c r="N23" i="3"/>
  <c r="L23" i="3"/>
  <c r="J23" i="3"/>
  <c r="H23" i="3"/>
  <c r="F23" i="3"/>
  <c r="T22" i="3"/>
  <c r="R22" i="3"/>
  <c r="P22" i="3"/>
  <c r="N22" i="3"/>
  <c r="L22" i="3"/>
  <c r="J22" i="3"/>
  <c r="H22" i="3"/>
  <c r="F22" i="3"/>
  <c r="T21" i="3"/>
  <c r="R21" i="3"/>
  <c r="P21" i="3"/>
  <c r="N21" i="3"/>
  <c r="L21" i="3"/>
  <c r="J21" i="3"/>
  <c r="H21" i="3"/>
  <c r="F21" i="3"/>
  <c r="T20" i="3"/>
  <c r="R20" i="3"/>
  <c r="P20" i="3"/>
  <c r="N20" i="3"/>
  <c r="L20" i="3"/>
  <c r="J20" i="3"/>
  <c r="H20" i="3"/>
  <c r="F20" i="3"/>
  <c r="T19" i="3"/>
  <c r="R19" i="3"/>
  <c r="P19" i="3"/>
  <c r="N19" i="3"/>
  <c r="L19" i="3"/>
  <c r="J19" i="3"/>
  <c r="H19" i="3"/>
  <c r="F19" i="3"/>
  <c r="T18" i="3"/>
  <c r="R18" i="3"/>
  <c r="P18" i="3"/>
  <c r="N18" i="3"/>
  <c r="L18" i="3"/>
  <c r="J18" i="3"/>
  <c r="H18" i="3"/>
  <c r="F18" i="3"/>
  <c r="T17" i="3"/>
  <c r="R17" i="3"/>
  <c r="P17" i="3"/>
  <c r="N17" i="3"/>
  <c r="L17" i="3"/>
  <c r="J17" i="3"/>
  <c r="H17" i="3"/>
  <c r="F17" i="3"/>
  <c r="T16" i="3"/>
  <c r="R16" i="3"/>
  <c r="P16" i="3"/>
  <c r="N16" i="3"/>
  <c r="L16" i="3"/>
  <c r="J16" i="3"/>
  <c r="H16" i="3"/>
  <c r="F16" i="3"/>
  <c r="T15" i="3"/>
  <c r="R15" i="3"/>
  <c r="P15" i="3"/>
  <c r="N15" i="3"/>
  <c r="L15" i="3"/>
  <c r="J15" i="3"/>
  <c r="H15" i="3"/>
  <c r="F15" i="3"/>
  <c r="T14" i="3"/>
  <c r="R14" i="3"/>
  <c r="P14" i="3"/>
  <c r="N14" i="3"/>
  <c r="L14" i="3"/>
  <c r="J14" i="3"/>
  <c r="H14" i="3"/>
  <c r="F14" i="3"/>
  <c r="T13" i="3"/>
  <c r="R13" i="3"/>
  <c r="P13" i="3"/>
  <c r="N13" i="3"/>
  <c r="L13" i="3"/>
  <c r="J13" i="3"/>
  <c r="H13" i="3"/>
  <c r="F13" i="3"/>
  <c r="T12" i="3"/>
  <c r="R12" i="3"/>
  <c r="P12" i="3"/>
  <c r="N12" i="3"/>
  <c r="L12" i="3"/>
  <c r="J12" i="3"/>
  <c r="H12" i="3"/>
  <c r="F12" i="3"/>
  <c r="T11" i="3"/>
  <c r="R11" i="3"/>
  <c r="P11" i="3"/>
  <c r="N11" i="3"/>
  <c r="L11" i="3"/>
  <c r="J11" i="3"/>
  <c r="H11" i="3"/>
  <c r="F11" i="3"/>
  <c r="T10" i="3"/>
  <c r="R10" i="3"/>
  <c r="P10" i="3"/>
  <c r="N10" i="3"/>
  <c r="L10" i="3"/>
  <c r="J10" i="3"/>
  <c r="H10" i="3"/>
  <c r="F10" i="3"/>
  <c r="T9" i="3"/>
  <c r="R9" i="3"/>
  <c r="P9" i="3"/>
  <c r="N9" i="3"/>
  <c r="L9" i="3"/>
  <c r="J9" i="3"/>
  <c r="H9" i="3"/>
  <c r="F9" i="3"/>
  <c r="T8" i="3"/>
  <c r="R8" i="3"/>
  <c r="P8" i="3"/>
  <c r="N8" i="3"/>
  <c r="L8" i="3"/>
  <c r="J8" i="3"/>
  <c r="H8" i="3"/>
  <c r="F8" i="3"/>
  <c r="T7" i="3"/>
  <c r="R7" i="3"/>
  <c r="P7" i="3"/>
  <c r="N7" i="3"/>
  <c r="L7" i="3"/>
  <c r="J7" i="3"/>
  <c r="H7" i="3"/>
  <c r="F7" i="3"/>
  <c r="T6" i="3"/>
  <c r="R6" i="3"/>
  <c r="P6" i="3"/>
  <c r="N6" i="3"/>
  <c r="L6" i="3"/>
  <c r="J6" i="3"/>
  <c r="H6" i="3"/>
  <c r="F6" i="3"/>
  <c r="T5" i="3"/>
  <c r="R5" i="3"/>
  <c r="P5" i="3"/>
  <c r="N5" i="3"/>
  <c r="L5" i="3"/>
  <c r="J5" i="3"/>
  <c r="H5" i="3"/>
  <c r="F5" i="3"/>
  <c r="T4" i="3"/>
  <c r="R4" i="3"/>
  <c r="P4" i="3"/>
  <c r="N4" i="3"/>
  <c r="L4" i="3"/>
  <c r="J4" i="3"/>
  <c r="H4" i="3"/>
  <c r="F4" i="3"/>
  <c r="T3" i="3"/>
  <c r="R3" i="3"/>
  <c r="P3" i="3"/>
  <c r="N3" i="3"/>
  <c r="L3" i="3"/>
  <c r="J3" i="3"/>
  <c r="H3" i="3"/>
  <c r="F3" i="3"/>
  <c r="C86" i="2"/>
  <c r="AE85" i="2"/>
  <c r="AB85" i="2"/>
  <c r="Z85" i="2"/>
  <c r="X85" i="2"/>
  <c r="V85" i="2"/>
  <c r="T85" i="2"/>
  <c r="R85" i="2"/>
  <c r="P85" i="2"/>
  <c r="N85" i="2"/>
  <c r="L85" i="2"/>
  <c r="J85" i="2"/>
  <c r="H85" i="2"/>
  <c r="F85" i="2"/>
  <c r="D85" i="2"/>
  <c r="C85" i="2"/>
  <c r="AE84" i="2"/>
  <c r="AB84" i="2"/>
  <c r="Z84" i="2"/>
  <c r="X84" i="2"/>
  <c r="V84" i="2"/>
  <c r="T84" i="2"/>
  <c r="R84" i="2"/>
  <c r="P84" i="2"/>
  <c r="N84" i="2"/>
  <c r="L84" i="2"/>
  <c r="J84" i="2"/>
  <c r="H84" i="2"/>
  <c r="F84" i="2"/>
  <c r="D84" i="2"/>
  <c r="C84" i="2"/>
  <c r="AE83" i="2"/>
  <c r="AB83" i="2"/>
  <c r="Z83" i="2"/>
  <c r="X83" i="2"/>
  <c r="V83" i="2"/>
  <c r="T83" i="2"/>
  <c r="R83" i="2"/>
  <c r="P83" i="2"/>
  <c r="N83" i="2"/>
  <c r="L83" i="2"/>
  <c r="J83" i="2"/>
  <c r="H83" i="2"/>
  <c r="F83" i="2"/>
  <c r="D83" i="2"/>
  <c r="C83" i="2"/>
  <c r="AE82" i="2"/>
  <c r="AB82" i="2"/>
  <c r="Z82" i="2"/>
  <c r="X82" i="2"/>
  <c r="V82" i="2"/>
  <c r="T82" i="2"/>
  <c r="R82" i="2"/>
  <c r="P82" i="2"/>
  <c r="N82" i="2"/>
  <c r="L82" i="2"/>
  <c r="J82" i="2"/>
  <c r="H82" i="2"/>
  <c r="F82" i="2"/>
  <c r="D82" i="2"/>
  <c r="C82" i="2"/>
  <c r="AF80" i="2"/>
  <c r="AC80" i="2"/>
  <c r="D80" i="17" s="1"/>
  <c r="AA80" i="2"/>
  <c r="L80" i="17" s="1"/>
  <c r="Y80" i="2"/>
  <c r="H80" i="17" s="1"/>
  <c r="W80" i="2"/>
  <c r="K80" i="17" s="1"/>
  <c r="U80" i="2"/>
  <c r="J80" i="17" s="1"/>
  <c r="S80" i="2"/>
  <c r="I80" i="17" s="1"/>
  <c r="Q80" i="2"/>
  <c r="G80" i="17" s="1"/>
  <c r="O80" i="2"/>
  <c r="F80" i="17" s="1"/>
  <c r="M80" i="2"/>
  <c r="E80" i="17" s="1"/>
  <c r="K80" i="2"/>
  <c r="C80" i="17" s="1"/>
  <c r="I80" i="2"/>
  <c r="G80" i="2"/>
  <c r="E80" i="2"/>
  <c r="AF79" i="2"/>
  <c r="AC79" i="2"/>
  <c r="D79" i="17" s="1"/>
  <c r="AA79" i="2"/>
  <c r="L79" i="17" s="1"/>
  <c r="Y79" i="2"/>
  <c r="H79" i="17" s="1"/>
  <c r="W79" i="2"/>
  <c r="K79" i="17" s="1"/>
  <c r="U79" i="2"/>
  <c r="J79" i="17" s="1"/>
  <c r="S79" i="2"/>
  <c r="I79" i="17" s="1"/>
  <c r="Q79" i="2"/>
  <c r="G79" i="17" s="1"/>
  <c r="O79" i="2"/>
  <c r="F79" i="17" s="1"/>
  <c r="M79" i="2"/>
  <c r="E79" i="17" s="1"/>
  <c r="K79" i="2"/>
  <c r="C79" i="17" s="1"/>
  <c r="I79" i="2"/>
  <c r="G79" i="2"/>
  <c r="E79" i="2"/>
  <c r="AF78" i="2"/>
  <c r="AC78" i="2"/>
  <c r="D78" i="17" s="1"/>
  <c r="AA78" i="2"/>
  <c r="L78" i="17" s="1"/>
  <c r="Y78" i="2"/>
  <c r="H78" i="17" s="1"/>
  <c r="W78" i="2"/>
  <c r="K78" i="17" s="1"/>
  <c r="U78" i="2"/>
  <c r="J78" i="17" s="1"/>
  <c r="S78" i="2"/>
  <c r="I78" i="17" s="1"/>
  <c r="Q78" i="2"/>
  <c r="G78" i="17" s="1"/>
  <c r="O78" i="2"/>
  <c r="F78" i="17" s="1"/>
  <c r="M78" i="2"/>
  <c r="E78" i="17" s="1"/>
  <c r="K78" i="2"/>
  <c r="C78" i="17" s="1"/>
  <c r="I78" i="2"/>
  <c r="G78" i="2"/>
  <c r="E78" i="2"/>
  <c r="AF77" i="2"/>
  <c r="AC77" i="2"/>
  <c r="D77" i="17" s="1"/>
  <c r="AA77" i="2"/>
  <c r="L77" i="17" s="1"/>
  <c r="Y77" i="2"/>
  <c r="H77" i="17" s="1"/>
  <c r="W77" i="2"/>
  <c r="K77" i="17" s="1"/>
  <c r="U77" i="2"/>
  <c r="J77" i="17" s="1"/>
  <c r="S77" i="2"/>
  <c r="I77" i="17" s="1"/>
  <c r="Q77" i="2"/>
  <c r="G77" i="17" s="1"/>
  <c r="O77" i="2"/>
  <c r="F77" i="17" s="1"/>
  <c r="M77" i="2"/>
  <c r="E77" i="17" s="1"/>
  <c r="K77" i="2"/>
  <c r="C77" i="17" s="1"/>
  <c r="I77" i="2"/>
  <c r="G77" i="2"/>
  <c r="E77" i="2"/>
  <c r="AF76" i="2"/>
  <c r="AC76" i="2"/>
  <c r="D76" i="17" s="1"/>
  <c r="AA76" i="2"/>
  <c r="L76" i="17" s="1"/>
  <c r="Y76" i="2"/>
  <c r="H76" i="17" s="1"/>
  <c r="W76" i="2"/>
  <c r="K76" i="17" s="1"/>
  <c r="U76" i="2"/>
  <c r="J76" i="17" s="1"/>
  <c r="S76" i="2"/>
  <c r="I76" i="17" s="1"/>
  <c r="Q76" i="2"/>
  <c r="G76" i="17" s="1"/>
  <c r="O76" i="2"/>
  <c r="F76" i="17" s="1"/>
  <c r="M76" i="2"/>
  <c r="E76" i="17" s="1"/>
  <c r="K76" i="2"/>
  <c r="C76" i="17" s="1"/>
  <c r="I76" i="2"/>
  <c r="G76" i="2"/>
  <c r="E76" i="2"/>
  <c r="AF75" i="2"/>
  <c r="AC75" i="2"/>
  <c r="D75" i="17" s="1"/>
  <c r="AA75" i="2"/>
  <c r="L75" i="17" s="1"/>
  <c r="Y75" i="2"/>
  <c r="H75" i="17" s="1"/>
  <c r="W75" i="2"/>
  <c r="K75" i="17" s="1"/>
  <c r="U75" i="2"/>
  <c r="J75" i="17" s="1"/>
  <c r="S75" i="2"/>
  <c r="I75" i="17" s="1"/>
  <c r="Q75" i="2"/>
  <c r="G75" i="17" s="1"/>
  <c r="O75" i="2"/>
  <c r="F75" i="17" s="1"/>
  <c r="M75" i="2"/>
  <c r="E75" i="17" s="1"/>
  <c r="K75" i="2"/>
  <c r="C75" i="17" s="1"/>
  <c r="I75" i="2"/>
  <c r="G75" i="2"/>
  <c r="E75" i="2"/>
  <c r="AF74" i="2"/>
  <c r="AC74" i="2"/>
  <c r="D74" i="17" s="1"/>
  <c r="AA74" i="2"/>
  <c r="L74" i="17" s="1"/>
  <c r="Y74" i="2"/>
  <c r="H74" i="17" s="1"/>
  <c r="W74" i="2"/>
  <c r="K74" i="17" s="1"/>
  <c r="U74" i="2"/>
  <c r="J74" i="17" s="1"/>
  <c r="S74" i="2"/>
  <c r="I74" i="17" s="1"/>
  <c r="Q74" i="2"/>
  <c r="G74" i="17" s="1"/>
  <c r="O74" i="2"/>
  <c r="F74" i="17" s="1"/>
  <c r="M74" i="2"/>
  <c r="E74" i="17" s="1"/>
  <c r="K74" i="2"/>
  <c r="C74" i="17" s="1"/>
  <c r="I74" i="2"/>
  <c r="G74" i="2"/>
  <c r="E74" i="2"/>
  <c r="AF73" i="2"/>
  <c r="AC73" i="2"/>
  <c r="D73" i="17" s="1"/>
  <c r="AA73" i="2"/>
  <c r="L73" i="17" s="1"/>
  <c r="Y73" i="2"/>
  <c r="H73" i="17" s="1"/>
  <c r="W73" i="2"/>
  <c r="K73" i="17" s="1"/>
  <c r="U73" i="2"/>
  <c r="J73" i="17" s="1"/>
  <c r="S73" i="2"/>
  <c r="I73" i="17" s="1"/>
  <c r="Q73" i="2"/>
  <c r="G73" i="17" s="1"/>
  <c r="O73" i="2"/>
  <c r="F73" i="17" s="1"/>
  <c r="M73" i="2"/>
  <c r="E73" i="17" s="1"/>
  <c r="K73" i="2"/>
  <c r="C73" i="17" s="1"/>
  <c r="I73" i="2"/>
  <c r="G73" i="2"/>
  <c r="E73" i="2"/>
  <c r="AF72" i="2"/>
  <c r="AC72" i="2"/>
  <c r="D72" i="17" s="1"/>
  <c r="AA72" i="2"/>
  <c r="L72" i="17" s="1"/>
  <c r="Y72" i="2"/>
  <c r="H72" i="17" s="1"/>
  <c r="W72" i="2"/>
  <c r="K72" i="17" s="1"/>
  <c r="U72" i="2"/>
  <c r="J72" i="17" s="1"/>
  <c r="S72" i="2"/>
  <c r="I72" i="17" s="1"/>
  <c r="Q72" i="2"/>
  <c r="G72" i="17" s="1"/>
  <c r="O72" i="2"/>
  <c r="F72" i="17" s="1"/>
  <c r="M72" i="2"/>
  <c r="E72" i="17" s="1"/>
  <c r="K72" i="2"/>
  <c r="C72" i="17" s="1"/>
  <c r="I72" i="2"/>
  <c r="G72" i="2"/>
  <c r="E72" i="2"/>
  <c r="AF71" i="2"/>
  <c r="AC71" i="2"/>
  <c r="D71" i="17" s="1"/>
  <c r="AA71" i="2"/>
  <c r="L71" i="17" s="1"/>
  <c r="Y71" i="2"/>
  <c r="H71" i="17" s="1"/>
  <c r="W71" i="2"/>
  <c r="K71" i="17" s="1"/>
  <c r="U71" i="2"/>
  <c r="J71" i="17" s="1"/>
  <c r="S71" i="2"/>
  <c r="I71" i="17" s="1"/>
  <c r="Q71" i="2"/>
  <c r="G71" i="17" s="1"/>
  <c r="O71" i="2"/>
  <c r="F71" i="17" s="1"/>
  <c r="M71" i="2"/>
  <c r="E71" i="17" s="1"/>
  <c r="K71" i="2"/>
  <c r="C71" i="17" s="1"/>
  <c r="I71" i="2"/>
  <c r="G71" i="2"/>
  <c r="E71" i="2"/>
  <c r="AF70" i="2"/>
  <c r="AC70" i="2"/>
  <c r="D70" i="17" s="1"/>
  <c r="AA70" i="2"/>
  <c r="L70" i="17" s="1"/>
  <c r="Y70" i="2"/>
  <c r="H70" i="17" s="1"/>
  <c r="W70" i="2"/>
  <c r="K70" i="17" s="1"/>
  <c r="U70" i="2"/>
  <c r="J70" i="17" s="1"/>
  <c r="S70" i="2"/>
  <c r="I70" i="17" s="1"/>
  <c r="Q70" i="2"/>
  <c r="G70" i="17" s="1"/>
  <c r="O70" i="2"/>
  <c r="F70" i="17" s="1"/>
  <c r="M70" i="2"/>
  <c r="E70" i="17" s="1"/>
  <c r="K70" i="2"/>
  <c r="C70" i="17" s="1"/>
  <c r="I70" i="2"/>
  <c r="G70" i="2"/>
  <c r="E70" i="2"/>
  <c r="AF69" i="2"/>
  <c r="AC69" i="2"/>
  <c r="D69" i="17" s="1"/>
  <c r="AA69" i="2"/>
  <c r="L69" i="17" s="1"/>
  <c r="Y69" i="2"/>
  <c r="H69" i="17" s="1"/>
  <c r="W69" i="2"/>
  <c r="K69" i="17" s="1"/>
  <c r="U69" i="2"/>
  <c r="J69" i="17" s="1"/>
  <c r="S69" i="2"/>
  <c r="I69" i="17" s="1"/>
  <c r="Q69" i="2"/>
  <c r="G69" i="17" s="1"/>
  <c r="O69" i="2"/>
  <c r="F69" i="17" s="1"/>
  <c r="M69" i="2"/>
  <c r="E69" i="17" s="1"/>
  <c r="K69" i="2"/>
  <c r="C69" i="17" s="1"/>
  <c r="I69" i="2"/>
  <c r="G69" i="2"/>
  <c r="E69" i="2"/>
  <c r="AF68" i="2"/>
  <c r="AC68" i="2"/>
  <c r="D68" i="17" s="1"/>
  <c r="AA68" i="2"/>
  <c r="L68" i="17" s="1"/>
  <c r="Y68" i="2"/>
  <c r="H68" i="17" s="1"/>
  <c r="W68" i="2"/>
  <c r="K68" i="17" s="1"/>
  <c r="U68" i="2"/>
  <c r="J68" i="17" s="1"/>
  <c r="S68" i="2"/>
  <c r="I68" i="17" s="1"/>
  <c r="Q68" i="2"/>
  <c r="G68" i="17" s="1"/>
  <c r="O68" i="2"/>
  <c r="F68" i="17" s="1"/>
  <c r="M68" i="2"/>
  <c r="E68" i="17" s="1"/>
  <c r="K68" i="2"/>
  <c r="C68" i="17" s="1"/>
  <c r="I68" i="2"/>
  <c r="G68" i="2"/>
  <c r="E68" i="2"/>
  <c r="AF67" i="2"/>
  <c r="AC67" i="2"/>
  <c r="D67" i="17" s="1"/>
  <c r="AA67" i="2"/>
  <c r="L67" i="17" s="1"/>
  <c r="Y67" i="2"/>
  <c r="H67" i="17" s="1"/>
  <c r="W67" i="2"/>
  <c r="K67" i="17" s="1"/>
  <c r="U67" i="2"/>
  <c r="J67" i="17" s="1"/>
  <c r="S67" i="2"/>
  <c r="I67" i="17" s="1"/>
  <c r="Q67" i="2"/>
  <c r="G67" i="17" s="1"/>
  <c r="O67" i="2"/>
  <c r="F67" i="17" s="1"/>
  <c r="M67" i="2"/>
  <c r="E67" i="17" s="1"/>
  <c r="K67" i="2"/>
  <c r="C67" i="17" s="1"/>
  <c r="I67" i="2"/>
  <c r="G67" i="2"/>
  <c r="E67" i="2"/>
  <c r="AF66" i="2"/>
  <c r="AC66" i="2"/>
  <c r="D66" i="17" s="1"/>
  <c r="AA66" i="2"/>
  <c r="L66" i="17" s="1"/>
  <c r="Y66" i="2"/>
  <c r="H66" i="17" s="1"/>
  <c r="W66" i="2"/>
  <c r="K66" i="17" s="1"/>
  <c r="U66" i="2"/>
  <c r="J66" i="17" s="1"/>
  <c r="S66" i="2"/>
  <c r="I66" i="17" s="1"/>
  <c r="Q66" i="2"/>
  <c r="G66" i="17" s="1"/>
  <c r="O66" i="2"/>
  <c r="F66" i="17" s="1"/>
  <c r="M66" i="2"/>
  <c r="E66" i="17" s="1"/>
  <c r="K66" i="2"/>
  <c r="C66" i="17" s="1"/>
  <c r="I66" i="2"/>
  <c r="G66" i="2"/>
  <c r="E66" i="2"/>
  <c r="AF65" i="2"/>
  <c r="AC65" i="2"/>
  <c r="D65" i="17" s="1"/>
  <c r="AA65" i="2"/>
  <c r="L65" i="17" s="1"/>
  <c r="Y65" i="2"/>
  <c r="H65" i="17" s="1"/>
  <c r="W65" i="2"/>
  <c r="K65" i="17" s="1"/>
  <c r="U65" i="2"/>
  <c r="J65" i="17" s="1"/>
  <c r="S65" i="2"/>
  <c r="I65" i="17" s="1"/>
  <c r="Q65" i="2"/>
  <c r="G65" i="17" s="1"/>
  <c r="O65" i="2"/>
  <c r="F65" i="17" s="1"/>
  <c r="M65" i="2"/>
  <c r="E65" i="17" s="1"/>
  <c r="K65" i="2"/>
  <c r="C65" i="17" s="1"/>
  <c r="I65" i="2"/>
  <c r="G65" i="2"/>
  <c r="E65" i="2"/>
  <c r="AF64" i="2"/>
  <c r="AC64" i="2"/>
  <c r="D64" i="17" s="1"/>
  <c r="AA64" i="2"/>
  <c r="L64" i="17" s="1"/>
  <c r="Y64" i="2"/>
  <c r="H64" i="17" s="1"/>
  <c r="W64" i="2"/>
  <c r="K64" i="17" s="1"/>
  <c r="U64" i="2"/>
  <c r="J64" i="17" s="1"/>
  <c r="S64" i="2"/>
  <c r="I64" i="17" s="1"/>
  <c r="Q64" i="2"/>
  <c r="G64" i="17" s="1"/>
  <c r="O64" i="2"/>
  <c r="F64" i="17" s="1"/>
  <c r="M64" i="2"/>
  <c r="E64" i="17" s="1"/>
  <c r="K64" i="2"/>
  <c r="C64" i="17" s="1"/>
  <c r="I64" i="2"/>
  <c r="G64" i="2"/>
  <c r="E64" i="2"/>
  <c r="AF63" i="2"/>
  <c r="AC63" i="2"/>
  <c r="D63" i="17" s="1"/>
  <c r="AA63" i="2"/>
  <c r="L63" i="17" s="1"/>
  <c r="Y63" i="2"/>
  <c r="H63" i="17" s="1"/>
  <c r="W63" i="2"/>
  <c r="K63" i="17" s="1"/>
  <c r="U63" i="2"/>
  <c r="J63" i="17" s="1"/>
  <c r="S63" i="2"/>
  <c r="I63" i="17" s="1"/>
  <c r="Q63" i="2"/>
  <c r="G63" i="17" s="1"/>
  <c r="O63" i="2"/>
  <c r="F63" i="17" s="1"/>
  <c r="M63" i="2"/>
  <c r="E63" i="17" s="1"/>
  <c r="K63" i="2"/>
  <c r="C63" i="17" s="1"/>
  <c r="I63" i="2"/>
  <c r="G63" i="2"/>
  <c r="E63" i="2"/>
  <c r="AF62" i="2"/>
  <c r="AC62" i="2"/>
  <c r="D62" i="17" s="1"/>
  <c r="AA62" i="2"/>
  <c r="L62" i="17" s="1"/>
  <c r="Y62" i="2"/>
  <c r="H62" i="17" s="1"/>
  <c r="W62" i="2"/>
  <c r="K62" i="17" s="1"/>
  <c r="U62" i="2"/>
  <c r="J62" i="17" s="1"/>
  <c r="S62" i="2"/>
  <c r="I62" i="17" s="1"/>
  <c r="Q62" i="2"/>
  <c r="G62" i="17" s="1"/>
  <c r="O62" i="2"/>
  <c r="F62" i="17" s="1"/>
  <c r="M62" i="2"/>
  <c r="E62" i="17" s="1"/>
  <c r="K62" i="2"/>
  <c r="C62" i="17" s="1"/>
  <c r="I62" i="2"/>
  <c r="G62" i="2"/>
  <c r="E62" i="2"/>
  <c r="AF61" i="2"/>
  <c r="AC61" i="2"/>
  <c r="D61" i="17" s="1"/>
  <c r="AA61" i="2"/>
  <c r="L61" i="17" s="1"/>
  <c r="Y61" i="2"/>
  <c r="H61" i="17" s="1"/>
  <c r="W61" i="2"/>
  <c r="K61" i="17" s="1"/>
  <c r="U61" i="2"/>
  <c r="J61" i="17" s="1"/>
  <c r="S61" i="2"/>
  <c r="I61" i="17" s="1"/>
  <c r="Q61" i="2"/>
  <c r="G61" i="17" s="1"/>
  <c r="O61" i="2"/>
  <c r="F61" i="17" s="1"/>
  <c r="M61" i="2"/>
  <c r="E61" i="17" s="1"/>
  <c r="K61" i="2"/>
  <c r="C61" i="17" s="1"/>
  <c r="I61" i="2"/>
  <c r="G61" i="2"/>
  <c r="E61" i="2"/>
  <c r="AF60" i="2"/>
  <c r="AC60" i="2"/>
  <c r="D60" i="17" s="1"/>
  <c r="AA60" i="2"/>
  <c r="L60" i="17" s="1"/>
  <c r="Y60" i="2"/>
  <c r="H60" i="17" s="1"/>
  <c r="W60" i="2"/>
  <c r="K60" i="17" s="1"/>
  <c r="U60" i="2"/>
  <c r="J60" i="17" s="1"/>
  <c r="S60" i="2"/>
  <c r="I60" i="17" s="1"/>
  <c r="Q60" i="2"/>
  <c r="G60" i="17" s="1"/>
  <c r="O60" i="2"/>
  <c r="F60" i="17" s="1"/>
  <c r="M60" i="2"/>
  <c r="E60" i="17" s="1"/>
  <c r="K60" i="2"/>
  <c r="C60" i="17" s="1"/>
  <c r="I60" i="2"/>
  <c r="G60" i="2"/>
  <c r="E60" i="2"/>
  <c r="AF59" i="2"/>
  <c r="AC59" i="2"/>
  <c r="D59" i="17" s="1"/>
  <c r="AA59" i="2"/>
  <c r="L59" i="17" s="1"/>
  <c r="Y59" i="2"/>
  <c r="H59" i="17" s="1"/>
  <c r="W59" i="2"/>
  <c r="K59" i="17" s="1"/>
  <c r="U59" i="2"/>
  <c r="J59" i="17" s="1"/>
  <c r="S59" i="2"/>
  <c r="I59" i="17" s="1"/>
  <c r="Q59" i="2"/>
  <c r="G59" i="17" s="1"/>
  <c r="O59" i="2"/>
  <c r="F59" i="17" s="1"/>
  <c r="M59" i="2"/>
  <c r="E59" i="17" s="1"/>
  <c r="K59" i="2"/>
  <c r="C59" i="17" s="1"/>
  <c r="I59" i="2"/>
  <c r="G59" i="2"/>
  <c r="E59" i="2"/>
  <c r="AF58" i="2"/>
  <c r="AC58" i="2"/>
  <c r="D58" i="17" s="1"/>
  <c r="AA58" i="2"/>
  <c r="L58" i="17" s="1"/>
  <c r="Y58" i="2"/>
  <c r="H58" i="17" s="1"/>
  <c r="W58" i="2"/>
  <c r="K58" i="17" s="1"/>
  <c r="U58" i="2"/>
  <c r="J58" i="17" s="1"/>
  <c r="S58" i="2"/>
  <c r="I58" i="17" s="1"/>
  <c r="Q58" i="2"/>
  <c r="G58" i="17" s="1"/>
  <c r="O58" i="2"/>
  <c r="F58" i="17" s="1"/>
  <c r="M58" i="2"/>
  <c r="E58" i="17" s="1"/>
  <c r="K58" i="2"/>
  <c r="C58" i="17" s="1"/>
  <c r="I58" i="2"/>
  <c r="G58" i="2"/>
  <c r="E58" i="2"/>
  <c r="AF57" i="2"/>
  <c r="AC57" i="2"/>
  <c r="D57" i="17" s="1"/>
  <c r="AA57" i="2"/>
  <c r="L57" i="17" s="1"/>
  <c r="Y57" i="2"/>
  <c r="H57" i="17" s="1"/>
  <c r="W57" i="2"/>
  <c r="K57" i="17" s="1"/>
  <c r="U57" i="2"/>
  <c r="J57" i="17" s="1"/>
  <c r="S57" i="2"/>
  <c r="I57" i="17" s="1"/>
  <c r="Q57" i="2"/>
  <c r="G57" i="17" s="1"/>
  <c r="O57" i="2"/>
  <c r="F57" i="17" s="1"/>
  <c r="M57" i="2"/>
  <c r="E57" i="17" s="1"/>
  <c r="K57" i="2"/>
  <c r="C57" i="17" s="1"/>
  <c r="I57" i="2"/>
  <c r="G57" i="2"/>
  <c r="E57" i="2"/>
  <c r="AF56" i="2"/>
  <c r="AC56" i="2"/>
  <c r="D56" i="17" s="1"/>
  <c r="AA56" i="2"/>
  <c r="L56" i="17" s="1"/>
  <c r="Y56" i="2"/>
  <c r="H56" i="17" s="1"/>
  <c r="W56" i="2"/>
  <c r="K56" i="17" s="1"/>
  <c r="U56" i="2"/>
  <c r="J56" i="17" s="1"/>
  <c r="S56" i="2"/>
  <c r="I56" i="17" s="1"/>
  <c r="Q56" i="2"/>
  <c r="G56" i="17" s="1"/>
  <c r="O56" i="2"/>
  <c r="F56" i="17" s="1"/>
  <c r="M56" i="2"/>
  <c r="E56" i="17" s="1"/>
  <c r="K56" i="2"/>
  <c r="C56" i="17" s="1"/>
  <c r="I56" i="2"/>
  <c r="G56" i="2"/>
  <c r="E56" i="2"/>
  <c r="AF55" i="2"/>
  <c r="AC55" i="2"/>
  <c r="D55" i="17" s="1"/>
  <c r="AA55" i="2"/>
  <c r="L55" i="17" s="1"/>
  <c r="Y55" i="2"/>
  <c r="H55" i="17" s="1"/>
  <c r="W55" i="2"/>
  <c r="K55" i="17" s="1"/>
  <c r="U55" i="2"/>
  <c r="J55" i="17" s="1"/>
  <c r="S55" i="2"/>
  <c r="I55" i="17" s="1"/>
  <c r="Q55" i="2"/>
  <c r="G55" i="17" s="1"/>
  <c r="O55" i="2"/>
  <c r="F55" i="17" s="1"/>
  <c r="M55" i="2"/>
  <c r="E55" i="17" s="1"/>
  <c r="K55" i="2"/>
  <c r="C55" i="17" s="1"/>
  <c r="I55" i="2"/>
  <c r="G55" i="2"/>
  <c r="E55" i="2"/>
  <c r="AF54" i="2"/>
  <c r="AC54" i="2"/>
  <c r="D54" i="17" s="1"/>
  <c r="AA54" i="2"/>
  <c r="L54" i="17" s="1"/>
  <c r="Y54" i="2"/>
  <c r="H54" i="17" s="1"/>
  <c r="W54" i="2"/>
  <c r="K54" i="17" s="1"/>
  <c r="U54" i="2"/>
  <c r="J54" i="17" s="1"/>
  <c r="S54" i="2"/>
  <c r="I54" i="17" s="1"/>
  <c r="Q54" i="2"/>
  <c r="G54" i="17" s="1"/>
  <c r="O54" i="2"/>
  <c r="F54" i="17" s="1"/>
  <c r="M54" i="2"/>
  <c r="E54" i="17" s="1"/>
  <c r="K54" i="2"/>
  <c r="C54" i="17" s="1"/>
  <c r="I54" i="2"/>
  <c r="G54" i="2"/>
  <c r="E54" i="2"/>
  <c r="AF53" i="2"/>
  <c r="AC53" i="2"/>
  <c r="D53" i="17" s="1"/>
  <c r="AA53" i="2"/>
  <c r="L53" i="17" s="1"/>
  <c r="Y53" i="2"/>
  <c r="H53" i="17" s="1"/>
  <c r="W53" i="2"/>
  <c r="K53" i="17" s="1"/>
  <c r="U53" i="2"/>
  <c r="J53" i="17" s="1"/>
  <c r="S53" i="2"/>
  <c r="I53" i="17" s="1"/>
  <c r="Q53" i="2"/>
  <c r="G53" i="17" s="1"/>
  <c r="O53" i="2"/>
  <c r="F53" i="17" s="1"/>
  <c r="M53" i="2"/>
  <c r="E53" i="17" s="1"/>
  <c r="K53" i="2"/>
  <c r="C53" i="17" s="1"/>
  <c r="I53" i="2"/>
  <c r="G53" i="2"/>
  <c r="E53" i="2"/>
  <c r="AF52" i="2"/>
  <c r="AC52" i="2"/>
  <c r="D52" i="17" s="1"/>
  <c r="AA52" i="2"/>
  <c r="L52" i="17" s="1"/>
  <c r="Y52" i="2"/>
  <c r="H52" i="17" s="1"/>
  <c r="W52" i="2"/>
  <c r="K52" i="17" s="1"/>
  <c r="U52" i="2"/>
  <c r="J52" i="17" s="1"/>
  <c r="S52" i="2"/>
  <c r="I52" i="17" s="1"/>
  <c r="Q52" i="2"/>
  <c r="G52" i="17" s="1"/>
  <c r="O52" i="2"/>
  <c r="F52" i="17" s="1"/>
  <c r="M52" i="2"/>
  <c r="E52" i="17" s="1"/>
  <c r="K52" i="2"/>
  <c r="C52" i="17" s="1"/>
  <c r="I52" i="2"/>
  <c r="G52" i="2"/>
  <c r="E52" i="2"/>
  <c r="AF51" i="2"/>
  <c r="AC51" i="2"/>
  <c r="D51" i="17" s="1"/>
  <c r="AA51" i="2"/>
  <c r="L51" i="17" s="1"/>
  <c r="Y51" i="2"/>
  <c r="H51" i="17" s="1"/>
  <c r="W51" i="2"/>
  <c r="K51" i="17" s="1"/>
  <c r="U51" i="2"/>
  <c r="J51" i="17" s="1"/>
  <c r="S51" i="2"/>
  <c r="I51" i="17" s="1"/>
  <c r="Q51" i="2"/>
  <c r="G51" i="17" s="1"/>
  <c r="O51" i="2"/>
  <c r="F51" i="17" s="1"/>
  <c r="M51" i="2"/>
  <c r="E51" i="17" s="1"/>
  <c r="K51" i="2"/>
  <c r="C51" i="17" s="1"/>
  <c r="I51" i="2"/>
  <c r="G51" i="2"/>
  <c r="E51" i="2"/>
  <c r="AF50" i="2"/>
  <c r="AC50" i="2"/>
  <c r="D50" i="17" s="1"/>
  <c r="AA50" i="2"/>
  <c r="L50" i="17" s="1"/>
  <c r="Y50" i="2"/>
  <c r="H50" i="17" s="1"/>
  <c r="W50" i="2"/>
  <c r="K50" i="17" s="1"/>
  <c r="U50" i="2"/>
  <c r="J50" i="17" s="1"/>
  <c r="S50" i="2"/>
  <c r="I50" i="17" s="1"/>
  <c r="Q50" i="2"/>
  <c r="G50" i="17" s="1"/>
  <c r="O50" i="2"/>
  <c r="F50" i="17" s="1"/>
  <c r="M50" i="2"/>
  <c r="E50" i="17" s="1"/>
  <c r="K50" i="2"/>
  <c r="C50" i="17" s="1"/>
  <c r="I50" i="2"/>
  <c r="G50" i="2"/>
  <c r="E50" i="2"/>
  <c r="AF49" i="2"/>
  <c r="AC49" i="2"/>
  <c r="D49" i="17" s="1"/>
  <c r="AA49" i="2"/>
  <c r="L49" i="17" s="1"/>
  <c r="Y49" i="2"/>
  <c r="H49" i="17" s="1"/>
  <c r="W49" i="2"/>
  <c r="K49" i="17" s="1"/>
  <c r="U49" i="2"/>
  <c r="J49" i="17" s="1"/>
  <c r="S49" i="2"/>
  <c r="I49" i="17" s="1"/>
  <c r="Q49" i="2"/>
  <c r="G49" i="17" s="1"/>
  <c r="O49" i="2"/>
  <c r="F49" i="17" s="1"/>
  <c r="M49" i="2"/>
  <c r="E49" i="17" s="1"/>
  <c r="K49" i="2"/>
  <c r="C49" i="17" s="1"/>
  <c r="I49" i="2"/>
  <c r="G49" i="2"/>
  <c r="E49" i="2"/>
  <c r="AF48" i="2"/>
  <c r="AC48" i="2"/>
  <c r="D48" i="17" s="1"/>
  <c r="AA48" i="2"/>
  <c r="L48" i="17" s="1"/>
  <c r="Y48" i="2"/>
  <c r="H48" i="17" s="1"/>
  <c r="W48" i="2"/>
  <c r="K48" i="17" s="1"/>
  <c r="U48" i="2"/>
  <c r="J48" i="17" s="1"/>
  <c r="S48" i="2"/>
  <c r="I48" i="17" s="1"/>
  <c r="Q48" i="2"/>
  <c r="G48" i="17" s="1"/>
  <c r="O48" i="2"/>
  <c r="F48" i="17" s="1"/>
  <c r="M48" i="2"/>
  <c r="E48" i="17" s="1"/>
  <c r="K48" i="2"/>
  <c r="C48" i="17" s="1"/>
  <c r="I48" i="2"/>
  <c r="G48" i="2"/>
  <c r="E48" i="2"/>
  <c r="AF47" i="2"/>
  <c r="AC47" i="2"/>
  <c r="D47" i="17" s="1"/>
  <c r="AA47" i="2"/>
  <c r="L47" i="17" s="1"/>
  <c r="Y47" i="2"/>
  <c r="H47" i="17" s="1"/>
  <c r="W47" i="2"/>
  <c r="K47" i="17" s="1"/>
  <c r="U47" i="2"/>
  <c r="J47" i="17" s="1"/>
  <c r="S47" i="2"/>
  <c r="I47" i="17" s="1"/>
  <c r="Q47" i="2"/>
  <c r="G47" i="17" s="1"/>
  <c r="O47" i="2"/>
  <c r="F47" i="17" s="1"/>
  <c r="M47" i="2"/>
  <c r="E47" i="17" s="1"/>
  <c r="K47" i="2"/>
  <c r="C47" i="17" s="1"/>
  <c r="I47" i="2"/>
  <c r="G47" i="2"/>
  <c r="E47" i="2"/>
  <c r="AF46" i="2"/>
  <c r="AC46" i="2"/>
  <c r="D46" i="17" s="1"/>
  <c r="AA46" i="2"/>
  <c r="L46" i="17" s="1"/>
  <c r="Y46" i="2"/>
  <c r="H46" i="17" s="1"/>
  <c r="W46" i="2"/>
  <c r="K46" i="17" s="1"/>
  <c r="U46" i="2"/>
  <c r="J46" i="17" s="1"/>
  <c r="S46" i="2"/>
  <c r="I46" i="17" s="1"/>
  <c r="Q46" i="2"/>
  <c r="G46" i="17" s="1"/>
  <c r="O46" i="2"/>
  <c r="F46" i="17" s="1"/>
  <c r="M46" i="2"/>
  <c r="E46" i="17" s="1"/>
  <c r="K46" i="2"/>
  <c r="C46" i="17" s="1"/>
  <c r="I46" i="2"/>
  <c r="G46" i="2"/>
  <c r="E46" i="2"/>
  <c r="AF45" i="2"/>
  <c r="AC45" i="2"/>
  <c r="D45" i="17" s="1"/>
  <c r="AA45" i="2"/>
  <c r="L45" i="17" s="1"/>
  <c r="Y45" i="2"/>
  <c r="H45" i="17" s="1"/>
  <c r="W45" i="2"/>
  <c r="K45" i="17" s="1"/>
  <c r="U45" i="2"/>
  <c r="J45" i="17" s="1"/>
  <c r="S45" i="2"/>
  <c r="I45" i="17" s="1"/>
  <c r="Q45" i="2"/>
  <c r="G45" i="17" s="1"/>
  <c r="O45" i="2"/>
  <c r="F45" i="17" s="1"/>
  <c r="M45" i="2"/>
  <c r="E45" i="17" s="1"/>
  <c r="K45" i="2"/>
  <c r="C45" i="17" s="1"/>
  <c r="I45" i="2"/>
  <c r="G45" i="2"/>
  <c r="E45" i="2"/>
  <c r="AF44" i="2"/>
  <c r="AC44" i="2"/>
  <c r="D44" i="17" s="1"/>
  <c r="AA44" i="2"/>
  <c r="L44" i="17" s="1"/>
  <c r="Y44" i="2"/>
  <c r="H44" i="17" s="1"/>
  <c r="W44" i="2"/>
  <c r="K44" i="17" s="1"/>
  <c r="U44" i="2"/>
  <c r="J44" i="17" s="1"/>
  <c r="S44" i="2"/>
  <c r="I44" i="17" s="1"/>
  <c r="Q44" i="2"/>
  <c r="G44" i="17" s="1"/>
  <c r="O44" i="2"/>
  <c r="F44" i="17" s="1"/>
  <c r="M44" i="2"/>
  <c r="E44" i="17" s="1"/>
  <c r="K44" i="2"/>
  <c r="C44" i="17" s="1"/>
  <c r="I44" i="2"/>
  <c r="G44" i="2"/>
  <c r="E44" i="2"/>
  <c r="AF43" i="2"/>
  <c r="AC43" i="2"/>
  <c r="D43" i="17" s="1"/>
  <c r="AA43" i="2"/>
  <c r="L43" i="17" s="1"/>
  <c r="Y43" i="2"/>
  <c r="H43" i="17" s="1"/>
  <c r="W43" i="2"/>
  <c r="K43" i="17" s="1"/>
  <c r="U43" i="2"/>
  <c r="J43" i="17" s="1"/>
  <c r="S43" i="2"/>
  <c r="I43" i="17" s="1"/>
  <c r="Q43" i="2"/>
  <c r="G43" i="17" s="1"/>
  <c r="O43" i="2"/>
  <c r="F43" i="17" s="1"/>
  <c r="M43" i="2"/>
  <c r="E43" i="17" s="1"/>
  <c r="K43" i="2"/>
  <c r="C43" i="17" s="1"/>
  <c r="I43" i="2"/>
  <c r="G43" i="2"/>
  <c r="E43" i="2"/>
  <c r="AF42" i="2"/>
  <c r="AC42" i="2"/>
  <c r="D42" i="17" s="1"/>
  <c r="AA42" i="2"/>
  <c r="L42" i="17" s="1"/>
  <c r="Y42" i="2"/>
  <c r="H42" i="17" s="1"/>
  <c r="W42" i="2"/>
  <c r="K42" i="17" s="1"/>
  <c r="U42" i="2"/>
  <c r="J42" i="17" s="1"/>
  <c r="S42" i="2"/>
  <c r="I42" i="17" s="1"/>
  <c r="Q42" i="2"/>
  <c r="G42" i="17" s="1"/>
  <c r="O42" i="2"/>
  <c r="F42" i="17" s="1"/>
  <c r="M42" i="2"/>
  <c r="E42" i="17" s="1"/>
  <c r="K42" i="2"/>
  <c r="C42" i="17" s="1"/>
  <c r="I42" i="2"/>
  <c r="G42" i="2"/>
  <c r="E42" i="2"/>
  <c r="AF41" i="2"/>
  <c r="AC41" i="2"/>
  <c r="D41" i="17" s="1"/>
  <c r="AA41" i="2"/>
  <c r="L41" i="17" s="1"/>
  <c r="Y41" i="2"/>
  <c r="H41" i="17" s="1"/>
  <c r="W41" i="2"/>
  <c r="K41" i="17" s="1"/>
  <c r="U41" i="2"/>
  <c r="J41" i="17" s="1"/>
  <c r="S41" i="2"/>
  <c r="I41" i="17" s="1"/>
  <c r="Q41" i="2"/>
  <c r="G41" i="17" s="1"/>
  <c r="O41" i="2"/>
  <c r="F41" i="17" s="1"/>
  <c r="M41" i="2"/>
  <c r="E41" i="17" s="1"/>
  <c r="K41" i="2"/>
  <c r="C41" i="17" s="1"/>
  <c r="I41" i="2"/>
  <c r="G41" i="2"/>
  <c r="E41" i="2"/>
  <c r="AF40" i="2"/>
  <c r="AC40" i="2"/>
  <c r="D40" i="17" s="1"/>
  <c r="AA40" i="2"/>
  <c r="L40" i="17" s="1"/>
  <c r="Y40" i="2"/>
  <c r="H40" i="17" s="1"/>
  <c r="W40" i="2"/>
  <c r="K40" i="17" s="1"/>
  <c r="U40" i="2"/>
  <c r="J40" i="17" s="1"/>
  <c r="S40" i="2"/>
  <c r="I40" i="17" s="1"/>
  <c r="Q40" i="2"/>
  <c r="G40" i="17" s="1"/>
  <c r="O40" i="2"/>
  <c r="F40" i="17" s="1"/>
  <c r="M40" i="2"/>
  <c r="E40" i="17" s="1"/>
  <c r="K40" i="2"/>
  <c r="C40" i="17" s="1"/>
  <c r="I40" i="2"/>
  <c r="G40" i="2"/>
  <c r="E40" i="2"/>
  <c r="AF39" i="2"/>
  <c r="AC39" i="2"/>
  <c r="D39" i="17" s="1"/>
  <c r="AA39" i="2"/>
  <c r="L39" i="17" s="1"/>
  <c r="Y39" i="2"/>
  <c r="H39" i="17" s="1"/>
  <c r="W39" i="2"/>
  <c r="K39" i="17" s="1"/>
  <c r="U39" i="2"/>
  <c r="J39" i="17" s="1"/>
  <c r="S39" i="2"/>
  <c r="I39" i="17" s="1"/>
  <c r="Q39" i="2"/>
  <c r="G39" i="17" s="1"/>
  <c r="O39" i="2"/>
  <c r="F39" i="17" s="1"/>
  <c r="M39" i="2"/>
  <c r="E39" i="17" s="1"/>
  <c r="K39" i="2"/>
  <c r="C39" i="17" s="1"/>
  <c r="I39" i="2"/>
  <c r="G39" i="2"/>
  <c r="E39" i="2"/>
  <c r="AF38" i="2"/>
  <c r="AC38" i="2"/>
  <c r="D38" i="17" s="1"/>
  <c r="AA38" i="2"/>
  <c r="L38" i="17" s="1"/>
  <c r="Y38" i="2"/>
  <c r="H38" i="17" s="1"/>
  <c r="W38" i="2"/>
  <c r="K38" i="17" s="1"/>
  <c r="U38" i="2"/>
  <c r="J38" i="17" s="1"/>
  <c r="S38" i="2"/>
  <c r="I38" i="17" s="1"/>
  <c r="Q38" i="2"/>
  <c r="G38" i="17" s="1"/>
  <c r="O38" i="2"/>
  <c r="F38" i="17" s="1"/>
  <c r="M38" i="2"/>
  <c r="E38" i="17" s="1"/>
  <c r="K38" i="2"/>
  <c r="C38" i="17" s="1"/>
  <c r="I38" i="2"/>
  <c r="G38" i="2"/>
  <c r="E38" i="2"/>
  <c r="AF37" i="2"/>
  <c r="AC37" i="2"/>
  <c r="D37" i="17" s="1"/>
  <c r="AA37" i="2"/>
  <c r="L37" i="17" s="1"/>
  <c r="Y37" i="2"/>
  <c r="H37" i="17" s="1"/>
  <c r="W37" i="2"/>
  <c r="K37" i="17" s="1"/>
  <c r="U37" i="2"/>
  <c r="J37" i="17" s="1"/>
  <c r="S37" i="2"/>
  <c r="I37" i="17" s="1"/>
  <c r="Q37" i="2"/>
  <c r="G37" i="17" s="1"/>
  <c r="O37" i="2"/>
  <c r="F37" i="17" s="1"/>
  <c r="M37" i="2"/>
  <c r="E37" i="17" s="1"/>
  <c r="K37" i="2"/>
  <c r="C37" i="17" s="1"/>
  <c r="I37" i="2"/>
  <c r="G37" i="2"/>
  <c r="E37" i="2"/>
  <c r="AF36" i="2"/>
  <c r="AC36" i="2"/>
  <c r="D36" i="17" s="1"/>
  <c r="AA36" i="2"/>
  <c r="L36" i="17" s="1"/>
  <c r="Y36" i="2"/>
  <c r="H36" i="17" s="1"/>
  <c r="W36" i="2"/>
  <c r="K36" i="17" s="1"/>
  <c r="U36" i="2"/>
  <c r="J36" i="17" s="1"/>
  <c r="S36" i="2"/>
  <c r="I36" i="17" s="1"/>
  <c r="Q36" i="2"/>
  <c r="G36" i="17" s="1"/>
  <c r="O36" i="2"/>
  <c r="F36" i="17" s="1"/>
  <c r="M36" i="2"/>
  <c r="E36" i="17" s="1"/>
  <c r="K36" i="2"/>
  <c r="C36" i="17" s="1"/>
  <c r="I36" i="2"/>
  <c r="G36" i="2"/>
  <c r="E36" i="2"/>
  <c r="AF35" i="2"/>
  <c r="AC35" i="2"/>
  <c r="D35" i="17" s="1"/>
  <c r="AA35" i="2"/>
  <c r="L35" i="17" s="1"/>
  <c r="Y35" i="2"/>
  <c r="H35" i="17" s="1"/>
  <c r="W35" i="2"/>
  <c r="K35" i="17" s="1"/>
  <c r="U35" i="2"/>
  <c r="J35" i="17" s="1"/>
  <c r="S35" i="2"/>
  <c r="I35" i="17" s="1"/>
  <c r="Q35" i="2"/>
  <c r="G35" i="17" s="1"/>
  <c r="O35" i="2"/>
  <c r="F35" i="17" s="1"/>
  <c r="M35" i="2"/>
  <c r="E35" i="17" s="1"/>
  <c r="K35" i="2"/>
  <c r="C35" i="17" s="1"/>
  <c r="I35" i="2"/>
  <c r="G35" i="2"/>
  <c r="E35" i="2"/>
  <c r="AF34" i="2"/>
  <c r="AC34" i="2"/>
  <c r="D34" i="17" s="1"/>
  <c r="AA34" i="2"/>
  <c r="L34" i="17" s="1"/>
  <c r="Y34" i="2"/>
  <c r="H34" i="17" s="1"/>
  <c r="W34" i="2"/>
  <c r="K34" i="17" s="1"/>
  <c r="U34" i="2"/>
  <c r="J34" i="17" s="1"/>
  <c r="S34" i="2"/>
  <c r="I34" i="17" s="1"/>
  <c r="Q34" i="2"/>
  <c r="G34" i="17" s="1"/>
  <c r="O34" i="2"/>
  <c r="F34" i="17" s="1"/>
  <c r="M34" i="2"/>
  <c r="E34" i="17" s="1"/>
  <c r="K34" i="2"/>
  <c r="C34" i="17" s="1"/>
  <c r="I34" i="2"/>
  <c r="G34" i="2"/>
  <c r="E34" i="2"/>
  <c r="AF33" i="2"/>
  <c r="AC33" i="2"/>
  <c r="D33" i="17" s="1"/>
  <c r="AA33" i="2"/>
  <c r="L33" i="17" s="1"/>
  <c r="Y33" i="2"/>
  <c r="H33" i="17" s="1"/>
  <c r="W33" i="2"/>
  <c r="K33" i="17" s="1"/>
  <c r="U33" i="2"/>
  <c r="J33" i="17" s="1"/>
  <c r="S33" i="2"/>
  <c r="I33" i="17" s="1"/>
  <c r="Q33" i="2"/>
  <c r="G33" i="17" s="1"/>
  <c r="O33" i="2"/>
  <c r="F33" i="17" s="1"/>
  <c r="M33" i="2"/>
  <c r="E33" i="17" s="1"/>
  <c r="K33" i="2"/>
  <c r="C33" i="17" s="1"/>
  <c r="I33" i="2"/>
  <c r="G33" i="2"/>
  <c r="E33" i="2"/>
  <c r="AF32" i="2"/>
  <c r="AC32" i="2"/>
  <c r="D32" i="17" s="1"/>
  <c r="AA32" i="2"/>
  <c r="L32" i="17" s="1"/>
  <c r="Y32" i="2"/>
  <c r="H32" i="17" s="1"/>
  <c r="W32" i="2"/>
  <c r="K32" i="17" s="1"/>
  <c r="U32" i="2"/>
  <c r="J32" i="17" s="1"/>
  <c r="S32" i="2"/>
  <c r="I32" i="17" s="1"/>
  <c r="Q32" i="2"/>
  <c r="G32" i="17" s="1"/>
  <c r="O32" i="2"/>
  <c r="F32" i="17" s="1"/>
  <c r="M32" i="2"/>
  <c r="E32" i="17" s="1"/>
  <c r="K32" i="2"/>
  <c r="C32" i="17" s="1"/>
  <c r="I32" i="2"/>
  <c r="G32" i="2"/>
  <c r="E32" i="2"/>
  <c r="AF31" i="2"/>
  <c r="AC31" i="2"/>
  <c r="D31" i="17" s="1"/>
  <c r="AA31" i="2"/>
  <c r="L31" i="17" s="1"/>
  <c r="Y31" i="2"/>
  <c r="H31" i="17" s="1"/>
  <c r="W31" i="2"/>
  <c r="K31" i="17" s="1"/>
  <c r="U31" i="2"/>
  <c r="J31" i="17" s="1"/>
  <c r="S31" i="2"/>
  <c r="I31" i="17" s="1"/>
  <c r="Q31" i="2"/>
  <c r="G31" i="17" s="1"/>
  <c r="O31" i="2"/>
  <c r="F31" i="17" s="1"/>
  <c r="M31" i="2"/>
  <c r="E31" i="17" s="1"/>
  <c r="K31" i="2"/>
  <c r="C31" i="17" s="1"/>
  <c r="I31" i="2"/>
  <c r="G31" i="2"/>
  <c r="E31" i="2"/>
  <c r="AF30" i="2"/>
  <c r="AC30" i="2"/>
  <c r="D30" i="17" s="1"/>
  <c r="AA30" i="2"/>
  <c r="L30" i="17" s="1"/>
  <c r="Y30" i="2"/>
  <c r="H30" i="17" s="1"/>
  <c r="W30" i="2"/>
  <c r="K30" i="17" s="1"/>
  <c r="U30" i="2"/>
  <c r="J30" i="17" s="1"/>
  <c r="S30" i="2"/>
  <c r="I30" i="17" s="1"/>
  <c r="Q30" i="2"/>
  <c r="G30" i="17" s="1"/>
  <c r="O30" i="2"/>
  <c r="F30" i="17" s="1"/>
  <c r="M30" i="2"/>
  <c r="E30" i="17" s="1"/>
  <c r="K30" i="2"/>
  <c r="C30" i="17" s="1"/>
  <c r="I30" i="2"/>
  <c r="G30" i="2"/>
  <c r="E30" i="2"/>
  <c r="AF29" i="2"/>
  <c r="AC29" i="2"/>
  <c r="D29" i="17" s="1"/>
  <c r="AA29" i="2"/>
  <c r="L29" i="17" s="1"/>
  <c r="Y29" i="2"/>
  <c r="H29" i="17" s="1"/>
  <c r="W29" i="2"/>
  <c r="K29" i="17" s="1"/>
  <c r="U29" i="2"/>
  <c r="J29" i="17" s="1"/>
  <c r="S29" i="2"/>
  <c r="I29" i="17" s="1"/>
  <c r="Q29" i="2"/>
  <c r="G29" i="17" s="1"/>
  <c r="O29" i="2"/>
  <c r="F29" i="17" s="1"/>
  <c r="M29" i="2"/>
  <c r="E29" i="17" s="1"/>
  <c r="K29" i="2"/>
  <c r="C29" i="17" s="1"/>
  <c r="I29" i="2"/>
  <c r="G29" i="2"/>
  <c r="E29" i="2"/>
  <c r="AF28" i="2"/>
  <c r="AC28" i="2"/>
  <c r="D28" i="17" s="1"/>
  <c r="AA28" i="2"/>
  <c r="L28" i="17" s="1"/>
  <c r="Y28" i="2"/>
  <c r="H28" i="17" s="1"/>
  <c r="W28" i="2"/>
  <c r="K28" i="17" s="1"/>
  <c r="U28" i="2"/>
  <c r="J28" i="17" s="1"/>
  <c r="S28" i="2"/>
  <c r="I28" i="17" s="1"/>
  <c r="Q28" i="2"/>
  <c r="G28" i="17" s="1"/>
  <c r="O28" i="2"/>
  <c r="F28" i="17" s="1"/>
  <c r="M28" i="2"/>
  <c r="E28" i="17" s="1"/>
  <c r="K28" i="2"/>
  <c r="C28" i="17" s="1"/>
  <c r="I28" i="2"/>
  <c r="G28" i="2"/>
  <c r="E28" i="2"/>
  <c r="AF27" i="2"/>
  <c r="AC27" i="2"/>
  <c r="D27" i="17" s="1"/>
  <c r="AA27" i="2"/>
  <c r="L27" i="17" s="1"/>
  <c r="Y27" i="2"/>
  <c r="H27" i="17" s="1"/>
  <c r="W27" i="2"/>
  <c r="K27" i="17" s="1"/>
  <c r="U27" i="2"/>
  <c r="J27" i="17" s="1"/>
  <c r="S27" i="2"/>
  <c r="I27" i="17" s="1"/>
  <c r="Q27" i="2"/>
  <c r="G27" i="17" s="1"/>
  <c r="O27" i="2"/>
  <c r="F27" i="17" s="1"/>
  <c r="M27" i="2"/>
  <c r="E27" i="17" s="1"/>
  <c r="K27" i="2"/>
  <c r="C27" i="17" s="1"/>
  <c r="I27" i="2"/>
  <c r="G27" i="2"/>
  <c r="E27" i="2"/>
  <c r="AF26" i="2"/>
  <c r="AC26" i="2"/>
  <c r="D26" i="17" s="1"/>
  <c r="AA26" i="2"/>
  <c r="L26" i="17" s="1"/>
  <c r="Y26" i="2"/>
  <c r="H26" i="17" s="1"/>
  <c r="W26" i="2"/>
  <c r="K26" i="17" s="1"/>
  <c r="U26" i="2"/>
  <c r="J26" i="17" s="1"/>
  <c r="S26" i="2"/>
  <c r="I26" i="17" s="1"/>
  <c r="Q26" i="2"/>
  <c r="G26" i="17" s="1"/>
  <c r="O26" i="2"/>
  <c r="F26" i="17" s="1"/>
  <c r="M26" i="2"/>
  <c r="E26" i="17" s="1"/>
  <c r="K26" i="2"/>
  <c r="C26" i="17" s="1"/>
  <c r="I26" i="2"/>
  <c r="G26" i="2"/>
  <c r="E26" i="2"/>
  <c r="AF25" i="2"/>
  <c r="AC25" i="2"/>
  <c r="D25" i="17" s="1"/>
  <c r="AA25" i="2"/>
  <c r="L25" i="17" s="1"/>
  <c r="Y25" i="2"/>
  <c r="H25" i="17" s="1"/>
  <c r="W25" i="2"/>
  <c r="K25" i="17" s="1"/>
  <c r="U25" i="2"/>
  <c r="J25" i="17" s="1"/>
  <c r="S25" i="2"/>
  <c r="I25" i="17" s="1"/>
  <c r="Q25" i="2"/>
  <c r="G25" i="17" s="1"/>
  <c r="O25" i="2"/>
  <c r="F25" i="17" s="1"/>
  <c r="M25" i="2"/>
  <c r="E25" i="17" s="1"/>
  <c r="K25" i="2"/>
  <c r="C25" i="17" s="1"/>
  <c r="I25" i="2"/>
  <c r="G25" i="2"/>
  <c r="E25" i="2"/>
  <c r="AF24" i="2"/>
  <c r="AC24" i="2"/>
  <c r="D24" i="17" s="1"/>
  <c r="AA24" i="2"/>
  <c r="L24" i="17" s="1"/>
  <c r="Y24" i="2"/>
  <c r="H24" i="17" s="1"/>
  <c r="W24" i="2"/>
  <c r="K24" i="17" s="1"/>
  <c r="U24" i="2"/>
  <c r="J24" i="17" s="1"/>
  <c r="S24" i="2"/>
  <c r="I24" i="17" s="1"/>
  <c r="Q24" i="2"/>
  <c r="G24" i="17" s="1"/>
  <c r="O24" i="2"/>
  <c r="F24" i="17" s="1"/>
  <c r="M24" i="2"/>
  <c r="E24" i="17" s="1"/>
  <c r="K24" i="2"/>
  <c r="C24" i="17" s="1"/>
  <c r="I24" i="2"/>
  <c r="G24" i="2"/>
  <c r="E24" i="2"/>
  <c r="AF23" i="2"/>
  <c r="AC23" i="2"/>
  <c r="D23" i="17" s="1"/>
  <c r="AA23" i="2"/>
  <c r="L23" i="17" s="1"/>
  <c r="Y23" i="2"/>
  <c r="H23" i="17" s="1"/>
  <c r="W23" i="2"/>
  <c r="K23" i="17" s="1"/>
  <c r="U23" i="2"/>
  <c r="J23" i="17" s="1"/>
  <c r="S23" i="2"/>
  <c r="I23" i="17" s="1"/>
  <c r="Q23" i="2"/>
  <c r="G23" i="17" s="1"/>
  <c r="O23" i="2"/>
  <c r="F23" i="17" s="1"/>
  <c r="M23" i="2"/>
  <c r="E23" i="17" s="1"/>
  <c r="K23" i="2"/>
  <c r="C23" i="17" s="1"/>
  <c r="I23" i="2"/>
  <c r="G23" i="2"/>
  <c r="E23" i="2"/>
  <c r="AF22" i="2"/>
  <c r="AC22" i="2"/>
  <c r="D22" i="17" s="1"/>
  <c r="AA22" i="2"/>
  <c r="L22" i="17" s="1"/>
  <c r="Y22" i="2"/>
  <c r="H22" i="17" s="1"/>
  <c r="W22" i="2"/>
  <c r="K22" i="17" s="1"/>
  <c r="U22" i="2"/>
  <c r="J22" i="17" s="1"/>
  <c r="S22" i="2"/>
  <c r="I22" i="17" s="1"/>
  <c r="Q22" i="2"/>
  <c r="G22" i="17" s="1"/>
  <c r="O22" i="2"/>
  <c r="F22" i="17" s="1"/>
  <c r="M22" i="2"/>
  <c r="E22" i="17" s="1"/>
  <c r="K22" i="2"/>
  <c r="C22" i="17" s="1"/>
  <c r="I22" i="2"/>
  <c r="G22" i="2"/>
  <c r="E22" i="2"/>
  <c r="AF21" i="2"/>
  <c r="AC21" i="2"/>
  <c r="D21" i="17" s="1"/>
  <c r="AA21" i="2"/>
  <c r="L21" i="17" s="1"/>
  <c r="Y21" i="2"/>
  <c r="H21" i="17" s="1"/>
  <c r="W21" i="2"/>
  <c r="K21" i="17" s="1"/>
  <c r="U21" i="2"/>
  <c r="J21" i="17" s="1"/>
  <c r="S21" i="2"/>
  <c r="I21" i="17" s="1"/>
  <c r="Q21" i="2"/>
  <c r="G21" i="17" s="1"/>
  <c r="O21" i="2"/>
  <c r="F21" i="17" s="1"/>
  <c r="M21" i="2"/>
  <c r="E21" i="17" s="1"/>
  <c r="K21" i="2"/>
  <c r="C21" i="17" s="1"/>
  <c r="I21" i="2"/>
  <c r="G21" i="2"/>
  <c r="E21" i="2"/>
  <c r="AF20" i="2"/>
  <c r="AC20" i="2"/>
  <c r="D20" i="17" s="1"/>
  <c r="AA20" i="2"/>
  <c r="L20" i="17" s="1"/>
  <c r="Y20" i="2"/>
  <c r="H20" i="17" s="1"/>
  <c r="W20" i="2"/>
  <c r="K20" i="17" s="1"/>
  <c r="U20" i="2"/>
  <c r="J20" i="17" s="1"/>
  <c r="S20" i="2"/>
  <c r="I20" i="17" s="1"/>
  <c r="Q20" i="2"/>
  <c r="G20" i="17" s="1"/>
  <c r="O20" i="2"/>
  <c r="F20" i="17" s="1"/>
  <c r="M20" i="2"/>
  <c r="E20" i="17" s="1"/>
  <c r="K20" i="2"/>
  <c r="C20" i="17" s="1"/>
  <c r="I20" i="2"/>
  <c r="G20" i="2"/>
  <c r="E20" i="2"/>
  <c r="AF19" i="2"/>
  <c r="AC19" i="2"/>
  <c r="D19" i="17" s="1"/>
  <c r="AA19" i="2"/>
  <c r="L19" i="17" s="1"/>
  <c r="Y19" i="2"/>
  <c r="H19" i="17" s="1"/>
  <c r="W19" i="2"/>
  <c r="K19" i="17" s="1"/>
  <c r="U19" i="2"/>
  <c r="J19" i="17" s="1"/>
  <c r="S19" i="2"/>
  <c r="I19" i="17" s="1"/>
  <c r="Q19" i="2"/>
  <c r="G19" i="17" s="1"/>
  <c r="O19" i="2"/>
  <c r="F19" i="17" s="1"/>
  <c r="M19" i="2"/>
  <c r="E19" i="17" s="1"/>
  <c r="K19" i="2"/>
  <c r="C19" i="17" s="1"/>
  <c r="I19" i="2"/>
  <c r="G19" i="2"/>
  <c r="E19" i="2"/>
  <c r="AF18" i="2"/>
  <c r="AC18" i="2"/>
  <c r="D18" i="17" s="1"/>
  <c r="AA18" i="2"/>
  <c r="L18" i="17" s="1"/>
  <c r="Y18" i="2"/>
  <c r="H18" i="17" s="1"/>
  <c r="W18" i="2"/>
  <c r="K18" i="17" s="1"/>
  <c r="U18" i="2"/>
  <c r="J18" i="17" s="1"/>
  <c r="S18" i="2"/>
  <c r="I18" i="17" s="1"/>
  <c r="Q18" i="2"/>
  <c r="G18" i="17" s="1"/>
  <c r="O18" i="2"/>
  <c r="F18" i="17" s="1"/>
  <c r="M18" i="2"/>
  <c r="E18" i="17" s="1"/>
  <c r="K18" i="2"/>
  <c r="C18" i="17" s="1"/>
  <c r="I18" i="2"/>
  <c r="G18" i="2"/>
  <c r="E18" i="2"/>
  <c r="AF17" i="2"/>
  <c r="AC17" i="2"/>
  <c r="D17" i="17" s="1"/>
  <c r="AA17" i="2"/>
  <c r="L17" i="17" s="1"/>
  <c r="Y17" i="2"/>
  <c r="H17" i="17" s="1"/>
  <c r="W17" i="2"/>
  <c r="K17" i="17" s="1"/>
  <c r="U17" i="2"/>
  <c r="J17" i="17" s="1"/>
  <c r="S17" i="2"/>
  <c r="I17" i="17" s="1"/>
  <c r="Q17" i="2"/>
  <c r="G17" i="17" s="1"/>
  <c r="O17" i="2"/>
  <c r="F17" i="17" s="1"/>
  <c r="M17" i="2"/>
  <c r="E17" i="17" s="1"/>
  <c r="K17" i="2"/>
  <c r="C17" i="17" s="1"/>
  <c r="I17" i="2"/>
  <c r="G17" i="2"/>
  <c r="E17" i="2"/>
  <c r="AF16" i="2"/>
  <c r="AC16" i="2"/>
  <c r="D16" i="17" s="1"/>
  <c r="AA16" i="2"/>
  <c r="L16" i="17" s="1"/>
  <c r="Y16" i="2"/>
  <c r="H16" i="17" s="1"/>
  <c r="W16" i="2"/>
  <c r="K16" i="17" s="1"/>
  <c r="U16" i="2"/>
  <c r="J16" i="17" s="1"/>
  <c r="S16" i="2"/>
  <c r="I16" i="17" s="1"/>
  <c r="Q16" i="2"/>
  <c r="G16" i="17" s="1"/>
  <c r="O16" i="2"/>
  <c r="F16" i="17" s="1"/>
  <c r="M16" i="2"/>
  <c r="E16" i="17" s="1"/>
  <c r="K16" i="2"/>
  <c r="C16" i="17" s="1"/>
  <c r="I16" i="2"/>
  <c r="G16" i="2"/>
  <c r="E16" i="2"/>
  <c r="AF15" i="2"/>
  <c r="AC15" i="2"/>
  <c r="D15" i="17" s="1"/>
  <c r="AA15" i="2"/>
  <c r="L15" i="17" s="1"/>
  <c r="Y15" i="2"/>
  <c r="H15" i="17" s="1"/>
  <c r="W15" i="2"/>
  <c r="K15" i="17" s="1"/>
  <c r="U15" i="2"/>
  <c r="J15" i="17" s="1"/>
  <c r="S15" i="2"/>
  <c r="I15" i="17" s="1"/>
  <c r="Q15" i="2"/>
  <c r="G15" i="17" s="1"/>
  <c r="O15" i="2"/>
  <c r="F15" i="17" s="1"/>
  <c r="M15" i="2"/>
  <c r="E15" i="17" s="1"/>
  <c r="K15" i="2"/>
  <c r="C15" i="17" s="1"/>
  <c r="I15" i="2"/>
  <c r="G15" i="2"/>
  <c r="E15" i="2"/>
  <c r="AF14" i="2"/>
  <c r="AC14" i="2"/>
  <c r="D14" i="17" s="1"/>
  <c r="AA14" i="2"/>
  <c r="L14" i="17" s="1"/>
  <c r="Y14" i="2"/>
  <c r="H14" i="17" s="1"/>
  <c r="W14" i="2"/>
  <c r="K14" i="17" s="1"/>
  <c r="U14" i="2"/>
  <c r="J14" i="17" s="1"/>
  <c r="S14" i="2"/>
  <c r="I14" i="17" s="1"/>
  <c r="Q14" i="2"/>
  <c r="G14" i="17" s="1"/>
  <c r="O14" i="2"/>
  <c r="F14" i="17" s="1"/>
  <c r="M14" i="2"/>
  <c r="E14" i="17" s="1"/>
  <c r="K14" i="2"/>
  <c r="C14" i="17" s="1"/>
  <c r="I14" i="2"/>
  <c r="G14" i="2"/>
  <c r="E14" i="2"/>
  <c r="AF13" i="2"/>
  <c r="AC13" i="2"/>
  <c r="D13" i="17" s="1"/>
  <c r="AA13" i="2"/>
  <c r="L13" i="17" s="1"/>
  <c r="Y13" i="2"/>
  <c r="H13" i="17" s="1"/>
  <c r="W13" i="2"/>
  <c r="K13" i="17" s="1"/>
  <c r="U13" i="2"/>
  <c r="J13" i="17" s="1"/>
  <c r="S13" i="2"/>
  <c r="I13" i="17" s="1"/>
  <c r="Q13" i="2"/>
  <c r="G13" i="17" s="1"/>
  <c r="O13" i="2"/>
  <c r="F13" i="17" s="1"/>
  <c r="M13" i="2"/>
  <c r="E13" i="17" s="1"/>
  <c r="K13" i="2"/>
  <c r="C13" i="17" s="1"/>
  <c r="I13" i="2"/>
  <c r="G13" i="2"/>
  <c r="E13" i="2"/>
  <c r="AF12" i="2"/>
  <c r="AC12" i="2"/>
  <c r="D12" i="17" s="1"/>
  <c r="AA12" i="2"/>
  <c r="L12" i="17" s="1"/>
  <c r="Y12" i="2"/>
  <c r="H12" i="17" s="1"/>
  <c r="W12" i="2"/>
  <c r="K12" i="17" s="1"/>
  <c r="U12" i="2"/>
  <c r="J12" i="17" s="1"/>
  <c r="S12" i="2"/>
  <c r="I12" i="17" s="1"/>
  <c r="Q12" i="2"/>
  <c r="G12" i="17" s="1"/>
  <c r="O12" i="2"/>
  <c r="F12" i="17" s="1"/>
  <c r="M12" i="2"/>
  <c r="E12" i="17" s="1"/>
  <c r="K12" i="2"/>
  <c r="C12" i="17" s="1"/>
  <c r="I12" i="2"/>
  <c r="G12" i="2"/>
  <c r="E12" i="2"/>
  <c r="AF11" i="2"/>
  <c r="AC11" i="2"/>
  <c r="D11" i="17" s="1"/>
  <c r="AA11" i="2"/>
  <c r="L11" i="17" s="1"/>
  <c r="Y11" i="2"/>
  <c r="H11" i="17" s="1"/>
  <c r="W11" i="2"/>
  <c r="K11" i="17" s="1"/>
  <c r="U11" i="2"/>
  <c r="J11" i="17" s="1"/>
  <c r="S11" i="2"/>
  <c r="I11" i="17" s="1"/>
  <c r="Q11" i="2"/>
  <c r="G11" i="17" s="1"/>
  <c r="O11" i="2"/>
  <c r="F11" i="17" s="1"/>
  <c r="M11" i="2"/>
  <c r="E11" i="17" s="1"/>
  <c r="K11" i="2"/>
  <c r="C11" i="17" s="1"/>
  <c r="I11" i="2"/>
  <c r="G11" i="2"/>
  <c r="E11" i="2"/>
  <c r="AF10" i="2"/>
  <c r="AC10" i="2"/>
  <c r="D10" i="17" s="1"/>
  <c r="AA10" i="2"/>
  <c r="L10" i="17" s="1"/>
  <c r="Y10" i="2"/>
  <c r="H10" i="17" s="1"/>
  <c r="W10" i="2"/>
  <c r="K10" i="17" s="1"/>
  <c r="U10" i="2"/>
  <c r="J10" i="17" s="1"/>
  <c r="S10" i="2"/>
  <c r="I10" i="17" s="1"/>
  <c r="Q10" i="2"/>
  <c r="G10" i="17" s="1"/>
  <c r="O10" i="2"/>
  <c r="F10" i="17" s="1"/>
  <c r="M10" i="2"/>
  <c r="E10" i="17" s="1"/>
  <c r="K10" i="2"/>
  <c r="C10" i="17" s="1"/>
  <c r="I10" i="2"/>
  <c r="G10" i="2"/>
  <c r="E10" i="2"/>
  <c r="AF9" i="2"/>
  <c r="AC9" i="2"/>
  <c r="D9" i="17" s="1"/>
  <c r="AA9" i="2"/>
  <c r="L9" i="17" s="1"/>
  <c r="Y9" i="2"/>
  <c r="H9" i="17" s="1"/>
  <c r="W9" i="2"/>
  <c r="K9" i="17" s="1"/>
  <c r="U9" i="2"/>
  <c r="J9" i="17" s="1"/>
  <c r="S9" i="2"/>
  <c r="I9" i="17" s="1"/>
  <c r="Q9" i="2"/>
  <c r="G9" i="17" s="1"/>
  <c r="O9" i="2"/>
  <c r="F9" i="17" s="1"/>
  <c r="M9" i="2"/>
  <c r="E9" i="17" s="1"/>
  <c r="K9" i="2"/>
  <c r="C9" i="17" s="1"/>
  <c r="I9" i="2"/>
  <c r="G9" i="2"/>
  <c r="E9" i="2"/>
  <c r="AF8" i="2"/>
  <c r="AC8" i="2"/>
  <c r="D8" i="17" s="1"/>
  <c r="AA8" i="2"/>
  <c r="L8" i="17" s="1"/>
  <c r="Y8" i="2"/>
  <c r="H8" i="17" s="1"/>
  <c r="W8" i="2"/>
  <c r="K8" i="17" s="1"/>
  <c r="U8" i="2"/>
  <c r="J8" i="17" s="1"/>
  <c r="S8" i="2"/>
  <c r="I8" i="17" s="1"/>
  <c r="Q8" i="2"/>
  <c r="G8" i="17" s="1"/>
  <c r="O8" i="2"/>
  <c r="F8" i="17" s="1"/>
  <c r="M8" i="2"/>
  <c r="E8" i="17" s="1"/>
  <c r="K8" i="2"/>
  <c r="C8" i="17" s="1"/>
  <c r="I8" i="2"/>
  <c r="G8" i="2"/>
  <c r="E8" i="2"/>
  <c r="AF7" i="2"/>
  <c r="AC7" i="2"/>
  <c r="D7" i="17" s="1"/>
  <c r="AA7" i="2"/>
  <c r="L7" i="17" s="1"/>
  <c r="Y7" i="2"/>
  <c r="H7" i="17" s="1"/>
  <c r="W7" i="2"/>
  <c r="K7" i="17" s="1"/>
  <c r="U7" i="2"/>
  <c r="J7" i="17" s="1"/>
  <c r="S7" i="2"/>
  <c r="I7" i="17" s="1"/>
  <c r="Q7" i="2"/>
  <c r="G7" i="17" s="1"/>
  <c r="O7" i="2"/>
  <c r="F7" i="17" s="1"/>
  <c r="M7" i="2"/>
  <c r="E7" i="17" s="1"/>
  <c r="K7" i="2"/>
  <c r="C7" i="17" s="1"/>
  <c r="I7" i="2"/>
  <c r="G7" i="2"/>
  <c r="E7" i="2"/>
  <c r="AF6" i="2"/>
  <c r="AC6" i="2"/>
  <c r="D6" i="17" s="1"/>
  <c r="AA6" i="2"/>
  <c r="L6" i="17" s="1"/>
  <c r="Y6" i="2"/>
  <c r="H6" i="17" s="1"/>
  <c r="W6" i="2"/>
  <c r="K6" i="17" s="1"/>
  <c r="U6" i="2"/>
  <c r="J6" i="17" s="1"/>
  <c r="S6" i="2"/>
  <c r="I6" i="17" s="1"/>
  <c r="Q6" i="2"/>
  <c r="G6" i="17" s="1"/>
  <c r="O6" i="2"/>
  <c r="F6" i="17" s="1"/>
  <c r="M6" i="2"/>
  <c r="E6" i="17" s="1"/>
  <c r="K6" i="2"/>
  <c r="C6" i="17" s="1"/>
  <c r="I6" i="2"/>
  <c r="G6" i="2"/>
  <c r="E6" i="2"/>
  <c r="AF5" i="2"/>
  <c r="AC5" i="2"/>
  <c r="D5" i="17" s="1"/>
  <c r="AA5" i="2"/>
  <c r="L5" i="17" s="1"/>
  <c r="Y5" i="2"/>
  <c r="H5" i="17" s="1"/>
  <c r="W5" i="2"/>
  <c r="K5" i="17" s="1"/>
  <c r="U5" i="2"/>
  <c r="J5" i="17" s="1"/>
  <c r="S5" i="2"/>
  <c r="I5" i="17" s="1"/>
  <c r="Q5" i="2"/>
  <c r="G5" i="17" s="1"/>
  <c r="O5" i="2"/>
  <c r="F5" i="17" s="1"/>
  <c r="M5" i="2"/>
  <c r="E5" i="17" s="1"/>
  <c r="K5" i="2"/>
  <c r="C5" i="17" s="1"/>
  <c r="I5" i="2"/>
  <c r="G5" i="2"/>
  <c r="E5" i="2"/>
  <c r="AF4" i="2"/>
  <c r="AC4" i="2"/>
  <c r="D4" i="17" s="1"/>
  <c r="AA4" i="2"/>
  <c r="L4" i="17" s="1"/>
  <c r="Y4" i="2"/>
  <c r="H4" i="17" s="1"/>
  <c r="W4" i="2"/>
  <c r="K4" i="17" s="1"/>
  <c r="U4" i="2"/>
  <c r="J4" i="17" s="1"/>
  <c r="S4" i="2"/>
  <c r="I4" i="17" s="1"/>
  <c r="Q4" i="2"/>
  <c r="G4" i="17" s="1"/>
  <c r="O4" i="2"/>
  <c r="F4" i="17" s="1"/>
  <c r="M4" i="2"/>
  <c r="E4" i="17" s="1"/>
  <c r="K4" i="2"/>
  <c r="C4" i="17" s="1"/>
  <c r="I4" i="2"/>
  <c r="G4" i="2"/>
  <c r="E4" i="2"/>
  <c r="AF3" i="2"/>
  <c r="AC3" i="2"/>
  <c r="AA3" i="2"/>
  <c r="Y3" i="2"/>
  <c r="W3" i="2"/>
  <c r="K3" i="17" s="1"/>
  <c r="U3" i="2"/>
  <c r="S3" i="2"/>
  <c r="I3" i="17" s="1"/>
  <c r="Q3" i="2"/>
  <c r="O3" i="2"/>
  <c r="M3" i="2"/>
  <c r="E3" i="17" s="1"/>
  <c r="K3" i="2"/>
  <c r="C3" i="17" s="1"/>
  <c r="I3" i="2"/>
  <c r="G3" i="2"/>
  <c r="E3" i="2"/>
  <c r="C86" i="1"/>
  <c r="AE85" i="1"/>
  <c r="AB85" i="1"/>
  <c r="Z85" i="1"/>
  <c r="X85" i="1"/>
  <c r="V85" i="1"/>
  <c r="T85" i="1"/>
  <c r="R85" i="1"/>
  <c r="P85" i="1"/>
  <c r="N85" i="1"/>
  <c r="L85" i="1"/>
  <c r="J85" i="1"/>
  <c r="H85" i="1"/>
  <c r="F85" i="1"/>
  <c r="D85" i="1"/>
  <c r="C85" i="1"/>
  <c r="AE84" i="1"/>
  <c r="AB84" i="1"/>
  <c r="Z84" i="1"/>
  <c r="X84" i="1"/>
  <c r="V84" i="1"/>
  <c r="T84" i="1"/>
  <c r="R84" i="1"/>
  <c r="P84" i="1"/>
  <c r="N84" i="1"/>
  <c r="O84" i="1" s="1"/>
  <c r="F84" i="16" s="1"/>
  <c r="L84" i="1"/>
  <c r="J84" i="1"/>
  <c r="H84" i="1"/>
  <c r="F84" i="1"/>
  <c r="D84" i="1"/>
  <c r="C84" i="1"/>
  <c r="AE83" i="1"/>
  <c r="AB83" i="1"/>
  <c r="Z83" i="1"/>
  <c r="X83" i="1"/>
  <c r="V83" i="1"/>
  <c r="T83" i="1"/>
  <c r="R83" i="1"/>
  <c r="P83" i="1"/>
  <c r="N83" i="1"/>
  <c r="L83" i="1"/>
  <c r="J83" i="1"/>
  <c r="H83" i="1"/>
  <c r="F83" i="1"/>
  <c r="D83" i="1"/>
  <c r="C83" i="1"/>
  <c r="AE82" i="1"/>
  <c r="AB82" i="1"/>
  <c r="Z82" i="1"/>
  <c r="X82" i="1"/>
  <c r="V82" i="1"/>
  <c r="T82" i="1"/>
  <c r="R82" i="1"/>
  <c r="P82" i="1"/>
  <c r="N82" i="1"/>
  <c r="L82" i="1"/>
  <c r="J82" i="1"/>
  <c r="H82" i="1"/>
  <c r="F82" i="1"/>
  <c r="D82" i="1"/>
  <c r="C82" i="1"/>
  <c r="AF80" i="1"/>
  <c r="AC80" i="1"/>
  <c r="AA80" i="1"/>
  <c r="L80" i="16" s="1"/>
  <c r="Y80" i="1"/>
  <c r="H80" i="16" s="1"/>
  <c r="W80" i="1"/>
  <c r="K80" i="16" s="1"/>
  <c r="U80" i="1"/>
  <c r="J80" i="16" s="1"/>
  <c r="S80" i="1"/>
  <c r="I80" i="16" s="1"/>
  <c r="Q80" i="1"/>
  <c r="G80" i="16" s="1"/>
  <c r="O80" i="1"/>
  <c r="F80" i="16" s="1"/>
  <c r="M80" i="1"/>
  <c r="E80" i="16" s="1"/>
  <c r="K80" i="1"/>
  <c r="C80" i="16" s="1"/>
  <c r="M80" i="16" s="1"/>
  <c r="I80" i="1"/>
  <c r="G80" i="1"/>
  <c r="E80" i="1"/>
  <c r="AF79" i="1"/>
  <c r="AC79" i="1"/>
  <c r="AA79" i="1"/>
  <c r="L79" i="16" s="1"/>
  <c r="Y79" i="1"/>
  <c r="H79" i="16" s="1"/>
  <c r="W79" i="1"/>
  <c r="K79" i="16" s="1"/>
  <c r="U79" i="1"/>
  <c r="J79" i="16" s="1"/>
  <c r="S79" i="1"/>
  <c r="I79" i="16" s="1"/>
  <c r="Q79" i="1"/>
  <c r="G79" i="16" s="1"/>
  <c r="O79" i="1"/>
  <c r="F79" i="16" s="1"/>
  <c r="M79" i="1"/>
  <c r="E79" i="16" s="1"/>
  <c r="K79" i="1"/>
  <c r="C79" i="16" s="1"/>
  <c r="M79" i="16" s="1"/>
  <c r="I79" i="1"/>
  <c r="G79" i="1"/>
  <c r="E79" i="1"/>
  <c r="AF78" i="1"/>
  <c r="AC78" i="1"/>
  <c r="AA78" i="1"/>
  <c r="L78" i="16" s="1"/>
  <c r="Y78" i="1"/>
  <c r="H78" i="16" s="1"/>
  <c r="W78" i="1"/>
  <c r="K78" i="16" s="1"/>
  <c r="U78" i="1"/>
  <c r="J78" i="16" s="1"/>
  <c r="S78" i="1"/>
  <c r="I78" i="16" s="1"/>
  <c r="Q78" i="1"/>
  <c r="G78" i="16" s="1"/>
  <c r="O78" i="1"/>
  <c r="F78" i="16" s="1"/>
  <c r="M78" i="1"/>
  <c r="E78" i="16" s="1"/>
  <c r="K78" i="1"/>
  <c r="C78" i="16" s="1"/>
  <c r="M78" i="16" s="1"/>
  <c r="I78" i="1"/>
  <c r="G78" i="1"/>
  <c r="E78" i="1"/>
  <c r="AF77" i="1"/>
  <c r="AC77" i="1"/>
  <c r="AA77" i="1"/>
  <c r="L77" i="16" s="1"/>
  <c r="Y77" i="1"/>
  <c r="H77" i="16" s="1"/>
  <c r="W77" i="1"/>
  <c r="K77" i="16" s="1"/>
  <c r="U77" i="1"/>
  <c r="J77" i="16" s="1"/>
  <c r="S77" i="1"/>
  <c r="I77" i="16" s="1"/>
  <c r="Q77" i="1"/>
  <c r="G77" i="16" s="1"/>
  <c r="O77" i="1"/>
  <c r="F77" i="16" s="1"/>
  <c r="M77" i="1"/>
  <c r="E77" i="16" s="1"/>
  <c r="K77" i="1"/>
  <c r="C77" i="16" s="1"/>
  <c r="M77" i="16" s="1"/>
  <c r="I77" i="1"/>
  <c r="G77" i="1"/>
  <c r="E77" i="1"/>
  <c r="AF76" i="1"/>
  <c r="AC76" i="1"/>
  <c r="AA76" i="1"/>
  <c r="L76" i="16" s="1"/>
  <c r="Y76" i="1"/>
  <c r="H76" i="16" s="1"/>
  <c r="W76" i="1"/>
  <c r="K76" i="16" s="1"/>
  <c r="U76" i="1"/>
  <c r="J76" i="16" s="1"/>
  <c r="S76" i="1"/>
  <c r="I76" i="16" s="1"/>
  <c r="Q76" i="1"/>
  <c r="G76" i="16" s="1"/>
  <c r="O76" i="1"/>
  <c r="F76" i="16" s="1"/>
  <c r="M76" i="1"/>
  <c r="E76" i="16" s="1"/>
  <c r="K76" i="1"/>
  <c r="C76" i="16" s="1"/>
  <c r="I76" i="1"/>
  <c r="G76" i="1"/>
  <c r="E76" i="1"/>
  <c r="AF75" i="1"/>
  <c r="AC75" i="1"/>
  <c r="AA75" i="1"/>
  <c r="L75" i="16" s="1"/>
  <c r="Y75" i="1"/>
  <c r="H75" i="16" s="1"/>
  <c r="W75" i="1"/>
  <c r="K75" i="16" s="1"/>
  <c r="U75" i="1"/>
  <c r="J75" i="16" s="1"/>
  <c r="S75" i="1"/>
  <c r="I75" i="16" s="1"/>
  <c r="Q75" i="1"/>
  <c r="G75" i="16" s="1"/>
  <c r="O75" i="1"/>
  <c r="F75" i="16" s="1"/>
  <c r="M75" i="1"/>
  <c r="E75" i="16" s="1"/>
  <c r="K75" i="1"/>
  <c r="C75" i="16" s="1"/>
  <c r="I75" i="1"/>
  <c r="G75" i="1"/>
  <c r="E75" i="1"/>
  <c r="AF74" i="1"/>
  <c r="AC74" i="1"/>
  <c r="AA74" i="1"/>
  <c r="L74" i="16" s="1"/>
  <c r="Y74" i="1"/>
  <c r="H74" i="16" s="1"/>
  <c r="W74" i="1"/>
  <c r="K74" i="16" s="1"/>
  <c r="U74" i="1"/>
  <c r="J74" i="16" s="1"/>
  <c r="S74" i="1"/>
  <c r="I74" i="16" s="1"/>
  <c r="Q74" i="1"/>
  <c r="G74" i="16" s="1"/>
  <c r="O74" i="1"/>
  <c r="F74" i="16" s="1"/>
  <c r="M74" i="1"/>
  <c r="E74" i="16" s="1"/>
  <c r="K74" i="1"/>
  <c r="C74" i="16" s="1"/>
  <c r="M74" i="16" s="1"/>
  <c r="I74" i="1"/>
  <c r="G74" i="1"/>
  <c r="E74" i="1"/>
  <c r="AF73" i="1"/>
  <c r="AC73" i="1"/>
  <c r="AA73" i="1"/>
  <c r="L73" i="16" s="1"/>
  <c r="Y73" i="1"/>
  <c r="H73" i="16" s="1"/>
  <c r="W73" i="1"/>
  <c r="K73" i="16" s="1"/>
  <c r="U73" i="1"/>
  <c r="J73" i="16" s="1"/>
  <c r="S73" i="1"/>
  <c r="I73" i="16" s="1"/>
  <c r="Q73" i="1"/>
  <c r="G73" i="16" s="1"/>
  <c r="O73" i="1"/>
  <c r="F73" i="16" s="1"/>
  <c r="M73" i="1"/>
  <c r="E73" i="16" s="1"/>
  <c r="K73" i="1"/>
  <c r="C73" i="16" s="1"/>
  <c r="M73" i="16" s="1"/>
  <c r="I73" i="1"/>
  <c r="G73" i="1"/>
  <c r="E73" i="1"/>
  <c r="AF72" i="1"/>
  <c r="AC72" i="1"/>
  <c r="AA72" i="1"/>
  <c r="L72" i="16" s="1"/>
  <c r="Y72" i="1"/>
  <c r="H72" i="16" s="1"/>
  <c r="W72" i="1"/>
  <c r="K72" i="16" s="1"/>
  <c r="U72" i="1"/>
  <c r="J72" i="16" s="1"/>
  <c r="S72" i="1"/>
  <c r="I72" i="16" s="1"/>
  <c r="Q72" i="1"/>
  <c r="G72" i="16" s="1"/>
  <c r="O72" i="1"/>
  <c r="F72" i="16" s="1"/>
  <c r="M72" i="1"/>
  <c r="E72" i="16" s="1"/>
  <c r="K72" i="1"/>
  <c r="C72" i="16" s="1"/>
  <c r="M72" i="16" s="1"/>
  <c r="I72" i="1"/>
  <c r="G72" i="1"/>
  <c r="E72" i="1"/>
  <c r="AF71" i="1"/>
  <c r="AC71" i="1"/>
  <c r="AA71" i="1"/>
  <c r="L71" i="16" s="1"/>
  <c r="Y71" i="1"/>
  <c r="H71" i="16" s="1"/>
  <c r="W71" i="1"/>
  <c r="K71" i="16" s="1"/>
  <c r="U71" i="1"/>
  <c r="J71" i="16" s="1"/>
  <c r="S71" i="1"/>
  <c r="I71" i="16" s="1"/>
  <c r="Q71" i="1"/>
  <c r="G71" i="16" s="1"/>
  <c r="O71" i="1"/>
  <c r="F71" i="16" s="1"/>
  <c r="M71" i="1"/>
  <c r="E71" i="16" s="1"/>
  <c r="K71" i="1"/>
  <c r="C71" i="16" s="1"/>
  <c r="M71" i="16" s="1"/>
  <c r="I71" i="1"/>
  <c r="G71" i="1"/>
  <c r="E71" i="1"/>
  <c r="AF70" i="1"/>
  <c r="AC70" i="1"/>
  <c r="AA70" i="1"/>
  <c r="L70" i="16" s="1"/>
  <c r="Y70" i="1"/>
  <c r="H70" i="16" s="1"/>
  <c r="W70" i="1"/>
  <c r="K70" i="16" s="1"/>
  <c r="U70" i="1"/>
  <c r="J70" i="16" s="1"/>
  <c r="S70" i="1"/>
  <c r="I70" i="16" s="1"/>
  <c r="Q70" i="1"/>
  <c r="G70" i="16" s="1"/>
  <c r="O70" i="1"/>
  <c r="F70" i="16" s="1"/>
  <c r="M70" i="1"/>
  <c r="E70" i="16" s="1"/>
  <c r="K70" i="1"/>
  <c r="C70" i="16" s="1"/>
  <c r="I70" i="1"/>
  <c r="G70" i="1"/>
  <c r="E70" i="1"/>
  <c r="AF69" i="1"/>
  <c r="AC69" i="1"/>
  <c r="AA69" i="1"/>
  <c r="L69" i="16" s="1"/>
  <c r="Y69" i="1"/>
  <c r="H69" i="16" s="1"/>
  <c r="W69" i="1"/>
  <c r="K69" i="16" s="1"/>
  <c r="U69" i="1"/>
  <c r="J69" i="16" s="1"/>
  <c r="S69" i="1"/>
  <c r="I69" i="16" s="1"/>
  <c r="Q69" i="1"/>
  <c r="G69" i="16" s="1"/>
  <c r="O69" i="1"/>
  <c r="F69" i="16" s="1"/>
  <c r="M69" i="1"/>
  <c r="E69" i="16" s="1"/>
  <c r="K69" i="1"/>
  <c r="C69" i="16" s="1"/>
  <c r="M69" i="16" s="1"/>
  <c r="I69" i="1"/>
  <c r="G69" i="1"/>
  <c r="E69" i="1"/>
  <c r="AF68" i="1"/>
  <c r="AC68" i="1"/>
  <c r="AA68" i="1"/>
  <c r="L68" i="16" s="1"/>
  <c r="Y68" i="1"/>
  <c r="H68" i="16" s="1"/>
  <c r="W68" i="1"/>
  <c r="K68" i="16" s="1"/>
  <c r="U68" i="1"/>
  <c r="J68" i="16" s="1"/>
  <c r="S68" i="1"/>
  <c r="I68" i="16" s="1"/>
  <c r="Q68" i="1"/>
  <c r="G68" i="16" s="1"/>
  <c r="O68" i="1"/>
  <c r="F68" i="16" s="1"/>
  <c r="M68" i="1"/>
  <c r="E68" i="16" s="1"/>
  <c r="K68" i="1"/>
  <c r="C68" i="16" s="1"/>
  <c r="M68" i="16" s="1"/>
  <c r="I68" i="1"/>
  <c r="G68" i="1"/>
  <c r="E68" i="1"/>
  <c r="AF67" i="1"/>
  <c r="AC67" i="1"/>
  <c r="AA67" i="1"/>
  <c r="L67" i="16" s="1"/>
  <c r="Y67" i="1"/>
  <c r="H67" i="16" s="1"/>
  <c r="W67" i="1"/>
  <c r="K67" i="16" s="1"/>
  <c r="U67" i="1"/>
  <c r="J67" i="16" s="1"/>
  <c r="S67" i="1"/>
  <c r="I67" i="16" s="1"/>
  <c r="Q67" i="1"/>
  <c r="G67" i="16" s="1"/>
  <c r="O67" i="1"/>
  <c r="F67" i="16" s="1"/>
  <c r="M67" i="1"/>
  <c r="E67" i="16" s="1"/>
  <c r="K67" i="1"/>
  <c r="C67" i="16" s="1"/>
  <c r="M67" i="16" s="1"/>
  <c r="I67" i="1"/>
  <c r="G67" i="1"/>
  <c r="E67" i="1"/>
  <c r="AF66" i="1"/>
  <c r="AC66" i="1"/>
  <c r="AA66" i="1"/>
  <c r="L66" i="16" s="1"/>
  <c r="Y66" i="1"/>
  <c r="H66" i="16" s="1"/>
  <c r="W66" i="1"/>
  <c r="K66" i="16" s="1"/>
  <c r="U66" i="1"/>
  <c r="J66" i="16" s="1"/>
  <c r="S66" i="1"/>
  <c r="I66" i="16" s="1"/>
  <c r="Q66" i="1"/>
  <c r="G66" i="16" s="1"/>
  <c r="O66" i="1"/>
  <c r="F66" i="16" s="1"/>
  <c r="M66" i="1"/>
  <c r="E66" i="16" s="1"/>
  <c r="K66" i="1"/>
  <c r="C66" i="16" s="1"/>
  <c r="I66" i="1"/>
  <c r="G66" i="1"/>
  <c r="E66" i="1"/>
  <c r="AF65" i="1"/>
  <c r="AC65" i="1"/>
  <c r="AA65" i="1"/>
  <c r="L65" i="16" s="1"/>
  <c r="Y65" i="1"/>
  <c r="H65" i="16" s="1"/>
  <c r="W65" i="1"/>
  <c r="K65" i="16" s="1"/>
  <c r="U65" i="1"/>
  <c r="J65" i="16" s="1"/>
  <c r="S65" i="1"/>
  <c r="I65" i="16" s="1"/>
  <c r="Q65" i="1"/>
  <c r="G65" i="16" s="1"/>
  <c r="O65" i="1"/>
  <c r="F65" i="16" s="1"/>
  <c r="M65" i="1"/>
  <c r="E65" i="16" s="1"/>
  <c r="K65" i="1"/>
  <c r="C65" i="16" s="1"/>
  <c r="I65" i="1"/>
  <c r="G65" i="1"/>
  <c r="E65" i="1"/>
  <c r="AF64" i="1"/>
  <c r="AC64" i="1"/>
  <c r="AA64" i="1"/>
  <c r="L64" i="16" s="1"/>
  <c r="Y64" i="1"/>
  <c r="H64" i="16" s="1"/>
  <c r="W64" i="1"/>
  <c r="K64" i="16" s="1"/>
  <c r="U64" i="1"/>
  <c r="J64" i="16" s="1"/>
  <c r="S64" i="1"/>
  <c r="I64" i="16" s="1"/>
  <c r="Q64" i="1"/>
  <c r="G64" i="16" s="1"/>
  <c r="O64" i="1"/>
  <c r="F64" i="16" s="1"/>
  <c r="M64" i="1"/>
  <c r="E64" i="16" s="1"/>
  <c r="K64" i="1"/>
  <c r="C64" i="16" s="1"/>
  <c r="I64" i="1"/>
  <c r="G64" i="1"/>
  <c r="E64" i="1"/>
  <c r="AF63" i="1"/>
  <c r="AC63" i="1"/>
  <c r="AA63" i="1"/>
  <c r="L63" i="16" s="1"/>
  <c r="Y63" i="1"/>
  <c r="H63" i="16" s="1"/>
  <c r="W63" i="1"/>
  <c r="K63" i="16" s="1"/>
  <c r="U63" i="1"/>
  <c r="J63" i="16" s="1"/>
  <c r="S63" i="1"/>
  <c r="I63" i="16" s="1"/>
  <c r="Q63" i="1"/>
  <c r="G63" i="16" s="1"/>
  <c r="O63" i="1"/>
  <c r="F63" i="16" s="1"/>
  <c r="M63" i="1"/>
  <c r="E63" i="16" s="1"/>
  <c r="K63" i="1"/>
  <c r="C63" i="16" s="1"/>
  <c r="I63" i="1"/>
  <c r="G63" i="1"/>
  <c r="E63" i="1"/>
  <c r="AF62" i="1"/>
  <c r="AC62" i="1"/>
  <c r="AA62" i="1"/>
  <c r="L62" i="16" s="1"/>
  <c r="Y62" i="1"/>
  <c r="H62" i="16" s="1"/>
  <c r="W62" i="1"/>
  <c r="K62" i="16" s="1"/>
  <c r="U62" i="1"/>
  <c r="J62" i="16" s="1"/>
  <c r="S62" i="1"/>
  <c r="I62" i="16" s="1"/>
  <c r="Q62" i="1"/>
  <c r="G62" i="16" s="1"/>
  <c r="O62" i="1"/>
  <c r="F62" i="16" s="1"/>
  <c r="M62" i="1"/>
  <c r="E62" i="16" s="1"/>
  <c r="K62" i="1"/>
  <c r="C62" i="16" s="1"/>
  <c r="M62" i="16" s="1"/>
  <c r="I62" i="1"/>
  <c r="G62" i="1"/>
  <c r="E62" i="1"/>
  <c r="AF61" i="1"/>
  <c r="AC61" i="1"/>
  <c r="AA61" i="1"/>
  <c r="L61" i="16" s="1"/>
  <c r="Y61" i="1"/>
  <c r="H61" i="16" s="1"/>
  <c r="W61" i="1"/>
  <c r="K61" i="16" s="1"/>
  <c r="U61" i="1"/>
  <c r="J61" i="16" s="1"/>
  <c r="S61" i="1"/>
  <c r="I61" i="16" s="1"/>
  <c r="Q61" i="1"/>
  <c r="G61" i="16" s="1"/>
  <c r="O61" i="1"/>
  <c r="F61" i="16" s="1"/>
  <c r="M61" i="1"/>
  <c r="E61" i="16" s="1"/>
  <c r="K61" i="1"/>
  <c r="C61" i="16" s="1"/>
  <c r="M61" i="16" s="1"/>
  <c r="I61" i="1"/>
  <c r="G61" i="1"/>
  <c r="E61" i="1"/>
  <c r="AF60" i="1"/>
  <c r="AC60" i="1"/>
  <c r="AA60" i="1"/>
  <c r="L60" i="16" s="1"/>
  <c r="Y60" i="1"/>
  <c r="H60" i="16" s="1"/>
  <c r="W60" i="1"/>
  <c r="K60" i="16" s="1"/>
  <c r="U60" i="1"/>
  <c r="J60" i="16" s="1"/>
  <c r="S60" i="1"/>
  <c r="I60" i="16" s="1"/>
  <c r="Q60" i="1"/>
  <c r="G60" i="16" s="1"/>
  <c r="O60" i="1"/>
  <c r="F60" i="16" s="1"/>
  <c r="M60" i="1"/>
  <c r="E60" i="16" s="1"/>
  <c r="K60" i="1"/>
  <c r="C60" i="16" s="1"/>
  <c r="M60" i="16" s="1"/>
  <c r="I60" i="1"/>
  <c r="G60" i="1"/>
  <c r="E60" i="1"/>
  <c r="AF59" i="1"/>
  <c r="AC59" i="1"/>
  <c r="AA59" i="1"/>
  <c r="L59" i="16" s="1"/>
  <c r="Y59" i="1"/>
  <c r="H59" i="16" s="1"/>
  <c r="W59" i="1"/>
  <c r="K59" i="16" s="1"/>
  <c r="U59" i="1"/>
  <c r="J59" i="16" s="1"/>
  <c r="S59" i="1"/>
  <c r="I59" i="16" s="1"/>
  <c r="Q59" i="1"/>
  <c r="G59" i="16" s="1"/>
  <c r="O59" i="1"/>
  <c r="F59" i="16" s="1"/>
  <c r="M59" i="1"/>
  <c r="E59" i="16" s="1"/>
  <c r="K59" i="1"/>
  <c r="C59" i="16" s="1"/>
  <c r="M59" i="16" s="1"/>
  <c r="I59" i="1"/>
  <c r="G59" i="1"/>
  <c r="E59" i="1"/>
  <c r="AF58" i="1"/>
  <c r="AC58" i="1"/>
  <c r="AA58" i="1"/>
  <c r="L58" i="16" s="1"/>
  <c r="Y58" i="1"/>
  <c r="H58" i="16" s="1"/>
  <c r="W58" i="1"/>
  <c r="K58" i="16" s="1"/>
  <c r="U58" i="1"/>
  <c r="J58" i="16" s="1"/>
  <c r="S58" i="1"/>
  <c r="I58" i="16" s="1"/>
  <c r="Q58" i="1"/>
  <c r="G58" i="16" s="1"/>
  <c r="O58" i="1"/>
  <c r="F58" i="16" s="1"/>
  <c r="M58" i="1"/>
  <c r="E58" i="16" s="1"/>
  <c r="K58" i="1"/>
  <c r="C58" i="16" s="1"/>
  <c r="I58" i="1"/>
  <c r="G58" i="1"/>
  <c r="E58" i="1"/>
  <c r="AF57" i="1"/>
  <c r="AC57" i="1"/>
  <c r="AA57" i="1"/>
  <c r="L57" i="16" s="1"/>
  <c r="Y57" i="1"/>
  <c r="H57" i="16" s="1"/>
  <c r="W57" i="1"/>
  <c r="K57" i="16" s="1"/>
  <c r="U57" i="1"/>
  <c r="J57" i="16" s="1"/>
  <c r="S57" i="1"/>
  <c r="I57" i="16" s="1"/>
  <c r="Q57" i="1"/>
  <c r="G57" i="16" s="1"/>
  <c r="O57" i="1"/>
  <c r="F57" i="16" s="1"/>
  <c r="M57" i="1"/>
  <c r="E57" i="16" s="1"/>
  <c r="K57" i="1"/>
  <c r="C57" i="16" s="1"/>
  <c r="M57" i="16" s="1"/>
  <c r="I57" i="1"/>
  <c r="G57" i="1"/>
  <c r="E57" i="1"/>
  <c r="AF56" i="1"/>
  <c r="AC56" i="1"/>
  <c r="AA56" i="1"/>
  <c r="L56" i="16" s="1"/>
  <c r="Y56" i="1"/>
  <c r="H56" i="16" s="1"/>
  <c r="W56" i="1"/>
  <c r="K56" i="16" s="1"/>
  <c r="U56" i="1"/>
  <c r="J56" i="16" s="1"/>
  <c r="S56" i="1"/>
  <c r="I56" i="16" s="1"/>
  <c r="Q56" i="1"/>
  <c r="G56" i="16" s="1"/>
  <c r="O56" i="1"/>
  <c r="F56" i="16" s="1"/>
  <c r="M56" i="1"/>
  <c r="E56" i="16" s="1"/>
  <c r="K56" i="1"/>
  <c r="C56" i="16" s="1"/>
  <c r="M56" i="16" s="1"/>
  <c r="I56" i="1"/>
  <c r="G56" i="1"/>
  <c r="E56" i="1"/>
  <c r="AF55" i="1"/>
  <c r="AC55" i="1"/>
  <c r="AA55" i="1"/>
  <c r="L55" i="16" s="1"/>
  <c r="Y55" i="1"/>
  <c r="H55" i="16" s="1"/>
  <c r="W55" i="1"/>
  <c r="K55" i="16" s="1"/>
  <c r="U55" i="1"/>
  <c r="J55" i="16" s="1"/>
  <c r="S55" i="1"/>
  <c r="I55" i="16" s="1"/>
  <c r="Q55" i="1"/>
  <c r="G55" i="16" s="1"/>
  <c r="O55" i="1"/>
  <c r="F55" i="16" s="1"/>
  <c r="M55" i="1"/>
  <c r="E55" i="16" s="1"/>
  <c r="K55" i="1"/>
  <c r="C55" i="16" s="1"/>
  <c r="I55" i="1"/>
  <c r="G55" i="1"/>
  <c r="E55" i="1"/>
  <c r="AF54" i="1"/>
  <c r="AC54" i="1"/>
  <c r="AA54" i="1"/>
  <c r="L54" i="16" s="1"/>
  <c r="Y54" i="1"/>
  <c r="H54" i="16" s="1"/>
  <c r="W54" i="1"/>
  <c r="K54" i="16" s="1"/>
  <c r="U54" i="1"/>
  <c r="J54" i="16" s="1"/>
  <c r="S54" i="1"/>
  <c r="I54" i="16" s="1"/>
  <c r="Q54" i="1"/>
  <c r="G54" i="16" s="1"/>
  <c r="O54" i="1"/>
  <c r="F54" i="16" s="1"/>
  <c r="M54" i="1"/>
  <c r="E54" i="16" s="1"/>
  <c r="K54" i="1"/>
  <c r="C54" i="16" s="1"/>
  <c r="I54" i="1"/>
  <c r="G54" i="1"/>
  <c r="E54" i="1"/>
  <c r="AF53" i="1"/>
  <c r="AC53" i="1"/>
  <c r="AA53" i="1"/>
  <c r="L53" i="16" s="1"/>
  <c r="Y53" i="1"/>
  <c r="H53" i="16" s="1"/>
  <c r="W53" i="1"/>
  <c r="K53" i="16" s="1"/>
  <c r="U53" i="1"/>
  <c r="J53" i="16" s="1"/>
  <c r="S53" i="1"/>
  <c r="I53" i="16" s="1"/>
  <c r="Q53" i="1"/>
  <c r="G53" i="16" s="1"/>
  <c r="O53" i="1"/>
  <c r="F53" i="16" s="1"/>
  <c r="M53" i="1"/>
  <c r="E53" i="16" s="1"/>
  <c r="K53" i="1"/>
  <c r="C53" i="16" s="1"/>
  <c r="I53" i="1"/>
  <c r="G53" i="1"/>
  <c r="E53" i="1"/>
  <c r="AF52" i="1"/>
  <c r="AC52" i="1"/>
  <c r="AA52" i="1"/>
  <c r="L52" i="16" s="1"/>
  <c r="Y52" i="1"/>
  <c r="H52" i="16" s="1"/>
  <c r="W52" i="1"/>
  <c r="K52" i="16" s="1"/>
  <c r="U52" i="1"/>
  <c r="J52" i="16" s="1"/>
  <c r="I52" i="16"/>
  <c r="Q52" i="1"/>
  <c r="G52" i="16" s="1"/>
  <c r="O52" i="1"/>
  <c r="F52" i="16" s="1"/>
  <c r="M52" i="1"/>
  <c r="E52" i="16" s="1"/>
  <c r="K52" i="1"/>
  <c r="C52" i="16" s="1"/>
  <c r="I52" i="1"/>
  <c r="G52" i="1"/>
  <c r="E52" i="1"/>
  <c r="AF51" i="1"/>
  <c r="AC51" i="1"/>
  <c r="AA51" i="1"/>
  <c r="L51" i="16" s="1"/>
  <c r="Y51" i="1"/>
  <c r="H51" i="16" s="1"/>
  <c r="W51" i="1"/>
  <c r="K51" i="16" s="1"/>
  <c r="U51" i="1"/>
  <c r="J51" i="16" s="1"/>
  <c r="S51" i="1"/>
  <c r="I51" i="16" s="1"/>
  <c r="Q51" i="1"/>
  <c r="G51" i="16" s="1"/>
  <c r="O51" i="1"/>
  <c r="F51" i="16" s="1"/>
  <c r="M51" i="1"/>
  <c r="E51" i="16" s="1"/>
  <c r="K51" i="1"/>
  <c r="C51" i="16" s="1"/>
  <c r="M51" i="16" s="1"/>
  <c r="I51" i="1"/>
  <c r="G51" i="1"/>
  <c r="E51" i="1"/>
  <c r="AF50" i="1"/>
  <c r="AC50" i="1"/>
  <c r="AA50" i="1"/>
  <c r="L50" i="16" s="1"/>
  <c r="Y50" i="1"/>
  <c r="H50" i="16" s="1"/>
  <c r="W50" i="1"/>
  <c r="K50" i="16" s="1"/>
  <c r="U50" i="1"/>
  <c r="J50" i="16" s="1"/>
  <c r="S50" i="1"/>
  <c r="I50" i="16" s="1"/>
  <c r="Q50" i="1"/>
  <c r="G50" i="16" s="1"/>
  <c r="O50" i="1"/>
  <c r="F50" i="16" s="1"/>
  <c r="M50" i="1"/>
  <c r="E50" i="16" s="1"/>
  <c r="K50" i="1"/>
  <c r="C50" i="16" s="1"/>
  <c r="M50" i="16" s="1"/>
  <c r="I50" i="1"/>
  <c r="G50" i="1"/>
  <c r="E50" i="1"/>
  <c r="AF49" i="1"/>
  <c r="AC49" i="1"/>
  <c r="AA49" i="1"/>
  <c r="L49" i="16" s="1"/>
  <c r="Y49" i="1"/>
  <c r="H49" i="16" s="1"/>
  <c r="W49" i="1"/>
  <c r="K49" i="16" s="1"/>
  <c r="U49" i="1"/>
  <c r="J49" i="16" s="1"/>
  <c r="S49" i="1"/>
  <c r="I49" i="16" s="1"/>
  <c r="Q49" i="1"/>
  <c r="G49" i="16" s="1"/>
  <c r="O49" i="1"/>
  <c r="F49" i="16" s="1"/>
  <c r="M49" i="1"/>
  <c r="E49" i="16" s="1"/>
  <c r="K49" i="1"/>
  <c r="C49" i="16" s="1"/>
  <c r="M49" i="16" s="1"/>
  <c r="I49" i="1"/>
  <c r="G49" i="1"/>
  <c r="E49" i="1"/>
  <c r="AF48" i="1"/>
  <c r="AC48" i="1"/>
  <c r="AA48" i="1"/>
  <c r="L48" i="16" s="1"/>
  <c r="Y48" i="1"/>
  <c r="H48" i="16" s="1"/>
  <c r="W48" i="1"/>
  <c r="K48" i="16" s="1"/>
  <c r="U48" i="1"/>
  <c r="J48" i="16" s="1"/>
  <c r="S48" i="1"/>
  <c r="I48" i="16" s="1"/>
  <c r="Q48" i="1"/>
  <c r="G48" i="16" s="1"/>
  <c r="O48" i="1"/>
  <c r="F48" i="16" s="1"/>
  <c r="M48" i="1"/>
  <c r="E48" i="16" s="1"/>
  <c r="K48" i="1"/>
  <c r="C48" i="16" s="1"/>
  <c r="M48" i="16" s="1"/>
  <c r="I48" i="1"/>
  <c r="G48" i="1"/>
  <c r="E48" i="1"/>
  <c r="AF47" i="1"/>
  <c r="AC47" i="1"/>
  <c r="AA47" i="1"/>
  <c r="L47" i="16" s="1"/>
  <c r="Y47" i="1"/>
  <c r="H47" i="16" s="1"/>
  <c r="W47" i="1"/>
  <c r="K47" i="16" s="1"/>
  <c r="U47" i="1"/>
  <c r="J47" i="16" s="1"/>
  <c r="S47" i="1"/>
  <c r="I47" i="16" s="1"/>
  <c r="Q47" i="1"/>
  <c r="G47" i="16" s="1"/>
  <c r="O47" i="1"/>
  <c r="F47" i="16" s="1"/>
  <c r="M47" i="1"/>
  <c r="E47" i="16" s="1"/>
  <c r="K47" i="1"/>
  <c r="C47" i="16" s="1"/>
  <c r="M47" i="16" s="1"/>
  <c r="I47" i="1"/>
  <c r="G47" i="1"/>
  <c r="E47" i="1"/>
  <c r="AF46" i="1"/>
  <c r="AC46" i="1"/>
  <c r="AA46" i="1"/>
  <c r="L46" i="16" s="1"/>
  <c r="Y46" i="1"/>
  <c r="H46" i="16" s="1"/>
  <c r="W46" i="1"/>
  <c r="K46" i="16" s="1"/>
  <c r="U46" i="1"/>
  <c r="J46" i="16" s="1"/>
  <c r="S46" i="1"/>
  <c r="I46" i="16" s="1"/>
  <c r="Q46" i="1"/>
  <c r="G46" i="16" s="1"/>
  <c r="O46" i="1"/>
  <c r="F46" i="16" s="1"/>
  <c r="M46" i="1"/>
  <c r="E46" i="16" s="1"/>
  <c r="K46" i="1"/>
  <c r="C46" i="16" s="1"/>
  <c r="I46" i="1"/>
  <c r="G46" i="1"/>
  <c r="E46" i="1"/>
  <c r="AF45" i="1"/>
  <c r="AC45" i="1"/>
  <c r="AA45" i="1"/>
  <c r="L45" i="16" s="1"/>
  <c r="Y45" i="1"/>
  <c r="H45" i="16" s="1"/>
  <c r="W45" i="1"/>
  <c r="K45" i="16" s="1"/>
  <c r="U45" i="1"/>
  <c r="J45" i="16" s="1"/>
  <c r="S45" i="1"/>
  <c r="I45" i="16" s="1"/>
  <c r="Q45" i="1"/>
  <c r="G45" i="16" s="1"/>
  <c r="O45" i="1"/>
  <c r="F45" i="16" s="1"/>
  <c r="M45" i="1"/>
  <c r="E45" i="16" s="1"/>
  <c r="K45" i="1"/>
  <c r="C45" i="16" s="1"/>
  <c r="M45" i="16" s="1"/>
  <c r="I45" i="1"/>
  <c r="G45" i="1"/>
  <c r="E45" i="1"/>
  <c r="AF44" i="1"/>
  <c r="AC44" i="1"/>
  <c r="AA44" i="1"/>
  <c r="L44" i="16" s="1"/>
  <c r="Y44" i="1"/>
  <c r="H44" i="16" s="1"/>
  <c r="W44" i="1"/>
  <c r="K44" i="16" s="1"/>
  <c r="U44" i="1"/>
  <c r="J44" i="16" s="1"/>
  <c r="S44" i="1"/>
  <c r="I44" i="16" s="1"/>
  <c r="Q44" i="1"/>
  <c r="G44" i="16" s="1"/>
  <c r="O44" i="1"/>
  <c r="F44" i="16" s="1"/>
  <c r="M44" i="1"/>
  <c r="E44" i="16" s="1"/>
  <c r="K44" i="1"/>
  <c r="C44" i="16" s="1"/>
  <c r="M44" i="16" s="1"/>
  <c r="I44" i="1"/>
  <c r="G44" i="1"/>
  <c r="E44" i="1"/>
  <c r="AF43" i="1"/>
  <c r="AC43" i="1"/>
  <c r="AA43" i="1"/>
  <c r="L43" i="16" s="1"/>
  <c r="Y43" i="1"/>
  <c r="H43" i="16" s="1"/>
  <c r="W43" i="1"/>
  <c r="K43" i="16" s="1"/>
  <c r="U43" i="1"/>
  <c r="J43" i="16" s="1"/>
  <c r="S43" i="1"/>
  <c r="I43" i="16" s="1"/>
  <c r="Q43" i="1"/>
  <c r="G43" i="16" s="1"/>
  <c r="O43" i="1"/>
  <c r="F43" i="16" s="1"/>
  <c r="M43" i="1"/>
  <c r="E43" i="16" s="1"/>
  <c r="K43" i="1"/>
  <c r="C43" i="16" s="1"/>
  <c r="I43" i="1"/>
  <c r="G43" i="1"/>
  <c r="E43" i="1"/>
  <c r="AF42" i="1"/>
  <c r="AC42" i="1"/>
  <c r="AA42" i="1"/>
  <c r="L42" i="16" s="1"/>
  <c r="Y42" i="1"/>
  <c r="H42" i="16" s="1"/>
  <c r="W42" i="1"/>
  <c r="K42" i="16" s="1"/>
  <c r="U42" i="1"/>
  <c r="J42" i="16" s="1"/>
  <c r="S42" i="1"/>
  <c r="I42" i="16" s="1"/>
  <c r="Q42" i="1"/>
  <c r="G42" i="16" s="1"/>
  <c r="O42" i="1"/>
  <c r="F42" i="16" s="1"/>
  <c r="M42" i="1"/>
  <c r="E42" i="16" s="1"/>
  <c r="K42" i="1"/>
  <c r="C42" i="16" s="1"/>
  <c r="I42" i="1"/>
  <c r="G42" i="1"/>
  <c r="E42" i="1"/>
  <c r="AF41" i="1"/>
  <c r="AC41" i="1"/>
  <c r="AA41" i="1"/>
  <c r="L41" i="16" s="1"/>
  <c r="Y41" i="1"/>
  <c r="H41" i="16" s="1"/>
  <c r="W41" i="1"/>
  <c r="K41" i="16" s="1"/>
  <c r="U41" i="1"/>
  <c r="J41" i="16" s="1"/>
  <c r="S41" i="1"/>
  <c r="I41" i="16" s="1"/>
  <c r="Q41" i="1"/>
  <c r="G41" i="16" s="1"/>
  <c r="O41" i="1"/>
  <c r="F41" i="16" s="1"/>
  <c r="M41" i="1"/>
  <c r="E41" i="16" s="1"/>
  <c r="K41" i="1"/>
  <c r="C41" i="16" s="1"/>
  <c r="M41" i="16" s="1"/>
  <c r="I41" i="1"/>
  <c r="G41" i="1"/>
  <c r="E41" i="1"/>
  <c r="AF40" i="1"/>
  <c r="AC40" i="1"/>
  <c r="AA40" i="1"/>
  <c r="L40" i="16" s="1"/>
  <c r="Y40" i="1"/>
  <c r="H40" i="16" s="1"/>
  <c r="W40" i="1"/>
  <c r="K40" i="16" s="1"/>
  <c r="U40" i="1"/>
  <c r="J40" i="16" s="1"/>
  <c r="S40" i="1"/>
  <c r="I40" i="16" s="1"/>
  <c r="Q40" i="1"/>
  <c r="G40" i="16" s="1"/>
  <c r="O40" i="1"/>
  <c r="F40" i="16" s="1"/>
  <c r="M40" i="1"/>
  <c r="E40" i="16" s="1"/>
  <c r="K40" i="1"/>
  <c r="C40" i="16" s="1"/>
  <c r="I40" i="1"/>
  <c r="G40" i="1"/>
  <c r="E40" i="1"/>
  <c r="AF39" i="1"/>
  <c r="AC39" i="1"/>
  <c r="AA39" i="1"/>
  <c r="L39" i="16" s="1"/>
  <c r="Y39" i="1"/>
  <c r="H39" i="16" s="1"/>
  <c r="W39" i="1"/>
  <c r="K39" i="16" s="1"/>
  <c r="U39" i="1"/>
  <c r="J39" i="16" s="1"/>
  <c r="S39" i="1"/>
  <c r="I39" i="16" s="1"/>
  <c r="Q39" i="1"/>
  <c r="G39" i="16" s="1"/>
  <c r="O39" i="1"/>
  <c r="F39" i="16" s="1"/>
  <c r="M39" i="1"/>
  <c r="E39" i="16" s="1"/>
  <c r="K39" i="1"/>
  <c r="C39" i="16" s="1"/>
  <c r="M39" i="16" s="1"/>
  <c r="I39" i="1"/>
  <c r="G39" i="1"/>
  <c r="E39" i="1"/>
  <c r="AF38" i="1"/>
  <c r="AC38" i="1"/>
  <c r="AA38" i="1"/>
  <c r="L38" i="16" s="1"/>
  <c r="Y38" i="1"/>
  <c r="H38" i="16" s="1"/>
  <c r="W38" i="1"/>
  <c r="K38" i="16" s="1"/>
  <c r="U38" i="1"/>
  <c r="J38" i="16" s="1"/>
  <c r="S38" i="1"/>
  <c r="I38" i="16" s="1"/>
  <c r="Q38" i="1"/>
  <c r="G38" i="16" s="1"/>
  <c r="O38" i="1"/>
  <c r="F38" i="16" s="1"/>
  <c r="M38" i="1"/>
  <c r="E38" i="16" s="1"/>
  <c r="K38" i="1"/>
  <c r="C38" i="16" s="1"/>
  <c r="M38" i="16" s="1"/>
  <c r="I38" i="1"/>
  <c r="G38" i="1"/>
  <c r="E38" i="1"/>
  <c r="AF37" i="1"/>
  <c r="AC37" i="1"/>
  <c r="AA37" i="1"/>
  <c r="L37" i="16" s="1"/>
  <c r="Y37" i="1"/>
  <c r="H37" i="16" s="1"/>
  <c r="W37" i="1"/>
  <c r="K37" i="16" s="1"/>
  <c r="U37" i="1"/>
  <c r="J37" i="16" s="1"/>
  <c r="S37" i="1"/>
  <c r="I37" i="16" s="1"/>
  <c r="Q37" i="1"/>
  <c r="G37" i="16" s="1"/>
  <c r="O37" i="1"/>
  <c r="F37" i="16" s="1"/>
  <c r="M37" i="1"/>
  <c r="E37" i="16" s="1"/>
  <c r="K37" i="1"/>
  <c r="C37" i="16" s="1"/>
  <c r="M37" i="16" s="1"/>
  <c r="I37" i="1"/>
  <c r="G37" i="1"/>
  <c r="E37" i="1"/>
  <c r="AF36" i="1"/>
  <c r="AC36" i="1"/>
  <c r="AA36" i="1"/>
  <c r="L36" i="16" s="1"/>
  <c r="Y36" i="1"/>
  <c r="H36" i="16" s="1"/>
  <c r="W36" i="1"/>
  <c r="K36" i="16" s="1"/>
  <c r="U36" i="1"/>
  <c r="J36" i="16" s="1"/>
  <c r="S36" i="1"/>
  <c r="I36" i="16" s="1"/>
  <c r="Q36" i="1"/>
  <c r="G36" i="16" s="1"/>
  <c r="O36" i="1"/>
  <c r="F36" i="16" s="1"/>
  <c r="M36" i="1"/>
  <c r="E36" i="16" s="1"/>
  <c r="K36" i="1"/>
  <c r="C36" i="16" s="1"/>
  <c r="I36" i="1"/>
  <c r="G36" i="1"/>
  <c r="E36" i="1"/>
  <c r="AF35" i="1"/>
  <c r="AC35" i="1"/>
  <c r="AA35" i="1"/>
  <c r="L35" i="16" s="1"/>
  <c r="Y35" i="1"/>
  <c r="H35" i="16" s="1"/>
  <c r="W35" i="1"/>
  <c r="K35" i="16" s="1"/>
  <c r="U35" i="1"/>
  <c r="J35" i="16" s="1"/>
  <c r="S35" i="1"/>
  <c r="I35" i="16" s="1"/>
  <c r="Q35" i="1"/>
  <c r="G35" i="16" s="1"/>
  <c r="O35" i="1"/>
  <c r="F35" i="16" s="1"/>
  <c r="M35" i="1"/>
  <c r="E35" i="16" s="1"/>
  <c r="K35" i="1"/>
  <c r="C35" i="16" s="1"/>
  <c r="M35" i="16" s="1"/>
  <c r="I35" i="1"/>
  <c r="G35" i="1"/>
  <c r="E35" i="1"/>
  <c r="AF34" i="1"/>
  <c r="AC34" i="1"/>
  <c r="AA34" i="1"/>
  <c r="L34" i="16" s="1"/>
  <c r="Y34" i="1"/>
  <c r="H34" i="16" s="1"/>
  <c r="W34" i="1"/>
  <c r="K34" i="16" s="1"/>
  <c r="U34" i="1"/>
  <c r="J34" i="16" s="1"/>
  <c r="S34" i="1"/>
  <c r="I34" i="16" s="1"/>
  <c r="Q34" i="1"/>
  <c r="G34" i="16" s="1"/>
  <c r="O34" i="1"/>
  <c r="F34" i="16" s="1"/>
  <c r="M34" i="1"/>
  <c r="E34" i="16" s="1"/>
  <c r="K34" i="1"/>
  <c r="C34" i="16" s="1"/>
  <c r="I34" i="1"/>
  <c r="G34" i="1"/>
  <c r="E34" i="1"/>
  <c r="AF33" i="1"/>
  <c r="AC33" i="1"/>
  <c r="AA33" i="1"/>
  <c r="L33" i="16" s="1"/>
  <c r="Y33" i="1"/>
  <c r="H33" i="16" s="1"/>
  <c r="W33" i="1"/>
  <c r="K33" i="16" s="1"/>
  <c r="U33" i="1"/>
  <c r="J33" i="16" s="1"/>
  <c r="S33" i="1"/>
  <c r="I33" i="16" s="1"/>
  <c r="Q33" i="1"/>
  <c r="G33" i="16" s="1"/>
  <c r="O33" i="1"/>
  <c r="F33" i="16" s="1"/>
  <c r="M33" i="1"/>
  <c r="E33" i="16" s="1"/>
  <c r="K33" i="1"/>
  <c r="C33" i="16" s="1"/>
  <c r="M33" i="16" s="1"/>
  <c r="I33" i="1"/>
  <c r="G33" i="1"/>
  <c r="E33" i="1"/>
  <c r="AF32" i="1"/>
  <c r="AC32" i="1"/>
  <c r="AA32" i="1"/>
  <c r="L32" i="16" s="1"/>
  <c r="Y32" i="1"/>
  <c r="H32" i="16" s="1"/>
  <c r="W32" i="1"/>
  <c r="K32" i="16" s="1"/>
  <c r="U32" i="1"/>
  <c r="J32" i="16" s="1"/>
  <c r="S32" i="1"/>
  <c r="I32" i="16" s="1"/>
  <c r="Q32" i="1"/>
  <c r="G32" i="16" s="1"/>
  <c r="O32" i="1"/>
  <c r="F32" i="16" s="1"/>
  <c r="M32" i="1"/>
  <c r="E32" i="16" s="1"/>
  <c r="K32" i="1"/>
  <c r="C32" i="16" s="1"/>
  <c r="M32" i="16" s="1"/>
  <c r="I32" i="1"/>
  <c r="G32" i="1"/>
  <c r="E32" i="1"/>
  <c r="AF31" i="1"/>
  <c r="AC31" i="1"/>
  <c r="AA31" i="1"/>
  <c r="L31" i="16" s="1"/>
  <c r="Y31" i="1"/>
  <c r="H31" i="16" s="1"/>
  <c r="W31" i="1"/>
  <c r="K31" i="16" s="1"/>
  <c r="U31" i="1"/>
  <c r="J31" i="16" s="1"/>
  <c r="S31" i="1"/>
  <c r="I31" i="16" s="1"/>
  <c r="Q31" i="1"/>
  <c r="G31" i="16" s="1"/>
  <c r="O31" i="1"/>
  <c r="F31" i="16" s="1"/>
  <c r="M31" i="1"/>
  <c r="E31" i="16" s="1"/>
  <c r="K31" i="1"/>
  <c r="C31" i="16" s="1"/>
  <c r="I31" i="1"/>
  <c r="G31" i="1"/>
  <c r="E31" i="1"/>
  <c r="AF30" i="1"/>
  <c r="AC30" i="1"/>
  <c r="AA30" i="1"/>
  <c r="L30" i="16" s="1"/>
  <c r="Y30" i="1"/>
  <c r="H30" i="16" s="1"/>
  <c r="W30" i="1"/>
  <c r="K30" i="16" s="1"/>
  <c r="U30" i="1"/>
  <c r="J30" i="16" s="1"/>
  <c r="S30" i="1"/>
  <c r="I30" i="16" s="1"/>
  <c r="Q30" i="1"/>
  <c r="G30" i="16" s="1"/>
  <c r="O30" i="1"/>
  <c r="F30" i="16" s="1"/>
  <c r="M30" i="1"/>
  <c r="E30" i="16" s="1"/>
  <c r="K30" i="1"/>
  <c r="C30" i="16" s="1"/>
  <c r="M30" i="16" s="1"/>
  <c r="I30" i="1"/>
  <c r="G30" i="1"/>
  <c r="E30" i="1"/>
  <c r="AF29" i="1"/>
  <c r="AC29" i="1"/>
  <c r="AA29" i="1"/>
  <c r="L29" i="16" s="1"/>
  <c r="Y29" i="1"/>
  <c r="H29" i="16" s="1"/>
  <c r="W29" i="1"/>
  <c r="K29" i="16" s="1"/>
  <c r="U29" i="1"/>
  <c r="J29" i="16" s="1"/>
  <c r="S29" i="1"/>
  <c r="I29" i="16" s="1"/>
  <c r="Q29" i="1"/>
  <c r="G29" i="16" s="1"/>
  <c r="O29" i="1"/>
  <c r="F29" i="16" s="1"/>
  <c r="M29" i="1"/>
  <c r="E29" i="16" s="1"/>
  <c r="K29" i="1"/>
  <c r="C29" i="16" s="1"/>
  <c r="M29" i="16" s="1"/>
  <c r="I29" i="1"/>
  <c r="G29" i="1"/>
  <c r="E29" i="1"/>
  <c r="AF28" i="1"/>
  <c r="AC28" i="1"/>
  <c r="AA28" i="1"/>
  <c r="L28" i="16" s="1"/>
  <c r="Y28" i="1"/>
  <c r="H28" i="16" s="1"/>
  <c r="W28" i="1"/>
  <c r="K28" i="16" s="1"/>
  <c r="U28" i="1"/>
  <c r="J28" i="16" s="1"/>
  <c r="S28" i="1"/>
  <c r="I28" i="16" s="1"/>
  <c r="Q28" i="1"/>
  <c r="G28" i="16" s="1"/>
  <c r="O28" i="1"/>
  <c r="F28" i="16" s="1"/>
  <c r="M28" i="1"/>
  <c r="E28" i="16" s="1"/>
  <c r="K28" i="1"/>
  <c r="C28" i="16" s="1"/>
  <c r="I28" i="1"/>
  <c r="G28" i="1"/>
  <c r="E28" i="1"/>
  <c r="AF27" i="1"/>
  <c r="AC27" i="1"/>
  <c r="AA27" i="1"/>
  <c r="L27" i="16" s="1"/>
  <c r="Y27" i="1"/>
  <c r="H27" i="16" s="1"/>
  <c r="W27" i="1"/>
  <c r="K27" i="16" s="1"/>
  <c r="U27" i="1"/>
  <c r="J27" i="16" s="1"/>
  <c r="S27" i="1"/>
  <c r="I27" i="16" s="1"/>
  <c r="Q27" i="1"/>
  <c r="G27" i="16" s="1"/>
  <c r="O27" i="1"/>
  <c r="F27" i="16" s="1"/>
  <c r="M27" i="1"/>
  <c r="E27" i="16" s="1"/>
  <c r="K27" i="1"/>
  <c r="C27" i="16" s="1"/>
  <c r="M27" i="16" s="1"/>
  <c r="I27" i="1"/>
  <c r="G27" i="1"/>
  <c r="E27" i="1"/>
  <c r="AF26" i="1"/>
  <c r="AC26" i="1"/>
  <c r="AA26" i="1"/>
  <c r="L26" i="16" s="1"/>
  <c r="Y26" i="1"/>
  <c r="H26" i="16" s="1"/>
  <c r="W26" i="1"/>
  <c r="K26" i="16" s="1"/>
  <c r="U26" i="1"/>
  <c r="J26" i="16" s="1"/>
  <c r="S26" i="1"/>
  <c r="I26" i="16" s="1"/>
  <c r="Q26" i="1"/>
  <c r="G26" i="16" s="1"/>
  <c r="O26" i="1"/>
  <c r="F26" i="16" s="1"/>
  <c r="M26" i="1"/>
  <c r="E26" i="16" s="1"/>
  <c r="K26" i="1"/>
  <c r="C26" i="16" s="1"/>
  <c r="M26" i="16" s="1"/>
  <c r="I26" i="1"/>
  <c r="G26" i="1"/>
  <c r="E26" i="1"/>
  <c r="AF25" i="1"/>
  <c r="AC25" i="1"/>
  <c r="AA25" i="1"/>
  <c r="L25" i="16" s="1"/>
  <c r="Y25" i="1"/>
  <c r="H25" i="16" s="1"/>
  <c r="W25" i="1"/>
  <c r="K25" i="16" s="1"/>
  <c r="U25" i="1"/>
  <c r="J25" i="16" s="1"/>
  <c r="S25" i="1"/>
  <c r="I25" i="16" s="1"/>
  <c r="Q25" i="1"/>
  <c r="G25" i="16" s="1"/>
  <c r="O25" i="1"/>
  <c r="F25" i="16" s="1"/>
  <c r="M25" i="1"/>
  <c r="E25" i="16" s="1"/>
  <c r="K25" i="1"/>
  <c r="C25" i="16" s="1"/>
  <c r="M25" i="16" s="1"/>
  <c r="I25" i="1"/>
  <c r="G25" i="1"/>
  <c r="E25" i="1"/>
  <c r="AF24" i="1"/>
  <c r="AC24" i="1"/>
  <c r="AA24" i="1"/>
  <c r="L24" i="16" s="1"/>
  <c r="Y24" i="1"/>
  <c r="H24" i="16" s="1"/>
  <c r="W24" i="1"/>
  <c r="K24" i="16" s="1"/>
  <c r="U24" i="1"/>
  <c r="J24" i="16" s="1"/>
  <c r="S24" i="1"/>
  <c r="I24" i="16" s="1"/>
  <c r="Q24" i="1"/>
  <c r="G24" i="16" s="1"/>
  <c r="O24" i="1"/>
  <c r="F24" i="16" s="1"/>
  <c r="M24" i="1"/>
  <c r="E24" i="16" s="1"/>
  <c r="K24" i="1"/>
  <c r="C24" i="16" s="1"/>
  <c r="M24" i="16" s="1"/>
  <c r="I24" i="1"/>
  <c r="G24" i="1"/>
  <c r="E24" i="1"/>
  <c r="AF23" i="1"/>
  <c r="AC23" i="1"/>
  <c r="AA23" i="1"/>
  <c r="L23" i="16" s="1"/>
  <c r="Y23" i="1"/>
  <c r="H23" i="16" s="1"/>
  <c r="W23" i="1"/>
  <c r="K23" i="16" s="1"/>
  <c r="U23" i="1"/>
  <c r="J23" i="16" s="1"/>
  <c r="S23" i="1"/>
  <c r="I23" i="16" s="1"/>
  <c r="Q23" i="1"/>
  <c r="G23" i="16" s="1"/>
  <c r="O23" i="1"/>
  <c r="F23" i="16" s="1"/>
  <c r="M23" i="1"/>
  <c r="E23" i="16" s="1"/>
  <c r="K23" i="1"/>
  <c r="C23" i="16" s="1"/>
  <c r="M23" i="16" s="1"/>
  <c r="I23" i="1"/>
  <c r="G23" i="1"/>
  <c r="E23" i="1"/>
  <c r="AF22" i="1"/>
  <c r="AC22" i="1"/>
  <c r="AA22" i="1"/>
  <c r="L22" i="16" s="1"/>
  <c r="Y22" i="1"/>
  <c r="H22" i="16" s="1"/>
  <c r="W22" i="1"/>
  <c r="K22" i="16" s="1"/>
  <c r="U22" i="1"/>
  <c r="J22" i="16" s="1"/>
  <c r="S22" i="1"/>
  <c r="I22" i="16" s="1"/>
  <c r="Q22" i="1"/>
  <c r="G22" i="16" s="1"/>
  <c r="O22" i="1"/>
  <c r="F22" i="16" s="1"/>
  <c r="M22" i="1"/>
  <c r="E22" i="16" s="1"/>
  <c r="K22" i="1"/>
  <c r="C22" i="16" s="1"/>
  <c r="I22" i="1"/>
  <c r="G22" i="1"/>
  <c r="E22" i="1"/>
  <c r="AF21" i="1"/>
  <c r="AC21" i="1"/>
  <c r="AA21" i="1"/>
  <c r="L21" i="16" s="1"/>
  <c r="Y21" i="1"/>
  <c r="H21" i="16" s="1"/>
  <c r="W21" i="1"/>
  <c r="K21" i="16" s="1"/>
  <c r="U21" i="1"/>
  <c r="J21" i="16" s="1"/>
  <c r="S21" i="1"/>
  <c r="I21" i="16" s="1"/>
  <c r="Q21" i="1"/>
  <c r="G21" i="16" s="1"/>
  <c r="O21" i="1"/>
  <c r="F21" i="16" s="1"/>
  <c r="M21" i="1"/>
  <c r="E21" i="16" s="1"/>
  <c r="K21" i="1"/>
  <c r="C21" i="16" s="1"/>
  <c r="I21" i="1"/>
  <c r="G21" i="1"/>
  <c r="E21" i="1"/>
  <c r="AF20" i="1"/>
  <c r="AC20" i="1"/>
  <c r="AA20" i="1"/>
  <c r="L20" i="16" s="1"/>
  <c r="Y20" i="1"/>
  <c r="H20" i="16" s="1"/>
  <c r="W20" i="1"/>
  <c r="K20" i="16" s="1"/>
  <c r="U20" i="1"/>
  <c r="J20" i="16" s="1"/>
  <c r="S20" i="1"/>
  <c r="I20" i="16" s="1"/>
  <c r="Q20" i="1"/>
  <c r="G20" i="16" s="1"/>
  <c r="O20" i="1"/>
  <c r="F20" i="16" s="1"/>
  <c r="M20" i="1"/>
  <c r="E20" i="16" s="1"/>
  <c r="K20" i="1"/>
  <c r="C20" i="16" s="1"/>
  <c r="M20" i="16" s="1"/>
  <c r="I20" i="1"/>
  <c r="G20" i="1"/>
  <c r="E20" i="1"/>
  <c r="AF19" i="1"/>
  <c r="AC19" i="1"/>
  <c r="AA19" i="1"/>
  <c r="L19" i="16" s="1"/>
  <c r="Y19" i="1"/>
  <c r="H19" i="16" s="1"/>
  <c r="W19" i="1"/>
  <c r="K19" i="16" s="1"/>
  <c r="U19" i="1"/>
  <c r="J19" i="16" s="1"/>
  <c r="S19" i="1"/>
  <c r="I19" i="16" s="1"/>
  <c r="Q19" i="1"/>
  <c r="G19" i="16" s="1"/>
  <c r="O19" i="1"/>
  <c r="F19" i="16" s="1"/>
  <c r="M19" i="1"/>
  <c r="E19" i="16" s="1"/>
  <c r="K19" i="1"/>
  <c r="C19" i="16" s="1"/>
  <c r="M19" i="16" s="1"/>
  <c r="I19" i="1"/>
  <c r="G19" i="1"/>
  <c r="E19" i="1"/>
  <c r="AF18" i="1"/>
  <c r="AC18" i="1"/>
  <c r="AA18" i="1"/>
  <c r="L18" i="16" s="1"/>
  <c r="Y18" i="1"/>
  <c r="H18" i="16" s="1"/>
  <c r="W18" i="1"/>
  <c r="K18" i="16" s="1"/>
  <c r="U18" i="1"/>
  <c r="J18" i="16" s="1"/>
  <c r="S18" i="1"/>
  <c r="I18" i="16" s="1"/>
  <c r="Q18" i="1"/>
  <c r="G18" i="16" s="1"/>
  <c r="O18" i="1"/>
  <c r="F18" i="16" s="1"/>
  <c r="M18" i="1"/>
  <c r="E18" i="16" s="1"/>
  <c r="K18" i="1"/>
  <c r="C18" i="16" s="1"/>
  <c r="M18" i="16" s="1"/>
  <c r="I18" i="1"/>
  <c r="G18" i="1"/>
  <c r="E18" i="1"/>
  <c r="AF17" i="1"/>
  <c r="AC17" i="1"/>
  <c r="AA17" i="1"/>
  <c r="L17" i="16" s="1"/>
  <c r="Y17" i="1"/>
  <c r="H17" i="16" s="1"/>
  <c r="W17" i="1"/>
  <c r="K17" i="16" s="1"/>
  <c r="U17" i="1"/>
  <c r="J17" i="16" s="1"/>
  <c r="S17" i="1"/>
  <c r="I17" i="16" s="1"/>
  <c r="Q17" i="1"/>
  <c r="G17" i="16" s="1"/>
  <c r="O17" i="1"/>
  <c r="F17" i="16" s="1"/>
  <c r="M17" i="1"/>
  <c r="E17" i="16" s="1"/>
  <c r="K17" i="1"/>
  <c r="C17" i="16" s="1"/>
  <c r="M17" i="16" s="1"/>
  <c r="I17" i="1"/>
  <c r="G17" i="1"/>
  <c r="E17" i="1"/>
  <c r="AF16" i="1"/>
  <c r="AC16" i="1"/>
  <c r="AA16" i="1"/>
  <c r="L16" i="16" s="1"/>
  <c r="Y16" i="1"/>
  <c r="H16" i="16" s="1"/>
  <c r="W16" i="1"/>
  <c r="K16" i="16" s="1"/>
  <c r="U16" i="1"/>
  <c r="J16" i="16" s="1"/>
  <c r="S16" i="1"/>
  <c r="I16" i="16" s="1"/>
  <c r="Q16" i="1"/>
  <c r="G16" i="16" s="1"/>
  <c r="O16" i="1"/>
  <c r="F16" i="16" s="1"/>
  <c r="M16" i="1"/>
  <c r="E16" i="16" s="1"/>
  <c r="K16" i="1"/>
  <c r="C16" i="16" s="1"/>
  <c r="I16" i="1"/>
  <c r="G16" i="1"/>
  <c r="E16" i="1"/>
  <c r="AF15" i="1"/>
  <c r="AC15" i="1"/>
  <c r="AA15" i="1"/>
  <c r="L15" i="16" s="1"/>
  <c r="Y15" i="1"/>
  <c r="H15" i="16" s="1"/>
  <c r="W15" i="1"/>
  <c r="K15" i="16" s="1"/>
  <c r="U15" i="1"/>
  <c r="J15" i="16" s="1"/>
  <c r="S15" i="1"/>
  <c r="I15" i="16" s="1"/>
  <c r="Q15" i="1"/>
  <c r="G15" i="16" s="1"/>
  <c r="O15" i="1"/>
  <c r="F15" i="16" s="1"/>
  <c r="M15" i="1"/>
  <c r="E15" i="16" s="1"/>
  <c r="K15" i="1"/>
  <c r="C15" i="16" s="1"/>
  <c r="M15" i="16" s="1"/>
  <c r="I15" i="1"/>
  <c r="G15" i="1"/>
  <c r="E15" i="1"/>
  <c r="AF14" i="1"/>
  <c r="AC14" i="1"/>
  <c r="AA14" i="1"/>
  <c r="L14" i="16" s="1"/>
  <c r="Y14" i="1"/>
  <c r="H14" i="16" s="1"/>
  <c r="W14" i="1"/>
  <c r="K14" i="16" s="1"/>
  <c r="U14" i="1"/>
  <c r="J14" i="16" s="1"/>
  <c r="S14" i="1"/>
  <c r="I14" i="16" s="1"/>
  <c r="Q14" i="1"/>
  <c r="G14" i="16" s="1"/>
  <c r="O14" i="1"/>
  <c r="F14" i="16" s="1"/>
  <c r="M14" i="1"/>
  <c r="E14" i="16" s="1"/>
  <c r="K14" i="1"/>
  <c r="C14" i="16" s="1"/>
  <c r="M14" i="16" s="1"/>
  <c r="I14" i="1"/>
  <c r="G14" i="1"/>
  <c r="E14" i="1"/>
  <c r="AF13" i="1"/>
  <c r="AC13" i="1"/>
  <c r="AA13" i="1"/>
  <c r="L13" i="16" s="1"/>
  <c r="Y13" i="1"/>
  <c r="H13" i="16" s="1"/>
  <c r="W13" i="1"/>
  <c r="K13" i="16" s="1"/>
  <c r="U13" i="1"/>
  <c r="J13" i="16" s="1"/>
  <c r="S13" i="1"/>
  <c r="I13" i="16" s="1"/>
  <c r="Q13" i="1"/>
  <c r="G13" i="16" s="1"/>
  <c r="O13" i="1"/>
  <c r="F13" i="16" s="1"/>
  <c r="M13" i="1"/>
  <c r="E13" i="16" s="1"/>
  <c r="K13" i="1"/>
  <c r="C13" i="16" s="1"/>
  <c r="I13" i="1"/>
  <c r="G13" i="1"/>
  <c r="E13" i="1"/>
  <c r="AF12" i="1"/>
  <c r="AC12" i="1"/>
  <c r="AA12" i="1"/>
  <c r="L12" i="16" s="1"/>
  <c r="Y12" i="1"/>
  <c r="H12" i="16" s="1"/>
  <c r="W12" i="1"/>
  <c r="K12" i="16" s="1"/>
  <c r="U12" i="1"/>
  <c r="J12" i="16" s="1"/>
  <c r="S12" i="1"/>
  <c r="I12" i="16" s="1"/>
  <c r="Q12" i="1"/>
  <c r="G12" i="16" s="1"/>
  <c r="O12" i="1"/>
  <c r="F12" i="16" s="1"/>
  <c r="M12" i="1"/>
  <c r="E12" i="16" s="1"/>
  <c r="K12" i="1"/>
  <c r="C12" i="16" s="1"/>
  <c r="I12" i="1"/>
  <c r="G12" i="1"/>
  <c r="E12" i="1"/>
  <c r="AF11" i="1"/>
  <c r="AC11" i="1"/>
  <c r="AA11" i="1"/>
  <c r="L11" i="16" s="1"/>
  <c r="Y11" i="1"/>
  <c r="H11" i="16" s="1"/>
  <c r="W11" i="1"/>
  <c r="K11" i="16" s="1"/>
  <c r="U11" i="1"/>
  <c r="J11" i="16" s="1"/>
  <c r="S11" i="1"/>
  <c r="I11" i="16" s="1"/>
  <c r="Q11" i="1"/>
  <c r="G11" i="16" s="1"/>
  <c r="O11" i="1"/>
  <c r="F11" i="16" s="1"/>
  <c r="M11" i="1"/>
  <c r="E11" i="16" s="1"/>
  <c r="K11" i="1"/>
  <c r="C11" i="16" s="1"/>
  <c r="I11" i="1"/>
  <c r="G11" i="1"/>
  <c r="E11" i="1"/>
  <c r="AF10" i="1"/>
  <c r="AC10" i="1"/>
  <c r="AA10" i="1"/>
  <c r="L10" i="16" s="1"/>
  <c r="Y10" i="1"/>
  <c r="H10" i="16" s="1"/>
  <c r="W10" i="1"/>
  <c r="K10" i="16" s="1"/>
  <c r="U10" i="1"/>
  <c r="J10" i="16" s="1"/>
  <c r="S10" i="1"/>
  <c r="I10" i="16" s="1"/>
  <c r="Q10" i="1"/>
  <c r="G10" i="16" s="1"/>
  <c r="O10" i="1"/>
  <c r="F10" i="16" s="1"/>
  <c r="M10" i="1"/>
  <c r="E10" i="16" s="1"/>
  <c r="K10" i="1"/>
  <c r="C10" i="16" s="1"/>
  <c r="I10" i="1"/>
  <c r="G10" i="1"/>
  <c r="E10" i="1"/>
  <c r="AF9" i="1"/>
  <c r="AC9" i="1"/>
  <c r="AA9" i="1"/>
  <c r="L9" i="16" s="1"/>
  <c r="Y9" i="1"/>
  <c r="H9" i="16" s="1"/>
  <c r="W9" i="1"/>
  <c r="K9" i="16" s="1"/>
  <c r="U9" i="1"/>
  <c r="J9" i="16" s="1"/>
  <c r="S9" i="1"/>
  <c r="I9" i="16" s="1"/>
  <c r="Q9" i="1"/>
  <c r="G9" i="16" s="1"/>
  <c r="O9" i="1"/>
  <c r="F9" i="16" s="1"/>
  <c r="M9" i="1"/>
  <c r="E9" i="16" s="1"/>
  <c r="K9" i="1"/>
  <c r="C9" i="16" s="1"/>
  <c r="M9" i="16" s="1"/>
  <c r="I9" i="1"/>
  <c r="G9" i="1"/>
  <c r="E9" i="1"/>
  <c r="AF8" i="1"/>
  <c r="AC8" i="1"/>
  <c r="AA8" i="1"/>
  <c r="L8" i="16" s="1"/>
  <c r="Y8" i="1"/>
  <c r="H8" i="16" s="1"/>
  <c r="W8" i="1"/>
  <c r="K8" i="16" s="1"/>
  <c r="U8" i="1"/>
  <c r="J8" i="16" s="1"/>
  <c r="S8" i="1"/>
  <c r="I8" i="16" s="1"/>
  <c r="Q8" i="1"/>
  <c r="G8" i="16" s="1"/>
  <c r="O8" i="1"/>
  <c r="F8" i="16" s="1"/>
  <c r="M8" i="1"/>
  <c r="E8" i="16" s="1"/>
  <c r="K8" i="1"/>
  <c r="C8" i="16" s="1"/>
  <c r="M8" i="16" s="1"/>
  <c r="I8" i="1"/>
  <c r="G8" i="1"/>
  <c r="E8" i="1"/>
  <c r="AF7" i="1"/>
  <c r="AC7" i="1"/>
  <c r="AA7" i="1"/>
  <c r="L7" i="16" s="1"/>
  <c r="Y7" i="1"/>
  <c r="H7" i="16" s="1"/>
  <c r="W7" i="1"/>
  <c r="K7" i="16" s="1"/>
  <c r="U7" i="1"/>
  <c r="J7" i="16" s="1"/>
  <c r="S7" i="1"/>
  <c r="I7" i="16" s="1"/>
  <c r="Q7" i="1"/>
  <c r="G7" i="16" s="1"/>
  <c r="O7" i="1"/>
  <c r="F7" i="16" s="1"/>
  <c r="M7" i="1"/>
  <c r="E7" i="16" s="1"/>
  <c r="K7" i="1"/>
  <c r="C7" i="16" s="1"/>
  <c r="M7" i="16" s="1"/>
  <c r="I7" i="1"/>
  <c r="G7" i="1"/>
  <c r="E7" i="1"/>
  <c r="AF6" i="1"/>
  <c r="AC6" i="1"/>
  <c r="AA6" i="1"/>
  <c r="L6" i="16" s="1"/>
  <c r="Y6" i="1"/>
  <c r="H6" i="16" s="1"/>
  <c r="W6" i="1"/>
  <c r="K6" i="16" s="1"/>
  <c r="U6" i="1"/>
  <c r="J6" i="16" s="1"/>
  <c r="S6" i="1"/>
  <c r="I6" i="16" s="1"/>
  <c r="Q6" i="1"/>
  <c r="G6" i="16" s="1"/>
  <c r="O6" i="1"/>
  <c r="F6" i="16" s="1"/>
  <c r="M6" i="1"/>
  <c r="E6" i="16" s="1"/>
  <c r="K6" i="1"/>
  <c r="C6" i="16" s="1"/>
  <c r="I6" i="1"/>
  <c r="G6" i="1"/>
  <c r="E6" i="1"/>
  <c r="AF5" i="1"/>
  <c r="AC5" i="1"/>
  <c r="AA5" i="1"/>
  <c r="Y5" i="1"/>
  <c r="H5" i="16" s="1"/>
  <c r="W5" i="1"/>
  <c r="K5" i="16" s="1"/>
  <c r="U5" i="1"/>
  <c r="J5" i="16" s="1"/>
  <c r="S5" i="1"/>
  <c r="I5" i="16" s="1"/>
  <c r="Q5" i="1"/>
  <c r="G5" i="16" s="1"/>
  <c r="O5" i="1"/>
  <c r="F5" i="16" s="1"/>
  <c r="M5" i="1"/>
  <c r="E5" i="16" s="1"/>
  <c r="K5" i="1"/>
  <c r="C5" i="16" s="1"/>
  <c r="M5" i="16" s="1"/>
  <c r="I5" i="1"/>
  <c r="G5" i="1"/>
  <c r="E5" i="1"/>
  <c r="AF4" i="1"/>
  <c r="AC4" i="1"/>
  <c r="AA4" i="1"/>
  <c r="L4" i="16" s="1"/>
  <c r="Y4" i="1"/>
  <c r="H4" i="16" s="1"/>
  <c r="W4" i="1"/>
  <c r="K4" i="16" s="1"/>
  <c r="U4" i="1"/>
  <c r="J4" i="16" s="1"/>
  <c r="S4" i="1"/>
  <c r="I4" i="16" s="1"/>
  <c r="Q4" i="1"/>
  <c r="G4" i="16" s="1"/>
  <c r="O4" i="1"/>
  <c r="F4" i="16" s="1"/>
  <c r="M4" i="1"/>
  <c r="E4" i="16" s="1"/>
  <c r="K4" i="1"/>
  <c r="C4" i="16" s="1"/>
  <c r="I4" i="1"/>
  <c r="G4" i="1"/>
  <c r="E4" i="1"/>
  <c r="AF3" i="1"/>
  <c r="AC3" i="1"/>
  <c r="AA3" i="1"/>
  <c r="L3" i="16" s="1"/>
  <c r="Y3" i="1"/>
  <c r="W3" i="1"/>
  <c r="U3" i="1"/>
  <c r="S3" i="1"/>
  <c r="Q3" i="1"/>
  <c r="G3" i="16" s="1"/>
  <c r="O3" i="1"/>
  <c r="F3" i="16" s="1"/>
  <c r="M3" i="1"/>
  <c r="E3" i="16" s="1"/>
  <c r="K3" i="1"/>
  <c r="C3" i="16" s="1"/>
  <c r="M3" i="16" s="1"/>
  <c r="I3" i="1"/>
  <c r="G3" i="1"/>
  <c r="E3" i="1"/>
  <c r="R84" i="4" l="1"/>
  <c r="H83" i="4"/>
  <c r="T84" i="4"/>
  <c r="R86" i="3"/>
  <c r="J84" i="3"/>
  <c r="J82" i="3"/>
  <c r="P83" i="3"/>
  <c r="AA82" i="2"/>
  <c r="L82" i="17" s="1"/>
  <c r="AF82" i="2"/>
  <c r="S84" i="2"/>
  <c r="I84" i="17" s="1"/>
  <c r="O82" i="2"/>
  <c r="F82" i="17" s="1"/>
  <c r="H82" i="4"/>
  <c r="R84" i="3"/>
  <c r="F86" i="3"/>
  <c r="F84" i="3"/>
  <c r="P84" i="4"/>
  <c r="N85" i="3"/>
  <c r="M30" i="17"/>
  <c r="M4" i="17"/>
  <c r="M54" i="17"/>
  <c r="M21" i="17"/>
  <c r="T86" i="2"/>
  <c r="U84" i="2"/>
  <c r="J84" i="17" s="1"/>
  <c r="L86" i="2"/>
  <c r="M86" i="2" s="1"/>
  <c r="E86" i="17" s="1"/>
  <c r="AE86" i="2"/>
  <c r="AF86" i="2" s="1"/>
  <c r="T85" i="4"/>
  <c r="R85" i="4"/>
  <c r="T82" i="4"/>
  <c r="R85" i="3"/>
  <c r="T85" i="3"/>
  <c r="R82" i="3"/>
  <c r="T82" i="3"/>
  <c r="H82" i="3"/>
  <c r="H85" i="3"/>
  <c r="H83" i="3"/>
  <c r="H86" i="3"/>
  <c r="H84" i="3"/>
  <c r="T84" i="3"/>
  <c r="P85" i="3"/>
  <c r="M84" i="2"/>
  <c r="E84" i="17" s="1"/>
  <c r="M45" i="17"/>
  <c r="Y84" i="2"/>
  <c r="H84" i="17" s="1"/>
  <c r="M36" i="17"/>
  <c r="AF84" i="2"/>
  <c r="M60" i="17"/>
  <c r="G84" i="2"/>
  <c r="I84" i="2"/>
  <c r="O85" i="1"/>
  <c r="F85" i="16" s="1"/>
  <c r="E86" i="21"/>
  <c r="E86" i="22"/>
  <c r="AB86" i="1"/>
  <c r="AC86" i="1" s="1"/>
  <c r="T86" i="1"/>
  <c r="U86" i="1" s="1"/>
  <c r="J86" i="16" s="1"/>
  <c r="U84" i="1"/>
  <c r="J84" i="16" s="1"/>
  <c r="H86" i="1"/>
  <c r="I86" i="1" s="1"/>
  <c r="D86" i="1"/>
  <c r="E86" i="1" s="1"/>
  <c r="AB86" i="2"/>
  <c r="AC86" i="2" s="1"/>
  <c r="D86" i="17" s="1"/>
  <c r="AC84" i="2"/>
  <c r="D84" i="17" s="1"/>
  <c r="M27" i="17"/>
  <c r="M34" i="17"/>
  <c r="M42" i="17"/>
  <c r="M58" i="17"/>
  <c r="M66" i="17"/>
  <c r="M48" i="17"/>
  <c r="X86" i="2"/>
  <c r="V86" i="2"/>
  <c r="W86" i="2" s="1"/>
  <c r="K86" i="17" s="1"/>
  <c r="U83" i="2"/>
  <c r="J83" i="17" s="1"/>
  <c r="U85" i="2"/>
  <c r="J85" i="17" s="1"/>
  <c r="R86" i="2"/>
  <c r="S86" i="2" s="1"/>
  <c r="I86" i="17" s="1"/>
  <c r="P86" i="2"/>
  <c r="Q86" i="2" s="1"/>
  <c r="G86" i="17" s="1"/>
  <c r="N86" i="2"/>
  <c r="O86" i="2" s="1"/>
  <c r="F86" i="17" s="1"/>
  <c r="J86" i="2"/>
  <c r="K86" i="2" s="1"/>
  <c r="C86" i="17" s="1"/>
  <c r="M51" i="17"/>
  <c r="H86" i="2"/>
  <c r="I86" i="2" s="1"/>
  <c r="F86" i="2"/>
  <c r="G86" i="2" s="1"/>
  <c r="D86" i="2"/>
  <c r="E86" i="2" s="1"/>
  <c r="N84" i="4"/>
  <c r="N86" i="4"/>
  <c r="F83" i="4"/>
  <c r="E86" i="9"/>
  <c r="D86" i="10"/>
  <c r="E86" i="13"/>
  <c r="E86" i="14"/>
  <c r="F86" i="1"/>
  <c r="G86" i="1" s="1"/>
  <c r="M25" i="17"/>
  <c r="T83" i="4"/>
  <c r="F85" i="4"/>
  <c r="M19" i="17"/>
  <c r="E86" i="12"/>
  <c r="O82" i="1"/>
  <c r="F82" i="16" s="1"/>
  <c r="Q85" i="1"/>
  <c r="G85" i="16" s="1"/>
  <c r="F87" i="2"/>
  <c r="F88" i="2" s="1"/>
  <c r="M32" i="17"/>
  <c r="M44" i="17"/>
  <c r="M50" i="17"/>
  <c r="M56" i="17"/>
  <c r="M68" i="17"/>
  <c r="M74" i="17"/>
  <c r="E81" i="22"/>
  <c r="E84" i="21"/>
  <c r="E85" i="12"/>
  <c r="E85" i="14"/>
  <c r="M75" i="16"/>
  <c r="T86" i="4"/>
  <c r="E86" i="10"/>
  <c r="P86" i="1"/>
  <c r="Q86" i="1" s="1"/>
  <c r="G86" i="16" s="1"/>
  <c r="Y84" i="1"/>
  <c r="H84" i="16" s="1"/>
  <c r="Z86" i="2"/>
  <c r="AA86" i="2" s="1"/>
  <c r="L86" i="17" s="1"/>
  <c r="T87" i="1"/>
  <c r="T88" i="1" s="1"/>
  <c r="R86" i="1"/>
  <c r="S86" i="1" s="1"/>
  <c r="I86" i="16" s="1"/>
  <c r="AA84" i="1"/>
  <c r="L84" i="16" s="1"/>
  <c r="U85" i="1"/>
  <c r="J85" i="16" s="1"/>
  <c r="M9" i="17"/>
  <c r="M39" i="17"/>
  <c r="M57" i="17"/>
  <c r="M75" i="17"/>
  <c r="N82" i="4"/>
  <c r="H85" i="4"/>
  <c r="E81" i="9"/>
  <c r="E85" i="21"/>
  <c r="M63" i="16"/>
  <c r="W83" i="1"/>
  <c r="K83" i="16" s="1"/>
  <c r="M31" i="17"/>
  <c r="R87" i="1"/>
  <c r="R88" i="1" s="1"/>
  <c r="M11" i="16"/>
  <c r="M65" i="16"/>
  <c r="P14" i="17"/>
  <c r="AJ14" i="2" s="1"/>
  <c r="AK14" i="2" s="1"/>
  <c r="H86" i="4"/>
  <c r="M6" i="16"/>
  <c r="M12" i="16"/>
  <c r="M36" i="16"/>
  <c r="M42" i="16"/>
  <c r="M54" i="16"/>
  <c r="M66" i="16"/>
  <c r="P15" i="17"/>
  <c r="AJ15" i="2" s="1"/>
  <c r="AK15" i="2" s="1"/>
  <c r="H84" i="4"/>
  <c r="M21" i="16"/>
  <c r="I83" i="2"/>
  <c r="M53" i="16"/>
  <c r="G84" i="1"/>
  <c r="AE87" i="2"/>
  <c r="AE88" i="2" s="1"/>
  <c r="M10" i="17"/>
  <c r="M16" i="17"/>
  <c r="M28" i="17"/>
  <c r="M40" i="17"/>
  <c r="M46" i="17"/>
  <c r="M52" i="17"/>
  <c r="M64" i="17"/>
  <c r="M70" i="17"/>
  <c r="M76" i="17"/>
  <c r="F82" i="3"/>
  <c r="E82" i="9"/>
  <c r="AE86" i="1"/>
  <c r="AF86" i="1" s="1"/>
  <c r="AF82" i="1"/>
  <c r="M13" i="16"/>
  <c r="M31" i="16"/>
  <c r="M43" i="16"/>
  <c r="M55" i="16"/>
  <c r="M85" i="1"/>
  <c r="E85" i="16" s="1"/>
  <c r="M82" i="2"/>
  <c r="E82" i="17" s="1"/>
  <c r="J83" i="4"/>
  <c r="P86" i="4"/>
  <c r="E83" i="22"/>
  <c r="E86" i="11"/>
  <c r="AC82" i="1"/>
  <c r="S83" i="1"/>
  <c r="I83" i="16" s="1"/>
  <c r="K84" i="1"/>
  <c r="C84" i="16" s="1"/>
  <c r="M84" i="16" s="1"/>
  <c r="M5" i="17"/>
  <c r="M11" i="17"/>
  <c r="M35" i="17"/>
  <c r="AA83" i="2"/>
  <c r="L83" i="17" s="1"/>
  <c r="N83" i="3"/>
  <c r="J86" i="3"/>
  <c r="R86" i="4"/>
  <c r="E83" i="9"/>
  <c r="E81" i="21"/>
  <c r="E84" i="11"/>
  <c r="E82" i="12"/>
  <c r="P82" i="4"/>
  <c r="R82" i="4"/>
  <c r="J85" i="4"/>
  <c r="D86" i="12"/>
  <c r="F82" i="4"/>
  <c r="L83" i="4"/>
  <c r="F84" i="4"/>
  <c r="L85" i="4"/>
  <c r="F86" i="4"/>
  <c r="N83" i="4"/>
  <c r="N85" i="4"/>
  <c r="J82" i="4"/>
  <c r="P83" i="4"/>
  <c r="J84" i="4"/>
  <c r="P85" i="4"/>
  <c r="J86" i="4"/>
  <c r="L82" i="4"/>
  <c r="L84" i="4"/>
  <c r="L86" i="4"/>
  <c r="L82" i="3"/>
  <c r="F83" i="3"/>
  <c r="L84" i="3"/>
  <c r="F85" i="3"/>
  <c r="L86" i="3"/>
  <c r="N82" i="3"/>
  <c r="N84" i="3"/>
  <c r="N86" i="3"/>
  <c r="P82" i="3"/>
  <c r="J83" i="3"/>
  <c r="P84" i="3"/>
  <c r="J85" i="3"/>
  <c r="P86" i="3"/>
  <c r="L83" i="3"/>
  <c r="L85" i="3"/>
  <c r="P79" i="17"/>
  <c r="AJ79" i="2" s="1"/>
  <c r="AK79" i="2" s="1"/>
  <c r="N79" i="17"/>
  <c r="P55" i="17"/>
  <c r="AJ55" i="2" s="1"/>
  <c r="AK55" i="2" s="1"/>
  <c r="N55" i="17"/>
  <c r="N38" i="17"/>
  <c r="P38" i="17"/>
  <c r="AJ38" i="2" s="1"/>
  <c r="AK38" i="2" s="1"/>
  <c r="N62" i="17"/>
  <c r="P62" i="17"/>
  <c r="AJ62" i="2" s="1"/>
  <c r="AK62" i="2" s="1"/>
  <c r="N9" i="17"/>
  <c r="P9" i="17"/>
  <c r="AJ9" i="2" s="1"/>
  <c r="AK9" i="2" s="1"/>
  <c r="P66" i="17"/>
  <c r="AJ66" i="2" s="1"/>
  <c r="AK66" i="2" s="1"/>
  <c r="N66" i="17"/>
  <c r="P70" i="17"/>
  <c r="AJ70" i="2" s="1"/>
  <c r="AK70" i="2" s="1"/>
  <c r="N70" i="17"/>
  <c r="N74" i="17"/>
  <c r="P74" i="17"/>
  <c r="AJ74" i="2" s="1"/>
  <c r="AK74" i="2" s="1"/>
  <c r="P78" i="17"/>
  <c r="AJ78" i="2" s="1"/>
  <c r="AK78" i="2" s="1"/>
  <c r="N78" i="17"/>
  <c r="U86" i="2"/>
  <c r="J86" i="17" s="1"/>
  <c r="R87" i="2"/>
  <c r="R88" i="2" s="1"/>
  <c r="J3" i="17"/>
  <c r="T87" i="2"/>
  <c r="T88" i="2" s="1"/>
  <c r="P28" i="17"/>
  <c r="AJ28" i="2" s="1"/>
  <c r="AK28" i="2" s="1"/>
  <c r="N28" i="17"/>
  <c r="P54" i="17"/>
  <c r="AJ54" i="2" s="1"/>
  <c r="AK54" i="2" s="1"/>
  <c r="N54" i="17"/>
  <c r="Z87" i="2"/>
  <c r="Z88" i="2" s="1"/>
  <c r="L3" i="17"/>
  <c r="M13" i="17"/>
  <c r="M22" i="17"/>
  <c r="M29" i="17"/>
  <c r="N32" i="17"/>
  <c r="P32" i="17"/>
  <c r="AJ32" i="2" s="1"/>
  <c r="AK32" i="2" s="1"/>
  <c r="P39" i="17"/>
  <c r="AJ39" i="2" s="1"/>
  <c r="AK39" i="2" s="1"/>
  <c r="N39" i="17"/>
  <c r="M63" i="17"/>
  <c r="M69" i="17"/>
  <c r="P35" i="17"/>
  <c r="AJ35" i="2" s="1"/>
  <c r="AK35" i="2" s="1"/>
  <c r="N35" i="17"/>
  <c r="P5" i="17"/>
  <c r="AJ5" i="2" s="1"/>
  <c r="AK5" i="2" s="1"/>
  <c r="N5" i="17"/>
  <c r="P43" i="17"/>
  <c r="AJ43" i="2" s="1"/>
  <c r="AK43" i="2" s="1"/>
  <c r="N43" i="17"/>
  <c r="P51" i="17"/>
  <c r="AJ51" i="2" s="1"/>
  <c r="AK51" i="2" s="1"/>
  <c r="N51" i="17"/>
  <c r="P67" i="17"/>
  <c r="AJ67" i="2" s="1"/>
  <c r="AK67" i="2" s="1"/>
  <c r="N67" i="17"/>
  <c r="P71" i="17"/>
  <c r="AJ71" i="2" s="1"/>
  <c r="AK71" i="2" s="1"/>
  <c r="N71" i="17"/>
  <c r="P75" i="17"/>
  <c r="AJ75" i="2" s="1"/>
  <c r="AK75" i="2" s="1"/>
  <c r="N75" i="17"/>
  <c r="P8" i="17"/>
  <c r="AJ8" i="2" s="1"/>
  <c r="AK8" i="2" s="1"/>
  <c r="N8" i="17"/>
  <c r="P31" i="17"/>
  <c r="AJ31" i="2" s="1"/>
  <c r="AK31" i="2" s="1"/>
  <c r="N31" i="17"/>
  <c r="M26" i="17"/>
  <c r="M33" i="17"/>
  <c r="P36" i="17"/>
  <c r="AJ36" i="2" s="1"/>
  <c r="AK36" i="2" s="1"/>
  <c r="N36" i="17"/>
  <c r="O36" i="17" s="1"/>
  <c r="AH36" i="2" s="1"/>
  <c r="AI36" i="2" s="1"/>
  <c r="Y86" i="2"/>
  <c r="H86" i="17" s="1"/>
  <c r="P7" i="17"/>
  <c r="AJ7" i="2" s="1"/>
  <c r="AK7" i="2" s="1"/>
  <c r="N7" i="17"/>
  <c r="P21" i="17"/>
  <c r="AJ21" i="2" s="1"/>
  <c r="AK21" i="2" s="1"/>
  <c r="N21" i="17"/>
  <c r="J87" i="2"/>
  <c r="J88" i="2" s="1"/>
  <c r="P46" i="17"/>
  <c r="AJ46" i="2" s="1"/>
  <c r="AK46" i="2" s="1"/>
  <c r="N46" i="17"/>
  <c r="P58" i="17"/>
  <c r="AJ58" i="2" s="1"/>
  <c r="AK58" i="2" s="1"/>
  <c r="N58" i="17"/>
  <c r="P25" i="17"/>
  <c r="AJ25" i="2" s="1"/>
  <c r="AK25" i="2" s="1"/>
  <c r="N25" i="17"/>
  <c r="D87" i="2"/>
  <c r="D88" i="2" s="1"/>
  <c r="P19" i="17"/>
  <c r="AJ19" i="2" s="1"/>
  <c r="AK19" i="2" s="1"/>
  <c r="N19" i="17"/>
  <c r="P29" i="17"/>
  <c r="AJ29" i="2" s="1"/>
  <c r="AK29" i="2" s="1"/>
  <c r="N29" i="17"/>
  <c r="N26" i="17"/>
  <c r="P26" i="17"/>
  <c r="AJ26" i="2" s="1"/>
  <c r="AK26" i="2" s="1"/>
  <c r="P33" i="17"/>
  <c r="AJ33" i="2" s="1"/>
  <c r="AK33" i="2" s="1"/>
  <c r="N33" i="17"/>
  <c r="M80" i="17"/>
  <c r="W82" i="2"/>
  <c r="K82" i="17" s="1"/>
  <c r="K82" i="2"/>
  <c r="C82" i="17" s="1"/>
  <c r="U82" i="2"/>
  <c r="J82" i="17" s="1"/>
  <c r="I82" i="2"/>
  <c r="AC82" i="2"/>
  <c r="D82" i="17" s="1"/>
  <c r="Q82" i="2"/>
  <c r="G82" i="17" s="1"/>
  <c r="E82" i="2"/>
  <c r="S82" i="2"/>
  <c r="I82" i="17" s="1"/>
  <c r="P4" i="17"/>
  <c r="AJ4" i="2" s="1"/>
  <c r="AK4" i="2" s="1"/>
  <c r="N4" i="17"/>
  <c r="P18" i="17"/>
  <c r="AJ18" i="2" s="1"/>
  <c r="AK18" i="2" s="1"/>
  <c r="N18" i="17"/>
  <c r="AB87" i="2"/>
  <c r="AB88" i="2" s="1"/>
  <c r="M8" i="17"/>
  <c r="P13" i="17"/>
  <c r="AJ13" i="2" s="1"/>
  <c r="AK13" i="2" s="1"/>
  <c r="N13" i="17"/>
  <c r="P47" i="17"/>
  <c r="AJ47" i="2" s="1"/>
  <c r="AK47" i="2" s="1"/>
  <c r="N47" i="17"/>
  <c r="P59" i="17"/>
  <c r="AJ59" i="2" s="1"/>
  <c r="AK59" i="2" s="1"/>
  <c r="N59" i="17"/>
  <c r="P63" i="17"/>
  <c r="AJ63" i="2" s="1"/>
  <c r="AK63" i="2" s="1"/>
  <c r="N63" i="17"/>
  <c r="H87" i="2"/>
  <c r="H88" i="2" s="1"/>
  <c r="M6" i="17"/>
  <c r="P11" i="17"/>
  <c r="AJ11" i="2" s="1"/>
  <c r="AK11" i="2" s="1"/>
  <c r="N11" i="17"/>
  <c r="M14" i="17"/>
  <c r="M17" i="17"/>
  <c r="M20" i="17"/>
  <c r="M37" i="17"/>
  <c r="P40" i="17"/>
  <c r="AJ40" i="2" s="1"/>
  <c r="AK40" i="2" s="1"/>
  <c r="N40" i="17"/>
  <c r="N44" i="17"/>
  <c r="P44" i="17"/>
  <c r="AJ44" i="2" s="1"/>
  <c r="AK44" i="2" s="1"/>
  <c r="P48" i="17"/>
  <c r="AJ48" i="2" s="1"/>
  <c r="AK48" i="2" s="1"/>
  <c r="N48" i="17"/>
  <c r="P52" i="17"/>
  <c r="AJ52" i="2" s="1"/>
  <c r="AK52" i="2" s="1"/>
  <c r="N52" i="17"/>
  <c r="N56" i="17"/>
  <c r="P56" i="17"/>
  <c r="AJ56" i="2" s="1"/>
  <c r="AK56" i="2" s="1"/>
  <c r="P60" i="17"/>
  <c r="AJ60" i="2" s="1"/>
  <c r="AK60" i="2" s="1"/>
  <c r="N60" i="17"/>
  <c r="O60" i="17" s="1"/>
  <c r="AH60" i="2" s="1"/>
  <c r="AI60" i="2" s="1"/>
  <c r="P64" i="17"/>
  <c r="AJ64" i="2" s="1"/>
  <c r="AK64" i="2" s="1"/>
  <c r="N64" i="17"/>
  <c r="N68" i="17"/>
  <c r="P68" i="17"/>
  <c r="AJ68" i="2" s="1"/>
  <c r="AK68" i="2" s="1"/>
  <c r="P72" i="17"/>
  <c r="AJ72" i="2" s="1"/>
  <c r="AK72" i="2" s="1"/>
  <c r="N72" i="17"/>
  <c r="P76" i="17"/>
  <c r="AJ76" i="2" s="1"/>
  <c r="AK76" i="2" s="1"/>
  <c r="N76" i="17"/>
  <c r="N80" i="17"/>
  <c r="P80" i="17"/>
  <c r="AJ80" i="2" s="1"/>
  <c r="AK80" i="2" s="1"/>
  <c r="L87" i="2"/>
  <c r="L88" i="2" s="1"/>
  <c r="P6" i="17"/>
  <c r="AJ6" i="2" s="1"/>
  <c r="AK6" i="2" s="1"/>
  <c r="N6" i="17"/>
  <c r="N14" i="17"/>
  <c r="N20" i="17"/>
  <c r="P20" i="17"/>
  <c r="AJ20" i="2" s="1"/>
  <c r="AK20" i="2" s="1"/>
  <c r="P30" i="17"/>
  <c r="AJ30" i="2" s="1"/>
  <c r="AK30" i="2" s="1"/>
  <c r="N30" i="17"/>
  <c r="O30" i="17" s="1"/>
  <c r="AH30" i="2" s="1"/>
  <c r="AI30" i="2" s="1"/>
  <c r="P37" i="17"/>
  <c r="AJ37" i="2" s="1"/>
  <c r="AK37" i="2" s="1"/>
  <c r="N37" i="17"/>
  <c r="M38" i="17"/>
  <c r="G82" i="2"/>
  <c r="P42" i="17"/>
  <c r="AJ42" i="2" s="1"/>
  <c r="AK42" i="2" s="1"/>
  <c r="N42" i="17"/>
  <c r="N50" i="17"/>
  <c r="P50" i="17"/>
  <c r="AJ50" i="2" s="1"/>
  <c r="AK50" i="2" s="1"/>
  <c r="P27" i="17"/>
  <c r="AJ27" i="2" s="1"/>
  <c r="AK27" i="2" s="1"/>
  <c r="N27" i="17"/>
  <c r="P87" i="2"/>
  <c r="P88" i="2" s="1"/>
  <c r="P34" i="17"/>
  <c r="AJ34" i="2" s="1"/>
  <c r="AK34" i="2" s="1"/>
  <c r="N34" i="17"/>
  <c r="O34" i="17" s="1"/>
  <c r="AH34" i="2" s="1"/>
  <c r="AI34" i="2" s="1"/>
  <c r="P41" i="17"/>
  <c r="AJ41" i="2" s="1"/>
  <c r="AK41" i="2" s="1"/>
  <c r="N41" i="17"/>
  <c r="P45" i="17"/>
  <c r="AJ45" i="2" s="1"/>
  <c r="AK45" i="2" s="1"/>
  <c r="N45" i="17"/>
  <c r="P49" i="17"/>
  <c r="AJ49" i="2" s="1"/>
  <c r="AK49" i="2" s="1"/>
  <c r="N49" i="17"/>
  <c r="P53" i="17"/>
  <c r="AJ53" i="2" s="1"/>
  <c r="AK53" i="2" s="1"/>
  <c r="N53" i="17"/>
  <c r="P57" i="17"/>
  <c r="AJ57" i="2" s="1"/>
  <c r="AK57" i="2" s="1"/>
  <c r="N57" i="17"/>
  <c r="P61" i="17"/>
  <c r="AJ61" i="2" s="1"/>
  <c r="AK61" i="2" s="1"/>
  <c r="N61" i="17"/>
  <c r="P65" i="17"/>
  <c r="AJ65" i="2" s="1"/>
  <c r="AK65" i="2" s="1"/>
  <c r="N65" i="17"/>
  <c r="P69" i="17"/>
  <c r="AJ69" i="2" s="1"/>
  <c r="AK69" i="2" s="1"/>
  <c r="N69" i="17"/>
  <c r="P73" i="17"/>
  <c r="AJ73" i="2" s="1"/>
  <c r="AK73" i="2" s="1"/>
  <c r="N73" i="17"/>
  <c r="P77" i="17"/>
  <c r="AJ77" i="2" s="1"/>
  <c r="AK77" i="2" s="1"/>
  <c r="N77" i="17"/>
  <c r="Y82" i="2"/>
  <c r="H82" i="17" s="1"/>
  <c r="M62" i="17"/>
  <c r="X87" i="2"/>
  <c r="X88" i="2" s="1"/>
  <c r="P10" i="17"/>
  <c r="AJ10" i="2" s="1"/>
  <c r="AK10" i="2" s="1"/>
  <c r="N10" i="17"/>
  <c r="N87" i="2"/>
  <c r="N88" i="2" s="1"/>
  <c r="M12" i="17"/>
  <c r="M7" i="17"/>
  <c r="P12" i="17"/>
  <c r="AJ12" i="2" s="1"/>
  <c r="AK12" i="2" s="1"/>
  <c r="N12" i="17"/>
  <c r="M15" i="17"/>
  <c r="E83" i="2"/>
  <c r="Q83" i="2"/>
  <c r="G83" i="17" s="1"/>
  <c r="AC83" i="2"/>
  <c r="D83" i="17" s="1"/>
  <c r="K85" i="2"/>
  <c r="C85" i="17" s="1"/>
  <c r="W85" i="2"/>
  <c r="K85" i="17" s="1"/>
  <c r="D3" i="17"/>
  <c r="M3" i="17" s="1"/>
  <c r="P16" i="17"/>
  <c r="AJ16" i="2" s="1"/>
  <c r="AK16" i="2" s="1"/>
  <c r="N16" i="17"/>
  <c r="M23" i="17"/>
  <c r="G83" i="2"/>
  <c r="S83" i="2"/>
  <c r="I83" i="17" s="1"/>
  <c r="AF83" i="2"/>
  <c r="M85" i="2"/>
  <c r="E85" i="17" s="1"/>
  <c r="Y85" i="2"/>
  <c r="H85" i="17" s="1"/>
  <c r="F3" i="17"/>
  <c r="M18" i="17"/>
  <c r="P23" i="17"/>
  <c r="AJ23" i="2" s="1"/>
  <c r="AK23" i="2" s="1"/>
  <c r="N23" i="17"/>
  <c r="K84" i="2"/>
  <c r="C84" i="17" s="1"/>
  <c r="W84" i="2"/>
  <c r="K84" i="17" s="1"/>
  <c r="G3" i="17"/>
  <c r="M41" i="17"/>
  <c r="M43" i="17"/>
  <c r="M47" i="17"/>
  <c r="M49" i="17"/>
  <c r="M53" i="17"/>
  <c r="M55" i="17"/>
  <c r="M59" i="17"/>
  <c r="M61" i="17"/>
  <c r="M65" i="17"/>
  <c r="M67" i="17"/>
  <c r="M71" i="17"/>
  <c r="M73" i="17"/>
  <c r="M77" i="17"/>
  <c r="M79" i="17"/>
  <c r="O85" i="2"/>
  <c r="F85" i="17" s="1"/>
  <c r="AA85" i="2"/>
  <c r="L85" i="17" s="1"/>
  <c r="H3" i="17"/>
  <c r="N15" i="17"/>
  <c r="K83" i="2"/>
  <c r="C83" i="17" s="1"/>
  <c r="W83" i="2"/>
  <c r="K83" i="17" s="1"/>
  <c r="E85" i="2"/>
  <c r="Q85" i="2"/>
  <c r="G85" i="17" s="1"/>
  <c r="AC85" i="2"/>
  <c r="D85" i="17" s="1"/>
  <c r="O84" i="2"/>
  <c r="F84" i="17" s="1"/>
  <c r="AA84" i="2"/>
  <c r="L84" i="17" s="1"/>
  <c r="V87" i="2"/>
  <c r="V88" i="2" s="1"/>
  <c r="P22" i="17"/>
  <c r="AJ22" i="2" s="1"/>
  <c r="AK22" i="2" s="1"/>
  <c r="N22" i="17"/>
  <c r="M83" i="2"/>
  <c r="E83" i="17" s="1"/>
  <c r="Y83" i="2"/>
  <c r="H83" i="17" s="1"/>
  <c r="G85" i="2"/>
  <c r="S85" i="2"/>
  <c r="I85" i="17" s="1"/>
  <c r="AF85" i="2"/>
  <c r="P17" i="17"/>
  <c r="AJ17" i="2" s="1"/>
  <c r="AK17" i="2" s="1"/>
  <c r="N17" i="17"/>
  <c r="M24" i="17"/>
  <c r="E84" i="2"/>
  <c r="Q84" i="2"/>
  <c r="G84" i="17" s="1"/>
  <c r="P24" i="17"/>
  <c r="AJ24" i="2" s="1"/>
  <c r="AK24" i="2" s="1"/>
  <c r="N24" i="17"/>
  <c r="M72" i="17"/>
  <c r="M78" i="17"/>
  <c r="O83" i="2"/>
  <c r="F83" i="17" s="1"/>
  <c r="I85" i="2"/>
  <c r="V87" i="1"/>
  <c r="V88" i="1" s="1"/>
  <c r="Q82" i="1"/>
  <c r="G82" i="16" s="1"/>
  <c r="U83" i="1"/>
  <c r="J83" i="16" s="1"/>
  <c r="I84" i="1"/>
  <c r="AC84" i="1"/>
  <c r="S85" i="1"/>
  <c r="I85" i="16" s="1"/>
  <c r="X87" i="1"/>
  <c r="X88" i="1" s="1"/>
  <c r="S82" i="1"/>
  <c r="I82" i="16" s="1"/>
  <c r="G83" i="1"/>
  <c r="Y83" i="1"/>
  <c r="H83" i="16" s="1"/>
  <c r="M84" i="1"/>
  <c r="E84" i="16" s="1"/>
  <c r="AF84" i="1"/>
  <c r="W85" i="1"/>
  <c r="K85" i="16" s="1"/>
  <c r="U82" i="1"/>
  <c r="J82" i="16" s="1"/>
  <c r="AA83" i="1"/>
  <c r="L83" i="16" s="1"/>
  <c r="AE87" i="1"/>
  <c r="AE88" i="1" s="1"/>
  <c r="W82" i="1"/>
  <c r="K82" i="16" s="1"/>
  <c r="I83" i="1"/>
  <c r="Q84" i="1"/>
  <c r="G84" i="16" s="1"/>
  <c r="E85" i="1"/>
  <c r="Y85" i="1"/>
  <c r="H85" i="16" s="1"/>
  <c r="H87" i="1"/>
  <c r="H88" i="1" s="1"/>
  <c r="E82" i="1"/>
  <c r="Y82" i="1"/>
  <c r="H82" i="16" s="1"/>
  <c r="AC83" i="1"/>
  <c r="G85" i="1"/>
  <c r="AA85" i="1"/>
  <c r="L85" i="16" s="1"/>
  <c r="AB87" i="1"/>
  <c r="AB88" i="1" s="1"/>
  <c r="Z87" i="1"/>
  <c r="Z88" i="1" s="1"/>
  <c r="AA82" i="1"/>
  <c r="L82" i="16" s="1"/>
  <c r="M83" i="1"/>
  <c r="E83" i="16" s="1"/>
  <c r="AF83" i="1"/>
  <c r="S84" i="1"/>
  <c r="I84" i="16" s="1"/>
  <c r="I85" i="1"/>
  <c r="AC85" i="1"/>
  <c r="E83" i="1"/>
  <c r="I82" i="1"/>
  <c r="O83" i="1"/>
  <c r="F83" i="16" s="1"/>
  <c r="K85" i="1"/>
  <c r="C85" i="16" s="1"/>
  <c r="M85" i="16" s="1"/>
  <c r="AF85" i="1"/>
  <c r="K82" i="1"/>
  <c r="C82" i="16" s="1"/>
  <c r="M82" i="16" s="1"/>
  <c r="E84" i="1"/>
  <c r="P36" i="16"/>
  <c r="AJ36" i="1" s="1"/>
  <c r="AK36" i="1" s="1"/>
  <c r="D87" i="1"/>
  <c r="D88" i="1" s="1"/>
  <c r="F87" i="1"/>
  <c r="F88" i="1" s="1"/>
  <c r="P87" i="1"/>
  <c r="P88" i="1" s="1"/>
  <c r="N4" i="16"/>
  <c r="N22" i="16"/>
  <c r="P58" i="16"/>
  <c r="AJ58" i="1" s="1"/>
  <c r="AK58" i="1" s="1"/>
  <c r="M82" i="1"/>
  <c r="E82" i="16" s="1"/>
  <c r="Q83" i="1"/>
  <c r="G83" i="16" s="1"/>
  <c r="W84" i="1"/>
  <c r="K84" i="16" s="1"/>
  <c r="P5" i="16"/>
  <c r="AJ5" i="1" s="1"/>
  <c r="AK5" i="1" s="1"/>
  <c r="P11" i="16"/>
  <c r="AJ11" i="1" s="1"/>
  <c r="AK11" i="1" s="1"/>
  <c r="P17" i="16"/>
  <c r="AJ17" i="1" s="1"/>
  <c r="AK17" i="1" s="1"/>
  <c r="P23" i="16"/>
  <c r="AJ23" i="1" s="1"/>
  <c r="AK23" i="1" s="1"/>
  <c r="P29" i="16"/>
  <c r="AJ29" i="1" s="1"/>
  <c r="AK29" i="1" s="1"/>
  <c r="P35" i="16"/>
  <c r="AJ35" i="1" s="1"/>
  <c r="AK35" i="1" s="1"/>
  <c r="P41" i="16"/>
  <c r="AJ41" i="1" s="1"/>
  <c r="AK41" i="1" s="1"/>
  <c r="P47" i="16"/>
  <c r="AJ47" i="1" s="1"/>
  <c r="AK47" i="1" s="1"/>
  <c r="P53" i="16"/>
  <c r="AJ53" i="1" s="1"/>
  <c r="AK53" i="1" s="1"/>
  <c r="P59" i="16"/>
  <c r="AJ59" i="1" s="1"/>
  <c r="AK59" i="1" s="1"/>
  <c r="P65" i="16"/>
  <c r="AJ65" i="1" s="1"/>
  <c r="AK65" i="1" s="1"/>
  <c r="N71" i="16"/>
  <c r="O71" i="16" s="1"/>
  <c r="AH71" i="1" s="1"/>
  <c r="AI71" i="1" s="1"/>
  <c r="N77" i="16"/>
  <c r="O77" i="16" s="1"/>
  <c r="AH77" i="1" s="1"/>
  <c r="AI77" i="1" s="1"/>
  <c r="P6" i="16"/>
  <c r="AJ6" i="1" s="1"/>
  <c r="AK6" i="1" s="1"/>
  <c r="P12" i="16"/>
  <c r="AJ12" i="1" s="1"/>
  <c r="AK12" i="1" s="1"/>
  <c r="P24" i="16"/>
  <c r="AJ24" i="1" s="1"/>
  <c r="AK24" i="1" s="1"/>
  <c r="P30" i="16"/>
  <c r="AJ30" i="1" s="1"/>
  <c r="AK30" i="1" s="1"/>
  <c r="P42" i="16"/>
  <c r="AJ42" i="1" s="1"/>
  <c r="AK42" i="1" s="1"/>
  <c r="P48" i="16"/>
  <c r="AJ48" i="1" s="1"/>
  <c r="AK48" i="1" s="1"/>
  <c r="P54" i="16"/>
  <c r="AJ54" i="1" s="1"/>
  <c r="AK54" i="1" s="1"/>
  <c r="P60" i="16"/>
  <c r="AJ60" i="1" s="1"/>
  <c r="AK60" i="1" s="1"/>
  <c r="P66" i="16"/>
  <c r="AJ66" i="1" s="1"/>
  <c r="AK66" i="1" s="1"/>
  <c r="P71" i="16"/>
  <c r="AJ71" i="1" s="1"/>
  <c r="AK71" i="1" s="1"/>
  <c r="P72" i="16"/>
  <c r="AJ72" i="1" s="1"/>
  <c r="AK72" i="1" s="1"/>
  <c r="P77" i="16"/>
  <c r="AJ77" i="1" s="1"/>
  <c r="AK77" i="1" s="1"/>
  <c r="P78" i="16"/>
  <c r="AJ78" i="1" s="1"/>
  <c r="AK78" i="1" s="1"/>
  <c r="P7" i="16"/>
  <c r="AJ7" i="1" s="1"/>
  <c r="AK7" i="1" s="1"/>
  <c r="N7" i="16"/>
  <c r="O7" i="16" s="1"/>
  <c r="AH7" i="1" s="1"/>
  <c r="AI7" i="1" s="1"/>
  <c r="P13" i="16"/>
  <c r="AJ13" i="1" s="1"/>
  <c r="AK13" i="1" s="1"/>
  <c r="N13" i="16"/>
  <c r="P19" i="16"/>
  <c r="AJ19" i="1" s="1"/>
  <c r="AK19" i="1" s="1"/>
  <c r="N19" i="16"/>
  <c r="O19" i="16" s="1"/>
  <c r="AH19" i="1" s="1"/>
  <c r="AI19" i="1" s="1"/>
  <c r="P25" i="16"/>
  <c r="AJ25" i="1" s="1"/>
  <c r="AK25" i="1" s="1"/>
  <c r="N25" i="16"/>
  <c r="O25" i="16" s="1"/>
  <c r="AH25" i="1" s="1"/>
  <c r="AI25" i="1" s="1"/>
  <c r="P31" i="16"/>
  <c r="AJ31" i="1" s="1"/>
  <c r="AK31" i="1" s="1"/>
  <c r="N31" i="16"/>
  <c r="P37" i="16"/>
  <c r="AJ37" i="1" s="1"/>
  <c r="AK37" i="1" s="1"/>
  <c r="N37" i="16"/>
  <c r="O37" i="16" s="1"/>
  <c r="AH37" i="1" s="1"/>
  <c r="AI37" i="1" s="1"/>
  <c r="P43" i="16"/>
  <c r="AJ43" i="1" s="1"/>
  <c r="AK43" i="1" s="1"/>
  <c r="N43" i="16"/>
  <c r="P49" i="16"/>
  <c r="AJ49" i="1" s="1"/>
  <c r="AK49" i="1" s="1"/>
  <c r="N49" i="16"/>
  <c r="O49" i="16" s="1"/>
  <c r="AH49" i="1" s="1"/>
  <c r="AI49" i="1" s="1"/>
  <c r="P55" i="16"/>
  <c r="AJ55" i="1" s="1"/>
  <c r="AK55" i="1" s="1"/>
  <c r="N55" i="16"/>
  <c r="P61" i="16"/>
  <c r="AJ61" i="1" s="1"/>
  <c r="AK61" i="1" s="1"/>
  <c r="N61" i="16"/>
  <c r="O61" i="16" s="1"/>
  <c r="AH61" i="1" s="1"/>
  <c r="AI61" i="1" s="1"/>
  <c r="P67" i="16"/>
  <c r="AJ67" i="1" s="1"/>
  <c r="AK67" i="1" s="1"/>
  <c r="N67" i="16"/>
  <c r="O67" i="16" s="1"/>
  <c r="AH67" i="1" s="1"/>
  <c r="AI67" i="1" s="1"/>
  <c r="P73" i="16"/>
  <c r="AJ73" i="1" s="1"/>
  <c r="AK73" i="1" s="1"/>
  <c r="P79" i="16"/>
  <c r="AJ79" i="1" s="1"/>
  <c r="AK79" i="1" s="1"/>
  <c r="P8" i="16"/>
  <c r="AJ8" i="1" s="1"/>
  <c r="AK8" i="1" s="1"/>
  <c r="N8" i="16"/>
  <c r="O8" i="16" s="1"/>
  <c r="AH8" i="1" s="1"/>
  <c r="AI8" i="1" s="1"/>
  <c r="P14" i="16"/>
  <c r="AJ14" i="1" s="1"/>
  <c r="AK14" i="1" s="1"/>
  <c r="N14" i="16"/>
  <c r="O14" i="16" s="1"/>
  <c r="AH14" i="1" s="1"/>
  <c r="AI14" i="1" s="1"/>
  <c r="P20" i="16"/>
  <c r="AJ20" i="1" s="1"/>
  <c r="AK20" i="1" s="1"/>
  <c r="N20" i="16"/>
  <c r="O20" i="16" s="1"/>
  <c r="AH20" i="1" s="1"/>
  <c r="AI20" i="1" s="1"/>
  <c r="P26" i="16"/>
  <c r="AJ26" i="1" s="1"/>
  <c r="AK26" i="1" s="1"/>
  <c r="P32" i="16"/>
  <c r="AJ32" i="1" s="1"/>
  <c r="AK32" i="1" s="1"/>
  <c r="N32" i="16"/>
  <c r="O32" i="16" s="1"/>
  <c r="AH32" i="1" s="1"/>
  <c r="AI32" i="1" s="1"/>
  <c r="P38" i="16"/>
  <c r="AJ38" i="1" s="1"/>
  <c r="AK38" i="1" s="1"/>
  <c r="N38" i="16"/>
  <c r="O38" i="16" s="1"/>
  <c r="AH38" i="1" s="1"/>
  <c r="AI38" i="1" s="1"/>
  <c r="P44" i="16"/>
  <c r="AJ44" i="1" s="1"/>
  <c r="AK44" i="1" s="1"/>
  <c r="N44" i="16"/>
  <c r="O44" i="16" s="1"/>
  <c r="AH44" i="1" s="1"/>
  <c r="AI44" i="1" s="1"/>
  <c r="P50" i="16"/>
  <c r="AJ50" i="1" s="1"/>
  <c r="AK50" i="1" s="1"/>
  <c r="N50" i="16"/>
  <c r="O50" i="16" s="1"/>
  <c r="AH50" i="1" s="1"/>
  <c r="AI50" i="1" s="1"/>
  <c r="P56" i="16"/>
  <c r="AJ56" i="1" s="1"/>
  <c r="AK56" i="1" s="1"/>
  <c r="N56" i="16"/>
  <c r="O56" i="16" s="1"/>
  <c r="AH56" i="1" s="1"/>
  <c r="AI56" i="1" s="1"/>
  <c r="P62" i="16"/>
  <c r="AJ62" i="1" s="1"/>
  <c r="AK62" i="1" s="1"/>
  <c r="N62" i="16"/>
  <c r="O62" i="16" s="1"/>
  <c r="AH62" i="1" s="1"/>
  <c r="AI62" i="1" s="1"/>
  <c r="P68" i="16"/>
  <c r="AJ68" i="1" s="1"/>
  <c r="AK68" i="1" s="1"/>
  <c r="N68" i="16"/>
  <c r="O68" i="16" s="1"/>
  <c r="AH68" i="1" s="1"/>
  <c r="AI68" i="1" s="1"/>
  <c r="P74" i="16"/>
  <c r="AJ74" i="1" s="1"/>
  <c r="AK74" i="1" s="1"/>
  <c r="N74" i="16"/>
  <c r="O74" i="16" s="1"/>
  <c r="AH74" i="1" s="1"/>
  <c r="AI74" i="1" s="1"/>
  <c r="P80" i="16"/>
  <c r="AJ80" i="1" s="1"/>
  <c r="AK80" i="1" s="1"/>
  <c r="N80" i="16"/>
  <c r="O80" i="16" s="1"/>
  <c r="AH80" i="1" s="1"/>
  <c r="AI80" i="1" s="1"/>
  <c r="P9" i="16"/>
  <c r="AJ9" i="1" s="1"/>
  <c r="AK9" i="1" s="1"/>
  <c r="P15" i="16"/>
  <c r="AJ15" i="1" s="1"/>
  <c r="AK15" i="1" s="1"/>
  <c r="P21" i="16"/>
  <c r="AJ21" i="1" s="1"/>
  <c r="AK21" i="1" s="1"/>
  <c r="P27" i="16"/>
  <c r="AJ27" i="1" s="1"/>
  <c r="AK27" i="1" s="1"/>
  <c r="P33" i="16"/>
  <c r="AJ33" i="1" s="1"/>
  <c r="AK33" i="1" s="1"/>
  <c r="P39" i="16"/>
  <c r="AJ39" i="1" s="1"/>
  <c r="AK39" i="1" s="1"/>
  <c r="P45" i="16"/>
  <c r="AJ45" i="1" s="1"/>
  <c r="AK45" i="1" s="1"/>
  <c r="P51" i="16"/>
  <c r="AJ51" i="1" s="1"/>
  <c r="AK51" i="1" s="1"/>
  <c r="P57" i="16"/>
  <c r="AJ57" i="1" s="1"/>
  <c r="AK57" i="1" s="1"/>
  <c r="P63" i="16"/>
  <c r="AJ63" i="1" s="1"/>
  <c r="AK63" i="1" s="1"/>
  <c r="P69" i="16"/>
  <c r="AJ69" i="1" s="1"/>
  <c r="AK69" i="1" s="1"/>
  <c r="P75" i="16"/>
  <c r="AJ75" i="1" s="1"/>
  <c r="AK75" i="1" s="1"/>
  <c r="N9" i="16"/>
  <c r="O9" i="16" s="1"/>
  <c r="AH9" i="1" s="1"/>
  <c r="AI9" i="1" s="1"/>
  <c r="N15" i="16"/>
  <c r="O15" i="16" s="1"/>
  <c r="AH15" i="1" s="1"/>
  <c r="AI15" i="1" s="1"/>
  <c r="N28" i="16"/>
  <c r="N40" i="16"/>
  <c r="N46" i="16"/>
  <c r="N52" i="16"/>
  <c r="N64" i="16"/>
  <c r="N70" i="16"/>
  <c r="N76" i="16"/>
  <c r="N16" i="16"/>
  <c r="N34" i="16"/>
  <c r="P4" i="16"/>
  <c r="AJ4" i="1" s="1"/>
  <c r="AK4" i="1" s="1"/>
  <c r="P10" i="16"/>
  <c r="AJ10" i="1" s="1"/>
  <c r="AK10" i="1" s="1"/>
  <c r="P16" i="16"/>
  <c r="AJ16" i="1" s="1"/>
  <c r="AK16" i="1" s="1"/>
  <c r="P22" i="16"/>
  <c r="AJ22" i="1" s="1"/>
  <c r="AK22" i="1" s="1"/>
  <c r="N26" i="16"/>
  <c r="O26" i="16" s="1"/>
  <c r="AH26" i="1" s="1"/>
  <c r="AI26" i="1" s="1"/>
  <c r="P34" i="16"/>
  <c r="AJ34" i="1" s="1"/>
  <c r="AK34" i="1" s="1"/>
  <c r="P40" i="16"/>
  <c r="AJ40" i="1" s="1"/>
  <c r="AK40" i="1" s="1"/>
  <c r="P52" i="16"/>
  <c r="AJ52" i="1" s="1"/>
  <c r="AK52" i="1" s="1"/>
  <c r="P70" i="16"/>
  <c r="AJ70" i="1" s="1"/>
  <c r="AK70" i="1" s="1"/>
  <c r="N73" i="16"/>
  <c r="O73" i="16" s="1"/>
  <c r="AH73" i="1" s="1"/>
  <c r="AI73" i="1" s="1"/>
  <c r="P76" i="16"/>
  <c r="AJ76" i="1" s="1"/>
  <c r="AK76" i="1" s="1"/>
  <c r="N79" i="16"/>
  <c r="O79" i="16" s="1"/>
  <c r="AH79" i="1" s="1"/>
  <c r="AI79" i="1" s="1"/>
  <c r="H3" i="16"/>
  <c r="P3" i="16" s="1"/>
  <c r="AJ3" i="1" s="1"/>
  <c r="AK3" i="1" s="1"/>
  <c r="L5" i="16"/>
  <c r="N5" i="16" s="1"/>
  <c r="O5" i="16" s="1"/>
  <c r="AH5" i="1" s="1"/>
  <c r="AI5" i="1" s="1"/>
  <c r="P28" i="16"/>
  <c r="AJ28" i="1" s="1"/>
  <c r="AK28" i="1" s="1"/>
  <c r="P64" i="16"/>
  <c r="AJ64" i="1" s="1"/>
  <c r="AK64" i="1" s="1"/>
  <c r="G82" i="1"/>
  <c r="J86" i="1"/>
  <c r="K86" i="1" s="1"/>
  <c r="C86" i="16" s="1"/>
  <c r="M86" i="16" s="1"/>
  <c r="V86" i="1"/>
  <c r="W86" i="1" s="1"/>
  <c r="K86" i="16" s="1"/>
  <c r="I3" i="16"/>
  <c r="M34" i="16"/>
  <c r="M52" i="16"/>
  <c r="M70" i="16"/>
  <c r="P18" i="16"/>
  <c r="AJ18" i="1" s="1"/>
  <c r="AK18" i="1" s="1"/>
  <c r="J3" i="16"/>
  <c r="M16" i="16"/>
  <c r="N10" i="16"/>
  <c r="P46" i="16"/>
  <c r="AJ46" i="1" s="1"/>
  <c r="AK46" i="1" s="1"/>
  <c r="L86" i="1"/>
  <c r="M86" i="1" s="1"/>
  <c r="E86" i="16" s="1"/>
  <c r="X86" i="1"/>
  <c r="Y86" i="1" s="1"/>
  <c r="H86" i="16" s="1"/>
  <c r="J87" i="1"/>
  <c r="J88" i="1" s="1"/>
  <c r="K3" i="16"/>
  <c r="L87" i="1"/>
  <c r="L88" i="1" s="1"/>
  <c r="M76" i="16"/>
  <c r="N86" i="1"/>
  <c r="O86" i="1" s="1"/>
  <c r="F86" i="16" s="1"/>
  <c r="Z86" i="1"/>
  <c r="N87" i="1"/>
  <c r="N88" i="1" s="1"/>
  <c r="M40" i="16"/>
  <c r="M58" i="16"/>
  <c r="M4" i="16"/>
  <c r="M22" i="16"/>
  <c r="M28" i="16"/>
  <c r="M46" i="16"/>
  <c r="M64" i="16"/>
  <c r="K83" i="1"/>
  <c r="C83" i="16" s="1"/>
  <c r="M83" i="16" s="1"/>
  <c r="M10" i="16"/>
  <c r="N21" i="16"/>
  <c r="N27" i="16"/>
  <c r="O27" i="16" s="1"/>
  <c r="AH27" i="1" s="1"/>
  <c r="AI27" i="1" s="1"/>
  <c r="N33" i="16"/>
  <c r="O33" i="16" s="1"/>
  <c r="AH33" i="1" s="1"/>
  <c r="AI33" i="1" s="1"/>
  <c r="N39" i="16"/>
  <c r="O39" i="16" s="1"/>
  <c r="AH39" i="1" s="1"/>
  <c r="AI39" i="1" s="1"/>
  <c r="N45" i="16"/>
  <c r="O45" i="16" s="1"/>
  <c r="AH45" i="1" s="1"/>
  <c r="AI45" i="1" s="1"/>
  <c r="N51" i="16"/>
  <c r="O51" i="16" s="1"/>
  <c r="AH51" i="1" s="1"/>
  <c r="AI51" i="1" s="1"/>
  <c r="N57" i="16"/>
  <c r="O57" i="16" s="1"/>
  <c r="AH57" i="1" s="1"/>
  <c r="AI57" i="1" s="1"/>
  <c r="N63" i="16"/>
  <c r="N69" i="16"/>
  <c r="O69" i="16" s="1"/>
  <c r="AH69" i="1" s="1"/>
  <c r="AI69" i="1" s="1"/>
  <c r="N75" i="16"/>
  <c r="N58" i="16"/>
  <c r="N11" i="16"/>
  <c r="N17" i="16"/>
  <c r="O17" i="16" s="1"/>
  <c r="AH17" i="1" s="1"/>
  <c r="AI17" i="1" s="1"/>
  <c r="N23" i="16"/>
  <c r="O23" i="16" s="1"/>
  <c r="AH23" i="1" s="1"/>
  <c r="AI23" i="1" s="1"/>
  <c r="N29" i="16"/>
  <c r="O29" i="16" s="1"/>
  <c r="AH29" i="1" s="1"/>
  <c r="AI29" i="1" s="1"/>
  <c r="N35" i="16"/>
  <c r="O35" i="16" s="1"/>
  <c r="AH35" i="1" s="1"/>
  <c r="AI35" i="1" s="1"/>
  <c r="N41" i="16"/>
  <c r="O41" i="16" s="1"/>
  <c r="AH41" i="1" s="1"/>
  <c r="AI41" i="1" s="1"/>
  <c r="N47" i="16"/>
  <c r="O47" i="16" s="1"/>
  <c r="AH47" i="1" s="1"/>
  <c r="AI47" i="1" s="1"/>
  <c r="N53" i="16"/>
  <c r="O53" i="16" s="1"/>
  <c r="AH53" i="1" s="1"/>
  <c r="AI53" i="1" s="1"/>
  <c r="N59" i="16"/>
  <c r="O59" i="16" s="1"/>
  <c r="AH59" i="1" s="1"/>
  <c r="AI59" i="1" s="1"/>
  <c r="N65" i="16"/>
  <c r="N6" i="16"/>
  <c r="N12" i="16"/>
  <c r="N18" i="16"/>
  <c r="O18" i="16" s="1"/>
  <c r="AH18" i="1" s="1"/>
  <c r="AI18" i="1" s="1"/>
  <c r="N24" i="16"/>
  <c r="O24" i="16" s="1"/>
  <c r="AH24" i="1" s="1"/>
  <c r="AI24" i="1" s="1"/>
  <c r="N30" i="16"/>
  <c r="O30" i="16" s="1"/>
  <c r="AH30" i="1" s="1"/>
  <c r="AI30" i="1" s="1"/>
  <c r="N36" i="16"/>
  <c r="N42" i="16"/>
  <c r="N48" i="16"/>
  <c r="O48" i="16" s="1"/>
  <c r="AH48" i="1" s="1"/>
  <c r="AI48" i="1" s="1"/>
  <c r="N54" i="16"/>
  <c r="N60" i="16"/>
  <c r="O60" i="16" s="1"/>
  <c r="AH60" i="1" s="1"/>
  <c r="AI60" i="1" s="1"/>
  <c r="N66" i="16"/>
  <c r="N72" i="16"/>
  <c r="O72" i="16" s="1"/>
  <c r="AH72" i="1" s="1"/>
  <c r="AI72" i="1" s="1"/>
  <c r="N78" i="16"/>
  <c r="O78" i="16" s="1"/>
  <c r="AH78" i="1" s="1"/>
  <c r="AI78" i="1" s="1"/>
  <c r="O27" i="17" l="1"/>
  <c r="AH27" i="2" s="1"/>
  <c r="AI27" i="2" s="1"/>
  <c r="O54" i="17"/>
  <c r="AH54" i="2" s="1"/>
  <c r="AI54" i="2" s="1"/>
  <c r="O4" i="17"/>
  <c r="AH4" i="2" s="1"/>
  <c r="AI4" i="2" s="1"/>
  <c r="O31" i="16"/>
  <c r="AH31" i="1" s="1"/>
  <c r="AI31" i="1" s="1"/>
  <c r="AA86" i="1"/>
  <c r="L86" i="16" s="1"/>
  <c r="N86" i="16" s="1"/>
  <c r="O86" i="16" s="1"/>
  <c r="AH86" i="1" s="1"/>
  <c r="AI86" i="1" s="1"/>
  <c r="O31" i="17"/>
  <c r="AH31" i="2" s="1"/>
  <c r="AI31" i="2" s="1"/>
  <c r="O47" i="17"/>
  <c r="AH47" i="2" s="1"/>
  <c r="AI47" i="2" s="1"/>
  <c r="O35" i="17"/>
  <c r="AH35" i="2" s="1"/>
  <c r="AI35" i="2" s="1"/>
  <c r="M84" i="17"/>
  <c r="O21" i="17"/>
  <c r="AH21" i="2" s="1"/>
  <c r="AI21" i="2" s="1"/>
  <c r="O45" i="17"/>
  <c r="AH45" i="2" s="1"/>
  <c r="AI45" i="2" s="1"/>
  <c r="O38" i="17"/>
  <c r="AH38" i="2" s="1"/>
  <c r="AI38" i="2" s="1"/>
  <c r="O62" i="17"/>
  <c r="AH62" i="2" s="1"/>
  <c r="AI62" i="2" s="1"/>
  <c r="O11" i="17"/>
  <c r="AH11" i="2" s="1"/>
  <c r="AI11" i="2" s="1"/>
  <c r="O51" i="17"/>
  <c r="AH51" i="2" s="1"/>
  <c r="AI51" i="2" s="1"/>
  <c r="O28" i="17"/>
  <c r="AH28" i="2" s="1"/>
  <c r="AI28" i="2" s="1"/>
  <c r="O56" i="17"/>
  <c r="AH56" i="2" s="1"/>
  <c r="AI56" i="2" s="1"/>
  <c r="O42" i="17"/>
  <c r="AH42" i="2" s="1"/>
  <c r="AI42" i="2" s="1"/>
  <c r="O21" i="16"/>
  <c r="AH21" i="1" s="1"/>
  <c r="AI21" i="1" s="1"/>
  <c r="O55" i="17"/>
  <c r="AH55" i="2" s="1"/>
  <c r="AI55" i="2" s="1"/>
  <c r="O66" i="17"/>
  <c r="AH66" i="2" s="1"/>
  <c r="AI66" i="2" s="1"/>
  <c r="O46" i="16"/>
  <c r="AH46" i="1" s="1"/>
  <c r="AI46" i="1" s="1"/>
  <c r="O11" i="16"/>
  <c r="AH11" i="1" s="1"/>
  <c r="AI11" i="1" s="1"/>
  <c r="O55" i="16"/>
  <c r="AH55" i="1" s="1"/>
  <c r="AI55" i="1" s="1"/>
  <c r="O43" i="16"/>
  <c r="AH43" i="1" s="1"/>
  <c r="AI43" i="1" s="1"/>
  <c r="O65" i="16"/>
  <c r="AH65" i="1" s="1"/>
  <c r="AI65" i="1" s="1"/>
  <c r="N82" i="16"/>
  <c r="O82" i="16" s="1"/>
  <c r="AH82" i="1" s="1"/>
  <c r="AI82" i="1" s="1"/>
  <c r="P82" i="16"/>
  <c r="AJ82" i="1" s="1"/>
  <c r="AK82" i="1" s="1"/>
  <c r="P83" i="16"/>
  <c r="AJ83" i="1" s="1"/>
  <c r="AK83" i="1" s="1"/>
  <c r="O22" i="16"/>
  <c r="AH22" i="1" s="1"/>
  <c r="AI22" i="1" s="1"/>
  <c r="P85" i="16"/>
  <c r="AJ85" i="1" s="1"/>
  <c r="AK85" i="1" s="1"/>
  <c r="O40" i="16"/>
  <c r="AH40" i="1" s="1"/>
  <c r="AI40" i="1" s="1"/>
  <c r="O42" i="16"/>
  <c r="AH42" i="1" s="1"/>
  <c r="AI42" i="1" s="1"/>
  <c r="O58" i="16"/>
  <c r="AH58" i="1" s="1"/>
  <c r="AI58" i="1" s="1"/>
  <c r="O75" i="16"/>
  <c r="AH75" i="1" s="1"/>
  <c r="AI75" i="1" s="1"/>
  <c r="O63" i="16"/>
  <c r="AH63" i="1" s="1"/>
  <c r="AI63" i="1" s="1"/>
  <c r="O54" i="16"/>
  <c r="AH54" i="1" s="1"/>
  <c r="AI54" i="1" s="1"/>
  <c r="O12" i="16"/>
  <c r="AH12" i="1" s="1"/>
  <c r="AI12" i="1" s="1"/>
  <c r="O6" i="16"/>
  <c r="AH6" i="1" s="1"/>
  <c r="AI6" i="1" s="1"/>
  <c r="O66" i="16"/>
  <c r="AH66" i="1" s="1"/>
  <c r="AI66" i="1" s="1"/>
  <c r="O52" i="17"/>
  <c r="AH52" i="2" s="1"/>
  <c r="AI52" i="2" s="1"/>
  <c r="O57" i="17"/>
  <c r="AH57" i="2" s="1"/>
  <c r="AI57" i="2" s="1"/>
  <c r="O58" i="17"/>
  <c r="AH58" i="2" s="1"/>
  <c r="AI58" i="2" s="1"/>
  <c r="O5" i="17"/>
  <c r="AH5" i="2" s="1"/>
  <c r="AI5" i="2" s="1"/>
  <c r="O48" i="17"/>
  <c r="AH48" i="2" s="1"/>
  <c r="AI48" i="2" s="1"/>
  <c r="O39" i="17"/>
  <c r="AH39" i="2" s="1"/>
  <c r="AI39" i="2" s="1"/>
  <c r="O40" i="17"/>
  <c r="AH40" i="2" s="1"/>
  <c r="AI40" i="2" s="1"/>
  <c r="O75" i="17"/>
  <c r="AH75" i="2" s="1"/>
  <c r="AI75" i="2" s="1"/>
  <c r="O59" i="17"/>
  <c r="AH59" i="2" s="1"/>
  <c r="AI59" i="2" s="1"/>
  <c r="O25" i="17"/>
  <c r="AH25" i="2" s="1"/>
  <c r="AI25" i="2" s="1"/>
  <c r="O77" i="17"/>
  <c r="AH77" i="2" s="1"/>
  <c r="AI77" i="2" s="1"/>
  <c r="O61" i="17"/>
  <c r="AH61" i="2" s="1"/>
  <c r="AI61" i="2" s="1"/>
  <c r="O32" i="17"/>
  <c r="AH32" i="2" s="1"/>
  <c r="AI32" i="2" s="1"/>
  <c r="O65" i="17"/>
  <c r="AH65" i="2" s="1"/>
  <c r="AI65" i="2" s="1"/>
  <c r="O6" i="17"/>
  <c r="AH6" i="2" s="1"/>
  <c r="AI6" i="2" s="1"/>
  <c r="O43" i="17"/>
  <c r="AH43" i="2" s="1"/>
  <c r="AI43" i="2" s="1"/>
  <c r="O69" i="17"/>
  <c r="AH69" i="2" s="1"/>
  <c r="AI69" i="2" s="1"/>
  <c r="O74" i="17"/>
  <c r="AH74" i="2" s="1"/>
  <c r="AI74" i="2" s="1"/>
  <c r="O79" i="17"/>
  <c r="AH79" i="2" s="1"/>
  <c r="AI79" i="2" s="1"/>
  <c r="O78" i="17"/>
  <c r="AH78" i="2" s="1"/>
  <c r="AI78" i="2" s="1"/>
  <c r="O71" i="17"/>
  <c r="AH71" i="2" s="1"/>
  <c r="AI71" i="2" s="1"/>
  <c r="O18" i="17"/>
  <c r="AH18" i="2" s="1"/>
  <c r="AI18" i="2" s="1"/>
  <c r="O8" i="17"/>
  <c r="AH8" i="2" s="1"/>
  <c r="AI8" i="2" s="1"/>
  <c r="O67" i="17"/>
  <c r="AH67" i="2" s="1"/>
  <c r="AI67" i="2" s="1"/>
  <c r="O19" i="17"/>
  <c r="AH19" i="2" s="1"/>
  <c r="AI19" i="2" s="1"/>
  <c r="O76" i="17"/>
  <c r="AH76" i="2" s="1"/>
  <c r="AI76" i="2" s="1"/>
  <c r="O9" i="17"/>
  <c r="AH9" i="2" s="1"/>
  <c r="AI9" i="2" s="1"/>
  <c r="O68" i="17"/>
  <c r="AH68" i="2" s="1"/>
  <c r="AI68" i="2" s="1"/>
  <c r="O46" i="17"/>
  <c r="AH46" i="2" s="1"/>
  <c r="AI46" i="2" s="1"/>
  <c r="N84" i="16"/>
  <c r="O84" i="16" s="1"/>
  <c r="AH84" i="1" s="1"/>
  <c r="AI84" i="1" s="1"/>
  <c r="P84" i="17"/>
  <c r="AJ84" i="2" s="1"/>
  <c r="AK84" i="2" s="1"/>
  <c r="O16" i="17"/>
  <c r="AH16" i="2" s="1"/>
  <c r="AI16" i="2" s="1"/>
  <c r="O12" i="17"/>
  <c r="AH12" i="2" s="1"/>
  <c r="AI12" i="2" s="1"/>
  <c r="O63" i="17"/>
  <c r="AH63" i="2" s="1"/>
  <c r="AI63" i="2" s="1"/>
  <c r="O4" i="16"/>
  <c r="AH4" i="1" s="1"/>
  <c r="AI4" i="1" s="1"/>
  <c r="N83" i="16"/>
  <c r="O83" i="16" s="1"/>
  <c r="AH83" i="1" s="1"/>
  <c r="AI83" i="1" s="1"/>
  <c r="O7" i="17"/>
  <c r="AH7" i="2" s="1"/>
  <c r="AI7" i="2" s="1"/>
  <c r="O50" i="17"/>
  <c r="AH50" i="2" s="1"/>
  <c r="AI50" i="2" s="1"/>
  <c r="O44" i="17"/>
  <c r="AH44" i="2" s="1"/>
  <c r="AI44" i="2" s="1"/>
  <c r="O64" i="17"/>
  <c r="AH64" i="2" s="1"/>
  <c r="AI64" i="2" s="1"/>
  <c r="O10" i="17"/>
  <c r="AH10" i="2" s="1"/>
  <c r="AI10" i="2" s="1"/>
  <c r="O36" i="16"/>
  <c r="AH36" i="1" s="1"/>
  <c r="AI36" i="1" s="1"/>
  <c r="O70" i="16"/>
  <c r="AH70" i="1" s="1"/>
  <c r="AI70" i="1" s="1"/>
  <c r="N3" i="17"/>
  <c r="O3" i="17" s="1"/>
  <c r="AH3" i="2" s="1"/>
  <c r="AI3" i="2" s="1"/>
  <c r="O53" i="17"/>
  <c r="AH53" i="2" s="1"/>
  <c r="AI53" i="2" s="1"/>
  <c r="O34" i="16"/>
  <c r="AH34" i="1" s="1"/>
  <c r="AI34" i="1" s="1"/>
  <c r="P82" i="17"/>
  <c r="AJ82" i="2" s="1"/>
  <c r="AK82" i="2" s="1"/>
  <c r="O70" i="17"/>
  <c r="AH70" i="2" s="1"/>
  <c r="AI70" i="2" s="1"/>
  <c r="O10" i="16"/>
  <c r="AH10" i="1" s="1"/>
  <c r="AI10" i="1" s="1"/>
  <c r="O64" i="16"/>
  <c r="AH64" i="1" s="1"/>
  <c r="AI64" i="1" s="1"/>
  <c r="O13" i="16"/>
  <c r="AH13" i="1" s="1"/>
  <c r="AI13" i="1" s="1"/>
  <c r="O28" i="16"/>
  <c r="AH28" i="1" s="1"/>
  <c r="AI28" i="1" s="1"/>
  <c r="N3" i="16"/>
  <c r="O3" i="16" s="1"/>
  <c r="AH3" i="1" s="1"/>
  <c r="AI3" i="1" s="1"/>
  <c r="O26" i="17"/>
  <c r="AH26" i="2" s="1"/>
  <c r="AI26" i="2" s="1"/>
  <c r="M83" i="17"/>
  <c r="M85" i="17"/>
  <c r="M86" i="17"/>
  <c r="M82" i="17"/>
  <c r="O33" i="17"/>
  <c r="AH33" i="2" s="1"/>
  <c r="AI33" i="2" s="1"/>
  <c r="P83" i="17"/>
  <c r="AJ83" i="2" s="1"/>
  <c r="AK83" i="2" s="1"/>
  <c r="N83" i="17"/>
  <c r="O29" i="17"/>
  <c r="AH29" i="2" s="1"/>
  <c r="AI29" i="2" s="1"/>
  <c r="N82" i="17"/>
  <c r="O49" i="17"/>
  <c r="AH49" i="2" s="1"/>
  <c r="AI49" i="2" s="1"/>
  <c r="P85" i="17"/>
  <c r="AJ85" i="2" s="1"/>
  <c r="AK85" i="2" s="1"/>
  <c r="N85" i="17"/>
  <c r="O80" i="17"/>
  <c r="AH80" i="2" s="1"/>
  <c r="AI80" i="2" s="1"/>
  <c r="O22" i="17"/>
  <c r="AH22" i="2" s="1"/>
  <c r="AI22" i="2" s="1"/>
  <c r="O37" i="17"/>
  <c r="AH37" i="2" s="1"/>
  <c r="AI37" i="2" s="1"/>
  <c r="O15" i="17"/>
  <c r="AH15" i="2" s="1"/>
  <c r="AI15" i="2" s="1"/>
  <c r="P86" i="17"/>
  <c r="AJ86" i="2" s="1"/>
  <c r="AK86" i="2" s="1"/>
  <c r="N86" i="17"/>
  <c r="O20" i="17"/>
  <c r="AH20" i="2" s="1"/>
  <c r="AI20" i="2" s="1"/>
  <c r="N84" i="17"/>
  <c r="O13" i="17"/>
  <c r="AH13" i="2" s="1"/>
  <c r="AI13" i="2" s="1"/>
  <c r="O41" i="17"/>
  <c r="AH41" i="2" s="1"/>
  <c r="AI41" i="2" s="1"/>
  <c r="O17" i="17"/>
  <c r="AH17" i="2" s="1"/>
  <c r="AI17" i="2" s="1"/>
  <c r="P3" i="17"/>
  <c r="AJ3" i="2" s="1"/>
  <c r="AK3" i="2" s="1"/>
  <c r="O72" i="17"/>
  <c r="AH72" i="2" s="1"/>
  <c r="AI72" i="2" s="1"/>
  <c r="O24" i="17"/>
  <c r="AH24" i="2" s="1"/>
  <c r="AI24" i="2" s="1"/>
  <c r="O73" i="17"/>
  <c r="AH73" i="2" s="1"/>
  <c r="AI73" i="2" s="1"/>
  <c r="O23" i="17"/>
  <c r="AH23" i="2" s="1"/>
  <c r="AI23" i="2" s="1"/>
  <c r="O14" i="17"/>
  <c r="AH14" i="2" s="1"/>
  <c r="AI14" i="2" s="1"/>
  <c r="O16" i="16"/>
  <c r="AH16" i="1" s="1"/>
  <c r="AI16" i="1" s="1"/>
  <c r="N85" i="16"/>
  <c r="O85" i="16" s="1"/>
  <c r="AH85" i="1" s="1"/>
  <c r="AI85" i="1" s="1"/>
  <c r="O76" i="16"/>
  <c r="AH76" i="1" s="1"/>
  <c r="AI76" i="1" s="1"/>
  <c r="P84" i="16"/>
  <c r="AJ84" i="1" s="1"/>
  <c r="AK84" i="1" s="1"/>
  <c r="AN6" i="1"/>
  <c r="AN9" i="1"/>
  <c r="AN7" i="1"/>
  <c r="AN5" i="1"/>
  <c r="AN8" i="1"/>
  <c r="O52" i="16"/>
  <c r="AH52" i="1" s="1"/>
  <c r="AI52" i="1" s="1"/>
  <c r="P86" i="16"/>
  <c r="AJ86" i="1" s="1"/>
  <c r="AK86" i="1" s="1"/>
  <c r="O84" i="17" l="1"/>
  <c r="AH84" i="2" s="1"/>
  <c r="AI84" i="2" s="1"/>
  <c r="AN19" i="1"/>
  <c r="AN21" i="1"/>
  <c r="AN18" i="1"/>
  <c r="O85" i="17"/>
  <c r="AH85" i="2" s="1"/>
  <c r="AI85" i="2" s="1"/>
  <c r="AN17" i="2"/>
  <c r="AN22" i="2"/>
  <c r="AN15" i="1"/>
  <c r="AN16" i="2"/>
  <c r="AN23" i="2"/>
  <c r="AN21" i="2"/>
  <c r="AN19" i="2"/>
  <c r="AN24" i="2"/>
  <c r="AN14" i="2"/>
  <c r="O82" i="17"/>
  <c r="AH82" i="2" s="1"/>
  <c r="AI82" i="2" s="1"/>
  <c r="AN18" i="2"/>
  <c r="O86" i="17"/>
  <c r="AH86" i="2" s="1"/>
  <c r="AI86" i="2" s="1"/>
  <c r="AN20" i="2"/>
  <c r="AN15" i="2"/>
  <c r="AN9" i="2"/>
  <c r="AN5" i="2"/>
  <c r="AN8" i="2"/>
  <c r="AN6" i="2"/>
  <c r="AN7" i="2"/>
  <c r="O83" i="17"/>
  <c r="AH83" i="2" s="1"/>
  <c r="AI83" i="2" s="1"/>
  <c r="AN23" i="1"/>
  <c r="AN17" i="1"/>
  <c r="AN14" i="1"/>
  <c r="AN22" i="1"/>
  <c r="AN24" i="1"/>
  <c r="AN16" i="1"/>
  <c r="AN20" i="1"/>
</calcChain>
</file>

<file path=xl/comments1.xml><?xml version="1.0" encoding="utf-8"?>
<comments xmlns="http://schemas.openxmlformats.org/spreadsheetml/2006/main">
  <authors>
    <author>Renata Martins Fantin</author>
  </authors>
  <commentList>
    <comment ref="AH2" authorId="0" shapeId="0">
      <text>
        <r>
          <rPr>
            <b/>
            <sz val="9"/>
            <rFont val="Segoe UI"/>
            <family val="2"/>
          </rPr>
          <t>Renata Martins Fantin:</t>
        </r>
        <r>
          <rPr>
            <sz val="9"/>
            <rFont val="Segoe UI"/>
            <family val="2"/>
          </rPr>
          <t xml:space="preserve">
BCG, PENTA, POLIO, PNEUMO, MENINGO, ROTAVÍRUS, FEBRE AMARELA, HEPATITE A, TRÍPLICE VIRAL E VARICELA</t>
        </r>
      </text>
    </comment>
    <comment ref="AI2" authorId="0" shapeId="0">
      <text>
        <r>
          <rPr>
            <b/>
            <sz val="9"/>
            <rFont val="Segoe UI"/>
            <family val="2"/>
          </rPr>
          <t>Renata Martins Fantin:</t>
        </r>
        <r>
          <rPr>
            <sz val="9"/>
            <rFont val="Segoe UI"/>
            <family val="2"/>
          </rPr>
          <t xml:space="preserve">
BCG, PENTA, POLIO, PNEUMO, MENINGO, ROTAVÍRUS, FEBRE AMARELA, HEPATITE A, TRÍPLICE VIRAL E VARICELA</t>
        </r>
      </text>
    </comment>
    <comment ref="AJ2" authorId="0" shapeId="0">
      <text>
        <r>
          <rPr>
            <b/>
            <sz val="9"/>
            <rFont val="Segoe UI"/>
            <family val="2"/>
          </rPr>
          <t>Renata Martins Fantin:</t>
        </r>
        <r>
          <rPr>
            <sz val="9"/>
            <rFont val="Segoe UI"/>
            <family val="2"/>
          </rPr>
          <t xml:space="preserve">
PENTA, POLIO, PNEUMO E TRÍPLICE VIRAL</t>
        </r>
      </text>
    </comment>
    <comment ref="AK2" authorId="0" shapeId="0">
      <text>
        <r>
          <rPr>
            <b/>
            <sz val="9"/>
            <rFont val="Segoe UI"/>
            <family val="2"/>
          </rPr>
          <t>Renata Martins Fantin:</t>
        </r>
        <r>
          <rPr>
            <sz val="9"/>
            <rFont val="Segoe UI"/>
            <family val="2"/>
          </rPr>
          <t xml:space="preserve">
PENTA, POLIO, PNEUMO E TRÍPLICE VIRAL</t>
        </r>
      </text>
    </comment>
  </commentList>
</comments>
</file>

<file path=xl/comments2.xml><?xml version="1.0" encoding="utf-8"?>
<comments xmlns="http://schemas.openxmlformats.org/spreadsheetml/2006/main">
  <authors>
    <author>Renata Martins Fantin</author>
  </authors>
  <commentList>
    <comment ref="AH2" authorId="0" shapeId="0">
      <text>
        <r>
          <rPr>
            <b/>
            <sz val="9"/>
            <rFont val="Segoe UI"/>
            <family val="2"/>
          </rPr>
          <t>Renata Martins Fantin:</t>
        </r>
        <r>
          <rPr>
            <sz val="9"/>
            <rFont val="Segoe UI"/>
            <family val="2"/>
          </rPr>
          <t xml:space="preserve">
BCG, PENTA, POLIO, PNEUMO, MENINGO, ROTAVÍRUS, FEBRE AMARELA, HEPATITE A, TRÍPLICE VIRAL E VARICELA</t>
        </r>
      </text>
    </comment>
    <comment ref="AI2" authorId="0" shapeId="0">
      <text>
        <r>
          <rPr>
            <b/>
            <sz val="9"/>
            <rFont val="Segoe UI"/>
            <family val="2"/>
          </rPr>
          <t>Renata Martins Fantin:</t>
        </r>
        <r>
          <rPr>
            <sz val="9"/>
            <rFont val="Segoe UI"/>
            <family val="2"/>
          </rPr>
          <t xml:space="preserve">
BCG, PENTA, POLIO, PNEUMO, MENINGO, ROTAVÍRUS, FEBRE AMARELA, HEPATITE A, TRÍPLICE VIRAL E VARICELA</t>
        </r>
      </text>
    </comment>
    <comment ref="AJ2" authorId="0" shapeId="0">
      <text>
        <r>
          <rPr>
            <b/>
            <sz val="9"/>
            <rFont val="Segoe UI"/>
            <family val="2"/>
          </rPr>
          <t>Renata Martins Fantin:</t>
        </r>
        <r>
          <rPr>
            <sz val="9"/>
            <rFont val="Segoe UI"/>
            <family val="2"/>
          </rPr>
          <t xml:space="preserve">
PENTA, POLIO, PNEUMO E TRÍPLICE VIRAL</t>
        </r>
      </text>
    </comment>
    <comment ref="AK2" authorId="0" shapeId="0">
      <text>
        <r>
          <rPr>
            <b/>
            <sz val="9"/>
            <rFont val="Segoe UI"/>
            <family val="2"/>
          </rPr>
          <t>Renata Martins Fantin:</t>
        </r>
        <r>
          <rPr>
            <sz val="9"/>
            <rFont val="Segoe UI"/>
            <family val="2"/>
          </rPr>
          <t xml:space="preserve">
PENTA, POLIO, PNEUMO E TRÍPLICE VIRAL</t>
        </r>
      </text>
    </comment>
  </commentList>
</comments>
</file>

<file path=xl/sharedStrings.xml><?xml version="1.0" encoding="utf-8"?>
<sst xmlns="http://schemas.openxmlformats.org/spreadsheetml/2006/main" count="3492" uniqueCount="245">
  <si>
    <t xml:space="preserve"> </t>
  </si>
  <si>
    <t>AO NASCER</t>
  </si>
  <si>
    <t>MENOR DE 1 ANO</t>
  </si>
  <si>
    <t>1 ANO</t>
  </si>
  <si>
    <t>MENOR DE 2 ANOS</t>
  </si>
  <si>
    <t xml:space="preserve">Regional </t>
  </si>
  <si>
    <t>Município</t>
  </si>
  <si>
    <t>¹População 
&lt; 1 ano e 1 ano</t>
  </si>
  <si>
    <t>Doses Aplicadas HB
≤30 dias</t>
  </si>
  <si>
    <t>Cobertura Vacinal HB
até 30 dias</t>
  </si>
  <si>
    <t>Doses Aplicadas HB
≤2 dias</t>
  </si>
  <si>
    <t>Cobertura Vacinal HB
até 2 dias</t>
  </si>
  <si>
    <t>Doses Aplicadas HB
≤1 dia</t>
  </si>
  <si>
    <t>Cobertura Vacinal HB
até 1 dia</t>
  </si>
  <si>
    <t>Doses Aplicadas BCG</t>
  </si>
  <si>
    <t>Cobertura Vacinal BCG</t>
  </si>
  <si>
    <t xml:space="preserve">Doses Aplicadas Pentavalente </t>
  </si>
  <si>
    <t>Cobertura Vacinal Pentavalente</t>
  </si>
  <si>
    <t xml:space="preserve">Doses Aplicadas Poliomielite </t>
  </si>
  <si>
    <t xml:space="preserve">Cobertura Vacinal Poliomielite </t>
  </si>
  <si>
    <t>Doses Aplicadas Pneumo 10</t>
  </si>
  <si>
    <t>Cobertura Vacinal Pneumo 10</t>
  </si>
  <si>
    <t>Doses Aplicadas Meningo C</t>
  </si>
  <si>
    <t>Cobertura Vacinal Meningo C</t>
  </si>
  <si>
    <t>Doses Aplicadas Febre Amarela</t>
  </si>
  <si>
    <t>Cobertura Vacinal Febre Amarela</t>
  </si>
  <si>
    <t>Doses Aplicadas Hepatite A</t>
  </si>
  <si>
    <t>Cobertura Vacinal Hepatite A</t>
  </si>
  <si>
    <t>Doses Aplicadas de Tríplice Viral</t>
  </si>
  <si>
    <t>Cobertura Vacinal Tríplice Viral</t>
  </si>
  <si>
    <t>Doses Aplicadas Varicela</t>
  </si>
  <si>
    <t>Cobertura Varicela</t>
  </si>
  <si>
    <t>Doses Aplicadas Rotavírus</t>
  </si>
  <si>
    <t>Cobertura Vacinal Rotavírus</t>
  </si>
  <si>
    <t>Doses Aplicadas COVID-19</t>
  </si>
  <si>
    <t>Cobertura Vacinal 
COVID-19</t>
  </si>
  <si>
    <t>VACINAS QUE ATINGIRAM A META DE CV</t>
  </si>
  <si>
    <t>HOMOGENEIDADE ENTRE AS 10 VACINAS</t>
  </si>
  <si>
    <t>VACINAS DO PQA-VS QUE ATINGIRAM A META DE CV</t>
  </si>
  <si>
    <t>HOMOGENEIDADE ENTRE AS VACINAS DO PQA-VS</t>
  </si>
  <si>
    <t>Metropolitana</t>
  </si>
  <si>
    <t>Afonso Cláudio</t>
  </si>
  <si>
    <r>
      <rPr>
        <b/>
        <sz val="11"/>
        <color theme="1"/>
        <rFont val="Calibri"/>
        <family val="2"/>
        <scheme val="minor"/>
      </rPr>
      <t xml:space="preserve">LEGENDA / HOMOGENEIDADE </t>
    </r>
    <r>
      <rPr>
        <b/>
        <sz val="11"/>
        <color rgb="FFFF0000"/>
        <rFont val="Calibri"/>
        <family val="2"/>
        <scheme val="minor"/>
      </rPr>
      <t>PQA-VS</t>
    </r>
  </si>
  <si>
    <t>Norte</t>
  </si>
  <si>
    <t>Água Doce do Norte</t>
  </si>
  <si>
    <t>PERCENTUAL</t>
  </si>
  <si>
    <t>Nº DE MUNICÍPIOS</t>
  </si>
  <si>
    <t>Central</t>
  </si>
  <si>
    <t>Águia Branca</t>
  </si>
  <si>
    <t>Sul</t>
  </si>
  <si>
    <t>Alegre</t>
  </si>
  <si>
    <t>Alfredo Chaves</t>
  </si>
  <si>
    <t>Alto Rio Novo</t>
  </si>
  <si>
    <t>Anchieta</t>
  </si>
  <si>
    <t>Apiacá</t>
  </si>
  <si>
    <t>Aracruz</t>
  </si>
  <si>
    <t>Atilio Vivacqua</t>
  </si>
  <si>
    <r>
      <rPr>
        <b/>
        <sz val="11"/>
        <color theme="1"/>
        <rFont val="Calibri"/>
        <family val="2"/>
        <scheme val="minor"/>
      </rPr>
      <t xml:space="preserve">LEGENDA / HOMOGENEIDADE </t>
    </r>
    <r>
      <rPr>
        <b/>
        <sz val="11"/>
        <color rgb="FFFF0000"/>
        <rFont val="Calibri"/>
        <family val="2"/>
        <scheme val="minor"/>
      </rPr>
      <t>10 VACINAS</t>
    </r>
  </si>
  <si>
    <t>Baixo Guandu</t>
  </si>
  <si>
    <t>Barra de São Francisco</t>
  </si>
  <si>
    <t>Boa Esperança</t>
  </si>
  <si>
    <t>Bom Jesus do Norte</t>
  </si>
  <si>
    <t>Brejetuba</t>
  </si>
  <si>
    <t>Cachoeiro de Itapemirim</t>
  </si>
  <si>
    <t>Cariacica</t>
  </si>
  <si>
    <t>Castelo</t>
  </si>
  <si>
    <t>Colatina</t>
  </si>
  <si>
    <t>Conceição da Barra</t>
  </si>
  <si>
    <t>Conceição do Castelo</t>
  </si>
  <si>
    <t>Divino de São Lourenço</t>
  </si>
  <si>
    <t>Domingos Martins</t>
  </si>
  <si>
    <t>Dores do Rio Preto</t>
  </si>
  <si>
    <t>Ecoporanga</t>
  </si>
  <si>
    <t>Fundão</t>
  </si>
  <si>
    <t>Governador Lindenberg</t>
  </si>
  <si>
    <t>Guaçuí</t>
  </si>
  <si>
    <t>Guarapari</t>
  </si>
  <si>
    <t>Ibatiba</t>
  </si>
  <si>
    <t>Ibiraçu</t>
  </si>
  <si>
    <t>Ibitirama</t>
  </si>
  <si>
    <t>Iconha</t>
  </si>
  <si>
    <t>Irupi</t>
  </si>
  <si>
    <t>Itaguaçu</t>
  </si>
  <si>
    <t>Itapemirim</t>
  </si>
  <si>
    <t>Itarana</t>
  </si>
  <si>
    <t>Iúna</t>
  </si>
  <si>
    <t>Jaguaré</t>
  </si>
  <si>
    <t>Jerônimo Monteiro</t>
  </si>
  <si>
    <t>João Neiva</t>
  </si>
  <si>
    <t>Laranja da Terra</t>
  </si>
  <si>
    <t>Linhares</t>
  </si>
  <si>
    <t>Mantenópolis</t>
  </si>
  <si>
    <t>Marataízes</t>
  </si>
  <si>
    <t>Marechal Floriano</t>
  </si>
  <si>
    <t>Marilândia</t>
  </si>
  <si>
    <t>Mimoso do Sul</t>
  </si>
  <si>
    <t>Montanha</t>
  </si>
  <si>
    <t>Mucurici</t>
  </si>
  <si>
    <t>Muniz Freire</t>
  </si>
  <si>
    <t>Muqui</t>
  </si>
  <si>
    <t>Nova Venécia</t>
  </si>
  <si>
    <t>Pancas</t>
  </si>
  <si>
    <t>Pedro Canário</t>
  </si>
  <si>
    <t>Pinheiros</t>
  </si>
  <si>
    <t>Piúma</t>
  </si>
  <si>
    <t>Ponto Belo</t>
  </si>
  <si>
    <t>Presidente Kennedy</t>
  </si>
  <si>
    <t>Rio Bananal</t>
  </si>
  <si>
    <t>Rio Novo do Sul</t>
  </si>
  <si>
    <t>Santa Leopoldina</t>
  </si>
  <si>
    <t>Santa Maria de Jetibá</t>
  </si>
  <si>
    <t>Santa Teresa</t>
  </si>
  <si>
    <t>São Domingos do Norte</t>
  </si>
  <si>
    <t>São Gabriel da Palha</t>
  </si>
  <si>
    <t>São José do Calçado</t>
  </si>
  <si>
    <t>São Mateus</t>
  </si>
  <si>
    <t>São Roque do Canaã</t>
  </si>
  <si>
    <t>Serra</t>
  </si>
  <si>
    <t>Sooretama</t>
  </si>
  <si>
    <t>Vargem Alta</t>
  </si>
  <si>
    <t>Venda Nova do Imigrante</t>
  </si>
  <si>
    <t>Viana</t>
  </si>
  <si>
    <t>Vila Pavão</t>
  </si>
  <si>
    <t>Vila Valério</t>
  </si>
  <si>
    <t>Vila Velha</t>
  </si>
  <si>
    <t>Vitória</t>
  </si>
  <si>
    <t>Total Norte</t>
  </si>
  <si>
    <t>Total Central</t>
  </si>
  <si>
    <t>Total Metropolitana</t>
  </si>
  <si>
    <t>Total Sul</t>
  </si>
  <si>
    <t>Total Espírito Santo</t>
  </si>
  <si>
    <t>HOMOGENEIDADE ENTRE MUNICÍPIOS</t>
  </si>
  <si>
    <t>**Dados referente às doses aplicadasem janeiro de 2026</t>
  </si>
  <si>
    <t>Cobertura Calculada por município de procedência/ocorrência da vacinação</t>
  </si>
  <si>
    <t>Método de Cálculo Simples</t>
  </si>
  <si>
    <r>
      <rPr>
        <b/>
        <sz val="10"/>
        <color theme="1"/>
        <rFont val="Calibri"/>
        <family val="2"/>
        <scheme val="minor"/>
      </rPr>
      <t xml:space="preserve">Homogeineidade: </t>
    </r>
    <r>
      <rPr>
        <sz val="10"/>
        <color theme="1"/>
        <rFont val="Calibri"/>
        <family val="2"/>
        <scheme val="minor"/>
      </rPr>
      <t>O cálculo da Homogeineidade entre vacinas é feito de acordo com a pactuação estabelecida no Plano Plurianual (PPA) vigente no período 2024-2027.</t>
    </r>
  </si>
  <si>
    <t xml:space="preserve">Observações referente a distribuição de imunobiológicos que podem afetar a cobertura vacinal: </t>
  </si>
  <si>
    <r>
      <rPr>
        <b/>
        <sz val="11"/>
        <color theme="1"/>
        <rFont val="Calibri"/>
        <family val="2"/>
        <scheme val="minor"/>
      </rPr>
      <t xml:space="preserve">Fonte: </t>
    </r>
    <r>
      <rPr>
        <sz val="11"/>
        <color theme="1"/>
        <rFont val="Calibri"/>
        <family val="2"/>
        <scheme val="minor"/>
      </rPr>
      <t>Informes situacionais de distribuição de imunobiológicos em https://saude.es.gov.br/GrupodeArquivos/informes-situacionais-de-distribuicao-de-imunobiologicos</t>
    </r>
  </si>
  <si>
    <t xml:space="preserve">¹População 
&lt; 1 ano e 1 ano </t>
  </si>
  <si>
    <t>Cobertura Vacinal 
COVID-19 D1</t>
  </si>
  <si>
    <t>Cobertura Calculada por município de residência do vacinado</t>
  </si>
  <si>
    <t>D2</t>
  </si>
  <si>
    <t>REFORÇOS 1 ANO</t>
  </si>
  <si>
    <t>REFORÇOS 4 ANOS</t>
  </si>
  <si>
    <t xml:space="preserve">¹População 
1 ano </t>
  </si>
  <si>
    <t xml:space="preserve">²População 
4 anos </t>
  </si>
  <si>
    <t>DOSES APLICADAS D2 TRÍPLICE VIRAL</t>
  </si>
  <si>
    <t>COBERTURA D2 TRÍPLICE VIRAL</t>
  </si>
  <si>
    <t>DOSES APLICADAS D2 VARICELA</t>
  </si>
  <si>
    <t>COBERTURA D2 VARICELA</t>
  </si>
  <si>
    <t xml:space="preserve">DOSES APLICADAS REF PNEUMO </t>
  </si>
  <si>
    <t>COBERTURA REF PNEUMO</t>
  </si>
  <si>
    <t>DOSES APLICADAS REF MENINGO</t>
  </si>
  <si>
    <t>COBERTURA REF MENINGO</t>
  </si>
  <si>
    <t>DOSES APLICADAS REF POLIO</t>
  </si>
  <si>
    <t>COBERTURA REF POLIO</t>
  </si>
  <si>
    <t>DOSES APLICADAS R1 TRÍPLICE BACTERIANA</t>
  </si>
  <si>
    <t>COBERTURA R1 TRÍPLICE BACTERIANA</t>
  </si>
  <si>
    <t>DOSES APLICADAS REF FEBRE AMARELA</t>
  </si>
  <si>
    <t>COBERTURA REF FEBRE AMARELA</t>
  </si>
  <si>
    <t>DOSES APLICADAS R2 TRÍPLICE BACTERIANA</t>
  </si>
  <si>
    <t>COBERTURA R2 TRÍPLICE BACTERIANA</t>
  </si>
  <si>
    <t xml:space="preserve">Marechal Floriano </t>
  </si>
  <si>
    <t xml:space="preserve">¹População 
1 ano proporcional </t>
  </si>
  <si>
    <t xml:space="preserve">²População 
4 anos proporcional </t>
  </si>
  <si>
    <t xml:space="preserve">Série Histórica </t>
  </si>
  <si>
    <t>Região Metropolitana</t>
  </si>
  <si>
    <t>Região Norte</t>
  </si>
  <si>
    <t>Região Central</t>
  </si>
  <si>
    <t>Região Sul</t>
  </si>
  <si>
    <t>Espírito Santo</t>
  </si>
  <si>
    <t>Pfizer Pediátrica Menor de 5 anos e Coronavac</t>
  </si>
  <si>
    <t>Período avaliado: 2021-2024</t>
  </si>
  <si>
    <r>
      <rPr>
        <sz val="10"/>
        <color rgb="FF000000"/>
        <rFont val="Calibri"/>
        <family val="2"/>
        <scheme val="minor"/>
      </rPr>
      <t>Fonte: </t>
    </r>
    <r>
      <rPr>
        <u/>
        <sz val="10"/>
        <color rgb="FF1155CC"/>
        <rFont val="Calibri"/>
        <family val="2"/>
        <scheme val="minor"/>
      </rPr>
      <t>https://www.vacinaeconfia.es.gov.br</t>
    </r>
  </si>
  <si>
    <r>
      <rPr>
        <sz val="10"/>
        <rFont val="Calibri"/>
        <family val="2"/>
        <scheme val="minor"/>
      </rPr>
      <t>*Dados de janeiro/2024 extraídos do Vacina e Confia em</t>
    </r>
    <r>
      <rPr>
        <sz val="10"/>
        <color rgb="FFFF0000"/>
        <rFont val="Calibri"/>
        <family val="2"/>
        <scheme val="minor"/>
      </rPr>
      <t xml:space="preserve"> 04/01/2024</t>
    </r>
  </si>
  <si>
    <t>População proporcional extraída do SINASC 2022 (menores de 1 ano) e Censo IBGE 2022 (demais idades)</t>
  </si>
  <si>
    <t>Cobertura Calculada por município de procedência da vacinação</t>
  </si>
  <si>
    <t>Regional</t>
  </si>
  <si>
    <t xml:space="preserve">¹População </t>
  </si>
  <si>
    <t>Doses Aplicadas</t>
  </si>
  <si>
    <t>Cobertura Vacinal %</t>
  </si>
  <si>
    <t>TOTAL ES</t>
  </si>
  <si>
    <t>Total de Doses Aplicadas</t>
  </si>
  <si>
    <t>População  60 anos +</t>
  </si>
  <si>
    <t xml:space="preserve">Doses Aplicadas </t>
  </si>
  <si>
    <t>Cobertura %</t>
  </si>
  <si>
    <t>Vacina Covid-19-Recombinante, Serum/Zalika&gt;,  Vacina Covid-19-RNAm, Moderna (Spikevax), Vacina Covid-19-RNAm, Pfizer (Comirnaty)</t>
  </si>
  <si>
    <t>Período analisado: últimos 6 meses</t>
  </si>
  <si>
    <t>População 11 a 14 anos</t>
  </si>
  <si>
    <t>Doses Acumuladas</t>
  </si>
  <si>
    <t>Série Histórica %</t>
  </si>
  <si>
    <t>Meningocócica Conjudada C e Meningocócica ACWY</t>
  </si>
  <si>
    <r>
      <rPr>
        <sz val="10"/>
        <color rgb="FF000000"/>
        <rFont val="Calibri"/>
        <family val="2"/>
        <scheme val="minor"/>
      </rPr>
      <t>Fonte: </t>
    </r>
    <r>
      <rPr>
        <u/>
        <sz val="10"/>
        <color rgb="FF1155CC"/>
        <rFont val="Calibri"/>
        <family val="2"/>
        <scheme val="minor"/>
      </rPr>
      <t>http://tabnet.datasus.gov.br/</t>
    </r>
    <r>
      <rPr>
        <sz val="10"/>
        <color theme="1"/>
        <rFont val="Calibri"/>
        <family val="2"/>
        <scheme val="minor"/>
      </rPr>
      <t xml:space="preserve"> e </t>
    </r>
    <r>
      <rPr>
        <u/>
        <sz val="10"/>
        <color rgb="FF1155CC"/>
        <rFont val="Calibri"/>
        <family val="2"/>
        <scheme val="minor"/>
      </rPr>
      <t>https://www.vacinaeconfia.es.gov.br</t>
    </r>
  </si>
  <si>
    <t>População Feminina 
9 a 14 anos</t>
  </si>
  <si>
    <t>População Masculina 
9 a 14 anos</t>
  </si>
  <si>
    <t>Doses Acumuladas
Feminino</t>
  </si>
  <si>
    <t>HPV 
Feminino %</t>
  </si>
  <si>
    <t>Doses Acumuladas Masculino</t>
  </si>
  <si>
    <t>HPV
Masculino %</t>
  </si>
  <si>
    <t>Atílio Vivácqua</t>
  </si>
  <si>
    <t>Vacina HPV Quadrivalente, Bivalente e Nonavalente</t>
  </si>
  <si>
    <t>População 10 a 14 anos</t>
  </si>
  <si>
    <t>Doses Acumuladas D1</t>
  </si>
  <si>
    <t>DENGUE -D1 %</t>
  </si>
  <si>
    <t>Doses Acumuladas D2</t>
  </si>
  <si>
    <t>DENGUE - D2 %</t>
  </si>
  <si>
    <t>Vacina Dengue (Atenuada)</t>
  </si>
  <si>
    <t>Período avaliado: 2024-2026</t>
  </si>
  <si>
    <t>População proporcional extraída do Censo IBGE 2022</t>
  </si>
  <si>
    <t>META 90%</t>
  </si>
  <si>
    <t>META 95%</t>
  </si>
  <si>
    <t>ATINGIRAM META</t>
  </si>
  <si>
    <t>PQA-VS</t>
  </si>
  <si>
    <t>Fonte: SIPNI/DATASUS, em 09 de junho de 2023.*</t>
  </si>
  <si>
    <t xml:space="preserve"> Vacina e Confia, em 12 de junho de 2023.**</t>
  </si>
  <si>
    <t>*Dados referentes às doses aplicadas pelas clínicas particulares de janeiro a maio de 2023</t>
  </si>
  <si>
    <t>**Dados referente às doses aplicadas no período de janeiro a maio de 2023</t>
  </si>
  <si>
    <t>Cobertura Calculada por município de vacinação</t>
  </si>
  <si>
    <r>
      <rPr>
        <vertAlign val="superscript"/>
        <sz val="11"/>
        <color theme="1"/>
        <rFont val="Calibri"/>
        <family val="2"/>
        <scheme val="minor"/>
      </rPr>
      <t xml:space="preserve">1 </t>
    </r>
    <r>
      <rPr>
        <sz val="11"/>
        <color theme="1"/>
        <rFont val="Calibri"/>
        <family val="2"/>
        <scheme val="minor"/>
      </rPr>
      <t>População proporcional extraída do MS/SVS/DASIS - Sistema de Informações sobre Nascidos Vivos - SINASC</t>
    </r>
  </si>
  <si>
    <t>2000 a 2021 – Estimativas preliminares elaboradas pelo Ministério da Saúde/SVS/DASNT/CGIAE</t>
  </si>
  <si>
    <t xml:space="preserve"> Nota: Dados preliminares 2021</t>
  </si>
  <si>
    <r>
      <t xml:space="preserve">3. </t>
    </r>
    <r>
      <rPr>
        <b/>
        <sz val="10"/>
        <color theme="4" tint="-0.499984740745262"/>
        <rFont val="Calibri"/>
        <family val="2"/>
        <scheme val="minor"/>
      </rPr>
      <t>Vacinas enviadas por Pautas aguardando abastecimento do estoque estadual;</t>
    </r>
  </si>
  <si>
    <t>Período avaliado: 2013-2026</t>
  </si>
  <si>
    <t>Período avaliado: 2016-2026</t>
  </si>
  <si>
    <t>Faixa Etária: 60+.  População estimada extraída do Censo IBGE 2022.</t>
  </si>
  <si>
    <t>Faixa Etária: 11 a 14 anos. População estimada extraída do Censo IBGE 2022.</t>
  </si>
  <si>
    <t>Faixa Etária: 9 a 14 anos. População estimada extraída do Censo IBGE 2022.</t>
  </si>
  <si>
    <t>Faixa Etária: 10 a 14 anos. População estimada extraída do Censo IBGE 2022.</t>
  </si>
  <si>
    <t>Dados de janeiro/2022 a abril/2022 extraídos do TABNET em 26/02/2026</t>
  </si>
  <si>
    <t>Dados de janeiro/2013 a dezembro/2022 extraídos do TABNET em 23/02/2026</t>
  </si>
  <si>
    <r>
      <t>Dados de Janeiro/2024 a Fevereiro/2026 extraídos do Vacina e Confia em</t>
    </r>
    <r>
      <rPr>
        <b/>
        <sz val="10"/>
        <rFont val="Calibri"/>
        <family val="2"/>
        <scheme val="minor"/>
      </rPr>
      <t xml:space="preserve"> </t>
    </r>
    <r>
      <rPr>
        <sz val="10"/>
        <rFont val="Calibri"/>
        <family val="2"/>
        <scheme val="minor"/>
      </rPr>
      <t>em</t>
    </r>
    <r>
      <rPr>
        <sz val="10"/>
        <color rgb="FFFF0000"/>
        <rFont val="Calibri"/>
        <family val="2"/>
        <scheme val="minor"/>
      </rPr>
      <t xml:space="preserve"> 12/03/2026</t>
    </r>
  </si>
  <si>
    <t xml:space="preserve">IMUNOGLOBULINA HUMANA ANTIVARICELA (ZOSTER) – 125UI </t>
  </si>
  <si>
    <t>**Dados referente às doses aplicadas no período de Janeiro e Fevereiro de 2026</t>
  </si>
  <si>
    <r>
      <t>Dados de Maio/2022 a Abril/2026 extraídos do Vacina e Confia em</t>
    </r>
    <r>
      <rPr>
        <b/>
        <sz val="10"/>
        <color rgb="FFFF0000"/>
        <rFont val="Calibri"/>
        <family val="2"/>
        <scheme val="minor"/>
      </rPr>
      <t xml:space="preserve">  11/05/2026.</t>
    </r>
  </si>
  <si>
    <r>
      <t>Dados de Janeiro/2023 a Abril/2026 extraídos do Vacina e Confia em</t>
    </r>
    <r>
      <rPr>
        <b/>
        <sz val="10"/>
        <rFont val="Calibri"/>
        <family val="2"/>
        <scheme val="minor"/>
      </rPr>
      <t xml:space="preserve"> </t>
    </r>
    <r>
      <rPr>
        <b/>
        <sz val="10"/>
        <color rgb="FFFF0000"/>
        <rFont val="Calibri"/>
        <family val="2"/>
        <scheme val="minor"/>
      </rPr>
      <t>11/05/2026.</t>
    </r>
  </si>
  <si>
    <r>
      <t xml:space="preserve"> Fonte: Vacina e Confia, em</t>
    </r>
    <r>
      <rPr>
        <b/>
        <sz val="10"/>
        <color rgb="FFFF0000"/>
        <rFont val="Calibri"/>
        <family val="2"/>
        <scheme val="minor"/>
      </rPr>
      <t xml:space="preserve"> 11 de maio </t>
    </r>
    <r>
      <rPr>
        <b/>
        <sz val="10"/>
        <rFont val="Calibri"/>
        <family val="2"/>
        <scheme val="minor"/>
      </rPr>
      <t>de</t>
    </r>
    <r>
      <rPr>
        <b/>
        <sz val="10"/>
        <color rgb="FFFF0000"/>
        <rFont val="Calibri"/>
        <family val="2"/>
        <scheme val="minor"/>
      </rPr>
      <t xml:space="preserve"> </t>
    </r>
    <r>
      <rPr>
        <b/>
        <sz val="10"/>
        <rFont val="Calibri"/>
        <family val="2"/>
        <scheme val="minor"/>
      </rPr>
      <t>2026.**&lt;https://vacinaeconfia.saude.es.gov.br/&gt;</t>
    </r>
  </si>
  <si>
    <r>
      <t xml:space="preserve">1 </t>
    </r>
    <r>
      <rPr>
        <sz val="10"/>
        <color theme="1"/>
        <rFont val="Calibri"/>
        <family val="2"/>
        <scheme val="minor"/>
      </rPr>
      <t xml:space="preserve">População estimada extraída do MS/SVS/DASIS - SINASC/DASIS/SVS/MS 2025 referente ao período de janeiro e Fevereiro de </t>
    </r>
    <r>
      <rPr>
        <b/>
        <sz val="10"/>
        <color theme="1"/>
        <rFont val="Calibri"/>
        <family val="2"/>
        <scheme val="minor"/>
      </rPr>
      <t>2026 e março e abril de 2025.</t>
    </r>
  </si>
  <si>
    <t>**Dados referente às doses aplicadas de janeiro a abril de 2026</t>
  </si>
  <si>
    <r>
      <t xml:space="preserve">1 </t>
    </r>
    <r>
      <rPr>
        <sz val="10"/>
        <color theme="1"/>
        <rFont val="Calibri"/>
        <family val="2"/>
        <scheme val="minor"/>
      </rPr>
      <t xml:space="preserve">População estimada extraída do MS/SVS/DASIS - SINASC/DASIS/SVS/MS 2025 referente ao período de janeiro e Fevereiro de </t>
    </r>
    <r>
      <rPr>
        <b/>
        <sz val="10"/>
        <color theme="1"/>
        <rFont val="Calibri"/>
        <family val="2"/>
        <scheme val="minor"/>
      </rPr>
      <t>2026 e março e abril 2025.</t>
    </r>
  </si>
  <si>
    <r>
      <t xml:space="preserve">1. </t>
    </r>
    <r>
      <rPr>
        <b/>
        <sz val="10"/>
        <color theme="4" tint="-0.499984740745262"/>
        <rFont val="Calibri"/>
        <family val="2"/>
        <scheme val="minor"/>
      </rPr>
      <t>Vacinas que foram recebidas parcialmente pelo estado no mês de Abril/2026, sendo distribuídos em quantidades reduzidas às regionais e municípios:</t>
    </r>
  </si>
  <si>
    <t>IMUNOGLOBULINA ANTIRRÁBICA HUMANA; SORO ANTIRRÁBICO HUMANO;</t>
  </si>
  <si>
    <r>
      <t>2.</t>
    </r>
    <r>
      <rPr>
        <b/>
        <sz val="10"/>
        <color theme="4" tint="-0.499984740745262"/>
        <rFont val="Calibri"/>
        <family val="2"/>
        <scheme val="minor"/>
      </rPr>
      <t xml:space="preserve"> Vacinas indisponíveis no mês de Abril/2026, não sendo possível a distribuição às regionais e municípios: </t>
    </r>
  </si>
  <si>
    <t xml:space="preserve">VACINA COVID-19 PFIZER PEDIÁTRICA MENOR QUE 5 ANOS; VACINA COVID-19 PFIZER PEDIÁTRICA, VACINA COVID-19 PFIZER MAIORES QUE 12 ANOS, VACINA CONTRA DENGUE 1,2,3 E 4 (BUTANTAN), NIRSEVIMABE
</t>
  </si>
  <si>
    <r>
      <t xml:space="preserve"> Fonte: Vacina e Confia, em</t>
    </r>
    <r>
      <rPr>
        <b/>
        <sz val="10"/>
        <color rgb="FFFF0000"/>
        <rFont val="Calibri"/>
        <family val="2"/>
        <scheme val="minor"/>
      </rPr>
      <t xml:space="preserve"> 15 de maio </t>
    </r>
    <r>
      <rPr>
        <b/>
        <sz val="10"/>
        <rFont val="Calibri"/>
        <family val="2"/>
        <scheme val="minor"/>
      </rPr>
      <t>de</t>
    </r>
    <r>
      <rPr>
        <b/>
        <sz val="10"/>
        <color rgb="FFFF0000"/>
        <rFont val="Calibri"/>
        <family val="2"/>
        <scheme val="minor"/>
      </rPr>
      <t xml:space="preserve"> </t>
    </r>
    <r>
      <rPr>
        <b/>
        <sz val="10"/>
        <rFont val="Calibri"/>
        <family val="2"/>
        <scheme val="minor"/>
      </rPr>
      <t>2026.**&lt;https://vacinaeconfia.saude.es.gov.br/&gt;</t>
    </r>
  </si>
  <si>
    <r>
      <t>Sinasc, atualizado em</t>
    </r>
    <r>
      <rPr>
        <sz val="10"/>
        <color rgb="FFFF0000"/>
        <rFont val="Calibri"/>
        <family val="2"/>
        <scheme val="minor"/>
      </rPr>
      <t xml:space="preserve"> 05/05/2026.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</si>
</sst>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-* #,##0.00_-;\-* #,##0.00_-;_-* &quot;-&quot;??_-;_-@_-"/>
    <numFmt numFmtId="164" formatCode="#,##0_ ;\-#,##0\ "/>
    <numFmt numFmtId="165" formatCode="_-* #,##0.00_-;\-* #,##0.00_-;_-* &quot;-&quot;??_-;_-@"/>
    <numFmt numFmtId="166" formatCode="#,##0.00_ ;\-#,##0.00\ "/>
    <numFmt numFmtId="167" formatCode="_-* #,##0_-;\-* #,##0_-;_-* &quot;-&quot;??_-;_-@"/>
  </numFmts>
  <fonts count="43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</font>
    <font>
      <vertAlign val="superscript"/>
      <sz val="11"/>
      <color theme="1"/>
      <name val="Calibri"/>
      <family val="2"/>
      <scheme val="minor"/>
    </font>
    <font>
      <b/>
      <sz val="11"/>
      <color rgb="FF00B05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sz val="11"/>
      <color theme="1"/>
      <name val="Calibri"/>
      <family val="2"/>
    </font>
    <font>
      <sz val="10"/>
      <color rgb="FF000000"/>
      <name val="Calibri"/>
      <family val="2"/>
      <scheme val="minor"/>
    </font>
    <font>
      <b/>
      <sz val="11"/>
      <color theme="1"/>
      <name val="Calibri"/>
      <family val="2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11"/>
      <color theme="9" tint="-0.499984740745262"/>
      <name val="Calibri"/>
      <family val="2"/>
      <scheme val="minor"/>
    </font>
    <font>
      <sz val="11"/>
      <color theme="4" tint="-0.499984740745262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0070C0"/>
      <name val="Calibri"/>
      <family val="2"/>
      <scheme val="minor"/>
    </font>
    <font>
      <b/>
      <sz val="10"/>
      <color theme="9" tint="-0.249977111117893"/>
      <name val="Calibri"/>
      <family val="2"/>
      <scheme val="minor"/>
    </font>
    <font>
      <b/>
      <sz val="10"/>
      <color theme="1"/>
      <name val="Times New Roman"/>
      <family val="1"/>
    </font>
    <font>
      <sz val="10"/>
      <color theme="1"/>
      <name val="Calibri"/>
      <family val="2"/>
      <scheme val="minor"/>
    </font>
    <font>
      <sz val="10"/>
      <color theme="9" tint="-0.499984740745262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0" tint="-0.14996795556505021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theme="9" tint="-0.249977111117893"/>
      <name val="Calibri"/>
      <family val="2"/>
      <scheme val="minor"/>
    </font>
    <font>
      <u/>
      <sz val="10"/>
      <color theme="10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u/>
      <sz val="10"/>
      <color rgb="FF1155CC"/>
      <name val="Calibri"/>
      <family val="2"/>
      <scheme val="minor"/>
    </font>
    <font>
      <b/>
      <sz val="10"/>
      <color theme="4" tint="-0.499984740745262"/>
      <name val="Calibri"/>
      <family val="2"/>
      <scheme val="minor"/>
    </font>
    <font>
      <sz val="9"/>
      <name val="Segoe UI"/>
      <family val="2"/>
    </font>
    <font>
      <b/>
      <sz val="9"/>
      <name val="Segoe UI"/>
      <family val="2"/>
    </font>
    <font>
      <vertAlign val="superscript"/>
      <sz val="10"/>
      <color theme="1"/>
      <name val="Calibri"/>
      <family val="2"/>
      <scheme val="minor"/>
    </font>
    <font>
      <sz val="10"/>
      <name val="Calibri"/>
      <family val="2"/>
      <scheme val="minor"/>
    </font>
  </fonts>
  <fills count="25">
    <fill>
      <patternFill patternType="none"/>
    </fill>
    <fill>
      <patternFill patternType="gray125"/>
    </fill>
    <fill>
      <patternFill patternType="solid">
        <fgColor rgb="FFFF99CC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rgb="FFEAD1DC"/>
      </patternFill>
    </fill>
    <fill>
      <patternFill patternType="solid">
        <fgColor theme="2"/>
        <bgColor indexed="64"/>
      </patternFill>
    </fill>
    <fill>
      <patternFill patternType="solid">
        <fgColor theme="0"/>
        <bgColor theme="0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rgb="FFCEB7EF"/>
        <bgColor indexed="64"/>
      </patternFill>
    </fill>
    <fill>
      <patternFill patternType="solid">
        <fgColor theme="3" tint="0.79995117038483843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auto="1"/>
      </top>
      <bottom style="thin">
        <color auto="1"/>
      </bottom>
      <diagonal/>
    </border>
  </borders>
  <cellStyleXfs count="21">
    <xf numFmtId="0" fontId="0" fillId="0" borderId="0"/>
    <xf numFmtId="9" fontId="34" fillId="0" borderId="0" applyFon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3" fillId="0" borderId="0"/>
    <xf numFmtId="0" fontId="33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</cellStyleXfs>
  <cellXfs count="352">
    <xf numFmtId="0" fontId="0" fillId="0" borderId="0" xfId="0"/>
    <xf numFmtId="0" fontId="6" fillId="0" borderId="0" xfId="0" applyFont="1" applyAlignment="1">
      <alignment horizontal="center"/>
    </xf>
    <xf numFmtId="0" fontId="6" fillId="0" borderId="2" xfId="0" applyFont="1" applyBorder="1" applyAlignment="1">
      <alignment horizontal="center" vertical="center"/>
    </xf>
    <xf numFmtId="0" fontId="6" fillId="4" borderId="2" xfId="0" applyFont="1" applyFill="1" applyBorder="1" applyAlignment="1">
      <alignment horizontal="center" vertical="center" wrapText="1"/>
    </xf>
    <xf numFmtId="0" fontId="0" fillId="0" borderId="2" xfId="0" applyBorder="1"/>
    <xf numFmtId="10" fontId="0" fillId="4" borderId="2" xfId="0" applyNumberFormat="1" applyFill="1" applyBorder="1"/>
    <xf numFmtId="0" fontId="0" fillId="0" borderId="2" xfId="0" applyBorder="1" applyAlignment="1">
      <alignment horizontal="center" vertical="center"/>
    </xf>
    <xf numFmtId="0" fontId="6" fillId="0" borderId="2" xfId="0" applyFont="1" applyBorder="1" applyAlignment="1">
      <alignment horizontal="center"/>
    </xf>
    <xf numFmtId="10" fontId="6" fillId="4" borderId="2" xfId="0" applyNumberFormat="1" applyFont="1" applyFill="1" applyBorder="1"/>
    <xf numFmtId="0" fontId="7" fillId="0" borderId="0" xfId="0" applyFont="1"/>
    <xf numFmtId="0" fontId="6" fillId="0" borderId="0" xfId="0" applyFont="1"/>
    <xf numFmtId="0" fontId="8" fillId="0" borderId="0" xfId="0" applyFont="1"/>
    <xf numFmtId="0" fontId="9" fillId="0" borderId="0" xfId="0" applyFont="1"/>
    <xf numFmtId="0" fontId="0" fillId="5" borderId="0" xfId="0" applyFill="1" applyAlignment="1">
      <alignment horizontal="center" wrapText="1"/>
    </xf>
    <xf numFmtId="0" fontId="0" fillId="5" borderId="0" xfId="0" applyFill="1" applyAlignment="1">
      <alignment horizontal="center" vertical="center"/>
    </xf>
    <xf numFmtId="0" fontId="0" fillId="5" borderId="0" xfId="0" applyFill="1"/>
    <xf numFmtId="0" fontId="0" fillId="5" borderId="0" xfId="0" applyFill="1" applyAlignment="1">
      <alignment horizontal="center"/>
    </xf>
    <xf numFmtId="0" fontId="6" fillId="6" borderId="2" xfId="0" applyFont="1" applyFill="1" applyBorder="1" applyAlignment="1">
      <alignment horizontal="center" vertical="center" wrapText="1"/>
    </xf>
    <xf numFmtId="0" fontId="6" fillId="5" borderId="3" xfId="0" applyFont="1" applyFill="1" applyBorder="1" applyAlignment="1">
      <alignment horizontal="center" vertical="center"/>
    </xf>
    <xf numFmtId="0" fontId="10" fillId="5" borderId="2" xfId="0" applyFont="1" applyFill="1" applyBorder="1" applyAlignment="1">
      <alignment horizontal="center" vertical="center" wrapText="1"/>
    </xf>
    <xf numFmtId="0" fontId="11" fillId="5" borderId="2" xfId="0" applyFont="1" applyFill="1" applyBorder="1" applyAlignment="1">
      <alignment horizontal="center" vertical="center" wrapText="1"/>
    </xf>
    <xf numFmtId="0" fontId="6" fillId="6" borderId="2" xfId="0" applyFont="1" applyFill="1" applyBorder="1" applyAlignment="1">
      <alignment horizontal="center"/>
    </xf>
    <xf numFmtId="3" fontId="6" fillId="5" borderId="2" xfId="0" applyNumberFormat="1" applyFont="1" applyFill="1" applyBorder="1" applyAlignment="1">
      <alignment horizontal="center"/>
    </xf>
    <xf numFmtId="164" fontId="12" fillId="5" borderId="4" xfId="0" applyNumberFormat="1" applyFont="1" applyFill="1" applyBorder="1"/>
    <xf numFmtId="165" fontId="12" fillId="5" borderId="5" xfId="0" applyNumberFormat="1" applyFont="1" applyFill="1" applyBorder="1"/>
    <xf numFmtId="164" fontId="12" fillId="5" borderId="5" xfId="0" applyNumberFormat="1" applyFont="1" applyFill="1" applyBorder="1"/>
    <xf numFmtId="164" fontId="12" fillId="7" borderId="4" xfId="0" applyNumberFormat="1" applyFont="1" applyFill="1" applyBorder="1"/>
    <xf numFmtId="165" fontId="12" fillId="7" borderId="5" xfId="0" applyNumberFormat="1" applyFont="1" applyFill="1" applyBorder="1"/>
    <xf numFmtId="164" fontId="12" fillId="7" borderId="5" xfId="0" applyNumberFormat="1" applyFont="1" applyFill="1" applyBorder="1"/>
    <xf numFmtId="0" fontId="0" fillId="8" borderId="2" xfId="0" applyFill="1" applyBorder="1" applyAlignment="1">
      <alignment horizontal="center" vertical="center"/>
    </xf>
    <xf numFmtId="0" fontId="0" fillId="5" borderId="6" xfId="0" applyFill="1" applyBorder="1" applyAlignment="1">
      <alignment horizontal="right"/>
    </xf>
    <xf numFmtId="2" fontId="0" fillId="5" borderId="2" xfId="0" applyNumberFormat="1" applyFill="1" applyBorder="1" applyAlignment="1">
      <alignment horizontal="right"/>
    </xf>
    <xf numFmtId="0" fontId="13" fillId="5" borderId="2" xfId="0" applyFont="1" applyFill="1" applyBorder="1" applyAlignment="1">
      <alignment horizontal="right" vertical="center"/>
    </xf>
    <xf numFmtId="2" fontId="0" fillId="5" borderId="2" xfId="0" applyNumberFormat="1" applyFill="1" applyBorder="1" applyAlignment="1">
      <alignment horizontal="right" vertical="center"/>
    </xf>
    <xf numFmtId="0" fontId="0" fillId="8" borderId="7" xfId="0" applyFill="1" applyBorder="1" applyAlignment="1">
      <alignment horizontal="center" vertical="center"/>
    </xf>
    <xf numFmtId="0" fontId="0" fillId="5" borderId="8" xfId="0" applyFill="1" applyBorder="1" applyAlignment="1">
      <alignment horizontal="right"/>
    </xf>
    <xf numFmtId="2" fontId="0" fillId="5" borderId="7" xfId="0" applyNumberFormat="1" applyFill="1" applyBorder="1" applyAlignment="1">
      <alignment horizontal="right"/>
    </xf>
    <xf numFmtId="0" fontId="13" fillId="5" borderId="7" xfId="0" applyFont="1" applyFill="1" applyBorder="1" applyAlignment="1">
      <alignment horizontal="right" vertical="center"/>
    </xf>
    <xf numFmtId="2" fontId="0" fillId="5" borderId="7" xfId="0" applyNumberFormat="1" applyFill="1" applyBorder="1" applyAlignment="1">
      <alignment horizontal="right" vertical="center"/>
    </xf>
    <xf numFmtId="0" fontId="6" fillId="8" borderId="2" xfId="0" applyFont="1" applyFill="1" applyBorder="1" applyAlignment="1">
      <alignment horizontal="center" vertical="center"/>
    </xf>
    <xf numFmtId="0" fontId="0" fillId="5" borderId="2" xfId="0" applyFill="1" applyBorder="1" applyAlignment="1">
      <alignment horizontal="center" vertical="center"/>
    </xf>
    <xf numFmtId="164" fontId="14" fillId="9" borderId="2" xfId="15" applyNumberFormat="1" applyFont="1" applyFill="1" applyBorder="1"/>
    <xf numFmtId="165" fontId="14" fillId="5" borderId="2" xfId="12" applyNumberFormat="1" applyFont="1" applyFill="1" applyBorder="1"/>
    <xf numFmtId="2" fontId="14" fillId="5" borderId="2" xfId="15" applyNumberFormat="1" applyFont="1" applyFill="1" applyBorder="1"/>
    <xf numFmtId="0" fontId="13" fillId="5" borderId="8" xfId="0" applyFont="1" applyFill="1" applyBorder="1" applyAlignment="1">
      <alignment vertical="center"/>
    </xf>
    <xf numFmtId="0" fontId="13" fillId="5" borderId="9" xfId="0" applyFont="1" applyFill="1" applyBorder="1" applyAlignment="1">
      <alignment vertical="center"/>
    </xf>
    <xf numFmtId="0" fontId="13" fillId="5" borderId="10" xfId="0" applyFont="1" applyFill="1" applyBorder="1" applyAlignment="1">
      <alignment vertical="center"/>
    </xf>
    <xf numFmtId="0" fontId="13" fillId="5" borderId="0" xfId="0" applyFont="1" applyFill="1" applyAlignment="1">
      <alignment vertical="center"/>
    </xf>
    <xf numFmtId="0" fontId="13" fillId="5" borderId="11" xfId="0" applyFont="1" applyFill="1" applyBorder="1" applyAlignment="1">
      <alignment vertical="center"/>
    </xf>
    <xf numFmtId="0" fontId="13" fillId="5" borderId="12" xfId="0" applyFont="1" applyFill="1" applyBorder="1" applyAlignment="1">
      <alignment vertical="center"/>
    </xf>
    <xf numFmtId="0" fontId="15" fillId="5" borderId="11" xfId="0" applyFont="1" applyFill="1" applyBorder="1" applyAlignment="1">
      <alignment horizontal="left" vertical="center"/>
    </xf>
    <xf numFmtId="0" fontId="15" fillId="5" borderId="0" xfId="0" applyFont="1" applyFill="1" applyAlignment="1">
      <alignment horizontal="left" vertical="center"/>
    </xf>
    <xf numFmtId="0" fontId="15" fillId="5" borderId="12" xfId="0" applyFont="1" applyFill="1" applyBorder="1" applyAlignment="1">
      <alignment horizontal="left" vertical="center"/>
    </xf>
    <xf numFmtId="0" fontId="13" fillId="5" borderId="11" xfId="0" applyFont="1" applyFill="1" applyBorder="1" applyAlignment="1">
      <alignment horizontal="left" vertical="center"/>
    </xf>
    <xf numFmtId="0" fontId="13" fillId="5" borderId="0" xfId="0" applyFont="1" applyFill="1" applyAlignment="1">
      <alignment horizontal="left" vertical="center"/>
    </xf>
    <xf numFmtId="0" fontId="13" fillId="5" borderId="0" xfId="0" applyFont="1" applyFill="1" applyAlignment="1">
      <alignment horizontal="center" vertical="center"/>
    </xf>
    <xf numFmtId="0" fontId="16" fillId="5" borderId="11" xfId="0" applyFont="1" applyFill="1" applyBorder="1" applyAlignment="1">
      <alignment horizontal="left" vertical="center"/>
    </xf>
    <xf numFmtId="0" fontId="15" fillId="5" borderId="0" xfId="0" applyFont="1" applyFill="1" applyAlignment="1">
      <alignment horizontal="center" vertical="center"/>
    </xf>
    <xf numFmtId="0" fontId="16" fillId="5" borderId="0" xfId="0" applyFont="1" applyFill="1" applyAlignment="1">
      <alignment horizontal="left" vertical="center"/>
    </xf>
    <xf numFmtId="0" fontId="13" fillId="5" borderId="12" xfId="0" applyFont="1" applyFill="1" applyBorder="1" applyAlignment="1">
      <alignment horizontal="left" vertical="center"/>
    </xf>
    <xf numFmtId="0" fontId="13" fillId="5" borderId="13" xfId="0" applyFont="1" applyFill="1" applyBorder="1" applyAlignment="1">
      <alignment horizontal="left" vertical="center"/>
    </xf>
    <xf numFmtId="0" fontId="13" fillId="5" borderId="1" xfId="0" applyFont="1" applyFill="1" applyBorder="1" applyAlignment="1">
      <alignment horizontal="left" vertical="center"/>
    </xf>
    <xf numFmtId="0" fontId="13" fillId="5" borderId="1" xfId="0" applyFont="1" applyFill="1" applyBorder="1" applyAlignment="1">
      <alignment horizontal="center" vertical="center"/>
    </xf>
    <xf numFmtId="0" fontId="17" fillId="5" borderId="14" xfId="0" applyFont="1" applyFill="1" applyBorder="1" applyAlignment="1">
      <alignment horizontal="left" vertical="center"/>
    </xf>
    <xf numFmtId="0" fontId="6" fillId="8" borderId="2" xfId="0" applyFont="1" applyFill="1" applyBorder="1" applyAlignment="1">
      <alignment horizontal="center" vertical="center" wrapText="1"/>
    </xf>
    <xf numFmtId="0" fontId="19" fillId="5" borderId="15" xfId="0" applyFont="1" applyFill="1" applyBorder="1" applyAlignment="1">
      <alignment horizontal="center" vertical="center" wrapText="1"/>
    </xf>
    <xf numFmtId="0" fontId="20" fillId="5" borderId="2" xfId="0" applyFont="1" applyFill="1" applyBorder="1" applyAlignment="1">
      <alignment horizontal="center" vertical="center" wrapText="1"/>
    </xf>
    <xf numFmtId="0" fontId="6" fillId="8" borderId="2" xfId="0" applyFont="1" applyFill="1" applyBorder="1" applyAlignment="1">
      <alignment horizontal="center"/>
    </xf>
    <xf numFmtId="165" fontId="12" fillId="5" borderId="4" xfId="0" applyNumberFormat="1" applyFont="1" applyFill="1" applyBorder="1"/>
    <xf numFmtId="165" fontId="12" fillId="7" borderId="4" xfId="0" applyNumberFormat="1" applyFont="1" applyFill="1" applyBorder="1"/>
    <xf numFmtId="0" fontId="0" fillId="5" borderId="6" xfId="0" applyFill="1" applyBorder="1" applyAlignment="1">
      <alignment horizontal="center"/>
    </xf>
    <xf numFmtId="2" fontId="13" fillId="5" borderId="2" xfId="0" applyNumberFormat="1" applyFont="1" applyFill="1" applyBorder="1" applyAlignment="1">
      <alignment horizontal="right" vertical="center"/>
    </xf>
    <xf numFmtId="0" fontId="0" fillId="5" borderId="8" xfId="0" applyFill="1" applyBorder="1" applyAlignment="1">
      <alignment horizontal="center"/>
    </xf>
    <xf numFmtId="2" fontId="13" fillId="5" borderId="7" xfId="0" applyNumberFormat="1" applyFont="1" applyFill="1" applyBorder="1" applyAlignment="1">
      <alignment horizontal="right" vertical="center"/>
    </xf>
    <xf numFmtId="0" fontId="6" fillId="5" borderId="2" xfId="0" applyFont="1" applyFill="1" applyBorder="1" applyAlignment="1">
      <alignment horizontal="center"/>
    </xf>
    <xf numFmtId="165" fontId="14" fillId="9" borderId="2" xfId="15" applyNumberFormat="1" applyFont="1" applyFill="1" applyBorder="1"/>
    <xf numFmtId="0" fontId="6" fillId="5" borderId="0" xfId="0" applyFont="1" applyFill="1" applyAlignment="1">
      <alignment horizontal="center"/>
    </xf>
    <xf numFmtId="164" fontId="14" fillId="9" borderId="0" xfId="15" applyNumberFormat="1" applyFont="1" applyFill="1"/>
    <xf numFmtId="165" fontId="14" fillId="9" borderId="0" xfId="15" applyNumberFormat="1" applyFont="1" applyFill="1"/>
    <xf numFmtId="2" fontId="14" fillId="5" borderId="0" xfId="15" applyNumberFormat="1" applyFont="1" applyFill="1"/>
    <xf numFmtId="0" fontId="0" fillId="5" borderId="9" xfId="0" applyFill="1" applyBorder="1"/>
    <xf numFmtId="0" fontId="21" fillId="5" borderId="13" xfId="0" applyFont="1" applyFill="1" applyBorder="1" applyAlignment="1">
      <alignment vertical="center"/>
    </xf>
    <xf numFmtId="0" fontId="17" fillId="5" borderId="1" xfId="0" applyFont="1" applyFill="1" applyBorder="1" applyAlignment="1">
      <alignment horizontal="left" vertical="center"/>
    </xf>
    <xf numFmtId="0" fontId="0" fillId="5" borderId="1" xfId="0" applyFill="1" applyBorder="1"/>
    <xf numFmtId="0" fontId="17" fillId="5" borderId="1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17" fillId="5" borderId="0" xfId="0" applyFont="1" applyFill="1" applyAlignment="1">
      <alignment horizontal="left" vertical="center"/>
    </xf>
    <xf numFmtId="0" fontId="6" fillId="11" borderId="16" xfId="0" applyFont="1" applyFill="1" applyBorder="1" applyAlignment="1">
      <alignment horizontal="center" vertical="center"/>
    </xf>
    <xf numFmtId="0" fontId="6" fillId="11" borderId="3" xfId="0" applyFont="1" applyFill="1" applyBorder="1" applyAlignment="1">
      <alignment horizontal="center" vertical="center"/>
    </xf>
    <xf numFmtId="0" fontId="6" fillId="12" borderId="3" xfId="0" applyFont="1" applyFill="1" applyBorder="1" applyAlignment="1">
      <alignment horizontal="center" wrapText="1"/>
    </xf>
    <xf numFmtId="0" fontId="0" fillId="11" borderId="17" xfId="0" applyFill="1" applyBorder="1" applyAlignment="1">
      <alignment horizontal="center" vertical="center"/>
    </xf>
    <xf numFmtId="0" fontId="0" fillId="11" borderId="13" xfId="0" applyFill="1" applyBorder="1" applyAlignment="1">
      <alignment horizontal="center" vertical="center"/>
    </xf>
    <xf numFmtId="3" fontId="0" fillId="5" borderId="2" xfId="0" applyNumberFormat="1" applyFill="1" applyBorder="1" applyAlignment="1">
      <alignment horizontal="center" vertical="center"/>
    </xf>
    <xf numFmtId="0" fontId="0" fillId="5" borderId="2" xfId="0" applyFill="1" applyBorder="1" applyAlignment="1">
      <alignment horizontal="center"/>
    </xf>
    <xf numFmtId="0" fontId="0" fillId="11" borderId="18" xfId="0" applyFill="1" applyBorder="1" applyAlignment="1">
      <alignment horizontal="center" vertical="center"/>
    </xf>
    <xf numFmtId="0" fontId="0" fillId="11" borderId="6" xfId="0" applyFill="1" applyBorder="1" applyAlignment="1">
      <alignment horizontal="center" vertical="center"/>
    </xf>
    <xf numFmtId="0" fontId="0" fillId="11" borderId="19" xfId="0" applyFill="1" applyBorder="1" applyAlignment="1">
      <alignment horizontal="center" vertical="center"/>
    </xf>
    <xf numFmtId="0" fontId="0" fillId="11" borderId="8" xfId="0" applyFill="1" applyBorder="1" applyAlignment="1">
      <alignment horizontal="center" vertical="center"/>
    </xf>
    <xf numFmtId="3" fontId="0" fillId="5" borderId="7" xfId="0" applyNumberFormat="1" applyFill="1" applyBorder="1" applyAlignment="1">
      <alignment horizontal="center" vertical="center"/>
    </xf>
    <xf numFmtId="0" fontId="0" fillId="5" borderId="7" xfId="0" applyFill="1" applyBorder="1" applyAlignment="1">
      <alignment horizontal="center"/>
    </xf>
    <xf numFmtId="0" fontId="0" fillId="11" borderId="2" xfId="0" applyFill="1" applyBorder="1" applyAlignment="1">
      <alignment horizontal="center" vertical="center"/>
    </xf>
    <xf numFmtId="2" fontId="0" fillId="5" borderId="2" xfId="0" applyNumberFormat="1" applyFill="1" applyBorder="1" applyAlignment="1">
      <alignment horizontal="center"/>
    </xf>
    <xf numFmtId="2" fontId="0" fillId="5" borderId="7" xfId="0" applyNumberFormat="1" applyFill="1" applyBorder="1" applyAlignment="1">
      <alignment horizontal="center"/>
    </xf>
    <xf numFmtId="166" fontId="22" fillId="5" borderId="2" xfId="0" applyNumberFormat="1" applyFont="1" applyFill="1" applyBorder="1" applyAlignment="1">
      <alignment horizontal="center"/>
    </xf>
    <xf numFmtId="0" fontId="13" fillId="5" borderId="8" xfId="0" applyFont="1" applyFill="1" applyBorder="1" applyAlignment="1">
      <alignment horizontal="left" vertical="center"/>
    </xf>
    <xf numFmtId="0" fontId="13" fillId="5" borderId="9" xfId="0" applyFont="1" applyFill="1" applyBorder="1" applyAlignment="1">
      <alignment horizontal="left" vertical="center"/>
    </xf>
    <xf numFmtId="0" fontId="13" fillId="5" borderId="9" xfId="0" applyFont="1" applyFill="1" applyBorder="1" applyAlignment="1">
      <alignment horizontal="center"/>
    </xf>
    <xf numFmtId="0" fontId="13" fillId="5" borderId="10" xfId="0" applyFont="1" applyFill="1" applyBorder="1" applyAlignment="1">
      <alignment horizontal="center"/>
    </xf>
    <xf numFmtId="0" fontId="13" fillId="5" borderId="0" xfId="0" applyFont="1" applyFill="1" applyAlignment="1">
      <alignment horizontal="center"/>
    </xf>
    <xf numFmtId="0" fontId="13" fillId="5" borderId="12" xfId="0" applyFont="1" applyFill="1" applyBorder="1" applyAlignment="1">
      <alignment horizontal="center"/>
    </xf>
    <xf numFmtId="0" fontId="15" fillId="5" borderId="0" xfId="0" applyFont="1" applyFill="1" applyAlignment="1">
      <alignment horizontal="center"/>
    </xf>
    <xf numFmtId="0" fontId="15" fillId="5" borderId="12" xfId="0" applyFont="1" applyFill="1" applyBorder="1" applyAlignment="1">
      <alignment horizontal="center"/>
    </xf>
    <xf numFmtId="0" fontId="17" fillId="5" borderId="1" xfId="0" applyFont="1" applyFill="1" applyBorder="1" applyAlignment="1">
      <alignment horizontal="center"/>
    </xf>
    <xf numFmtId="0" fontId="17" fillId="5" borderId="14" xfId="0" applyFont="1" applyFill="1" applyBorder="1" applyAlignment="1">
      <alignment horizontal="center"/>
    </xf>
    <xf numFmtId="0" fontId="6" fillId="13" borderId="2" xfId="0" applyFont="1" applyFill="1" applyBorder="1" applyAlignment="1">
      <alignment horizontal="center" vertical="center"/>
    </xf>
    <xf numFmtId="0" fontId="6" fillId="13" borderId="2" xfId="0" applyFont="1" applyFill="1" applyBorder="1" applyAlignment="1">
      <alignment horizontal="center" vertical="center" wrapText="1"/>
    </xf>
    <xf numFmtId="3" fontId="0" fillId="6" borderId="2" xfId="0" applyNumberFormat="1" applyFill="1" applyBorder="1" applyAlignment="1">
      <alignment horizontal="center"/>
    </xf>
    <xf numFmtId="0" fontId="0" fillId="0" borderId="2" xfId="0" applyBorder="1" applyAlignment="1">
      <alignment horizontal="center"/>
    </xf>
    <xf numFmtId="10" fontId="0" fillId="13" borderId="2" xfId="0" applyNumberFormat="1" applyFill="1" applyBorder="1" applyAlignment="1">
      <alignment horizontal="center"/>
    </xf>
    <xf numFmtId="3" fontId="0" fillId="0" borderId="0" xfId="0" applyNumberFormat="1"/>
    <xf numFmtId="3" fontId="0" fillId="6" borderId="2" xfId="0" applyNumberFormat="1" applyFill="1" applyBorder="1" applyAlignment="1">
      <alignment horizontal="center" vertical="center"/>
    </xf>
    <xf numFmtId="1" fontId="0" fillId="0" borderId="2" xfId="0" applyNumberFormat="1" applyBorder="1" applyAlignment="1">
      <alignment horizontal="center" vertical="center"/>
    </xf>
    <xf numFmtId="10" fontId="0" fillId="13" borderId="2" xfId="0" applyNumberFormat="1" applyFill="1" applyBorder="1" applyAlignment="1">
      <alignment horizontal="center" vertical="center"/>
    </xf>
    <xf numFmtId="3" fontId="6" fillId="6" borderId="2" xfId="0" applyNumberFormat="1" applyFont="1" applyFill="1" applyBorder="1" applyAlignment="1">
      <alignment horizontal="center" vertical="center"/>
    </xf>
    <xf numFmtId="1" fontId="6" fillId="0" borderId="2" xfId="0" applyNumberFormat="1" applyFont="1" applyBorder="1" applyAlignment="1">
      <alignment horizontal="center" vertical="center"/>
    </xf>
    <xf numFmtId="10" fontId="6" fillId="13" borderId="2" xfId="0" applyNumberFormat="1" applyFont="1" applyFill="1" applyBorder="1" applyAlignment="1">
      <alignment horizontal="center" vertical="center"/>
    </xf>
    <xf numFmtId="9" fontId="6" fillId="13" borderId="2" xfId="1" applyFont="1" applyFill="1" applyBorder="1" applyAlignment="1">
      <alignment horizontal="center" vertical="center"/>
    </xf>
    <xf numFmtId="0" fontId="6" fillId="5" borderId="0" xfId="0" applyFont="1" applyFill="1" applyAlignment="1">
      <alignment horizontal="center" vertical="center"/>
    </xf>
    <xf numFmtId="9" fontId="6" fillId="5" borderId="0" xfId="1" applyFont="1" applyFill="1" applyBorder="1" applyAlignment="1">
      <alignment horizontal="center" vertical="center"/>
    </xf>
    <xf numFmtId="0" fontId="23" fillId="5" borderId="9" xfId="0" applyFont="1" applyFill="1" applyBorder="1"/>
    <xf numFmtId="0" fontId="23" fillId="5" borderId="0" xfId="0" applyFont="1" applyFill="1"/>
    <xf numFmtId="0" fontId="24" fillId="5" borderId="0" xfId="0" applyFont="1" applyFill="1" applyAlignment="1">
      <alignment horizontal="left" vertical="center"/>
    </xf>
    <xf numFmtId="0" fontId="25" fillId="5" borderId="13" xfId="0" applyFont="1" applyFill="1" applyBorder="1" applyAlignment="1">
      <alignment vertical="center"/>
    </xf>
    <xf numFmtId="0" fontId="24" fillId="5" borderId="1" xfId="0" applyFont="1" applyFill="1" applyBorder="1" applyAlignment="1">
      <alignment horizontal="left" vertical="center"/>
    </xf>
    <xf numFmtId="0" fontId="24" fillId="5" borderId="1" xfId="0" applyFont="1" applyFill="1" applyBorder="1" applyAlignment="1">
      <alignment horizontal="center" vertical="center"/>
    </xf>
    <xf numFmtId="0" fontId="23" fillId="5" borderId="1" xfId="0" applyFont="1" applyFill="1" applyBorder="1" applyAlignment="1">
      <alignment horizontal="center" vertical="center"/>
    </xf>
    <xf numFmtId="0" fontId="23" fillId="5" borderId="1" xfId="0" applyFont="1" applyFill="1" applyBorder="1"/>
    <xf numFmtId="0" fontId="25" fillId="5" borderId="11" xfId="0" applyFont="1" applyFill="1" applyBorder="1" applyAlignment="1">
      <alignment vertical="center"/>
    </xf>
    <xf numFmtId="0" fontId="24" fillId="5" borderId="0" xfId="0" applyFont="1" applyFill="1" applyAlignment="1">
      <alignment horizontal="center" vertical="center"/>
    </xf>
    <xf numFmtId="0" fontId="23" fillId="5" borderId="0" xfId="0" applyFont="1" applyFill="1" applyAlignment="1">
      <alignment horizontal="center" vertical="center"/>
    </xf>
    <xf numFmtId="0" fontId="0" fillId="0" borderId="9" xfId="0" applyBorder="1"/>
    <xf numFmtId="0" fontId="0" fillId="0" borderId="1" xfId="0" applyBorder="1"/>
    <xf numFmtId="0" fontId="0" fillId="0" borderId="10" xfId="0" applyBorder="1"/>
    <xf numFmtId="0" fontId="0" fillId="0" borderId="12" xfId="0" applyBorder="1"/>
    <xf numFmtId="0" fontId="0" fillId="0" borderId="14" xfId="0" applyBorder="1"/>
    <xf numFmtId="0" fontId="24" fillId="0" borderId="0" xfId="0" applyFont="1" applyAlignment="1">
      <alignment vertical="center"/>
    </xf>
    <xf numFmtId="0" fontId="23" fillId="5" borderId="10" xfId="0" applyFont="1" applyFill="1" applyBorder="1"/>
    <xf numFmtId="0" fontId="23" fillId="5" borderId="12" xfId="0" applyFont="1" applyFill="1" applyBorder="1"/>
    <xf numFmtId="0" fontId="23" fillId="5" borderId="14" xfId="0" applyFont="1" applyFill="1" applyBorder="1"/>
    <xf numFmtId="0" fontId="0" fillId="0" borderId="0" xfId="0" applyAlignment="1">
      <alignment vertical="center"/>
    </xf>
    <xf numFmtId="0" fontId="7" fillId="14" borderId="2" xfId="0" applyFont="1" applyFill="1" applyBorder="1" applyAlignment="1">
      <alignment horizontal="center" vertical="center"/>
    </xf>
    <xf numFmtId="0" fontId="7" fillId="14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vertical="center"/>
    </xf>
    <xf numFmtId="1" fontId="26" fillId="11" borderId="2" xfId="0" applyNumberFormat="1" applyFont="1" applyFill="1" applyBorder="1" applyAlignment="1">
      <alignment horizontal="center" vertical="center"/>
    </xf>
    <xf numFmtId="10" fontId="0" fillId="14" borderId="2" xfId="1" applyNumberFormat="1" applyFont="1" applyFill="1" applyBorder="1" applyAlignment="1">
      <alignment horizontal="center" vertical="center"/>
    </xf>
    <xf numFmtId="1" fontId="0" fillId="6" borderId="2" xfId="0" applyNumberFormat="1" applyFill="1" applyBorder="1" applyAlignment="1">
      <alignment horizontal="center" vertical="center"/>
    </xf>
    <xf numFmtId="1" fontId="0" fillId="5" borderId="2" xfId="0" applyNumberFormat="1" applyFill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1" fontId="7" fillId="11" borderId="7" xfId="0" applyNumberFormat="1" applyFont="1" applyFill="1" applyBorder="1" applyAlignment="1">
      <alignment horizontal="center" vertical="center"/>
    </xf>
    <xf numFmtId="10" fontId="6" fillId="14" borderId="2" xfId="1" applyNumberFormat="1" applyFont="1" applyFill="1" applyBorder="1" applyAlignment="1">
      <alignment horizontal="center" vertical="center"/>
    </xf>
    <xf numFmtId="0" fontId="27" fillId="11" borderId="15" xfId="0" applyFont="1" applyFill="1" applyBorder="1" applyAlignment="1">
      <alignment horizontal="center" vertical="center"/>
    </xf>
    <xf numFmtId="10" fontId="6" fillId="14" borderId="15" xfId="1" applyNumberFormat="1" applyFont="1" applyFill="1" applyBorder="1" applyAlignment="1">
      <alignment horizontal="center" vertical="center"/>
    </xf>
    <xf numFmtId="0" fontId="23" fillId="5" borderId="0" xfId="0" applyFont="1" applyFill="1" applyAlignment="1">
      <alignment vertical="center"/>
    </xf>
    <xf numFmtId="0" fontId="23" fillId="0" borderId="0" xfId="0" applyFont="1" applyAlignment="1">
      <alignment vertical="center"/>
    </xf>
    <xf numFmtId="0" fontId="2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5" fillId="0" borderId="0" xfId="0" applyFont="1" applyAlignment="1">
      <alignment vertical="center"/>
    </xf>
    <xf numFmtId="0" fontId="0" fillId="5" borderId="0" xfId="0" applyFill="1" applyAlignment="1">
      <alignment vertical="center"/>
    </xf>
    <xf numFmtId="0" fontId="7" fillId="3" borderId="2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 wrapText="1"/>
    </xf>
    <xf numFmtId="0" fontId="0" fillId="5" borderId="2" xfId="0" applyFill="1" applyBorder="1" applyAlignment="1">
      <alignment vertical="center"/>
    </xf>
    <xf numFmtId="0" fontId="26" fillId="15" borderId="2" xfId="4" applyFont="1" applyFill="1" applyBorder="1" applyAlignment="1">
      <alignment horizontal="center" vertical="center"/>
    </xf>
    <xf numFmtId="10" fontId="0" fillId="3" borderId="2" xfId="1" applyNumberFormat="1" applyFont="1" applyFill="1" applyBorder="1" applyAlignment="1">
      <alignment horizontal="center" vertical="center"/>
    </xf>
    <xf numFmtId="1" fontId="0" fillId="15" borderId="2" xfId="0" applyNumberFormat="1" applyFill="1" applyBorder="1" applyAlignment="1">
      <alignment horizontal="center" vertical="center"/>
    </xf>
    <xf numFmtId="0" fontId="6" fillId="5" borderId="7" xfId="0" applyFont="1" applyFill="1" applyBorder="1" applyAlignment="1">
      <alignment horizontal="center" vertical="center"/>
    </xf>
    <xf numFmtId="0" fontId="7" fillId="15" borderId="7" xfId="4" applyFont="1" applyFill="1" applyBorder="1" applyAlignment="1">
      <alignment horizontal="center" vertical="center"/>
    </xf>
    <xf numFmtId="1" fontId="7" fillId="0" borderId="7" xfId="0" applyNumberFormat="1" applyFont="1" applyBorder="1" applyAlignment="1">
      <alignment horizontal="center" vertical="center"/>
    </xf>
    <xf numFmtId="10" fontId="6" fillId="3" borderId="2" xfId="1" applyNumberFormat="1" applyFont="1" applyFill="1" applyBorder="1" applyAlignment="1">
      <alignment horizontal="center" vertical="center"/>
    </xf>
    <xf numFmtId="0" fontId="25" fillId="5" borderId="0" xfId="0" applyFont="1" applyFill="1" applyAlignment="1">
      <alignment vertical="center"/>
    </xf>
    <xf numFmtId="0" fontId="16" fillId="5" borderId="0" xfId="0" applyFont="1" applyFill="1" applyAlignment="1">
      <alignment vertical="center"/>
    </xf>
    <xf numFmtId="0" fontId="7" fillId="5" borderId="0" xfId="0" applyFont="1" applyFill="1" applyAlignment="1">
      <alignment vertical="center"/>
    </xf>
    <xf numFmtId="0" fontId="7" fillId="16" borderId="2" xfId="0" applyFont="1" applyFill="1" applyBorder="1" applyAlignment="1">
      <alignment horizontal="center" vertical="center"/>
    </xf>
    <xf numFmtId="0" fontId="7" fillId="16" borderId="2" xfId="0" applyFont="1" applyFill="1" applyBorder="1" applyAlignment="1">
      <alignment horizontal="center" vertical="center" wrapText="1"/>
    </xf>
    <xf numFmtId="10" fontId="0" fillId="10" borderId="2" xfId="1" applyNumberFormat="1" applyFont="1" applyFill="1" applyBorder="1" applyAlignment="1">
      <alignment horizontal="center" vertical="center"/>
    </xf>
    <xf numFmtId="10" fontId="6" fillId="10" borderId="2" xfId="1" applyNumberFormat="1" applyFont="1" applyFill="1" applyBorder="1" applyAlignment="1">
      <alignment horizontal="center" vertical="center"/>
    </xf>
    <xf numFmtId="10" fontId="6" fillId="10" borderId="15" xfId="1" applyNumberFormat="1" applyFont="1" applyFill="1" applyBorder="1" applyAlignment="1">
      <alignment horizontal="center" vertical="center"/>
    </xf>
    <xf numFmtId="0" fontId="6" fillId="17" borderId="2" xfId="0" applyFont="1" applyFill="1" applyBorder="1" applyAlignment="1">
      <alignment horizontal="center" vertical="center"/>
    </xf>
    <xf numFmtId="0" fontId="6" fillId="18" borderId="2" xfId="4" applyFont="1" applyFill="1" applyBorder="1" applyAlignment="1">
      <alignment horizontal="center" vertical="center"/>
    </xf>
    <xf numFmtId="2" fontId="0" fillId="0" borderId="2" xfId="0" applyNumberFormat="1" applyBorder="1" applyAlignment="1">
      <alignment horizontal="center" vertical="center"/>
    </xf>
    <xf numFmtId="0" fontId="12" fillId="0" borderId="0" xfId="0" applyFont="1"/>
    <xf numFmtId="0" fontId="6" fillId="4" borderId="2" xfId="4" applyFont="1" applyFill="1" applyBorder="1" applyAlignment="1">
      <alignment horizontal="center" vertical="center"/>
    </xf>
    <xf numFmtId="2" fontId="6" fillId="19" borderId="2" xfId="0" applyNumberFormat="1" applyFont="1" applyFill="1" applyBorder="1" applyAlignment="1">
      <alignment horizontal="center" vertical="center"/>
    </xf>
    <xf numFmtId="0" fontId="6" fillId="10" borderId="2" xfId="4" applyFont="1" applyFill="1" applyBorder="1" applyAlignment="1">
      <alignment horizontal="center" vertical="center"/>
    </xf>
    <xf numFmtId="2" fontId="6" fillId="16" borderId="2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6" fillId="0" borderId="2" xfId="0" applyFont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1" fontId="0" fillId="6" borderId="2" xfId="0" applyNumberFormat="1" applyFill="1" applyBorder="1" applyAlignment="1">
      <alignment horizontal="center"/>
    </xf>
    <xf numFmtId="10" fontId="0" fillId="3" borderId="2" xfId="0" applyNumberFormat="1" applyFill="1" applyBorder="1" applyAlignment="1">
      <alignment horizontal="center"/>
    </xf>
    <xf numFmtId="0" fontId="6" fillId="18" borderId="2" xfId="0" applyFont="1" applyFill="1" applyBorder="1" applyAlignment="1">
      <alignment horizontal="center" vertical="center" wrapText="1"/>
    </xf>
    <xf numFmtId="10" fontId="0" fillId="18" borderId="2" xfId="0" applyNumberFormat="1" applyFill="1" applyBorder="1" applyAlignment="1">
      <alignment horizontal="center"/>
    </xf>
    <xf numFmtId="0" fontId="6" fillId="16" borderId="2" xfId="0" applyFont="1" applyFill="1" applyBorder="1" applyAlignment="1">
      <alignment horizontal="center" vertical="center" wrapText="1"/>
    </xf>
    <xf numFmtId="10" fontId="0" fillId="16" borderId="2" xfId="0" applyNumberFormat="1" applyFill="1" applyBorder="1" applyAlignment="1">
      <alignment horizontal="center"/>
    </xf>
    <xf numFmtId="1" fontId="6" fillId="6" borderId="2" xfId="0" applyNumberFormat="1" applyFont="1" applyFill="1" applyBorder="1" applyAlignment="1">
      <alignment horizontal="center"/>
    </xf>
    <xf numFmtId="0" fontId="6" fillId="0" borderId="0" xfId="0" applyFont="1" applyAlignment="1">
      <alignment horizontal="center" vertical="center"/>
    </xf>
    <xf numFmtId="0" fontId="27" fillId="0" borderId="0" xfId="0" applyFont="1" applyAlignment="1">
      <alignment vertical="center"/>
    </xf>
    <xf numFmtId="0" fontId="6" fillId="20" borderId="2" xfId="0" applyFont="1" applyFill="1" applyBorder="1" applyAlignment="1">
      <alignment horizontal="center" vertical="center" wrapText="1"/>
    </xf>
    <xf numFmtId="10" fontId="0" fillId="20" borderId="2" xfId="0" applyNumberFormat="1" applyFill="1" applyBorder="1" applyAlignment="1">
      <alignment horizontal="center" vertical="center"/>
    </xf>
    <xf numFmtId="10" fontId="0" fillId="4" borderId="2" xfId="0" applyNumberFormat="1" applyFill="1" applyBorder="1" applyAlignment="1">
      <alignment horizontal="center" vertical="center"/>
    </xf>
    <xf numFmtId="10" fontId="0" fillId="18" borderId="2" xfId="0" applyNumberFormat="1" applyFill="1" applyBorder="1" applyAlignment="1">
      <alignment horizontal="center" vertical="center"/>
    </xf>
    <xf numFmtId="0" fontId="6" fillId="21" borderId="2" xfId="0" applyFont="1" applyFill="1" applyBorder="1" applyAlignment="1">
      <alignment horizontal="center" vertical="center" wrapText="1"/>
    </xf>
    <xf numFmtId="10" fontId="0" fillId="21" borderId="2" xfId="0" applyNumberFormat="1" applyFill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6" fillId="22" borderId="2" xfId="0" applyFont="1" applyFill="1" applyBorder="1" applyAlignment="1">
      <alignment horizontal="center" vertical="center" wrapText="1"/>
    </xf>
    <xf numFmtId="9" fontId="0" fillId="0" borderId="2" xfId="0" applyNumberFormat="1" applyBorder="1" applyAlignment="1">
      <alignment horizontal="center" vertical="center"/>
    </xf>
    <xf numFmtId="9" fontId="0" fillId="5" borderId="2" xfId="0" applyNumberFormat="1" applyFill="1" applyBorder="1" applyAlignment="1">
      <alignment horizontal="center" vertical="center"/>
    </xf>
    <xf numFmtId="0" fontId="6" fillId="0" borderId="0" xfId="0" applyFont="1" applyAlignment="1">
      <alignment vertical="center"/>
    </xf>
    <xf numFmtId="1" fontId="6" fillId="6" borderId="2" xfId="0" applyNumberFormat="1" applyFont="1" applyFill="1" applyBorder="1" applyAlignment="1">
      <alignment horizontal="center" vertical="center"/>
    </xf>
    <xf numFmtId="10" fontId="6" fillId="20" borderId="2" xfId="0" applyNumberFormat="1" applyFont="1" applyFill="1" applyBorder="1" applyAlignment="1">
      <alignment horizontal="center" vertical="center"/>
    </xf>
    <xf numFmtId="0" fontId="27" fillId="0" borderId="0" xfId="0" applyFont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9" fontId="6" fillId="0" borderId="2" xfId="0" applyNumberFormat="1" applyFont="1" applyBorder="1" applyAlignment="1">
      <alignment horizontal="center" vertical="center"/>
    </xf>
    <xf numFmtId="0" fontId="18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8" fillId="0" borderId="0" xfId="0" applyFont="1" applyAlignment="1">
      <alignment vertical="center"/>
    </xf>
    <xf numFmtId="10" fontId="0" fillId="3" borderId="2" xfId="0" applyNumberFormat="1" applyFill="1" applyBorder="1" applyAlignment="1">
      <alignment horizontal="center" vertical="center"/>
    </xf>
    <xf numFmtId="10" fontId="6" fillId="3" borderId="2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10" fontId="6" fillId="23" borderId="2" xfId="0" applyNumberFormat="1" applyFont="1" applyFill="1" applyBorder="1" applyAlignment="1">
      <alignment horizontal="center" vertical="center"/>
    </xf>
    <xf numFmtId="10" fontId="6" fillId="16" borderId="2" xfId="0" applyNumberFormat="1" applyFont="1" applyFill="1" applyBorder="1" applyAlignment="1">
      <alignment horizontal="center" vertical="center"/>
    </xf>
    <xf numFmtId="0" fontId="41" fillId="8" borderId="11" xfId="0" applyFont="1" applyFill="1" applyBorder="1" applyAlignment="1">
      <alignment vertical="center"/>
    </xf>
    <xf numFmtId="0" fontId="16" fillId="8" borderId="8" xfId="0" applyFont="1" applyFill="1" applyBorder="1" applyAlignment="1">
      <alignment vertical="center"/>
    </xf>
    <xf numFmtId="0" fontId="16" fillId="8" borderId="9" xfId="0" applyFont="1" applyFill="1" applyBorder="1" applyAlignment="1">
      <alignment vertical="center"/>
    </xf>
    <xf numFmtId="0" fontId="0" fillId="8" borderId="9" xfId="0" applyFill="1" applyBorder="1"/>
    <xf numFmtId="0" fontId="0" fillId="8" borderId="9" xfId="0" applyFill="1" applyBorder="1" applyAlignment="1">
      <alignment horizontal="center" vertical="center"/>
    </xf>
    <xf numFmtId="0" fontId="7" fillId="8" borderId="9" xfId="0" applyFont="1" applyFill="1" applyBorder="1" applyAlignment="1">
      <alignment vertical="center"/>
    </xf>
    <xf numFmtId="0" fontId="0" fillId="8" borderId="9" xfId="0" applyFill="1" applyBorder="1" applyAlignment="1">
      <alignment vertical="center"/>
    </xf>
    <xf numFmtId="0" fontId="0" fillId="8" borderId="10" xfId="0" applyFill="1" applyBorder="1" applyAlignment="1">
      <alignment vertical="center"/>
    </xf>
    <xf numFmtId="0" fontId="23" fillId="8" borderId="11" xfId="0" applyFont="1" applyFill="1" applyBorder="1" applyAlignment="1">
      <alignment vertical="center"/>
    </xf>
    <xf numFmtId="0" fontId="23" fillId="8" borderId="0" xfId="0" applyFont="1" applyFill="1" applyAlignment="1">
      <alignment vertical="center"/>
    </xf>
    <xf numFmtId="0" fontId="0" fillId="8" borderId="0" xfId="0" applyFill="1"/>
    <xf numFmtId="0" fontId="0" fillId="8" borderId="0" xfId="0" applyFill="1" applyAlignment="1">
      <alignment horizontal="center" vertical="center"/>
    </xf>
    <xf numFmtId="0" fontId="0" fillId="8" borderId="0" xfId="0" applyFill="1" applyAlignment="1">
      <alignment vertical="center"/>
    </xf>
    <xf numFmtId="0" fontId="0" fillId="8" borderId="12" xfId="0" applyFill="1" applyBorder="1" applyAlignment="1">
      <alignment vertical="center"/>
    </xf>
    <xf numFmtId="0" fontId="21" fillId="8" borderId="11" xfId="0" applyFont="1" applyFill="1" applyBorder="1" applyAlignment="1">
      <alignment vertical="center"/>
    </xf>
    <xf numFmtId="0" fontId="30" fillId="8" borderId="0" xfId="0" applyFont="1" applyFill="1" applyAlignment="1">
      <alignment vertical="center"/>
    </xf>
    <xf numFmtId="0" fontId="24" fillId="8" borderId="0" xfId="0" applyFont="1" applyFill="1" applyAlignment="1">
      <alignment vertical="center"/>
    </xf>
    <xf numFmtId="0" fontId="9" fillId="8" borderId="0" xfId="0" applyFont="1" applyFill="1" applyAlignment="1">
      <alignment vertical="center"/>
    </xf>
    <xf numFmtId="0" fontId="23" fillId="8" borderId="0" xfId="0" applyFont="1" applyFill="1" applyAlignment="1">
      <alignment horizontal="center" vertical="center"/>
    </xf>
    <xf numFmtId="0" fontId="25" fillId="8" borderId="13" xfId="0" applyFont="1" applyFill="1" applyBorder="1" applyAlignment="1">
      <alignment vertical="center"/>
    </xf>
    <xf numFmtId="0" fontId="23" fillId="8" borderId="1" xfId="0" applyFont="1" applyFill="1" applyBorder="1" applyAlignment="1">
      <alignment vertical="center"/>
    </xf>
    <xf numFmtId="0" fontId="23" fillId="8" borderId="1" xfId="0" applyFont="1" applyFill="1" applyBorder="1" applyAlignment="1">
      <alignment horizontal="center" vertical="center"/>
    </xf>
    <xf numFmtId="0" fontId="0" fillId="8" borderId="1" xfId="0" applyFill="1" applyBorder="1"/>
    <xf numFmtId="0" fontId="0" fillId="8" borderId="1" xfId="0" applyFill="1" applyBorder="1" applyAlignment="1">
      <alignment horizontal="center" vertical="center"/>
    </xf>
    <xf numFmtId="0" fontId="0" fillId="8" borderId="1" xfId="0" applyFill="1" applyBorder="1" applyAlignment="1">
      <alignment vertical="center"/>
    </xf>
    <xf numFmtId="0" fontId="0" fillId="8" borderId="14" xfId="0" applyFill="1" applyBorder="1" applyAlignment="1">
      <alignment vertical="center"/>
    </xf>
    <xf numFmtId="0" fontId="6" fillId="24" borderId="0" xfId="0" applyFont="1" applyFill="1"/>
    <xf numFmtId="0" fontId="0" fillId="24" borderId="0" xfId="0" applyFill="1"/>
    <xf numFmtId="0" fontId="18" fillId="24" borderId="0" xfId="0" applyFont="1" applyFill="1"/>
    <xf numFmtId="0" fontId="6" fillId="24" borderId="8" xfId="0" applyFont="1" applyFill="1" applyBorder="1"/>
    <xf numFmtId="0" fontId="6" fillId="24" borderId="9" xfId="0" applyFont="1" applyFill="1" applyBorder="1"/>
    <xf numFmtId="0" fontId="0" fillId="24" borderId="9" xfId="0" applyFill="1" applyBorder="1"/>
    <xf numFmtId="0" fontId="0" fillId="24" borderId="9" xfId="0" applyFill="1" applyBorder="1" applyAlignment="1">
      <alignment horizontal="center" vertical="center"/>
    </xf>
    <xf numFmtId="0" fontId="0" fillId="24" borderId="9" xfId="0" applyFill="1" applyBorder="1" applyAlignment="1">
      <alignment vertical="center"/>
    </xf>
    <xf numFmtId="0" fontId="0" fillId="24" borderId="10" xfId="0" applyFill="1" applyBorder="1" applyAlignment="1">
      <alignment vertical="center"/>
    </xf>
    <xf numFmtId="0" fontId="6" fillId="24" borderId="11" xfId="0" applyFont="1" applyFill="1" applyBorder="1"/>
    <xf numFmtId="0" fontId="0" fillId="24" borderId="0" xfId="0" applyFill="1" applyAlignment="1">
      <alignment horizontal="center" vertical="center"/>
    </xf>
    <xf numFmtId="0" fontId="0" fillId="24" borderId="0" xfId="0" applyFill="1" applyAlignment="1">
      <alignment vertical="center"/>
    </xf>
    <xf numFmtId="0" fontId="0" fillId="24" borderId="12" xfId="0" applyFill="1" applyBorder="1" applyAlignment="1">
      <alignment vertical="center"/>
    </xf>
    <xf numFmtId="0" fontId="18" fillId="24" borderId="0" xfId="0" applyFont="1" applyFill="1" applyAlignment="1">
      <alignment vertical="center" wrapText="1"/>
    </xf>
    <xf numFmtId="0" fontId="18" fillId="24" borderId="12" xfId="0" applyFont="1" applyFill="1" applyBorder="1" applyAlignment="1">
      <alignment vertical="center" wrapText="1"/>
    </xf>
    <xf numFmtId="0" fontId="0" fillId="24" borderId="11" xfId="0" applyFill="1" applyBorder="1"/>
    <xf numFmtId="0" fontId="0" fillId="24" borderId="0" xfId="0" applyFill="1" applyAlignment="1">
      <alignment vertical="center" wrapText="1"/>
    </xf>
    <xf numFmtId="0" fontId="0" fillId="24" borderId="12" xfId="0" applyFill="1" applyBorder="1" applyAlignment="1">
      <alignment vertical="center" wrapText="1"/>
    </xf>
    <xf numFmtId="0" fontId="18" fillId="24" borderId="11" xfId="0" applyFont="1" applyFill="1" applyBorder="1"/>
    <xf numFmtId="0" fontId="18" fillId="24" borderId="0" xfId="0" applyFont="1" applyFill="1" applyAlignment="1">
      <alignment horizontal="center" vertical="center"/>
    </xf>
    <xf numFmtId="0" fontId="18" fillId="24" borderId="0" xfId="0" applyFont="1" applyFill="1" applyAlignment="1">
      <alignment vertical="center"/>
    </xf>
    <xf numFmtId="0" fontId="18" fillId="24" borderId="12" xfId="0" applyFont="1" applyFill="1" applyBorder="1" applyAlignment="1">
      <alignment vertical="center"/>
    </xf>
    <xf numFmtId="0" fontId="0" fillId="24" borderId="12" xfId="0" applyFill="1" applyBorder="1" applyAlignment="1">
      <alignment horizontal="center" vertical="center"/>
    </xf>
    <xf numFmtId="0" fontId="0" fillId="24" borderId="13" xfId="0" applyFill="1" applyBorder="1"/>
    <xf numFmtId="0" fontId="0" fillId="24" borderId="1" xfId="0" applyFill="1" applyBorder="1"/>
    <xf numFmtId="0" fontId="0" fillId="24" borderId="1" xfId="0" applyFill="1" applyBorder="1" applyAlignment="1">
      <alignment horizontal="center" vertical="center"/>
    </xf>
    <xf numFmtId="0" fontId="0" fillId="24" borderId="1" xfId="0" applyFill="1" applyBorder="1" applyAlignment="1">
      <alignment vertical="center"/>
    </xf>
    <xf numFmtId="0" fontId="0" fillId="24" borderId="14" xfId="0" applyFill="1" applyBorder="1" applyAlignment="1">
      <alignment vertical="center"/>
    </xf>
    <xf numFmtId="0" fontId="42" fillId="5" borderId="11" xfId="0" applyFont="1" applyFill="1" applyBorder="1" applyAlignment="1">
      <alignment horizontal="left" vertical="center"/>
    </xf>
    <xf numFmtId="167" fontId="12" fillId="5" borderId="4" xfId="0" applyNumberFormat="1" applyFont="1" applyFill="1" applyBorder="1"/>
    <xf numFmtId="167" fontId="12" fillId="7" borderId="4" xfId="0" applyNumberFormat="1" applyFont="1" applyFill="1" applyBorder="1"/>
    <xf numFmtId="0" fontId="4" fillId="24" borderId="11" xfId="0" applyFont="1" applyFill="1" applyBorder="1"/>
    <xf numFmtId="165" fontId="12" fillId="5" borderId="4" xfId="0" applyNumberFormat="1" applyFont="1" applyFill="1" applyBorder="1" applyAlignment="1"/>
    <xf numFmtId="165" fontId="12" fillId="5" borderId="20" xfId="0" applyNumberFormat="1" applyFont="1" applyFill="1" applyBorder="1" applyAlignment="1"/>
    <xf numFmtId="165" fontId="12" fillId="5" borderId="2" xfId="0" applyNumberFormat="1" applyFont="1" applyFill="1" applyBorder="1" applyAlignment="1"/>
    <xf numFmtId="0" fontId="7" fillId="0" borderId="2" xfId="0" applyFont="1" applyBorder="1" applyAlignment="1">
      <alignment horizontal="center" vertical="center"/>
    </xf>
    <xf numFmtId="0" fontId="0" fillId="0" borderId="0" xfId="0" applyFill="1"/>
    <xf numFmtId="0" fontId="0" fillId="0" borderId="0" xfId="0" applyFill="1" applyAlignment="1">
      <alignment horizont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center" vertical="center"/>
    </xf>
    <xf numFmtId="10" fontId="0" fillId="0" borderId="0" xfId="0" applyNumberFormat="1" applyFill="1" applyAlignment="1">
      <alignment horizontal="center" vertical="center"/>
    </xf>
    <xf numFmtId="0" fontId="3" fillId="0" borderId="0" xfId="0" applyFont="1" applyFill="1"/>
    <xf numFmtId="0" fontId="16" fillId="5" borderId="8" xfId="0" applyFont="1" applyFill="1" applyBorder="1" applyAlignment="1">
      <alignment vertical="center"/>
    </xf>
    <xf numFmtId="0" fontId="0" fillId="0" borderId="0" xfId="0" applyAlignment="1">
      <alignment vertical="center"/>
    </xf>
    <xf numFmtId="0" fontId="16" fillId="5" borderId="11" xfId="0" applyFont="1" applyFill="1" applyBorder="1" applyAlignment="1">
      <alignment vertical="center"/>
    </xf>
    <xf numFmtId="0" fontId="2" fillId="24" borderId="11" xfId="0" applyFont="1" applyFill="1" applyBorder="1"/>
    <xf numFmtId="0" fontId="2" fillId="24" borderId="11" xfId="0" applyFont="1" applyFill="1" applyBorder="1" applyAlignment="1"/>
    <xf numFmtId="0" fontId="0" fillId="24" borderId="0" xfId="0" applyFill="1" applyAlignment="1"/>
    <xf numFmtId="0" fontId="23" fillId="5" borderId="11" xfId="0" applyFont="1" applyFill="1" applyBorder="1" applyAlignment="1">
      <alignment horizontal="left" vertical="center"/>
    </xf>
    <xf numFmtId="0" fontId="23" fillId="0" borderId="11" xfId="0" applyFont="1" applyBorder="1" applyAlignment="1">
      <alignment vertical="center"/>
    </xf>
    <xf numFmtId="0" fontId="6" fillId="20" borderId="2" xfId="0" applyFont="1" applyFill="1" applyBorder="1" applyAlignment="1">
      <alignment horizontal="center" vertical="center"/>
    </xf>
    <xf numFmtId="0" fontId="6" fillId="4" borderId="21" xfId="0" applyFont="1" applyFill="1" applyBorder="1" applyAlignment="1">
      <alignment horizontal="center" vertical="center"/>
    </xf>
    <xf numFmtId="0" fontId="6" fillId="4" borderId="15" xfId="0" applyFont="1" applyFill="1" applyBorder="1" applyAlignment="1">
      <alignment horizontal="center" vertical="center"/>
    </xf>
    <xf numFmtId="0" fontId="6" fillId="18" borderId="2" xfId="0" applyFont="1" applyFill="1" applyBorder="1" applyAlignment="1">
      <alignment horizontal="center" vertical="center"/>
    </xf>
    <xf numFmtId="0" fontId="28" fillId="21" borderId="6" xfId="0" applyFont="1" applyFill="1" applyBorder="1" applyAlignment="1">
      <alignment horizontal="center" vertical="center"/>
    </xf>
    <xf numFmtId="0" fontId="28" fillId="21" borderId="15" xfId="0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/>
    </xf>
    <xf numFmtId="0" fontId="6" fillId="3" borderId="21" xfId="0" applyFont="1" applyFill="1" applyBorder="1" applyAlignment="1">
      <alignment horizontal="center"/>
    </xf>
    <xf numFmtId="0" fontId="6" fillId="21" borderId="2" xfId="0" applyFont="1" applyFill="1" applyBorder="1" applyAlignment="1">
      <alignment horizontal="center" vertical="center" wrapText="1"/>
    </xf>
    <xf numFmtId="0" fontId="6" fillId="22" borderId="2" xfId="0" applyFont="1" applyFill="1" applyBorder="1" applyAlignment="1">
      <alignment horizontal="center" vertical="center" wrapText="1"/>
    </xf>
    <xf numFmtId="0" fontId="27" fillId="0" borderId="9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6" fillId="11" borderId="6" xfId="0" applyFont="1" applyFill="1" applyBorder="1" applyAlignment="1">
      <alignment horizontal="center" vertical="center"/>
    </xf>
    <xf numFmtId="0" fontId="6" fillId="11" borderId="15" xfId="0" applyFont="1" applyFill="1" applyBorder="1" applyAlignment="1">
      <alignment horizontal="center" vertical="center"/>
    </xf>
    <xf numFmtId="9" fontId="0" fillId="0" borderId="2" xfId="1" applyFont="1" applyBorder="1" applyAlignment="1">
      <alignment horizontal="center" vertical="center"/>
    </xf>
    <xf numFmtId="9" fontId="0" fillId="0" borderId="6" xfId="1" applyFont="1" applyBorder="1" applyAlignment="1">
      <alignment horizontal="center" vertical="center"/>
    </xf>
    <xf numFmtId="9" fontId="0" fillId="0" borderId="15" xfId="1" applyFont="1" applyBorder="1" applyAlignment="1">
      <alignment horizontal="center" vertical="center"/>
    </xf>
    <xf numFmtId="0" fontId="28" fillId="20" borderId="2" xfId="0" applyFont="1" applyFill="1" applyBorder="1" applyAlignment="1">
      <alignment horizontal="center" vertical="center"/>
    </xf>
    <xf numFmtId="0" fontId="28" fillId="4" borderId="6" xfId="0" applyFont="1" applyFill="1" applyBorder="1" applyAlignment="1">
      <alignment horizontal="center" vertical="center"/>
    </xf>
    <xf numFmtId="0" fontId="28" fillId="4" borderId="21" xfId="0" applyFont="1" applyFill="1" applyBorder="1" applyAlignment="1">
      <alignment horizontal="center" vertical="center"/>
    </xf>
    <xf numFmtId="0" fontId="28" fillId="4" borderId="15" xfId="0" applyFont="1" applyFill="1" applyBorder="1" applyAlignment="1">
      <alignment horizontal="center" vertical="center"/>
    </xf>
    <xf numFmtId="0" fontId="28" fillId="18" borderId="2" xfId="0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 wrapText="1"/>
    </xf>
    <xf numFmtId="0" fontId="6" fillId="3" borderId="21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/>
    </xf>
    <xf numFmtId="0" fontId="6" fillId="18" borderId="6" xfId="0" applyFont="1" applyFill="1" applyBorder="1" applyAlignment="1">
      <alignment horizontal="center"/>
    </xf>
    <xf numFmtId="0" fontId="6" fillId="18" borderId="21" xfId="0" applyFont="1" applyFill="1" applyBorder="1" applyAlignment="1">
      <alignment horizontal="center"/>
    </xf>
    <xf numFmtId="0" fontId="6" fillId="18" borderId="15" xfId="0" applyFont="1" applyFill="1" applyBorder="1" applyAlignment="1">
      <alignment horizontal="center"/>
    </xf>
    <xf numFmtId="0" fontId="6" fillId="16" borderId="2" xfId="0" applyFont="1" applyFill="1" applyBorder="1" applyAlignment="1">
      <alignment horizontal="center"/>
    </xf>
    <xf numFmtId="0" fontId="28" fillId="3" borderId="2" xfId="0" applyFont="1" applyFill="1" applyBorder="1" applyAlignment="1">
      <alignment horizontal="center"/>
    </xf>
    <xf numFmtId="0" fontId="28" fillId="18" borderId="6" xfId="0" applyFont="1" applyFill="1" applyBorder="1" applyAlignment="1">
      <alignment horizontal="center"/>
    </xf>
    <xf numFmtId="0" fontId="28" fillId="18" borderId="21" xfId="0" applyFont="1" applyFill="1" applyBorder="1" applyAlignment="1">
      <alignment horizontal="center"/>
    </xf>
    <xf numFmtId="0" fontId="28" fillId="18" borderId="15" xfId="0" applyFont="1" applyFill="1" applyBorder="1" applyAlignment="1">
      <alignment horizontal="center"/>
    </xf>
    <xf numFmtId="0" fontId="28" fillId="16" borderId="2" xfId="0" applyFont="1" applyFill="1" applyBorder="1" applyAlignment="1">
      <alignment horizontal="center"/>
    </xf>
    <xf numFmtId="0" fontId="0" fillId="0" borderId="0" xfId="0" applyAlignment="1">
      <alignment vertical="center"/>
    </xf>
    <xf numFmtId="0" fontId="17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6" fillId="11" borderId="21" xfId="0" applyFont="1" applyFill="1" applyBorder="1" applyAlignment="1">
      <alignment horizontal="center" vertical="center"/>
    </xf>
    <xf numFmtId="0" fontId="6" fillId="15" borderId="6" xfId="0" applyFont="1" applyFill="1" applyBorder="1" applyAlignment="1">
      <alignment horizontal="center" vertical="center"/>
    </xf>
    <xf numFmtId="0" fontId="6" fillId="15" borderId="21" xfId="0" applyFont="1" applyFill="1" applyBorder="1" applyAlignment="1">
      <alignment horizontal="center" vertical="center"/>
    </xf>
    <xf numFmtId="0" fontId="6" fillId="15" borderId="15" xfId="0" applyFont="1" applyFill="1" applyBorder="1" applyAlignment="1">
      <alignment horizontal="center" vertical="center"/>
    </xf>
    <xf numFmtId="9" fontId="6" fillId="2" borderId="1" xfId="0" applyNumberFormat="1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9" fontId="6" fillId="3" borderId="1" xfId="0" applyNumberFormat="1" applyFont="1" applyFill="1" applyBorder="1" applyAlignment="1">
      <alignment horizontal="center"/>
    </xf>
    <xf numFmtId="0" fontId="6" fillId="3" borderId="1" xfId="0" applyFont="1" applyFill="1" applyBorder="1" applyAlignment="1">
      <alignment horizontal="center"/>
    </xf>
  </cellXfs>
  <cellStyles count="21">
    <cellStyle name="Hiperlink 2" xfId="2"/>
    <cellStyle name="Normal" xfId="0" builtinId="0"/>
    <cellStyle name="Normal 2" xfId="3"/>
    <cellStyle name="Normal 2 2" xfId="4"/>
    <cellStyle name="Normal 2 3" xfId="5"/>
    <cellStyle name="Normal 2 3 2" xfId="6"/>
    <cellStyle name="Normal 2 4" xfId="7"/>
    <cellStyle name="Normal 2 5" xfId="8"/>
    <cellStyle name="Normal 3" xfId="9"/>
    <cellStyle name="Normal 4" xfId="10"/>
    <cellStyle name="Normal 5" xfId="11"/>
    <cellStyle name="Normal 5 2" xfId="12"/>
    <cellStyle name="Normal 5 3" xfId="13"/>
    <cellStyle name="Normal 6" xfId="14"/>
    <cellStyle name="Normal 6 2" xfId="15"/>
    <cellStyle name="Normal 7" xfId="16"/>
    <cellStyle name="Porcentagem" xfId="1" builtinId="5"/>
    <cellStyle name="Vírgula 2" xfId="17"/>
    <cellStyle name="Vírgula 2 2" xfId="18"/>
    <cellStyle name="Vírgula 2 2 2" xfId="19"/>
    <cellStyle name="Vírgula 2 3" xfId="20"/>
  </cellStyles>
  <dxfs count="90"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 patternType="solid">
          <bgColor theme="9" tint="0.79995117038483843"/>
        </patternFill>
      </fill>
    </dxf>
    <dxf>
      <fill>
        <patternFill patternType="solid">
          <bgColor theme="8" tint="0.79995117038483843"/>
        </patternFill>
      </fill>
    </dxf>
    <dxf>
      <fill>
        <patternFill>
          <bgColor rgb="FF00B05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C0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00B0F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E3300"/>
        </patternFill>
      </fill>
    </dxf>
    <dxf>
      <fill>
        <patternFill patternType="solid">
          <bgColor rgb="FFFE66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CC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CDF00F"/>
        </patternFill>
      </fill>
    </dxf>
    <dxf>
      <fill>
        <patternFill patternType="solid">
          <bgColor rgb="FF99DF1F"/>
        </patternFill>
      </fill>
    </dxf>
    <dxf>
      <fill>
        <patternFill patternType="solid">
          <bgColor rgb="FF66D030"/>
        </patternFill>
      </fill>
    </dxf>
    <dxf>
      <fill>
        <patternFill patternType="solid">
          <bgColor rgb="FF33C040"/>
        </patternFill>
      </fill>
    </dxf>
    <dxf>
      <fill>
        <patternFill patternType="solid">
          <bgColor rgb="FF00B05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E3300"/>
        </patternFill>
      </fill>
    </dxf>
    <dxf>
      <fill>
        <patternFill patternType="solid">
          <bgColor rgb="FFFE66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CC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CDF00F"/>
        </patternFill>
      </fill>
    </dxf>
    <dxf>
      <fill>
        <patternFill patternType="solid">
          <bgColor rgb="FF99DF1F"/>
        </patternFill>
      </fill>
    </dxf>
    <dxf>
      <fill>
        <patternFill patternType="solid">
          <bgColor rgb="FF66D030"/>
        </patternFill>
      </fill>
    </dxf>
    <dxf>
      <fill>
        <patternFill patternType="solid">
          <bgColor rgb="FF33C040"/>
        </patternFill>
      </fill>
    </dxf>
    <dxf>
      <fill>
        <patternFill patternType="solid">
          <bgColor rgb="FF00B050"/>
        </patternFill>
      </fill>
    </dxf>
    <dxf>
      <fill>
        <patternFill patternType="solid">
          <bgColor rgb="FF00A44A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FFC000"/>
        </patternFill>
      </fill>
    </dxf>
    <dxf>
      <fill>
        <patternFill patternType="solid">
          <bgColor rgb="FF00A44A"/>
        </patternFill>
      </fill>
    </dxf>
    <dxf>
      <fill>
        <patternFill patternType="solid">
          <bgColor rgb="FF00A44A"/>
        </patternFill>
      </fill>
    </dxf>
    <dxf>
      <fill>
        <patternFill patternType="solid">
          <bgColor rgb="FF00A44A"/>
        </patternFill>
      </fill>
    </dxf>
    <dxf>
      <fill>
        <patternFill patternType="solid">
          <bgColor rgb="FF00A44A"/>
        </patternFill>
      </fill>
    </dxf>
    <dxf>
      <fill>
        <patternFill patternType="solid">
          <bgColor rgb="FF00A44A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FFC000"/>
        </patternFill>
      </fill>
    </dxf>
    <dxf>
      <fill>
        <patternFill>
          <bgColor rgb="FF00B05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C0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00B0F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C0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E3300"/>
        </patternFill>
      </fill>
    </dxf>
    <dxf>
      <fill>
        <patternFill patternType="solid">
          <bgColor rgb="FFFE66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CC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CDF00F"/>
        </patternFill>
      </fill>
    </dxf>
    <dxf>
      <fill>
        <patternFill patternType="solid">
          <bgColor rgb="FF99DF1F"/>
        </patternFill>
      </fill>
    </dxf>
    <dxf>
      <fill>
        <patternFill patternType="solid">
          <bgColor rgb="FF66D030"/>
        </patternFill>
      </fill>
    </dxf>
    <dxf>
      <fill>
        <patternFill patternType="solid">
          <bgColor rgb="FF33C040"/>
        </patternFill>
      </fill>
    </dxf>
    <dxf>
      <fill>
        <patternFill patternType="solid">
          <bgColor rgb="FF00B05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E3300"/>
        </patternFill>
      </fill>
    </dxf>
    <dxf>
      <fill>
        <patternFill patternType="solid">
          <bgColor rgb="FFFE66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CC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CDF00F"/>
        </patternFill>
      </fill>
    </dxf>
    <dxf>
      <fill>
        <patternFill patternType="solid">
          <bgColor rgb="FF99DF1F"/>
        </patternFill>
      </fill>
    </dxf>
    <dxf>
      <fill>
        <patternFill patternType="solid">
          <bgColor rgb="FF66D030"/>
        </patternFill>
      </fill>
    </dxf>
    <dxf>
      <fill>
        <patternFill patternType="solid">
          <bgColor rgb="FF33C040"/>
        </patternFill>
      </fill>
    </dxf>
    <dxf>
      <fill>
        <patternFill patternType="solid">
          <bgColor rgb="FF00B050"/>
        </patternFill>
      </fill>
    </dxf>
    <dxf>
      <fill>
        <patternFill patternType="solid">
          <bgColor rgb="FF00B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FFC000"/>
        </patternFill>
      </fill>
    </dxf>
    <dxf>
      <fill>
        <patternFill patternType="solid">
          <bgColor rgb="FF00A44A"/>
        </patternFill>
      </fill>
    </dxf>
    <dxf>
      <fill>
        <patternFill patternType="solid">
          <bgColor rgb="FF00A44A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FFC00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FFC00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FFC000"/>
        </patternFill>
      </fill>
    </dxf>
    <dxf>
      <fill>
        <patternFill patternType="solid">
          <bgColor rgb="FF00A44A"/>
        </patternFill>
      </fill>
    </dxf>
    <dxf>
      <fill>
        <patternFill patternType="solid">
          <bgColor rgb="FF00A44A"/>
        </patternFill>
      </fill>
    </dxf>
    <dxf>
      <fill>
        <patternFill patternType="solid">
          <bgColor rgb="FF00A44A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FFC000"/>
        </patternFill>
      </fill>
    </dxf>
  </dxfs>
  <tableStyles count="0" defaultTableStyle="TableStyleMedium2" defaultPivotStyle="PivotStyleLight16"/>
  <colors>
    <mruColors>
      <color rgb="FFFFCCFF"/>
      <color rgb="FFFFFF00"/>
      <color rgb="FFCEB7EF"/>
      <color rgb="FF00B050"/>
      <color rgb="FF00A44A"/>
      <color rgb="FF33C040"/>
      <color rgb="FF66D030"/>
      <color rgb="FF33FFFF"/>
      <color rgb="FF99DF1F"/>
      <color rgb="FFCDF00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server\GEVS\IMUNIZACAO\PEI\SISTEMAS%20-%20ARQUIVOS\COBERTURAS\BASE%20PARA%20COBERTURAS%20VeC\2025\12.Dezembro\baseVeC_hepatiteB_%20ate30dias_%20jan_dez_2025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GEVS/IMUNIZACAO/PEI/SISTEMAS%20-%20ARQUIVOS/COBERTURAS/BASE%20PARA%20COBERTURAS%20VeC/2026/2.Fevereiro/baseVeC_VSR_gestantes_jan_fev_2026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onic/OneDrive/&#193;rea%20de%20Trabalho/Bruna/remoto/remoto/https:/d.docs.live.net/Users/brunansoares/Downloads/BASE%20UNIFICADA%20VEC-%20Julho%202024%20-%20covi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B ATÉ 30 DIAS_PROCEDENCIA"/>
      <sheetName val="HB ATÉ 30 DIAS_RESIDENCIA"/>
      <sheetName val="TABDIN&lt;=30D"/>
      <sheetName val="TABDIN&lt;=2D"/>
      <sheetName val="TABDIN&lt;=1D"/>
      <sheetName val="Sheet1"/>
      <sheetName val="Filtros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SR"/>
      <sheetName val="Tabdin"/>
      <sheetName val="Sheet1"/>
      <sheetName val="Filtros"/>
    </sheetNames>
    <sheetDataSet>
      <sheetData sheetId="0"/>
      <sheetData sheetId="1">
        <row r="8">
          <cell r="D8" t="str">
            <v>Afonso Cláudio</v>
          </cell>
          <cell r="E8">
            <v>48</v>
          </cell>
        </row>
        <row r="9">
          <cell r="D9" t="str">
            <v>Água Doce do Norte</v>
          </cell>
          <cell r="E9">
            <v>16</v>
          </cell>
        </row>
        <row r="10">
          <cell r="D10" t="str">
            <v>Águia Branca</v>
          </cell>
          <cell r="E10">
            <v>18</v>
          </cell>
        </row>
        <row r="11">
          <cell r="D11" t="str">
            <v>Alegre</v>
          </cell>
          <cell r="E11">
            <v>66</v>
          </cell>
        </row>
        <row r="12">
          <cell r="D12" t="str">
            <v>Alfredo Chaves</v>
          </cell>
          <cell r="E12">
            <v>30</v>
          </cell>
        </row>
        <row r="13">
          <cell r="D13" t="str">
            <v>Alto Rio Novo</v>
          </cell>
          <cell r="E13">
            <v>14</v>
          </cell>
        </row>
        <row r="14">
          <cell r="D14" t="str">
            <v>Anchieta</v>
          </cell>
          <cell r="E14">
            <v>67</v>
          </cell>
        </row>
        <row r="15">
          <cell r="D15" t="str">
            <v>Apiacá</v>
          </cell>
          <cell r="E15">
            <v>9</v>
          </cell>
        </row>
        <row r="16">
          <cell r="D16" t="str">
            <v>Aracruz</v>
          </cell>
          <cell r="E16">
            <v>258</v>
          </cell>
        </row>
        <row r="17">
          <cell r="D17" t="str">
            <v>Atílio Vivacqua</v>
          </cell>
          <cell r="E17">
            <v>34</v>
          </cell>
        </row>
        <row r="18">
          <cell r="D18" t="str">
            <v>Baixo Guandu</v>
          </cell>
          <cell r="E18">
            <v>38</v>
          </cell>
        </row>
        <row r="19">
          <cell r="D19" t="str">
            <v>Barra de São Francisco</v>
          </cell>
          <cell r="E19">
            <v>90</v>
          </cell>
        </row>
        <row r="20">
          <cell r="D20" t="str">
            <v>Boa Esperança</v>
          </cell>
          <cell r="E20">
            <v>26</v>
          </cell>
        </row>
        <row r="21">
          <cell r="D21" t="str">
            <v>Bom Jesus do Norte</v>
          </cell>
          <cell r="E21">
            <v>7</v>
          </cell>
        </row>
        <row r="22">
          <cell r="D22" t="str">
            <v>Brejetuba</v>
          </cell>
          <cell r="E22">
            <v>41</v>
          </cell>
        </row>
        <row r="23">
          <cell r="D23" t="str">
            <v>Cachoeiro de Itapemirim</v>
          </cell>
          <cell r="E23">
            <v>376</v>
          </cell>
        </row>
        <row r="24">
          <cell r="D24" t="str">
            <v>Cariacica</v>
          </cell>
          <cell r="E24">
            <v>813</v>
          </cell>
        </row>
        <row r="25">
          <cell r="D25" t="str">
            <v>Castelo</v>
          </cell>
          <cell r="E25">
            <v>82</v>
          </cell>
        </row>
        <row r="26">
          <cell r="D26" t="str">
            <v>Colatina</v>
          </cell>
          <cell r="E26">
            <v>225</v>
          </cell>
        </row>
        <row r="27">
          <cell r="D27" t="str">
            <v>Conceição da Barra</v>
          </cell>
          <cell r="E27">
            <v>88</v>
          </cell>
        </row>
        <row r="28">
          <cell r="D28" t="str">
            <v>Conceição do Castelo</v>
          </cell>
          <cell r="E28">
            <v>21</v>
          </cell>
        </row>
        <row r="29">
          <cell r="D29" t="str">
            <v>Divino de São Lourenço</v>
          </cell>
          <cell r="E29">
            <v>9</v>
          </cell>
        </row>
        <row r="30">
          <cell r="D30" t="str">
            <v>Domingos Martins</v>
          </cell>
          <cell r="E30">
            <v>83</v>
          </cell>
        </row>
        <row r="31">
          <cell r="D31" t="str">
            <v>Dores do Rio Preto</v>
          </cell>
          <cell r="E31">
            <v>16</v>
          </cell>
        </row>
        <row r="32">
          <cell r="D32" t="str">
            <v>Ecoporanga</v>
          </cell>
          <cell r="E32">
            <v>48</v>
          </cell>
        </row>
        <row r="33">
          <cell r="D33" t="str">
            <v>Fundão</v>
          </cell>
          <cell r="E33">
            <v>39</v>
          </cell>
        </row>
        <row r="34">
          <cell r="D34" t="str">
            <v>Governador Lindenberg</v>
          </cell>
          <cell r="E34">
            <v>28</v>
          </cell>
        </row>
        <row r="35">
          <cell r="D35" t="str">
            <v>Guaçuí</v>
          </cell>
          <cell r="E35">
            <v>52</v>
          </cell>
        </row>
        <row r="36">
          <cell r="D36" t="str">
            <v>Guarapari</v>
          </cell>
          <cell r="E36">
            <v>234</v>
          </cell>
        </row>
        <row r="37">
          <cell r="D37" t="str">
            <v>Ibatiba</v>
          </cell>
          <cell r="E37">
            <v>64</v>
          </cell>
        </row>
        <row r="38">
          <cell r="D38" t="str">
            <v>Ibiraçu</v>
          </cell>
          <cell r="E38">
            <v>23</v>
          </cell>
        </row>
        <row r="39">
          <cell r="D39" t="str">
            <v>Ibitirama</v>
          </cell>
          <cell r="E39">
            <v>37</v>
          </cell>
        </row>
        <row r="40">
          <cell r="D40" t="str">
            <v>Iconha</v>
          </cell>
          <cell r="E40">
            <v>17</v>
          </cell>
        </row>
        <row r="41">
          <cell r="D41" t="str">
            <v>Irupi</v>
          </cell>
          <cell r="E41">
            <v>26</v>
          </cell>
        </row>
        <row r="42">
          <cell r="D42" t="str">
            <v>Itaguaçu</v>
          </cell>
          <cell r="E42">
            <v>24</v>
          </cell>
        </row>
        <row r="43">
          <cell r="D43" t="str">
            <v>Itapemirim</v>
          </cell>
          <cell r="E43">
            <v>92</v>
          </cell>
        </row>
        <row r="44">
          <cell r="D44" t="str">
            <v>Itarana</v>
          </cell>
          <cell r="E44">
            <v>18</v>
          </cell>
        </row>
        <row r="45">
          <cell r="D45" t="str">
            <v>Iúna</v>
          </cell>
          <cell r="E45">
            <v>56</v>
          </cell>
        </row>
        <row r="46">
          <cell r="D46" t="str">
            <v>Jaguaré</v>
          </cell>
          <cell r="E46">
            <v>79</v>
          </cell>
        </row>
        <row r="47">
          <cell r="D47" t="str">
            <v>Jerônimo Monteiro</v>
          </cell>
          <cell r="E47">
            <v>28</v>
          </cell>
        </row>
        <row r="48">
          <cell r="D48" t="str">
            <v>João Neiva</v>
          </cell>
          <cell r="E48">
            <v>30</v>
          </cell>
        </row>
        <row r="49">
          <cell r="D49" t="str">
            <v>Laranja da Terra</v>
          </cell>
          <cell r="E49">
            <v>22</v>
          </cell>
        </row>
        <row r="50">
          <cell r="D50" t="str">
            <v>Linhares</v>
          </cell>
          <cell r="E50">
            <v>428</v>
          </cell>
        </row>
        <row r="51">
          <cell r="D51" t="str">
            <v>Mantenópolis</v>
          </cell>
          <cell r="E51">
            <v>26</v>
          </cell>
        </row>
        <row r="52">
          <cell r="D52" t="str">
            <v>Marataízes</v>
          </cell>
          <cell r="E52">
            <v>77</v>
          </cell>
        </row>
        <row r="53">
          <cell r="D53" t="str">
            <v>Marechal Floriano</v>
          </cell>
          <cell r="E53">
            <v>22</v>
          </cell>
        </row>
        <row r="54">
          <cell r="D54" t="str">
            <v>Marilândia</v>
          </cell>
          <cell r="E54">
            <v>28</v>
          </cell>
        </row>
        <row r="55">
          <cell r="D55" t="str">
            <v>Mimoso do Sul</v>
          </cell>
          <cell r="E55">
            <v>47</v>
          </cell>
        </row>
        <row r="56">
          <cell r="D56" t="str">
            <v>Montanha</v>
          </cell>
          <cell r="E56">
            <v>49</v>
          </cell>
        </row>
        <row r="57">
          <cell r="D57" t="str">
            <v>Mucurici</v>
          </cell>
          <cell r="E57">
            <v>13</v>
          </cell>
        </row>
        <row r="58">
          <cell r="D58" t="str">
            <v>Muniz Freire</v>
          </cell>
          <cell r="E58">
            <v>29</v>
          </cell>
        </row>
        <row r="59">
          <cell r="D59" t="str">
            <v>Muqui</v>
          </cell>
          <cell r="E59">
            <v>31</v>
          </cell>
        </row>
        <row r="60">
          <cell r="D60" t="str">
            <v>Nova Venécia</v>
          </cell>
          <cell r="E60">
            <v>119</v>
          </cell>
        </row>
        <row r="61">
          <cell r="D61" t="str">
            <v>Pancas</v>
          </cell>
          <cell r="E61">
            <v>38</v>
          </cell>
        </row>
        <row r="62">
          <cell r="D62" t="str">
            <v>Pedro Canário</v>
          </cell>
          <cell r="E62">
            <v>52</v>
          </cell>
        </row>
        <row r="63">
          <cell r="D63" t="str">
            <v>Pinheiros</v>
          </cell>
          <cell r="E63">
            <v>67</v>
          </cell>
        </row>
        <row r="64">
          <cell r="D64" t="str">
            <v>Piúma</v>
          </cell>
          <cell r="E64">
            <v>34</v>
          </cell>
        </row>
        <row r="65">
          <cell r="D65" t="str">
            <v>Ponto Belo</v>
          </cell>
          <cell r="E65">
            <v>13</v>
          </cell>
        </row>
        <row r="66">
          <cell r="D66" t="str">
            <v>Presidente Kennedy</v>
          </cell>
          <cell r="E66">
            <v>31</v>
          </cell>
        </row>
        <row r="67">
          <cell r="D67" t="str">
            <v>Rio Bananal</v>
          </cell>
          <cell r="E67">
            <v>58</v>
          </cell>
        </row>
        <row r="68">
          <cell r="D68" t="str">
            <v>Rio Novo do Sul</v>
          </cell>
          <cell r="E68">
            <v>28</v>
          </cell>
        </row>
        <row r="69">
          <cell r="D69" t="str">
            <v>Santa Leopoldina</v>
          </cell>
          <cell r="E69">
            <v>16</v>
          </cell>
        </row>
        <row r="70">
          <cell r="D70" t="str">
            <v>Santa Maria de Jetibá</v>
          </cell>
          <cell r="E70">
            <v>100</v>
          </cell>
        </row>
        <row r="71">
          <cell r="D71" t="str">
            <v>Santa Teresa</v>
          </cell>
          <cell r="E71">
            <v>46</v>
          </cell>
        </row>
        <row r="72">
          <cell r="D72" t="str">
            <v>São Domingos do Norte</v>
          </cell>
          <cell r="E72">
            <v>20</v>
          </cell>
        </row>
        <row r="73">
          <cell r="D73" t="str">
            <v>São Gabriel da Palha</v>
          </cell>
          <cell r="E73">
            <v>100</v>
          </cell>
        </row>
        <row r="74">
          <cell r="D74" t="str">
            <v>São José do Calçado</v>
          </cell>
          <cell r="E74">
            <v>21</v>
          </cell>
        </row>
        <row r="75">
          <cell r="D75" t="str">
            <v>São Mateus</v>
          </cell>
          <cell r="E75">
            <v>242</v>
          </cell>
        </row>
        <row r="76">
          <cell r="D76" t="str">
            <v>São Roque do Canaã</v>
          </cell>
          <cell r="E76">
            <v>22</v>
          </cell>
        </row>
        <row r="77">
          <cell r="D77" t="str">
            <v>Serra</v>
          </cell>
          <cell r="E77">
            <v>1117</v>
          </cell>
        </row>
        <row r="78">
          <cell r="D78" t="str">
            <v>Sooretama</v>
          </cell>
          <cell r="E78">
            <v>86</v>
          </cell>
        </row>
        <row r="79">
          <cell r="D79" t="str">
            <v>Vargem Alta</v>
          </cell>
          <cell r="E79">
            <v>50</v>
          </cell>
        </row>
        <row r="80">
          <cell r="D80" t="str">
            <v>Venda Nova do Imigrante</v>
          </cell>
          <cell r="E80">
            <v>69</v>
          </cell>
        </row>
        <row r="81">
          <cell r="D81" t="str">
            <v>Viana</v>
          </cell>
          <cell r="E81">
            <v>180</v>
          </cell>
        </row>
        <row r="82">
          <cell r="D82" t="str">
            <v>Vila Pavão</v>
          </cell>
          <cell r="E82">
            <v>18</v>
          </cell>
        </row>
        <row r="83">
          <cell r="D83" t="str">
            <v>Vila Valério</v>
          </cell>
          <cell r="E83">
            <v>34</v>
          </cell>
        </row>
        <row r="84">
          <cell r="D84" t="str">
            <v>Vila Velha</v>
          </cell>
          <cell r="E84">
            <v>802</v>
          </cell>
        </row>
        <row r="85">
          <cell r="D85" t="str">
            <v>Vitória</v>
          </cell>
          <cell r="E85">
            <v>535</v>
          </cell>
        </row>
      </sheetData>
      <sheetData sheetId="2"/>
      <sheetData sheetId="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ID - procedencia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9"/>
  <dimension ref="A1:P96"/>
  <sheetViews>
    <sheetView topLeftCell="A52" workbookViewId="0">
      <selection activeCell="N80" sqref="N80"/>
    </sheetView>
  </sheetViews>
  <sheetFormatPr defaultColWidth="9" defaultRowHeight="15"/>
  <cols>
    <col min="1" max="1" width="18.140625" customWidth="1"/>
    <col min="2" max="2" width="23.85546875" customWidth="1"/>
    <col min="3" max="11" width="13" customWidth="1"/>
    <col min="12" max="12" width="10.140625" customWidth="1"/>
    <col min="13" max="16" width="14.28515625" customWidth="1"/>
  </cols>
  <sheetData>
    <row r="1" spans="1:16">
      <c r="C1" s="348">
        <v>0.9</v>
      </c>
      <c r="D1" s="349"/>
      <c r="E1" s="350">
        <v>0.95</v>
      </c>
      <c r="F1" s="351"/>
      <c r="G1" s="351"/>
      <c r="H1" s="351"/>
      <c r="I1" s="351"/>
      <c r="J1" s="351"/>
      <c r="K1" s="351"/>
      <c r="L1" s="351"/>
    </row>
    <row r="2" spans="1:16" ht="59.25" customHeight="1">
      <c r="A2" s="2" t="s">
        <v>5</v>
      </c>
      <c r="B2" s="2" t="s">
        <v>6</v>
      </c>
      <c r="C2" s="3" t="s">
        <v>15</v>
      </c>
      <c r="D2" s="3" t="s">
        <v>33</v>
      </c>
      <c r="E2" s="3" t="s">
        <v>17</v>
      </c>
      <c r="F2" s="3" t="s">
        <v>19</v>
      </c>
      <c r="G2" s="3" t="s">
        <v>21</v>
      </c>
      <c r="H2" s="3" t="s">
        <v>29</v>
      </c>
      <c r="I2" s="3" t="s">
        <v>23</v>
      </c>
      <c r="J2" s="3" t="s">
        <v>25</v>
      </c>
      <c r="K2" s="3" t="s">
        <v>27</v>
      </c>
      <c r="L2" s="3" t="s">
        <v>31</v>
      </c>
      <c r="M2" s="3" t="s">
        <v>209</v>
      </c>
      <c r="N2" s="3" t="s">
        <v>210</v>
      </c>
      <c r="O2" s="3" t="s">
        <v>211</v>
      </c>
      <c r="P2" s="3" t="s">
        <v>212</v>
      </c>
    </row>
    <row r="3" spans="1:16">
      <c r="A3" s="4" t="s">
        <v>40</v>
      </c>
      <c r="B3" s="4" t="s">
        <v>41</v>
      </c>
      <c r="C3" s="5">
        <f>'CV Rotina &lt;2A - procedência'!K3</f>
        <v>0.67479674796747968</v>
      </c>
      <c r="D3" s="5">
        <f>'CV Rotina &lt;2A - procedência'!AC3</f>
        <v>0.91869918699186992</v>
      </c>
      <c r="E3" s="5">
        <f>'CV Rotina &lt;2A - procedência'!M3</f>
        <v>0.74796747967479671</v>
      </c>
      <c r="F3" s="5">
        <f>'CV Rotina &lt;2A - procedência'!O3</f>
        <v>0.73170731707317072</v>
      </c>
      <c r="G3" s="5">
        <f>'CV Rotina &lt;2A - procedência'!Q3</f>
        <v>0.92682926829268297</v>
      </c>
      <c r="H3" s="5">
        <f>'CV Rotina &lt;2A - procedência'!Y3</f>
        <v>0.89430894308943087</v>
      </c>
      <c r="I3" s="5">
        <f>'CV Rotina &lt;2A - procedência'!S3</f>
        <v>0.88617886178861793</v>
      </c>
      <c r="J3" s="5">
        <f>'CV Rotina &lt;2A - procedência'!U3</f>
        <v>0.92682926829268297</v>
      </c>
      <c r="K3" s="5">
        <f>'CV Rotina &lt;2A - procedência'!W3</f>
        <v>0.97560975609756095</v>
      </c>
      <c r="L3" s="5">
        <f>'CV Rotina &lt;2A - procedência'!AA3</f>
        <v>0.97560975609756095</v>
      </c>
      <c r="M3" s="4">
        <f t="shared" ref="M3:M34" si="0">COUNTIF(C3:D3,"&gt;=0,9")</f>
        <v>1</v>
      </c>
      <c r="N3" s="4">
        <f t="shared" ref="N3:N34" si="1">COUNTIFS(E3:L3,"&gt;=0,95")</f>
        <v>2</v>
      </c>
      <c r="O3" s="4">
        <f>SUM(M3:N3)</f>
        <v>3</v>
      </c>
      <c r="P3" s="4">
        <f>COUNTIF(E3:H3,"&gt;=0,95")</f>
        <v>0</v>
      </c>
    </row>
    <row r="4" spans="1:16">
      <c r="A4" s="4" t="s">
        <v>43</v>
      </c>
      <c r="B4" s="4" t="s">
        <v>44</v>
      </c>
      <c r="C4" s="5">
        <f>'CV Rotina &lt;2A - procedência'!K4</f>
        <v>0.375</v>
      </c>
      <c r="D4" s="5">
        <f>'CV Rotina &lt;2A - procedência'!AC4</f>
        <v>1.2708333333333333</v>
      </c>
      <c r="E4" s="5">
        <f>'CV Rotina &lt;2A - procedência'!M4</f>
        <v>1.1666666666666667</v>
      </c>
      <c r="F4" s="5">
        <f>'CV Rotina &lt;2A - procedência'!O4</f>
        <v>1.0625</v>
      </c>
      <c r="G4" s="5">
        <f>'CV Rotina &lt;2A - procedência'!Q4</f>
        <v>0.9375</v>
      </c>
      <c r="H4" s="5">
        <f>'CV Rotina &lt;2A - procedência'!Y4</f>
        <v>1.0625</v>
      </c>
      <c r="I4" s="5">
        <f>'CV Rotina &lt;2A - procedência'!S4</f>
        <v>1.0208333333333333</v>
      </c>
      <c r="J4" s="5">
        <f>'CV Rotina &lt;2A - procedência'!U4</f>
        <v>0.64583333333333337</v>
      </c>
      <c r="K4" s="5">
        <f>'CV Rotina &lt;2A - procedência'!W4</f>
        <v>1.1458333333333333</v>
      </c>
      <c r="L4" s="5">
        <f>'CV Rotina &lt;2A - procedência'!AA4</f>
        <v>1</v>
      </c>
      <c r="M4" s="4">
        <f t="shared" si="0"/>
        <v>1</v>
      </c>
      <c r="N4" s="4">
        <f t="shared" si="1"/>
        <v>6</v>
      </c>
      <c r="O4" s="4">
        <f t="shared" ref="O4:O67" si="2">SUM(M4:N4)</f>
        <v>7</v>
      </c>
      <c r="P4" s="4">
        <f t="shared" ref="P4:P67" si="3">COUNTIF(E4:H4,"&gt;=0,95")</f>
        <v>3</v>
      </c>
    </row>
    <row r="5" spans="1:16">
      <c r="A5" s="4" t="s">
        <v>47</v>
      </c>
      <c r="B5" s="4" t="s">
        <v>48</v>
      </c>
      <c r="C5" s="5">
        <f>'CV Rotina &lt;2A - procedência'!K5</f>
        <v>0.48529411764705882</v>
      </c>
      <c r="D5" s="5">
        <f>'CV Rotina &lt;2A - procedência'!AC5</f>
        <v>0.63235294117647056</v>
      </c>
      <c r="E5" s="5">
        <f>'CV Rotina &lt;2A - procedência'!M5</f>
        <v>0.79411764705882348</v>
      </c>
      <c r="F5" s="5">
        <f>'CV Rotina &lt;2A - procedência'!O5</f>
        <v>0.79411764705882348</v>
      </c>
      <c r="G5" s="5">
        <f>'CV Rotina &lt;2A - procedência'!Q5</f>
        <v>0.61764705882352944</v>
      </c>
      <c r="H5" s="5">
        <f>'CV Rotina &lt;2A - procedência'!Y5</f>
        <v>0.76470588235294112</v>
      </c>
      <c r="I5" s="5">
        <f>'CV Rotina &lt;2A - procedência'!S5</f>
        <v>0.73529411764705888</v>
      </c>
      <c r="J5" s="5">
        <f>'CV Rotina &lt;2A - procedência'!U5</f>
        <v>0.95588235294117652</v>
      </c>
      <c r="K5" s="5">
        <f>'CV Rotina &lt;2A - procedência'!W5</f>
        <v>0.52941176470588236</v>
      </c>
      <c r="L5" s="5">
        <f>'CV Rotina &lt;2A - procedência'!AA5</f>
        <v>0.6029411764705882</v>
      </c>
      <c r="M5" s="4">
        <f t="shared" si="0"/>
        <v>0</v>
      </c>
      <c r="N5" s="4">
        <f t="shared" si="1"/>
        <v>1</v>
      </c>
      <c r="O5" s="4">
        <f t="shared" si="2"/>
        <v>1</v>
      </c>
      <c r="P5" s="4">
        <f t="shared" si="3"/>
        <v>0</v>
      </c>
    </row>
    <row r="6" spans="1:16">
      <c r="A6" s="4" t="s">
        <v>49</v>
      </c>
      <c r="B6" s="4" t="s">
        <v>50</v>
      </c>
      <c r="C6" s="5">
        <f>'CV Rotina &lt;2A - procedência'!K6</f>
        <v>0.54807692307692313</v>
      </c>
      <c r="D6" s="5">
        <f>'CV Rotina &lt;2A - procedência'!AC6</f>
        <v>0.83653846153846156</v>
      </c>
      <c r="E6" s="5">
        <f>'CV Rotina &lt;2A - procedência'!M6</f>
        <v>0.92307692307692313</v>
      </c>
      <c r="F6" s="5">
        <f>'CV Rotina &lt;2A - procedência'!O6</f>
        <v>0.92307692307692313</v>
      </c>
      <c r="G6" s="5">
        <f>'CV Rotina &lt;2A - procedência'!Q6</f>
        <v>0.875</v>
      </c>
      <c r="H6" s="5">
        <f>'CV Rotina &lt;2A - procedência'!Y6</f>
        <v>1.0480769230769231</v>
      </c>
      <c r="I6" s="5">
        <f>'CV Rotina &lt;2A - procedência'!S6</f>
        <v>0.81730769230769229</v>
      </c>
      <c r="J6" s="5">
        <f>'CV Rotina &lt;2A - procedência'!U6</f>
        <v>1.0480769230769231</v>
      </c>
      <c r="K6" s="5">
        <f>'CV Rotina &lt;2A - procedência'!W6</f>
        <v>0.92307692307692313</v>
      </c>
      <c r="L6" s="5">
        <f>'CV Rotina &lt;2A - procedência'!AA6</f>
        <v>0.91346153846153844</v>
      </c>
      <c r="M6" s="4">
        <f t="shared" si="0"/>
        <v>0</v>
      </c>
      <c r="N6" s="4">
        <f t="shared" si="1"/>
        <v>2</v>
      </c>
      <c r="O6" s="4">
        <f t="shared" si="2"/>
        <v>2</v>
      </c>
      <c r="P6" s="4">
        <f t="shared" si="3"/>
        <v>1</v>
      </c>
    </row>
    <row r="7" spans="1:16">
      <c r="A7" s="4" t="s">
        <v>49</v>
      </c>
      <c r="B7" s="4" t="s">
        <v>51</v>
      </c>
      <c r="C7" s="5">
        <f>'CV Rotina &lt;2A - procedência'!K7</f>
        <v>0.37777777777777777</v>
      </c>
      <c r="D7" s="5">
        <f>'CV Rotina &lt;2A - procedência'!AC7</f>
        <v>0.75555555555555554</v>
      </c>
      <c r="E7" s="5">
        <f>'CV Rotina &lt;2A - procedência'!M7</f>
        <v>0.66666666666666663</v>
      </c>
      <c r="F7" s="5">
        <f>'CV Rotina &lt;2A - procedência'!O7</f>
        <v>0.62222222222222223</v>
      </c>
      <c r="G7" s="5">
        <f>'CV Rotina &lt;2A - procedência'!Q7</f>
        <v>0.66666666666666663</v>
      </c>
      <c r="H7" s="5">
        <f>'CV Rotina &lt;2A - procedência'!Y7</f>
        <v>0.97777777777777775</v>
      </c>
      <c r="I7" s="5">
        <f>'CV Rotina &lt;2A - procedência'!S7</f>
        <v>0.57777777777777772</v>
      </c>
      <c r="J7" s="5">
        <f>'CV Rotina &lt;2A - procedência'!U7</f>
        <v>0.84444444444444444</v>
      </c>
      <c r="K7" s="5">
        <f>'CV Rotina &lt;2A - procedência'!W7</f>
        <v>0.77777777777777779</v>
      </c>
      <c r="L7" s="5">
        <f>'CV Rotina &lt;2A - procedência'!AA7</f>
        <v>0.8666666666666667</v>
      </c>
      <c r="M7" s="4">
        <f t="shared" si="0"/>
        <v>0</v>
      </c>
      <c r="N7" s="4">
        <f t="shared" si="1"/>
        <v>1</v>
      </c>
      <c r="O7" s="4">
        <f t="shared" si="2"/>
        <v>1</v>
      </c>
      <c r="P7" s="4">
        <f t="shared" si="3"/>
        <v>1</v>
      </c>
    </row>
    <row r="8" spans="1:16">
      <c r="A8" s="4" t="s">
        <v>47</v>
      </c>
      <c r="B8" s="4" t="s">
        <v>52</v>
      </c>
      <c r="C8" s="5">
        <f>'CV Rotina &lt;2A - procedência'!K8</f>
        <v>0.33333333333333331</v>
      </c>
      <c r="D8" s="5">
        <f>'CV Rotina &lt;2A - procedência'!AC8</f>
        <v>0.75</v>
      </c>
      <c r="E8" s="5">
        <f>'CV Rotina &lt;2A - procedência'!M8</f>
        <v>0.91666666666666663</v>
      </c>
      <c r="F8" s="5">
        <f>'CV Rotina &lt;2A - procedência'!O8</f>
        <v>0.88888888888888884</v>
      </c>
      <c r="G8" s="5">
        <f>'CV Rotina &lt;2A - procedência'!Q8</f>
        <v>0.75</v>
      </c>
      <c r="H8" s="5">
        <f>'CV Rotina &lt;2A - procedência'!Y8</f>
        <v>0.91666666666666663</v>
      </c>
      <c r="I8" s="5">
        <f>'CV Rotina &lt;2A - procedência'!S8</f>
        <v>0.91666666666666663</v>
      </c>
      <c r="J8" s="5">
        <f>'CV Rotina &lt;2A - procedência'!U8</f>
        <v>1.1111111111111112</v>
      </c>
      <c r="K8" s="5">
        <f>'CV Rotina &lt;2A - procedência'!W8</f>
        <v>0.61111111111111116</v>
      </c>
      <c r="L8" s="5">
        <f>'CV Rotina &lt;2A - procedência'!AA8</f>
        <v>0.63888888888888884</v>
      </c>
      <c r="M8" s="4">
        <f t="shared" si="0"/>
        <v>0</v>
      </c>
      <c r="N8" s="4">
        <f t="shared" si="1"/>
        <v>1</v>
      </c>
      <c r="O8" s="4">
        <f t="shared" si="2"/>
        <v>1</v>
      </c>
      <c r="P8" s="4">
        <f t="shared" si="3"/>
        <v>0</v>
      </c>
    </row>
    <row r="9" spans="1:16">
      <c r="A9" s="4" t="s">
        <v>49</v>
      </c>
      <c r="B9" s="4" t="s">
        <v>53</v>
      </c>
      <c r="C9" s="5">
        <f>'CV Rotina &lt;2A - procedência'!K9</f>
        <v>0.45161290322580644</v>
      </c>
      <c r="D9" s="5">
        <f>'CV Rotina &lt;2A - procedência'!AC9</f>
        <v>0.90322580645161288</v>
      </c>
      <c r="E9" s="5">
        <f>'CV Rotina &lt;2A - procedência'!M9</f>
        <v>0.81451612903225812</v>
      </c>
      <c r="F9" s="5">
        <f>'CV Rotina &lt;2A - procedência'!O9</f>
        <v>0.79032258064516125</v>
      </c>
      <c r="G9" s="5">
        <f>'CV Rotina &lt;2A - procedência'!Q9</f>
        <v>0.83064516129032262</v>
      </c>
      <c r="H9" s="5">
        <f>'CV Rotina &lt;2A - procedência'!Y9</f>
        <v>1.0403225806451613</v>
      </c>
      <c r="I9" s="5">
        <f>'CV Rotina &lt;2A - procedência'!S9</f>
        <v>0.75</v>
      </c>
      <c r="J9" s="5">
        <f>'CV Rotina &lt;2A - procedência'!U9</f>
        <v>0.74193548387096775</v>
      </c>
      <c r="K9" s="5">
        <f>'CV Rotina &lt;2A - procedência'!W9</f>
        <v>1.153225806451613</v>
      </c>
      <c r="L9" s="5">
        <f>'CV Rotina &lt;2A - procedência'!AA9</f>
        <v>1.1451612903225807</v>
      </c>
      <c r="M9" s="4">
        <f t="shared" si="0"/>
        <v>1</v>
      </c>
      <c r="N9" s="4">
        <f t="shared" si="1"/>
        <v>3</v>
      </c>
      <c r="O9" s="4">
        <f t="shared" si="2"/>
        <v>4</v>
      </c>
      <c r="P9" s="4">
        <f t="shared" si="3"/>
        <v>1</v>
      </c>
    </row>
    <row r="10" spans="1:16">
      <c r="A10" s="4" t="s">
        <v>49</v>
      </c>
      <c r="B10" s="4" t="s">
        <v>54</v>
      </c>
      <c r="C10" s="5">
        <f>'CV Rotina &lt;2A - procedência'!K10</f>
        <v>0.80645161290322576</v>
      </c>
      <c r="D10" s="5">
        <f>'CV Rotina &lt;2A - procedência'!AC10</f>
        <v>0.80645161290322576</v>
      </c>
      <c r="E10" s="5">
        <f>'CV Rotina &lt;2A - procedência'!M10</f>
        <v>0.67741935483870963</v>
      </c>
      <c r="F10" s="5">
        <f>'CV Rotina &lt;2A - procedência'!O10</f>
        <v>0.58064516129032262</v>
      </c>
      <c r="G10" s="5">
        <f>'CV Rotina &lt;2A - procedência'!Q10</f>
        <v>0.80645161290322576</v>
      </c>
      <c r="H10" s="5">
        <f>'CV Rotina &lt;2A - procedência'!Y10</f>
        <v>0.90322580645161288</v>
      </c>
      <c r="I10" s="5">
        <f>'CV Rotina &lt;2A - procedência'!S10</f>
        <v>0.87096774193548387</v>
      </c>
      <c r="J10" s="5">
        <f>'CV Rotina &lt;2A - procedência'!U10</f>
        <v>0.4838709677419355</v>
      </c>
      <c r="K10" s="5">
        <f>'CV Rotina &lt;2A - procedência'!W10</f>
        <v>0.87096774193548387</v>
      </c>
      <c r="L10" s="5">
        <f>'CV Rotina &lt;2A - procedência'!AA10</f>
        <v>0.61290322580645162</v>
      </c>
      <c r="M10" s="4">
        <f t="shared" si="0"/>
        <v>0</v>
      </c>
      <c r="N10" s="4">
        <f t="shared" si="1"/>
        <v>0</v>
      </c>
      <c r="O10" s="4">
        <f t="shared" si="2"/>
        <v>0</v>
      </c>
      <c r="P10" s="4">
        <f t="shared" si="3"/>
        <v>0</v>
      </c>
    </row>
    <row r="11" spans="1:16">
      <c r="A11" s="4" t="s">
        <v>40</v>
      </c>
      <c r="B11" s="4" t="s">
        <v>55</v>
      </c>
      <c r="C11" s="5">
        <f>'CV Rotina &lt;2A - procedência'!K11</f>
        <v>0.93131313131313131</v>
      </c>
      <c r="D11" s="5">
        <f>'CV Rotina &lt;2A - procedência'!AC11</f>
        <v>0.81212121212121213</v>
      </c>
      <c r="E11" s="5">
        <f>'CV Rotina &lt;2A - procedência'!M11</f>
        <v>0.90101010101010104</v>
      </c>
      <c r="F11" s="5">
        <f>'CV Rotina &lt;2A - procedência'!O11</f>
        <v>0.87676767676767675</v>
      </c>
      <c r="G11" s="5">
        <f>'CV Rotina &lt;2A - procedência'!Q11</f>
        <v>0.77575757575757576</v>
      </c>
      <c r="H11" s="5">
        <f>'CV Rotina &lt;2A - procedência'!Y11</f>
        <v>0.98787878787878791</v>
      </c>
      <c r="I11" s="5">
        <f>'CV Rotina &lt;2A - procedência'!S11</f>
        <v>0.84040404040404038</v>
      </c>
      <c r="J11" s="5">
        <f>'CV Rotina &lt;2A - procedência'!U11</f>
        <v>0.82424242424242422</v>
      </c>
      <c r="K11" s="5">
        <f>'CV Rotina &lt;2A - procedência'!W11</f>
        <v>0.83838383838383834</v>
      </c>
      <c r="L11" s="5">
        <f>'CV Rotina &lt;2A - procedência'!AA11</f>
        <v>0.84444444444444444</v>
      </c>
      <c r="M11" s="4">
        <f t="shared" si="0"/>
        <v>1</v>
      </c>
      <c r="N11" s="4">
        <f t="shared" si="1"/>
        <v>1</v>
      </c>
      <c r="O11" s="4">
        <f t="shared" si="2"/>
        <v>2</v>
      </c>
      <c r="P11" s="4">
        <f t="shared" si="3"/>
        <v>1</v>
      </c>
    </row>
    <row r="12" spans="1:16">
      <c r="A12" s="4" t="s">
        <v>49</v>
      </c>
      <c r="B12" s="4" t="s">
        <v>56</v>
      </c>
      <c r="C12" s="5">
        <f>'CV Rotina &lt;2A - procedência'!K12</f>
        <v>5.6603773584905662E-2</v>
      </c>
      <c r="D12" s="5">
        <f>'CV Rotina &lt;2A - procedência'!AC12</f>
        <v>0.64150943396226412</v>
      </c>
      <c r="E12" s="5">
        <f>'CV Rotina &lt;2A - procedência'!M12</f>
        <v>0.75471698113207553</v>
      </c>
      <c r="F12" s="5">
        <f>'CV Rotina &lt;2A - procedência'!O12</f>
        <v>0.75471698113207553</v>
      </c>
      <c r="G12" s="5">
        <f>'CV Rotina &lt;2A - procedência'!Q12</f>
        <v>0.62264150943396224</v>
      </c>
      <c r="H12" s="5">
        <f>'CV Rotina &lt;2A - procedência'!Y12</f>
        <v>1.2075471698113207</v>
      </c>
      <c r="I12" s="5">
        <f>'CV Rotina &lt;2A - procedência'!S12</f>
        <v>0.77358490566037741</v>
      </c>
      <c r="J12" s="5">
        <f>'CV Rotina &lt;2A - procedência'!U12</f>
        <v>0.8867924528301887</v>
      </c>
      <c r="K12" s="5">
        <f>'CV Rotina &lt;2A - procedência'!W12</f>
        <v>1.1698113207547169</v>
      </c>
      <c r="L12" s="5">
        <f>'CV Rotina &lt;2A - procedência'!AA12</f>
        <v>1.1886792452830188</v>
      </c>
      <c r="M12" s="4">
        <f t="shared" si="0"/>
        <v>0</v>
      </c>
      <c r="N12" s="4">
        <f t="shared" si="1"/>
        <v>3</v>
      </c>
      <c r="O12" s="4">
        <f t="shared" si="2"/>
        <v>3</v>
      </c>
      <c r="P12" s="4">
        <f t="shared" si="3"/>
        <v>1</v>
      </c>
    </row>
    <row r="13" spans="1:16">
      <c r="A13" s="4" t="s">
        <v>47</v>
      </c>
      <c r="B13" s="4" t="s">
        <v>58</v>
      </c>
      <c r="C13" s="5">
        <f>'CV Rotina &lt;2A - procedência'!K13</f>
        <v>0.32142857142857145</v>
      </c>
      <c r="D13" s="5">
        <f>'CV Rotina &lt;2A - procedência'!AC13</f>
        <v>0.77857142857142858</v>
      </c>
      <c r="E13" s="5">
        <f>'CV Rotina &lt;2A - procedência'!M13</f>
        <v>0.72142857142857142</v>
      </c>
      <c r="F13" s="5">
        <f>'CV Rotina &lt;2A - procedência'!O13</f>
        <v>0.7142857142857143</v>
      </c>
      <c r="G13" s="5">
        <f>'CV Rotina &lt;2A - procedência'!Q13</f>
        <v>0.8</v>
      </c>
      <c r="H13" s="5">
        <f>'CV Rotina &lt;2A - procedência'!Y13</f>
        <v>0.86428571428571432</v>
      </c>
      <c r="I13" s="5">
        <f>'CV Rotina &lt;2A - procedência'!S13</f>
        <v>0.77142857142857146</v>
      </c>
      <c r="J13" s="5">
        <f>'CV Rotina &lt;2A - procedência'!U13</f>
        <v>0.86428571428571432</v>
      </c>
      <c r="K13" s="5">
        <f>'CV Rotina &lt;2A - procedência'!W13</f>
        <v>0.65</v>
      </c>
      <c r="L13" s="5">
        <f>'CV Rotina &lt;2A - procedência'!AA13</f>
        <v>0.74285714285714288</v>
      </c>
      <c r="M13" s="4">
        <f t="shared" si="0"/>
        <v>0</v>
      </c>
      <c r="N13" s="4">
        <f t="shared" si="1"/>
        <v>0</v>
      </c>
      <c r="O13" s="4">
        <f t="shared" si="2"/>
        <v>0</v>
      </c>
      <c r="P13" s="4">
        <f t="shared" si="3"/>
        <v>0</v>
      </c>
    </row>
    <row r="14" spans="1:16">
      <c r="A14" s="4" t="s">
        <v>43</v>
      </c>
      <c r="B14" s="4" t="s">
        <v>59</v>
      </c>
      <c r="C14" s="5">
        <f>'CV Rotina &lt;2A - procedência'!K14</f>
        <v>0.5964125560538116</v>
      </c>
      <c r="D14" s="5">
        <f>'CV Rotina &lt;2A - procedência'!AC14</f>
        <v>0.8699551569506726</v>
      </c>
      <c r="E14" s="5">
        <f>'CV Rotina &lt;2A - procedência'!M14</f>
        <v>0.75336322869955152</v>
      </c>
      <c r="F14" s="5">
        <f>'CV Rotina &lt;2A - procedência'!O14</f>
        <v>0.77578475336322872</v>
      </c>
      <c r="G14" s="5">
        <f>'CV Rotina &lt;2A - procedência'!Q14</f>
        <v>0.8699551569506726</v>
      </c>
      <c r="H14" s="5">
        <f>'CV Rotina &lt;2A - procedência'!Y14</f>
        <v>0.82959641255605376</v>
      </c>
      <c r="I14" s="5">
        <f>'CV Rotina &lt;2A - procedência'!S14</f>
        <v>0.7847533632286996</v>
      </c>
      <c r="J14" s="5">
        <f>'CV Rotina &lt;2A - procedência'!U14</f>
        <v>0.80717488789237668</v>
      </c>
      <c r="K14" s="5">
        <f>'CV Rotina &lt;2A - procedência'!W14</f>
        <v>0.6905829596412556</v>
      </c>
      <c r="L14" s="5">
        <f>'CV Rotina &lt;2A - procedência'!AA14</f>
        <v>0.68609865470852016</v>
      </c>
      <c r="M14" s="4">
        <f t="shared" si="0"/>
        <v>0</v>
      </c>
      <c r="N14" s="4">
        <f t="shared" si="1"/>
        <v>0</v>
      </c>
      <c r="O14" s="4">
        <f t="shared" si="2"/>
        <v>0</v>
      </c>
      <c r="P14" s="4">
        <f t="shared" si="3"/>
        <v>0</v>
      </c>
    </row>
    <row r="15" spans="1:16">
      <c r="A15" s="4" t="s">
        <v>43</v>
      </c>
      <c r="B15" s="4" t="s">
        <v>60</v>
      </c>
      <c r="C15" s="5">
        <f>'CV Rotina &lt;2A - procedência'!K15</f>
        <v>0.25641025641025639</v>
      </c>
      <c r="D15" s="5">
        <f>'CV Rotina &lt;2A - procedência'!AC15</f>
        <v>0.92307692307692313</v>
      </c>
      <c r="E15" s="5">
        <f>'CV Rotina &lt;2A - procedência'!M15</f>
        <v>0.88461538461538458</v>
      </c>
      <c r="F15" s="5">
        <f>'CV Rotina &lt;2A - procedência'!O15</f>
        <v>0.84615384615384615</v>
      </c>
      <c r="G15" s="5">
        <f>'CV Rotina &lt;2A - procedência'!Q15</f>
        <v>0.88461538461538458</v>
      </c>
      <c r="H15" s="5">
        <f>'CV Rotina &lt;2A - procedência'!Y15</f>
        <v>0.91025641025641024</v>
      </c>
      <c r="I15" s="5">
        <f>'CV Rotina &lt;2A - procedência'!S15</f>
        <v>0.96153846153846156</v>
      </c>
      <c r="J15" s="5">
        <f>'CV Rotina &lt;2A - procedência'!U15</f>
        <v>0.89743589743589747</v>
      </c>
      <c r="K15" s="5">
        <f>'CV Rotina &lt;2A - procedência'!W15</f>
        <v>0.88461538461538458</v>
      </c>
      <c r="L15" s="5">
        <f>'CV Rotina &lt;2A - procedência'!AA15</f>
        <v>0.80769230769230771</v>
      </c>
      <c r="M15" s="4">
        <f t="shared" si="0"/>
        <v>1</v>
      </c>
      <c r="N15" s="4">
        <f t="shared" si="1"/>
        <v>1</v>
      </c>
      <c r="O15" s="4">
        <f t="shared" si="2"/>
        <v>2</v>
      </c>
      <c r="P15" s="4">
        <f t="shared" si="3"/>
        <v>0</v>
      </c>
    </row>
    <row r="16" spans="1:16">
      <c r="A16" s="4" t="s">
        <v>49</v>
      </c>
      <c r="B16" s="4" t="s">
        <v>61</v>
      </c>
      <c r="C16" s="5">
        <f>'CV Rotina &lt;2A - procedência'!K16</f>
        <v>0.90322580645161288</v>
      </c>
      <c r="D16" s="5">
        <f>'CV Rotina &lt;2A - procedência'!AC16</f>
        <v>1.2903225806451613</v>
      </c>
      <c r="E16" s="5">
        <f>'CV Rotina &lt;2A - procedência'!M16</f>
        <v>1.1935483870967742</v>
      </c>
      <c r="F16" s="5">
        <f>'CV Rotina &lt;2A - procedência'!O16</f>
        <v>1.2258064516129032</v>
      </c>
      <c r="G16" s="5">
        <f>'CV Rotina &lt;2A - procedência'!Q16</f>
        <v>1.096774193548387</v>
      </c>
      <c r="H16" s="5">
        <f>'CV Rotina &lt;2A - procedência'!Y16</f>
        <v>0.87096774193548387</v>
      </c>
      <c r="I16" s="5">
        <f>'CV Rotina &lt;2A - procedência'!S16</f>
        <v>1.2903225806451613</v>
      </c>
      <c r="J16" s="5">
        <f>'CV Rotina &lt;2A - procedência'!U16</f>
        <v>0.80645161290322576</v>
      </c>
      <c r="K16" s="5">
        <f>'CV Rotina &lt;2A - procedência'!W16</f>
        <v>0.83870967741935487</v>
      </c>
      <c r="L16" s="5">
        <f>'CV Rotina &lt;2A - procedência'!AA16</f>
        <v>0.74193548387096775</v>
      </c>
      <c r="M16" s="4">
        <f t="shared" si="0"/>
        <v>2</v>
      </c>
      <c r="N16" s="4">
        <f t="shared" si="1"/>
        <v>4</v>
      </c>
      <c r="O16" s="4">
        <f t="shared" si="2"/>
        <v>6</v>
      </c>
      <c r="P16" s="4">
        <f t="shared" si="3"/>
        <v>3</v>
      </c>
    </row>
    <row r="17" spans="1:16">
      <c r="A17" s="4" t="s">
        <v>40</v>
      </c>
      <c r="B17" s="4" t="s">
        <v>62</v>
      </c>
      <c r="C17" s="5">
        <f>'CV Rotina &lt;2A - procedência'!K17</f>
        <v>0.74358974358974361</v>
      </c>
      <c r="D17" s="5">
        <f>'CV Rotina &lt;2A - procedência'!AC17</f>
        <v>1.1666666666666667</v>
      </c>
      <c r="E17" s="5">
        <f>'CV Rotina &lt;2A - procedência'!M17</f>
        <v>1.2435897435897436</v>
      </c>
      <c r="F17" s="5">
        <f>'CV Rotina &lt;2A - procedência'!O17</f>
        <v>1.2051282051282051</v>
      </c>
      <c r="G17" s="5">
        <f>'CV Rotina &lt;2A - procedência'!Q17</f>
        <v>1.141025641025641</v>
      </c>
      <c r="H17" s="5">
        <f>'CV Rotina &lt;2A - procedência'!Y17</f>
        <v>1.0897435897435896</v>
      </c>
      <c r="I17" s="5">
        <f>'CV Rotina &lt;2A - procedência'!S17</f>
        <v>1.2051282051282051</v>
      </c>
      <c r="J17" s="5">
        <f>'CV Rotina &lt;2A - procedência'!U17</f>
        <v>0.89743589743589747</v>
      </c>
      <c r="K17" s="5">
        <f>'CV Rotina &lt;2A - procedência'!W17</f>
        <v>1.3205128205128205</v>
      </c>
      <c r="L17" s="5">
        <f>'CV Rotina &lt;2A - procedência'!AA17</f>
        <v>1.1794871794871795</v>
      </c>
      <c r="M17" s="4">
        <f t="shared" si="0"/>
        <v>1</v>
      </c>
      <c r="N17" s="4">
        <f t="shared" si="1"/>
        <v>7</v>
      </c>
      <c r="O17" s="4">
        <f t="shared" si="2"/>
        <v>8</v>
      </c>
      <c r="P17" s="4">
        <f t="shared" si="3"/>
        <v>4</v>
      </c>
    </row>
    <row r="18" spans="1:16">
      <c r="A18" s="4" t="s">
        <v>49</v>
      </c>
      <c r="B18" s="4" t="s">
        <v>63</v>
      </c>
      <c r="C18" s="5">
        <f>'CV Rotina &lt;2A - procedência'!K18</f>
        <v>2.1404151404151404</v>
      </c>
      <c r="D18" s="5">
        <f>'CV Rotina &lt;2A - procedência'!AC18</f>
        <v>0.92551892551892556</v>
      </c>
      <c r="E18" s="5">
        <f>'CV Rotina &lt;2A - procedência'!M18</f>
        <v>0.94871794871794868</v>
      </c>
      <c r="F18" s="5">
        <f>'CV Rotina &lt;2A - procedência'!O18</f>
        <v>0.93650793650793651</v>
      </c>
      <c r="G18" s="5">
        <f>'CV Rotina &lt;2A - procedência'!Q18</f>
        <v>0.91086691086691085</v>
      </c>
      <c r="H18" s="5">
        <f>'CV Rotina &lt;2A - procedência'!Y18</f>
        <v>0.88278388278388276</v>
      </c>
      <c r="I18" s="5">
        <f>'CV Rotina &lt;2A - procedência'!S18</f>
        <v>0.88278388278388276</v>
      </c>
      <c r="J18" s="5">
        <f>'CV Rotina &lt;2A - procedência'!U18</f>
        <v>0.71550671550671552</v>
      </c>
      <c r="K18" s="5">
        <f>'CV Rotina &lt;2A - procedência'!W18</f>
        <v>0.80341880341880345</v>
      </c>
      <c r="L18" s="5">
        <f>'CV Rotina &lt;2A - procedência'!AA18</f>
        <v>0.80586080586080588</v>
      </c>
      <c r="M18" s="4">
        <f t="shared" si="0"/>
        <v>2</v>
      </c>
      <c r="N18" s="4">
        <f t="shared" si="1"/>
        <v>0</v>
      </c>
      <c r="O18" s="4">
        <f t="shared" si="2"/>
        <v>2</v>
      </c>
      <c r="P18" s="4">
        <f t="shared" si="3"/>
        <v>0</v>
      </c>
    </row>
    <row r="19" spans="1:16">
      <c r="A19" s="4" t="s">
        <v>40</v>
      </c>
      <c r="B19" s="4" t="s">
        <v>64</v>
      </c>
      <c r="C19" s="5">
        <f>'CV Rotina &lt;2A - procedência'!K19</f>
        <v>0.39868105515587532</v>
      </c>
      <c r="D19" s="5">
        <f>'CV Rotina &lt;2A - procedência'!AC19</f>
        <v>0.8309352517985612</v>
      </c>
      <c r="E19" s="5">
        <f>'CV Rotina &lt;2A - procedência'!M19</f>
        <v>0.76438848920863312</v>
      </c>
      <c r="F19" s="5">
        <f>'CV Rotina &lt;2A - procedência'!O19</f>
        <v>0.75839328537170259</v>
      </c>
      <c r="G19" s="5">
        <f>'CV Rotina &lt;2A - procedência'!Q19</f>
        <v>0.78776978417266186</v>
      </c>
      <c r="H19" s="5">
        <f>'CV Rotina &lt;2A - procedência'!Y19</f>
        <v>0.90527577937649883</v>
      </c>
      <c r="I19" s="5">
        <f>'CV Rotina &lt;2A - procedência'!S19</f>
        <v>0.79616306954436455</v>
      </c>
      <c r="J19" s="5">
        <f>'CV Rotina &lt;2A - procedência'!U19</f>
        <v>0.71103117505995206</v>
      </c>
      <c r="K19" s="5">
        <f>'CV Rotina &lt;2A - procedência'!W19</f>
        <v>0.76019184652278182</v>
      </c>
      <c r="L19" s="5">
        <f>'CV Rotina &lt;2A - procedência'!AA19</f>
        <v>0.76139088729016791</v>
      </c>
      <c r="M19" s="4">
        <f t="shared" si="0"/>
        <v>0</v>
      </c>
      <c r="N19" s="4">
        <f t="shared" si="1"/>
        <v>0</v>
      </c>
      <c r="O19" s="4">
        <f t="shared" si="2"/>
        <v>0</v>
      </c>
      <c r="P19" s="4">
        <f t="shared" si="3"/>
        <v>0</v>
      </c>
    </row>
    <row r="20" spans="1:16">
      <c r="A20" s="4" t="s">
        <v>49</v>
      </c>
      <c r="B20" s="4" t="s">
        <v>65</v>
      </c>
      <c r="C20" s="5">
        <f>'CV Rotina &lt;2A - procedência'!K20</f>
        <v>0.71830985915492962</v>
      </c>
      <c r="D20" s="5">
        <f>'CV Rotina &lt;2A - procedência'!AC20</f>
        <v>1.091549295774648</v>
      </c>
      <c r="E20" s="5">
        <f>'CV Rotina &lt;2A - procedência'!M20</f>
        <v>1.028169014084507</v>
      </c>
      <c r="F20" s="5">
        <f>'CV Rotina &lt;2A - procedência'!O20</f>
        <v>1.028169014084507</v>
      </c>
      <c r="G20" s="5">
        <f>'CV Rotina &lt;2A - procedência'!Q20</f>
        <v>1.0985915492957747</v>
      </c>
      <c r="H20" s="5">
        <f>'CV Rotina &lt;2A - procedência'!Y20</f>
        <v>1.0845070422535212</v>
      </c>
      <c r="I20" s="5">
        <f>'CV Rotina &lt;2A - procedência'!S20</f>
        <v>1.0633802816901408</v>
      </c>
      <c r="J20" s="5">
        <f>'CV Rotina &lt;2A - procedência'!U20</f>
        <v>0.90140845070422537</v>
      </c>
      <c r="K20" s="5">
        <f>'CV Rotina &lt;2A - procedência'!W20</f>
        <v>0.87323943661971826</v>
      </c>
      <c r="L20" s="5">
        <f>'CV Rotina &lt;2A - procedência'!AA20</f>
        <v>0.90140845070422537</v>
      </c>
      <c r="M20" s="4">
        <f t="shared" si="0"/>
        <v>1</v>
      </c>
      <c r="N20" s="4">
        <f t="shared" si="1"/>
        <v>5</v>
      </c>
      <c r="O20" s="4">
        <f t="shared" si="2"/>
        <v>6</v>
      </c>
      <c r="P20" s="4">
        <f t="shared" si="3"/>
        <v>4</v>
      </c>
    </row>
    <row r="21" spans="1:16">
      <c r="A21" s="4" t="s">
        <v>47</v>
      </c>
      <c r="B21" s="4" t="s">
        <v>66</v>
      </c>
      <c r="C21" s="5">
        <f>'CV Rotina &lt;2A - procedência'!K21</f>
        <v>2.4428857715430863</v>
      </c>
      <c r="D21" s="5">
        <f>'CV Rotina &lt;2A - procedência'!AC21</f>
        <v>0.91583166332665333</v>
      </c>
      <c r="E21" s="5">
        <f>'CV Rotina &lt;2A - procedência'!M21</f>
        <v>0.91583166332665333</v>
      </c>
      <c r="F21" s="5">
        <f>'CV Rotina &lt;2A - procedência'!O21</f>
        <v>0.91983967935871747</v>
      </c>
      <c r="G21" s="5">
        <f>'CV Rotina &lt;2A - procedência'!Q21</f>
        <v>0.91983967935871747</v>
      </c>
      <c r="H21" s="5">
        <f>'CV Rotina &lt;2A - procedência'!Y21</f>
        <v>0.84769539078156309</v>
      </c>
      <c r="I21" s="5">
        <f>'CV Rotina &lt;2A - procedência'!S21</f>
        <v>0.93987975951903813</v>
      </c>
      <c r="J21" s="5">
        <f>'CV Rotina &lt;2A - procedência'!U21</f>
        <v>0.79959919839679361</v>
      </c>
      <c r="K21" s="5">
        <f>'CV Rotina &lt;2A - procedência'!W21</f>
        <v>0.77354709418837675</v>
      </c>
      <c r="L21" s="5">
        <f>'CV Rotina &lt;2A - procedência'!AA21</f>
        <v>0.79759519038076154</v>
      </c>
      <c r="M21" s="4">
        <f t="shared" si="0"/>
        <v>2</v>
      </c>
      <c r="N21" s="4">
        <f t="shared" si="1"/>
        <v>0</v>
      </c>
      <c r="O21" s="4">
        <f t="shared" si="2"/>
        <v>2</v>
      </c>
      <c r="P21" s="4">
        <f t="shared" si="3"/>
        <v>0</v>
      </c>
    </row>
    <row r="22" spans="1:16">
      <c r="A22" s="4" t="s">
        <v>43</v>
      </c>
      <c r="B22" s="4" t="s">
        <v>67</v>
      </c>
      <c r="C22" s="5">
        <f>'CV Rotina &lt;2A - procedência'!K22</f>
        <v>5.4421768707482991E-2</v>
      </c>
      <c r="D22" s="5">
        <f>'CV Rotina &lt;2A - procedência'!AC22</f>
        <v>0.89795918367346939</v>
      </c>
      <c r="E22" s="5">
        <f>'CV Rotina &lt;2A - procedência'!M22</f>
        <v>0.891156462585034</v>
      </c>
      <c r="F22" s="5">
        <f>'CV Rotina &lt;2A - procedência'!O22</f>
        <v>0.89795918367346939</v>
      </c>
      <c r="G22" s="5">
        <f>'CV Rotina &lt;2A - procedência'!Q22</f>
        <v>0.8571428571428571</v>
      </c>
      <c r="H22" s="5">
        <f>'CV Rotina &lt;2A - procedência'!Y22</f>
        <v>0.8571428571428571</v>
      </c>
      <c r="I22" s="5">
        <f>'CV Rotina &lt;2A - procedência'!S22</f>
        <v>0.83673469387755106</v>
      </c>
      <c r="J22" s="5">
        <f>'CV Rotina &lt;2A - procedência'!U22</f>
        <v>0.98639455782312924</v>
      </c>
      <c r="K22" s="5">
        <f>'CV Rotina &lt;2A - procedência'!W22</f>
        <v>0.80952380952380953</v>
      </c>
      <c r="L22" s="5">
        <f>'CV Rotina &lt;2A - procedência'!AA22</f>
        <v>0.92517006802721091</v>
      </c>
      <c r="M22" s="4">
        <f t="shared" si="0"/>
        <v>0</v>
      </c>
      <c r="N22" s="4">
        <f t="shared" si="1"/>
        <v>1</v>
      </c>
      <c r="O22" s="4">
        <f t="shared" si="2"/>
        <v>1</v>
      </c>
      <c r="P22" s="4">
        <f t="shared" si="3"/>
        <v>0</v>
      </c>
    </row>
    <row r="23" spans="1:16">
      <c r="A23" s="4" t="s">
        <v>40</v>
      </c>
      <c r="B23" s="4" t="s">
        <v>68</v>
      </c>
      <c r="C23" s="5">
        <f>'CV Rotina &lt;2A - procedência'!K23</f>
        <v>0.49122807017543857</v>
      </c>
      <c r="D23" s="5">
        <f>'CV Rotina &lt;2A - procedência'!AC23</f>
        <v>1.1052631578947369</v>
      </c>
      <c r="E23" s="5">
        <f>'CV Rotina &lt;2A - procedência'!M23</f>
        <v>0.78947368421052633</v>
      </c>
      <c r="F23" s="5">
        <f>'CV Rotina &lt;2A - procedência'!O23</f>
        <v>0.77192982456140347</v>
      </c>
      <c r="G23" s="5">
        <f>'CV Rotina &lt;2A - procedência'!Q23</f>
        <v>0.98245614035087714</v>
      </c>
      <c r="H23" s="5">
        <f>'CV Rotina &lt;2A - procedência'!Y23</f>
        <v>0.94736842105263153</v>
      </c>
      <c r="I23" s="5">
        <f>'CV Rotina &lt;2A - procedência'!S23</f>
        <v>0.85964912280701755</v>
      </c>
      <c r="J23" s="5">
        <f>'CV Rotina &lt;2A - procedência'!U23</f>
        <v>0.73684210526315785</v>
      </c>
      <c r="K23" s="5">
        <f>'CV Rotina &lt;2A - procedência'!W23</f>
        <v>0.91228070175438591</v>
      </c>
      <c r="L23" s="5">
        <f>'CV Rotina &lt;2A - procedência'!AA23</f>
        <v>0.91228070175438591</v>
      </c>
      <c r="M23" s="4">
        <f t="shared" si="0"/>
        <v>1</v>
      </c>
      <c r="N23" s="4">
        <f t="shared" si="1"/>
        <v>1</v>
      </c>
      <c r="O23" s="4">
        <f t="shared" si="2"/>
        <v>2</v>
      </c>
      <c r="P23" s="4">
        <f t="shared" si="3"/>
        <v>1</v>
      </c>
    </row>
    <row r="24" spans="1:16">
      <c r="A24" s="4" t="s">
        <v>49</v>
      </c>
      <c r="B24" s="4" t="s">
        <v>69</v>
      </c>
      <c r="C24" s="5">
        <f>'CV Rotina &lt;2A - procedência'!K24</f>
        <v>0.63157894736842102</v>
      </c>
      <c r="D24" s="5">
        <f>'CV Rotina &lt;2A - procedência'!AC24</f>
        <v>1.631578947368421</v>
      </c>
      <c r="E24" s="5">
        <f>'CV Rotina &lt;2A - procedência'!M24</f>
        <v>1.6842105263157894</v>
      </c>
      <c r="F24" s="5">
        <f>'CV Rotina &lt;2A - procedência'!O24</f>
        <v>1.6842105263157894</v>
      </c>
      <c r="G24" s="5">
        <f>'CV Rotina &lt;2A - procedência'!Q24</f>
        <v>1.631578947368421</v>
      </c>
      <c r="H24" s="5">
        <f>'CV Rotina &lt;2A - procedência'!Y24</f>
        <v>1.2105263157894737</v>
      </c>
      <c r="I24" s="5">
        <f>'CV Rotina &lt;2A - procedência'!S24</f>
        <v>1.6842105263157894</v>
      </c>
      <c r="J24" s="5">
        <f>'CV Rotina &lt;2A - procedência'!U24</f>
        <v>0.89473684210526316</v>
      </c>
      <c r="K24" s="5">
        <f>'CV Rotina &lt;2A - procedência'!W24</f>
        <v>0.84210526315789469</v>
      </c>
      <c r="L24" s="5">
        <f>'CV Rotina &lt;2A - procedência'!AA24</f>
        <v>0.89473684210526316</v>
      </c>
      <c r="M24" s="4">
        <f t="shared" si="0"/>
        <v>1</v>
      </c>
      <c r="N24" s="4">
        <f t="shared" si="1"/>
        <v>5</v>
      </c>
      <c r="O24" s="4">
        <f t="shared" si="2"/>
        <v>6</v>
      </c>
      <c r="P24" s="4">
        <f t="shared" si="3"/>
        <v>4</v>
      </c>
    </row>
    <row r="25" spans="1:16">
      <c r="A25" s="4" t="s">
        <v>40</v>
      </c>
      <c r="B25" s="4" t="s">
        <v>70</v>
      </c>
      <c r="C25" s="5">
        <f>'CV Rotina &lt;2A - procedência'!K25</f>
        <v>0.13529411764705881</v>
      </c>
      <c r="D25" s="5">
        <f>'CV Rotina &lt;2A - procedência'!AC25</f>
        <v>0.77058823529411768</v>
      </c>
      <c r="E25" s="5">
        <f>'CV Rotina &lt;2A - procedência'!M25</f>
        <v>0.61764705882352944</v>
      </c>
      <c r="F25" s="5">
        <f>'CV Rotina &lt;2A - procedência'!O25</f>
        <v>0.60588235294117643</v>
      </c>
      <c r="G25" s="5">
        <f>'CV Rotina &lt;2A - procedência'!Q25</f>
        <v>0.75294117647058822</v>
      </c>
      <c r="H25" s="5">
        <f>'CV Rotina &lt;2A - procedência'!Y25</f>
        <v>0.84705882352941175</v>
      </c>
      <c r="I25" s="5">
        <f>'CV Rotina &lt;2A - procedência'!S25</f>
        <v>0.67647058823529416</v>
      </c>
      <c r="J25" s="5">
        <f>'CV Rotina &lt;2A - procedência'!U25</f>
        <v>0.75882352941176467</v>
      </c>
      <c r="K25" s="5">
        <f>'CV Rotina &lt;2A - procedência'!W25</f>
        <v>0.77647058823529413</v>
      </c>
      <c r="L25" s="5">
        <f>'CV Rotina &lt;2A - procedência'!AA25</f>
        <v>0.68235294117647061</v>
      </c>
      <c r="M25" s="4">
        <f t="shared" si="0"/>
        <v>0</v>
      </c>
      <c r="N25" s="4">
        <f t="shared" si="1"/>
        <v>0</v>
      </c>
      <c r="O25" s="4">
        <f t="shared" si="2"/>
        <v>0</v>
      </c>
      <c r="P25" s="4">
        <f t="shared" si="3"/>
        <v>0</v>
      </c>
    </row>
    <row r="26" spans="1:16">
      <c r="A26" s="4" t="s">
        <v>49</v>
      </c>
      <c r="B26" s="4" t="s">
        <v>71</v>
      </c>
      <c r="C26" s="5">
        <f>'CV Rotina &lt;2A - procedência'!K26</f>
        <v>0.72413793103448276</v>
      </c>
      <c r="D26" s="5">
        <f>'CV Rotina &lt;2A - procedência'!AC26</f>
        <v>1.0689655172413792</v>
      </c>
      <c r="E26" s="5">
        <f>'CV Rotina &lt;2A - procedência'!M26</f>
        <v>1.0344827586206897</v>
      </c>
      <c r="F26" s="5">
        <f>'CV Rotina &lt;2A - procedência'!O26</f>
        <v>1.0689655172413792</v>
      </c>
      <c r="G26" s="5">
        <f>'CV Rotina &lt;2A - procedência'!Q26</f>
        <v>1.0689655172413792</v>
      </c>
      <c r="H26" s="5">
        <f>'CV Rotina &lt;2A - procedência'!Y26</f>
        <v>1.6551724137931034</v>
      </c>
      <c r="I26" s="5">
        <f>'CV Rotina &lt;2A - procedência'!S26</f>
        <v>1.1724137931034482</v>
      </c>
      <c r="J26" s="5">
        <f>'CV Rotina &lt;2A - procedência'!U26</f>
        <v>0.89655172413793105</v>
      </c>
      <c r="K26" s="5">
        <f>'CV Rotina &lt;2A - procedência'!W26</f>
        <v>1.2068965517241379</v>
      </c>
      <c r="L26" s="5">
        <f>'CV Rotina &lt;2A - procedência'!AA26</f>
        <v>1.1379310344827587</v>
      </c>
      <c r="M26" s="4">
        <f t="shared" si="0"/>
        <v>1</v>
      </c>
      <c r="N26" s="4">
        <f t="shared" si="1"/>
        <v>7</v>
      </c>
      <c r="O26" s="4">
        <f t="shared" si="2"/>
        <v>8</v>
      </c>
      <c r="P26" s="4">
        <f t="shared" si="3"/>
        <v>4</v>
      </c>
    </row>
    <row r="27" spans="1:16">
      <c r="A27" s="4" t="s">
        <v>43</v>
      </c>
      <c r="B27" s="4" t="s">
        <v>72</v>
      </c>
      <c r="C27" s="5">
        <f>'CV Rotina &lt;2A - procedência'!K27</f>
        <v>0.34905660377358488</v>
      </c>
      <c r="D27" s="5">
        <f>'CV Rotina &lt;2A - procedência'!AC27</f>
        <v>0.60377358490566035</v>
      </c>
      <c r="E27" s="5">
        <f>'CV Rotina &lt;2A - procedência'!M27</f>
        <v>0.68867924528301883</v>
      </c>
      <c r="F27" s="5">
        <f>'CV Rotina &lt;2A - procedência'!O27</f>
        <v>0.70754716981132071</v>
      </c>
      <c r="G27" s="5">
        <f>'CV Rotina &lt;2A - procedência'!Q27</f>
        <v>0.56603773584905659</v>
      </c>
      <c r="H27" s="5">
        <f>'CV Rotina &lt;2A - procedência'!Y27</f>
        <v>0.83018867924528306</v>
      </c>
      <c r="I27" s="5">
        <f>'CV Rotina &lt;2A - procedência'!S27</f>
        <v>0.60377358490566035</v>
      </c>
      <c r="J27" s="5">
        <f>'CV Rotina &lt;2A - procedência'!U27</f>
        <v>0.74528301886792447</v>
      </c>
      <c r="K27" s="5">
        <f>'CV Rotina &lt;2A - procedência'!W27</f>
        <v>0.80188679245283023</v>
      </c>
      <c r="L27" s="5">
        <f>'CV Rotina &lt;2A - procedência'!AA27</f>
        <v>0.69811320754716977</v>
      </c>
      <c r="M27" s="4">
        <f t="shared" si="0"/>
        <v>0</v>
      </c>
      <c r="N27" s="4">
        <f t="shared" si="1"/>
        <v>0</v>
      </c>
      <c r="O27" s="4">
        <f t="shared" si="2"/>
        <v>0</v>
      </c>
      <c r="P27" s="4">
        <f t="shared" si="3"/>
        <v>0</v>
      </c>
    </row>
    <row r="28" spans="1:16">
      <c r="A28" s="4" t="s">
        <v>40</v>
      </c>
      <c r="B28" s="4" t="s">
        <v>73</v>
      </c>
      <c r="C28" s="5">
        <f>'CV Rotina &lt;2A - procedência'!K28</f>
        <v>0.1388888888888889</v>
      </c>
      <c r="D28" s="5">
        <f>'CV Rotina &lt;2A - procedência'!AC28</f>
        <v>0.97222222222222221</v>
      </c>
      <c r="E28" s="5">
        <f>'CV Rotina &lt;2A - procedência'!M28</f>
        <v>0.86111111111111116</v>
      </c>
      <c r="F28" s="5">
        <f>'CV Rotina &lt;2A - procedência'!O28</f>
        <v>0.88888888888888884</v>
      </c>
      <c r="G28" s="5">
        <f>'CV Rotina &lt;2A - procedência'!Q28</f>
        <v>0.88888888888888884</v>
      </c>
      <c r="H28" s="5">
        <f>'CV Rotina &lt;2A - procedência'!Y28</f>
        <v>1.2083333333333333</v>
      </c>
      <c r="I28" s="5">
        <f>'CV Rotina &lt;2A - procedência'!S28</f>
        <v>1.0416666666666667</v>
      </c>
      <c r="J28" s="5">
        <f>'CV Rotina &lt;2A - procedência'!U28</f>
        <v>0.91666666666666663</v>
      </c>
      <c r="K28" s="5">
        <f>'CV Rotina &lt;2A - procedência'!W28</f>
        <v>1.2222222222222223</v>
      </c>
      <c r="L28" s="5">
        <f>'CV Rotina &lt;2A - procedência'!AA28</f>
        <v>1.1527777777777777</v>
      </c>
      <c r="M28" s="4">
        <f t="shared" si="0"/>
        <v>1</v>
      </c>
      <c r="N28" s="4">
        <f t="shared" si="1"/>
        <v>4</v>
      </c>
      <c r="O28" s="4">
        <f t="shared" si="2"/>
        <v>5</v>
      </c>
      <c r="P28" s="4">
        <f t="shared" si="3"/>
        <v>1</v>
      </c>
    </row>
    <row r="29" spans="1:16">
      <c r="A29" s="4" t="s">
        <v>47</v>
      </c>
      <c r="B29" s="4" t="s">
        <v>74</v>
      </c>
      <c r="C29" s="5">
        <f>'CV Rotina &lt;2A - procedência'!K29</f>
        <v>0.21739130434782608</v>
      </c>
      <c r="D29" s="5">
        <f>'CV Rotina &lt;2A - procedência'!AC29</f>
        <v>0.97826086956521741</v>
      </c>
      <c r="E29" s="5">
        <f>'CV Rotina &lt;2A - procedência'!M29</f>
        <v>1.2391304347826086</v>
      </c>
      <c r="F29" s="5">
        <f>'CV Rotina &lt;2A - procedência'!O29</f>
        <v>1.2391304347826086</v>
      </c>
      <c r="G29" s="5">
        <f>'CV Rotina &lt;2A - procedência'!Q29</f>
        <v>0.82608695652173914</v>
      </c>
      <c r="H29" s="5">
        <f>'CV Rotina &lt;2A - procedência'!Y29</f>
        <v>0.67391304347826086</v>
      </c>
      <c r="I29" s="5">
        <f>'CV Rotina &lt;2A - procedência'!S29</f>
        <v>1.1304347826086956</v>
      </c>
      <c r="J29" s="5">
        <f>'CV Rotina &lt;2A - procedência'!U29</f>
        <v>0.78260869565217395</v>
      </c>
      <c r="K29" s="5">
        <f>'CV Rotina &lt;2A - procedência'!W29</f>
        <v>0.65217391304347827</v>
      </c>
      <c r="L29" s="5">
        <f>'CV Rotina &lt;2A - procedência'!AA29</f>
        <v>0.60869565217391308</v>
      </c>
      <c r="M29" s="4">
        <f t="shared" si="0"/>
        <v>1</v>
      </c>
      <c r="N29" s="4">
        <f t="shared" si="1"/>
        <v>3</v>
      </c>
      <c r="O29" s="4">
        <f t="shared" si="2"/>
        <v>4</v>
      </c>
      <c r="P29" s="4">
        <f t="shared" si="3"/>
        <v>2</v>
      </c>
    </row>
    <row r="30" spans="1:16">
      <c r="A30" s="4" t="s">
        <v>49</v>
      </c>
      <c r="B30" s="4" t="s">
        <v>75</v>
      </c>
      <c r="C30" s="5">
        <f>'CV Rotina &lt;2A - procedência'!K30</f>
        <v>0.65925925925925921</v>
      </c>
      <c r="D30" s="5">
        <f>'CV Rotina &lt;2A - procedência'!AC30</f>
        <v>0.88888888888888884</v>
      </c>
      <c r="E30" s="5">
        <f>'CV Rotina &lt;2A - procedência'!M30</f>
        <v>0.91851851851851851</v>
      </c>
      <c r="F30" s="5">
        <f>'CV Rotina &lt;2A - procedência'!O30</f>
        <v>0.91851851851851851</v>
      </c>
      <c r="G30" s="5">
        <f>'CV Rotina &lt;2A - procedência'!Q30</f>
        <v>0.87407407407407411</v>
      </c>
      <c r="H30" s="5">
        <f>'CV Rotina &lt;2A - procedência'!Y30</f>
        <v>0.85185185185185186</v>
      </c>
      <c r="I30" s="5">
        <f>'CV Rotina &lt;2A - procedência'!S30</f>
        <v>0.94074074074074077</v>
      </c>
      <c r="J30" s="5">
        <f>'CV Rotina &lt;2A - procedência'!U30</f>
        <v>0.73333333333333328</v>
      </c>
      <c r="K30" s="5">
        <f>'CV Rotina &lt;2A - procedência'!W30</f>
        <v>0.77037037037037037</v>
      </c>
      <c r="L30" s="5">
        <f>'CV Rotina &lt;2A - procedência'!AA30</f>
        <v>0.85925925925925928</v>
      </c>
      <c r="M30" s="4">
        <f t="shared" si="0"/>
        <v>0</v>
      </c>
      <c r="N30" s="4">
        <f t="shared" si="1"/>
        <v>0</v>
      </c>
      <c r="O30" s="4">
        <f t="shared" si="2"/>
        <v>0</v>
      </c>
      <c r="P30" s="4">
        <f t="shared" si="3"/>
        <v>0</v>
      </c>
    </row>
    <row r="31" spans="1:16">
      <c r="A31" s="4" t="s">
        <v>40</v>
      </c>
      <c r="B31" s="4" t="s">
        <v>76</v>
      </c>
      <c r="C31" s="5">
        <f>'CV Rotina &lt;2A - procedência'!K31</f>
        <v>0.80519480519480524</v>
      </c>
      <c r="D31" s="5">
        <f>'CV Rotina &lt;2A - procedência'!AC31</f>
        <v>0.84577922077922074</v>
      </c>
      <c r="E31" s="5">
        <f>'CV Rotina &lt;2A - procedência'!M31</f>
        <v>0.81006493506493504</v>
      </c>
      <c r="F31" s="5">
        <f>'CV Rotina &lt;2A - procedência'!O31</f>
        <v>0.79870129870129869</v>
      </c>
      <c r="G31" s="5">
        <f>'CV Rotina &lt;2A - procedência'!Q31</f>
        <v>0.83766233766233766</v>
      </c>
      <c r="H31" s="5">
        <f>'CV Rotina &lt;2A - procedência'!Y31</f>
        <v>0.84090909090909094</v>
      </c>
      <c r="I31" s="5">
        <f>'CV Rotina &lt;2A - procedência'!S31</f>
        <v>0.83603896103896103</v>
      </c>
      <c r="J31" s="5">
        <f>'CV Rotina &lt;2A - procedência'!U31</f>
        <v>0.61038961038961037</v>
      </c>
      <c r="K31" s="5">
        <f>'CV Rotina &lt;2A - procedência'!W31</f>
        <v>0.7321428571428571</v>
      </c>
      <c r="L31" s="5">
        <f>'CV Rotina &lt;2A - procedência'!AA31</f>
        <v>0.60551948051948057</v>
      </c>
      <c r="M31" s="4">
        <f t="shared" si="0"/>
        <v>0</v>
      </c>
      <c r="N31" s="4">
        <f t="shared" si="1"/>
        <v>0</v>
      </c>
      <c r="O31" s="4">
        <f t="shared" si="2"/>
        <v>0</v>
      </c>
      <c r="P31" s="4">
        <f t="shared" si="3"/>
        <v>0</v>
      </c>
    </row>
    <row r="32" spans="1:16">
      <c r="A32" s="4" t="s">
        <v>40</v>
      </c>
      <c r="B32" s="4" t="s">
        <v>77</v>
      </c>
      <c r="C32" s="5">
        <f>'CV Rotina &lt;2A - procedência'!K32</f>
        <v>0.68571428571428572</v>
      </c>
      <c r="D32" s="5">
        <f>'CV Rotina &lt;2A - procedência'!AC32</f>
        <v>1.0785714285714285</v>
      </c>
      <c r="E32" s="5">
        <f>'CV Rotina &lt;2A - procedência'!M32</f>
        <v>1</v>
      </c>
      <c r="F32" s="5">
        <f>'CV Rotina &lt;2A - procedência'!O32</f>
        <v>1</v>
      </c>
      <c r="G32" s="5">
        <f>'CV Rotina &lt;2A - procedência'!Q32</f>
        <v>1.0857142857142856</v>
      </c>
      <c r="H32" s="5">
        <f>'CV Rotina &lt;2A - procedência'!Y32</f>
        <v>0.94285714285714284</v>
      </c>
      <c r="I32" s="5">
        <f>'CV Rotina &lt;2A - procedência'!S32</f>
        <v>0.99285714285714288</v>
      </c>
      <c r="J32" s="5">
        <f>'CV Rotina &lt;2A - procedência'!U32</f>
        <v>0.86428571428571432</v>
      </c>
      <c r="K32" s="5">
        <f>'CV Rotina &lt;2A - procedência'!W32</f>
        <v>0.90714285714285714</v>
      </c>
      <c r="L32" s="5">
        <f>'CV Rotina &lt;2A - procedência'!AA32</f>
        <v>1.1071428571428572</v>
      </c>
      <c r="M32" s="4">
        <f t="shared" si="0"/>
        <v>1</v>
      </c>
      <c r="N32" s="4">
        <f t="shared" si="1"/>
        <v>5</v>
      </c>
      <c r="O32" s="4">
        <f t="shared" si="2"/>
        <v>6</v>
      </c>
      <c r="P32" s="4">
        <f t="shared" si="3"/>
        <v>3</v>
      </c>
    </row>
    <row r="33" spans="1:16">
      <c r="A33" s="4" t="s">
        <v>40</v>
      </c>
      <c r="B33" s="4" t="s">
        <v>78</v>
      </c>
      <c r="C33" s="5">
        <f>'CV Rotina &lt;2A - procedência'!K33</f>
        <v>0.36585365853658536</v>
      </c>
      <c r="D33" s="5">
        <f>'CV Rotina &lt;2A - procedência'!AC33</f>
        <v>1.024390243902439</v>
      </c>
      <c r="E33" s="5">
        <f>'CV Rotina &lt;2A - procedência'!M33</f>
        <v>0.82926829268292679</v>
      </c>
      <c r="F33" s="5">
        <f>'CV Rotina &lt;2A - procedência'!O33</f>
        <v>0.82926829268292679</v>
      </c>
      <c r="G33" s="5">
        <f>'CV Rotina &lt;2A - procedência'!Q33</f>
        <v>0.95121951219512191</v>
      </c>
      <c r="H33" s="5">
        <f>'CV Rotina &lt;2A - procedência'!Y33</f>
        <v>0.92682926829268297</v>
      </c>
      <c r="I33" s="5">
        <f>'CV Rotina &lt;2A - procedência'!S33</f>
        <v>1.0731707317073171</v>
      </c>
      <c r="J33" s="5">
        <f>'CV Rotina &lt;2A - procedência'!U33</f>
        <v>0.87804878048780488</v>
      </c>
      <c r="K33" s="5">
        <f>'CV Rotina &lt;2A - procedência'!W33</f>
        <v>1.1219512195121952</v>
      </c>
      <c r="L33" s="5">
        <f>'CV Rotina &lt;2A - procedência'!AA33</f>
        <v>1.1463414634146341</v>
      </c>
      <c r="M33" s="4">
        <f t="shared" si="0"/>
        <v>1</v>
      </c>
      <c r="N33" s="4">
        <f t="shared" si="1"/>
        <v>4</v>
      </c>
      <c r="O33" s="4">
        <f t="shared" si="2"/>
        <v>5</v>
      </c>
      <c r="P33" s="4">
        <f t="shared" si="3"/>
        <v>1</v>
      </c>
    </row>
    <row r="34" spans="1:16">
      <c r="A34" s="4" t="s">
        <v>49</v>
      </c>
      <c r="B34" s="4" t="s">
        <v>79</v>
      </c>
      <c r="C34" s="5">
        <f>'CV Rotina &lt;2A - procedência'!K34</f>
        <v>0.78181818181818186</v>
      </c>
      <c r="D34" s="5">
        <f>'CV Rotina &lt;2A - procedência'!AC34</f>
        <v>0.78181818181818186</v>
      </c>
      <c r="E34" s="5">
        <f>'CV Rotina &lt;2A - procedência'!M34</f>
        <v>0.74545454545454548</v>
      </c>
      <c r="F34" s="5">
        <f>'CV Rotina &lt;2A - procedência'!O34</f>
        <v>0.74545454545454548</v>
      </c>
      <c r="G34" s="5">
        <f>'CV Rotina &lt;2A - procedência'!Q34</f>
        <v>0.78181818181818186</v>
      </c>
      <c r="H34" s="5">
        <f>'CV Rotina &lt;2A - procedência'!Y34</f>
        <v>0.92727272727272725</v>
      </c>
      <c r="I34" s="5">
        <f>'CV Rotina &lt;2A - procedência'!S34</f>
        <v>0.67272727272727273</v>
      </c>
      <c r="J34" s="5">
        <f>'CV Rotina &lt;2A - procedência'!U34</f>
        <v>0.70909090909090911</v>
      </c>
      <c r="K34" s="5">
        <f>'CV Rotina &lt;2A - procedência'!W34</f>
        <v>0.87272727272727268</v>
      </c>
      <c r="L34" s="5">
        <f>'CV Rotina &lt;2A - procedência'!AA34</f>
        <v>0.90909090909090906</v>
      </c>
      <c r="M34" s="4">
        <f t="shared" si="0"/>
        <v>0</v>
      </c>
      <c r="N34" s="4">
        <f t="shared" si="1"/>
        <v>0</v>
      </c>
      <c r="O34" s="4">
        <f t="shared" si="2"/>
        <v>0</v>
      </c>
      <c r="P34" s="4">
        <f t="shared" si="3"/>
        <v>0</v>
      </c>
    </row>
    <row r="35" spans="1:16">
      <c r="A35" s="4" t="s">
        <v>49</v>
      </c>
      <c r="B35" s="4" t="s">
        <v>80</v>
      </c>
      <c r="C35" s="5">
        <f>'CV Rotina &lt;2A - procedência'!K35</f>
        <v>0.34883720930232559</v>
      </c>
      <c r="D35" s="5">
        <f>'CV Rotina &lt;2A - procedência'!AC35</f>
        <v>0.86046511627906974</v>
      </c>
      <c r="E35" s="5">
        <f>'CV Rotina &lt;2A - procedência'!M35</f>
        <v>0.90697674418604646</v>
      </c>
      <c r="F35" s="5">
        <f>'CV Rotina &lt;2A - procedência'!O35</f>
        <v>0.88372093023255816</v>
      </c>
      <c r="G35" s="5">
        <f>'CV Rotina &lt;2A - procedência'!Q35</f>
        <v>0.81395348837209303</v>
      </c>
      <c r="H35" s="5">
        <f>'CV Rotina &lt;2A - procedência'!Y35</f>
        <v>1</v>
      </c>
      <c r="I35" s="5">
        <f>'CV Rotina &lt;2A - procedência'!S35</f>
        <v>1.0465116279069768</v>
      </c>
      <c r="J35" s="5">
        <f>'CV Rotina &lt;2A - procedência'!U35</f>
        <v>1.0232558139534884</v>
      </c>
      <c r="K35" s="5">
        <f>'CV Rotina &lt;2A - procedência'!W35</f>
        <v>0.90697674418604646</v>
      </c>
      <c r="L35" s="5">
        <f>'CV Rotina &lt;2A - procedência'!AA35</f>
        <v>0.88372093023255816</v>
      </c>
      <c r="M35" s="4">
        <f t="shared" ref="M35:M66" si="4">COUNTIF(C35:D35,"&gt;=0,9")</f>
        <v>0</v>
      </c>
      <c r="N35" s="4">
        <f t="shared" ref="N35:N66" si="5">COUNTIFS(E35:L35,"&gt;=0,95")</f>
        <v>3</v>
      </c>
      <c r="O35" s="4">
        <f t="shared" si="2"/>
        <v>3</v>
      </c>
      <c r="P35" s="4">
        <f t="shared" si="3"/>
        <v>1</v>
      </c>
    </row>
    <row r="36" spans="1:16">
      <c r="A36" s="4" t="s">
        <v>49</v>
      </c>
      <c r="B36" s="4" t="s">
        <v>81</v>
      </c>
      <c r="C36" s="5">
        <f>'CV Rotina &lt;2A - procedência'!K36</f>
        <v>0.63461538461538458</v>
      </c>
      <c r="D36" s="5">
        <f>'CV Rotina &lt;2A - procedência'!AC36</f>
        <v>1.3653846153846154</v>
      </c>
      <c r="E36" s="5">
        <f>'CV Rotina &lt;2A - procedência'!M36</f>
        <v>1.4423076923076923</v>
      </c>
      <c r="F36" s="5">
        <f>'CV Rotina &lt;2A - procedência'!O36</f>
        <v>1.4615384615384615</v>
      </c>
      <c r="G36" s="5">
        <f>'CV Rotina &lt;2A - procedência'!Q36</f>
        <v>1.3653846153846154</v>
      </c>
      <c r="H36" s="5">
        <f>'CV Rotina &lt;2A - procedência'!Y36</f>
        <v>1.1730769230769231</v>
      </c>
      <c r="I36" s="5">
        <f>'CV Rotina &lt;2A - procedência'!S36</f>
        <v>1.5961538461538463</v>
      </c>
      <c r="J36" s="5">
        <f>'CV Rotina &lt;2A - procedência'!U36</f>
        <v>1.3846153846153846</v>
      </c>
      <c r="K36" s="5">
        <f>'CV Rotina &lt;2A - procedência'!W36</f>
        <v>0.94230769230769229</v>
      </c>
      <c r="L36" s="5">
        <f>'CV Rotina &lt;2A - procedência'!AA36</f>
        <v>1.2115384615384615</v>
      </c>
      <c r="M36" s="4">
        <f t="shared" si="4"/>
        <v>1</v>
      </c>
      <c r="N36" s="4">
        <f t="shared" si="5"/>
        <v>7</v>
      </c>
      <c r="O36" s="4">
        <f t="shared" si="2"/>
        <v>8</v>
      </c>
      <c r="P36" s="4">
        <f t="shared" si="3"/>
        <v>4</v>
      </c>
    </row>
    <row r="37" spans="1:16">
      <c r="A37" s="4" t="s">
        <v>40</v>
      </c>
      <c r="B37" s="4" t="s">
        <v>82</v>
      </c>
      <c r="C37" s="5">
        <f>'CV Rotina &lt;2A - procedência'!K37</f>
        <v>0.14285714285714285</v>
      </c>
      <c r="D37" s="5">
        <f>'CV Rotina &lt;2A - procedência'!AC37</f>
        <v>0.90476190476190477</v>
      </c>
      <c r="E37" s="5">
        <f>'CV Rotina &lt;2A - procedência'!M37</f>
        <v>0.8571428571428571</v>
      </c>
      <c r="F37" s="5">
        <f>'CV Rotina &lt;2A - procedência'!O37</f>
        <v>0.8571428571428571</v>
      </c>
      <c r="G37" s="5">
        <f>'CV Rotina &lt;2A - procedência'!Q37</f>
        <v>0.83333333333333337</v>
      </c>
      <c r="H37" s="5">
        <f>'CV Rotina &lt;2A - procedência'!Y37</f>
        <v>1.0238095238095237</v>
      </c>
      <c r="I37" s="5">
        <f>'CV Rotina &lt;2A - procedência'!S37</f>
        <v>0.83333333333333337</v>
      </c>
      <c r="J37" s="5">
        <f>'CV Rotina &lt;2A - procedência'!U37</f>
        <v>0.88095238095238093</v>
      </c>
      <c r="K37" s="5">
        <f>'CV Rotina &lt;2A - procedência'!W37</f>
        <v>0.83333333333333337</v>
      </c>
      <c r="L37" s="5">
        <f>'CV Rotina &lt;2A - procedência'!AA37</f>
        <v>0.90476190476190477</v>
      </c>
      <c r="M37" s="4">
        <f t="shared" si="4"/>
        <v>1</v>
      </c>
      <c r="N37" s="4">
        <f t="shared" si="5"/>
        <v>1</v>
      </c>
      <c r="O37" s="4">
        <f t="shared" si="2"/>
        <v>2</v>
      </c>
      <c r="P37" s="4">
        <f t="shared" si="3"/>
        <v>1</v>
      </c>
    </row>
    <row r="38" spans="1:16">
      <c r="A38" s="4" t="s">
        <v>49</v>
      </c>
      <c r="B38" s="4" t="s">
        <v>83</v>
      </c>
      <c r="C38" s="5">
        <f>'CV Rotina &lt;2A - procedência'!K38</f>
        <v>0.51010101010101006</v>
      </c>
      <c r="D38" s="5">
        <f>'CV Rotina &lt;2A - procedência'!AC38</f>
        <v>0.84343434343434343</v>
      </c>
      <c r="E38" s="5">
        <f>'CV Rotina &lt;2A - procedência'!M38</f>
        <v>0.72727272727272729</v>
      </c>
      <c r="F38" s="5">
        <f>'CV Rotina &lt;2A - procedência'!O38</f>
        <v>0.70202020202020199</v>
      </c>
      <c r="G38" s="5">
        <f>'CV Rotina &lt;2A - procedência'!Q38</f>
        <v>0.78787878787878785</v>
      </c>
      <c r="H38" s="5">
        <f>'CV Rotina &lt;2A - procedência'!Y38</f>
        <v>0.95454545454545459</v>
      </c>
      <c r="I38" s="5">
        <f>'CV Rotina &lt;2A - procedência'!S38</f>
        <v>0.73737373737373735</v>
      </c>
      <c r="J38" s="5">
        <f>'CV Rotina &lt;2A - procedência'!U38</f>
        <v>0.56565656565656564</v>
      </c>
      <c r="K38" s="5">
        <f>'CV Rotina &lt;2A - procedência'!W38</f>
        <v>0.81313131313131315</v>
      </c>
      <c r="L38" s="5">
        <f>'CV Rotina &lt;2A - procedência'!AA38</f>
        <v>0.72222222222222221</v>
      </c>
      <c r="M38" s="4">
        <f t="shared" si="4"/>
        <v>0</v>
      </c>
      <c r="N38" s="4">
        <f t="shared" si="5"/>
        <v>1</v>
      </c>
      <c r="O38" s="4">
        <f t="shared" si="2"/>
        <v>1</v>
      </c>
      <c r="P38" s="4">
        <f t="shared" si="3"/>
        <v>1</v>
      </c>
    </row>
    <row r="39" spans="1:16">
      <c r="A39" s="4" t="s">
        <v>40</v>
      </c>
      <c r="B39" s="4" t="s">
        <v>84</v>
      </c>
      <c r="C39" s="5">
        <f>'CV Rotina &lt;2A - procedência'!K39</f>
        <v>0.08</v>
      </c>
      <c r="D39" s="5">
        <f>'CV Rotina &lt;2A - procedência'!AC39</f>
        <v>0.78</v>
      </c>
      <c r="E39" s="5">
        <f>'CV Rotina &lt;2A - procedência'!M39</f>
        <v>0.66</v>
      </c>
      <c r="F39" s="5">
        <f>'CV Rotina &lt;2A - procedência'!O39</f>
        <v>0.68</v>
      </c>
      <c r="G39" s="5">
        <f>'CV Rotina &lt;2A - procedência'!Q39</f>
        <v>0.74</v>
      </c>
      <c r="H39" s="5">
        <f>'CV Rotina &lt;2A - procedência'!Y39</f>
        <v>0.72</v>
      </c>
      <c r="I39" s="5">
        <f>'CV Rotina &lt;2A - procedência'!S39</f>
        <v>0.84</v>
      </c>
      <c r="J39" s="5">
        <f>'CV Rotina &lt;2A - procedência'!U39</f>
        <v>0.7</v>
      </c>
      <c r="K39" s="5">
        <f>'CV Rotina &lt;2A - procedência'!W39</f>
        <v>0.52</v>
      </c>
      <c r="L39" s="5">
        <f>'CV Rotina &lt;2A - procedência'!AA39</f>
        <v>0.52</v>
      </c>
      <c r="M39" s="4">
        <f t="shared" si="4"/>
        <v>0</v>
      </c>
      <c r="N39" s="4">
        <f t="shared" si="5"/>
        <v>0</v>
      </c>
      <c r="O39" s="4">
        <f t="shared" si="2"/>
        <v>0</v>
      </c>
      <c r="P39" s="4">
        <f t="shared" si="3"/>
        <v>0</v>
      </c>
    </row>
    <row r="40" spans="1:16">
      <c r="A40" s="4" t="s">
        <v>49</v>
      </c>
      <c r="B40" s="4" t="s">
        <v>85</v>
      </c>
      <c r="C40" s="5">
        <f>'CV Rotina &lt;2A - procedência'!K40</f>
        <v>0.61428571428571432</v>
      </c>
      <c r="D40" s="5">
        <f>'CV Rotina &lt;2A - procedência'!AC40</f>
        <v>0.70714285714285718</v>
      </c>
      <c r="E40" s="5">
        <f>'CV Rotina &lt;2A - procedência'!M40</f>
        <v>0.7857142857142857</v>
      </c>
      <c r="F40" s="5">
        <f>'CV Rotina &lt;2A - procedência'!O40</f>
        <v>0.77857142857142858</v>
      </c>
      <c r="G40" s="5">
        <f>'CV Rotina &lt;2A - procedência'!Q40</f>
        <v>0.7</v>
      </c>
      <c r="H40" s="5">
        <f>'CV Rotina &lt;2A - procedência'!Y40</f>
        <v>0.94285714285714284</v>
      </c>
      <c r="I40" s="5">
        <f>'CV Rotina &lt;2A - procedência'!S40</f>
        <v>0.7857142857142857</v>
      </c>
      <c r="J40" s="5">
        <f>'CV Rotina &lt;2A - procedência'!U40</f>
        <v>0.9285714285714286</v>
      </c>
      <c r="K40" s="5">
        <f>'CV Rotina &lt;2A - procedência'!W40</f>
        <v>0.85</v>
      </c>
      <c r="L40" s="5">
        <f>'CV Rotina &lt;2A - procedência'!AA40</f>
        <v>0.95714285714285718</v>
      </c>
      <c r="M40" s="4">
        <f t="shared" si="4"/>
        <v>0</v>
      </c>
      <c r="N40" s="4">
        <f t="shared" si="5"/>
        <v>1</v>
      </c>
      <c r="O40" s="4">
        <f t="shared" si="2"/>
        <v>1</v>
      </c>
      <c r="P40" s="4">
        <f t="shared" si="3"/>
        <v>0</v>
      </c>
    </row>
    <row r="41" spans="1:16">
      <c r="A41" s="4" t="s">
        <v>43</v>
      </c>
      <c r="B41" s="4" t="s">
        <v>86</v>
      </c>
      <c r="C41" s="5">
        <f>'CV Rotina &lt;2A - procedência'!K41</f>
        <v>0.76331360946745563</v>
      </c>
      <c r="D41" s="5">
        <f>'CV Rotina &lt;2A - procedência'!AC41</f>
        <v>0.89940828402366868</v>
      </c>
      <c r="E41" s="5">
        <f>'CV Rotina &lt;2A - procedência'!M41</f>
        <v>0.79881656804733725</v>
      </c>
      <c r="F41" s="5">
        <f>'CV Rotina &lt;2A - procedência'!O41</f>
        <v>0.78106508875739644</v>
      </c>
      <c r="G41" s="5">
        <f>'CV Rotina &lt;2A - procedência'!Q41</f>
        <v>0.84023668639053251</v>
      </c>
      <c r="H41" s="5">
        <f>'CV Rotina &lt;2A - procedência'!Y41</f>
        <v>0.94082840236686394</v>
      </c>
      <c r="I41" s="5">
        <f>'CV Rotina &lt;2A - procedência'!S41</f>
        <v>0.78698224852071008</v>
      </c>
      <c r="J41" s="5">
        <f>'CV Rotina &lt;2A - procedência'!U41</f>
        <v>0.68047337278106512</v>
      </c>
      <c r="K41" s="5">
        <f>'CV Rotina &lt;2A - procedência'!W41</f>
        <v>0.85207100591715978</v>
      </c>
      <c r="L41" s="5">
        <f>'CV Rotina &lt;2A - procedência'!AA41</f>
        <v>0.84023668639053251</v>
      </c>
      <c r="M41" s="4">
        <f t="shared" si="4"/>
        <v>0</v>
      </c>
      <c r="N41" s="4">
        <f t="shared" si="5"/>
        <v>0</v>
      </c>
      <c r="O41" s="4">
        <f t="shared" si="2"/>
        <v>0</v>
      </c>
      <c r="P41" s="4">
        <f t="shared" si="3"/>
        <v>0</v>
      </c>
    </row>
    <row r="42" spans="1:16">
      <c r="A42" s="4" t="s">
        <v>49</v>
      </c>
      <c r="B42" s="4" t="s">
        <v>87</v>
      </c>
      <c r="C42" s="5">
        <f>'CV Rotina &lt;2A - procedência'!K42</f>
        <v>0.28260869565217389</v>
      </c>
      <c r="D42" s="5">
        <f>'CV Rotina &lt;2A - procedência'!AC42</f>
        <v>0.69565217391304346</v>
      </c>
      <c r="E42" s="5">
        <f>'CV Rotina &lt;2A - procedência'!M42</f>
        <v>0.78260869565217395</v>
      </c>
      <c r="F42" s="5">
        <f>'CV Rotina &lt;2A - procedência'!O42</f>
        <v>0.78260869565217395</v>
      </c>
      <c r="G42" s="5">
        <f>'CV Rotina &lt;2A - procedência'!Q42</f>
        <v>0.67391304347826086</v>
      </c>
      <c r="H42" s="5">
        <f>'CV Rotina &lt;2A - procedência'!Y42</f>
        <v>1.0434782608695652</v>
      </c>
      <c r="I42" s="5">
        <f>'CV Rotina &lt;2A - procedência'!S42</f>
        <v>0.71739130434782605</v>
      </c>
      <c r="J42" s="5">
        <f>'CV Rotina &lt;2A - procedência'!U42</f>
        <v>0.63043478260869568</v>
      </c>
      <c r="K42" s="5">
        <f>'CV Rotina &lt;2A - procedência'!W42</f>
        <v>0.93478260869565222</v>
      </c>
      <c r="L42" s="5">
        <f>'CV Rotina &lt;2A - procedência'!AA42</f>
        <v>0.95652173913043481</v>
      </c>
      <c r="M42" s="4">
        <f t="shared" si="4"/>
        <v>0</v>
      </c>
      <c r="N42" s="4">
        <f t="shared" si="5"/>
        <v>2</v>
      </c>
      <c r="O42" s="4">
        <f t="shared" si="2"/>
        <v>2</v>
      </c>
      <c r="P42" s="4">
        <f t="shared" si="3"/>
        <v>1</v>
      </c>
    </row>
    <row r="43" spans="1:16">
      <c r="A43" s="4" t="s">
        <v>40</v>
      </c>
      <c r="B43" s="4" t="s">
        <v>88</v>
      </c>
      <c r="C43" s="5">
        <f>'CV Rotina &lt;2A - procedência'!K43</f>
        <v>0.42307692307692307</v>
      </c>
      <c r="D43" s="5">
        <f>'CV Rotina &lt;2A - procedência'!AC43</f>
        <v>0.75</v>
      </c>
      <c r="E43" s="5">
        <f>'CV Rotina &lt;2A - procedência'!M43</f>
        <v>0.78846153846153844</v>
      </c>
      <c r="F43" s="5">
        <f>'CV Rotina &lt;2A - procedência'!O43</f>
        <v>0.76923076923076927</v>
      </c>
      <c r="G43" s="5">
        <f>'CV Rotina &lt;2A - procedência'!Q43</f>
        <v>0.73076923076923073</v>
      </c>
      <c r="H43" s="5">
        <f>'CV Rotina &lt;2A - procedência'!Y43</f>
        <v>0.84615384615384615</v>
      </c>
      <c r="I43" s="5">
        <f>'CV Rotina &lt;2A - procedência'!S43</f>
        <v>0.75</v>
      </c>
      <c r="J43" s="5">
        <f>'CV Rotina &lt;2A - procedência'!U43</f>
        <v>0.88461538461538458</v>
      </c>
      <c r="K43" s="5">
        <f>'CV Rotina &lt;2A - procedência'!W43</f>
        <v>0.65384615384615385</v>
      </c>
      <c r="L43" s="5">
        <f>'CV Rotina &lt;2A - procedência'!AA43</f>
        <v>0.69230769230769229</v>
      </c>
      <c r="M43" s="4">
        <f t="shared" si="4"/>
        <v>0</v>
      </c>
      <c r="N43" s="4">
        <f t="shared" si="5"/>
        <v>0</v>
      </c>
      <c r="O43" s="4">
        <f t="shared" si="2"/>
        <v>0</v>
      </c>
      <c r="P43" s="4">
        <f t="shared" si="3"/>
        <v>0</v>
      </c>
    </row>
    <row r="44" spans="1:16">
      <c r="A44" s="4" t="s">
        <v>40</v>
      </c>
      <c r="B44" s="4" t="s">
        <v>89</v>
      </c>
      <c r="C44" s="5">
        <f>'CV Rotina &lt;2A - procedência'!K44</f>
        <v>0.19047619047619047</v>
      </c>
      <c r="D44" s="5">
        <f>'CV Rotina &lt;2A - procedência'!AC44</f>
        <v>0.90476190476190477</v>
      </c>
      <c r="E44" s="5">
        <f>'CV Rotina &lt;2A - procedência'!M44</f>
        <v>0.80952380952380953</v>
      </c>
      <c r="F44" s="5">
        <f>'CV Rotina &lt;2A - procedência'!O44</f>
        <v>0.83333333333333337</v>
      </c>
      <c r="G44" s="5">
        <f>'CV Rotina &lt;2A - procedência'!Q44</f>
        <v>0.73809523809523814</v>
      </c>
      <c r="H44" s="5">
        <f>'CV Rotina &lt;2A - procedência'!Y44</f>
        <v>0.80952380952380953</v>
      </c>
      <c r="I44" s="5">
        <f>'CV Rotina &lt;2A - procedência'!S44</f>
        <v>0.7142857142857143</v>
      </c>
      <c r="J44" s="5">
        <f>'CV Rotina &lt;2A - procedência'!U44</f>
        <v>1.0238095238095237</v>
      </c>
      <c r="K44" s="5">
        <f>'CV Rotina &lt;2A - procedência'!W44</f>
        <v>0.97619047619047616</v>
      </c>
      <c r="L44" s="5">
        <f>'CV Rotina &lt;2A - procedência'!AA44</f>
        <v>1</v>
      </c>
      <c r="M44" s="4">
        <f t="shared" si="4"/>
        <v>1</v>
      </c>
      <c r="N44" s="4">
        <f t="shared" si="5"/>
        <v>3</v>
      </c>
      <c r="O44" s="4">
        <f t="shared" si="2"/>
        <v>4</v>
      </c>
      <c r="P44" s="4">
        <f t="shared" si="3"/>
        <v>0</v>
      </c>
    </row>
    <row r="45" spans="1:16">
      <c r="A45" s="4" t="s">
        <v>47</v>
      </c>
      <c r="B45" s="4" t="s">
        <v>90</v>
      </c>
      <c r="C45" s="5">
        <f>'CV Rotina &lt;2A - procedência'!K45</f>
        <v>1.1909758656873033</v>
      </c>
      <c r="D45" s="5">
        <f>'CV Rotina &lt;2A - procedência'!AC45</f>
        <v>0.79013641133263379</v>
      </c>
      <c r="E45" s="5">
        <f>'CV Rotina &lt;2A - procedência'!M45</f>
        <v>0.86463798530954883</v>
      </c>
      <c r="F45" s="5">
        <f>'CV Rotina &lt;2A - procedência'!O45</f>
        <v>0.83420776495278071</v>
      </c>
      <c r="G45" s="5">
        <f>'CV Rotina &lt;2A - procedência'!Q45</f>
        <v>0.78908709338929695</v>
      </c>
      <c r="H45" s="5">
        <f>'CV Rotina &lt;2A - procedência'!Y45</f>
        <v>0.80482686253934943</v>
      </c>
      <c r="I45" s="5">
        <f>'CV Rotina &lt;2A - procedência'!S45</f>
        <v>0.81951731374606507</v>
      </c>
      <c r="J45" s="5">
        <f>'CV Rotina &lt;2A - procedência'!U45</f>
        <v>0.61804826862539353</v>
      </c>
      <c r="K45" s="5">
        <f>'CV Rotina &lt;2A - procedência'!W45</f>
        <v>0.77439664218258131</v>
      </c>
      <c r="L45" s="5">
        <f>'CV Rotina &lt;2A - procedência'!AA45</f>
        <v>0.7880377754459601</v>
      </c>
      <c r="M45" s="4">
        <f t="shared" si="4"/>
        <v>1</v>
      </c>
      <c r="N45" s="4">
        <f t="shared" si="5"/>
        <v>0</v>
      </c>
      <c r="O45" s="4">
        <f t="shared" si="2"/>
        <v>1</v>
      </c>
      <c r="P45" s="4">
        <f t="shared" si="3"/>
        <v>0</v>
      </c>
    </row>
    <row r="46" spans="1:16">
      <c r="A46" s="4" t="s">
        <v>47</v>
      </c>
      <c r="B46" s="4" t="s">
        <v>91</v>
      </c>
      <c r="C46" s="5">
        <f>'CV Rotina &lt;2A - procedência'!K46</f>
        <v>0.33333333333333331</v>
      </c>
      <c r="D46" s="5">
        <f>'CV Rotina &lt;2A - procedência'!AC46</f>
        <v>0.96078431372549022</v>
      </c>
      <c r="E46" s="5">
        <f>'CV Rotina &lt;2A - procedência'!M46</f>
        <v>0.84313725490196079</v>
      </c>
      <c r="F46" s="5">
        <f>'CV Rotina &lt;2A - procedência'!O46</f>
        <v>0.86274509803921573</v>
      </c>
      <c r="G46" s="5">
        <f>'CV Rotina &lt;2A - procedência'!Q46</f>
        <v>0.96078431372549022</v>
      </c>
      <c r="H46" s="5">
        <f>'CV Rotina &lt;2A - procedência'!Y46</f>
        <v>0.92156862745098034</v>
      </c>
      <c r="I46" s="5">
        <f>'CV Rotina &lt;2A - procedência'!S46</f>
        <v>1.0196078431372548</v>
      </c>
      <c r="J46" s="5">
        <f>'CV Rotina &lt;2A - procedência'!U46</f>
        <v>0.78431372549019607</v>
      </c>
      <c r="K46" s="5">
        <f>'CV Rotina &lt;2A - procedência'!W46</f>
        <v>0.72549019607843135</v>
      </c>
      <c r="L46" s="5">
        <f>'CV Rotina &lt;2A - procedência'!AA46</f>
        <v>0.62745098039215685</v>
      </c>
      <c r="M46" s="4">
        <f t="shared" si="4"/>
        <v>1</v>
      </c>
      <c r="N46" s="4">
        <f t="shared" si="5"/>
        <v>2</v>
      </c>
      <c r="O46" s="4">
        <f t="shared" si="2"/>
        <v>3</v>
      </c>
      <c r="P46" s="4">
        <f t="shared" si="3"/>
        <v>1</v>
      </c>
    </row>
    <row r="47" spans="1:16">
      <c r="A47" s="4" t="s">
        <v>49</v>
      </c>
      <c r="B47" s="4" t="s">
        <v>92</v>
      </c>
      <c r="C47" s="5">
        <f>'CV Rotina &lt;2A - procedência'!K47</f>
        <v>0.44041450777202074</v>
      </c>
      <c r="D47" s="5">
        <f>'CV Rotina &lt;2A - procedência'!AC47</f>
        <v>1.0103626943005182</v>
      </c>
      <c r="E47" s="5">
        <f>'CV Rotina &lt;2A - procedência'!M47</f>
        <v>0.94818652849740936</v>
      </c>
      <c r="F47" s="5">
        <f>'CV Rotina &lt;2A - procedência'!O47</f>
        <v>0.97927461139896377</v>
      </c>
      <c r="G47" s="5">
        <f>'CV Rotina &lt;2A - procedência'!Q47</f>
        <v>1.0362694300518134</v>
      </c>
      <c r="H47" s="5">
        <f>'CV Rotina &lt;2A - procedência'!Y47</f>
        <v>0.87564766839378239</v>
      </c>
      <c r="I47" s="5">
        <f>'CV Rotina &lt;2A - procedência'!S47</f>
        <v>1.0829015544041452</v>
      </c>
      <c r="J47" s="5">
        <f>'CV Rotina &lt;2A - procedência'!U47</f>
        <v>0.50259067357512954</v>
      </c>
      <c r="K47" s="5">
        <f>'CV Rotina &lt;2A - procedência'!W47</f>
        <v>0.84974093264248707</v>
      </c>
      <c r="L47" s="5">
        <f>'CV Rotina &lt;2A - procedência'!AA47</f>
        <v>0.80310880829015541</v>
      </c>
      <c r="M47" s="4">
        <f t="shared" si="4"/>
        <v>1</v>
      </c>
      <c r="N47" s="4">
        <f t="shared" si="5"/>
        <v>3</v>
      </c>
      <c r="O47" s="4">
        <f t="shared" si="2"/>
        <v>4</v>
      </c>
      <c r="P47" s="4">
        <f t="shared" si="3"/>
        <v>2</v>
      </c>
    </row>
    <row r="48" spans="1:16">
      <c r="A48" s="4" t="s">
        <v>40</v>
      </c>
      <c r="B48" s="4" t="s">
        <v>93</v>
      </c>
      <c r="C48" s="5">
        <f>'CV Rotina &lt;2A - procedência'!K48</f>
        <v>0.17910447761194029</v>
      </c>
      <c r="D48" s="5">
        <f>'CV Rotina &lt;2A - procedência'!AC48</f>
        <v>0.94029850746268662</v>
      </c>
      <c r="E48" s="5">
        <f>'CV Rotina &lt;2A - procedência'!M48</f>
        <v>0.95522388059701491</v>
      </c>
      <c r="F48" s="5">
        <f>'CV Rotina &lt;2A - procedência'!O48</f>
        <v>0.86567164179104472</v>
      </c>
      <c r="G48" s="5">
        <f>'CV Rotina &lt;2A - procedência'!Q48</f>
        <v>0.88059701492537312</v>
      </c>
      <c r="H48" s="5">
        <f>'CV Rotina &lt;2A - procedência'!Y48</f>
        <v>0.9850746268656716</v>
      </c>
      <c r="I48" s="5">
        <f>'CV Rotina &lt;2A - procedência'!S48</f>
        <v>0.88059701492537312</v>
      </c>
      <c r="J48" s="5">
        <f>'CV Rotina &lt;2A - procedência'!U48</f>
        <v>0.94029850746268662</v>
      </c>
      <c r="K48" s="5">
        <f>'CV Rotina &lt;2A - procedência'!W48</f>
        <v>0.64179104477611937</v>
      </c>
      <c r="L48" s="5">
        <f>'CV Rotina &lt;2A - procedência'!AA48</f>
        <v>0.73134328358208955</v>
      </c>
      <c r="M48" s="4">
        <f t="shared" si="4"/>
        <v>1</v>
      </c>
      <c r="N48" s="4">
        <f t="shared" si="5"/>
        <v>2</v>
      </c>
      <c r="O48" s="4">
        <f t="shared" si="2"/>
        <v>3</v>
      </c>
      <c r="P48" s="4">
        <f t="shared" si="3"/>
        <v>2</v>
      </c>
    </row>
    <row r="49" spans="1:16">
      <c r="A49" s="4" t="s">
        <v>47</v>
      </c>
      <c r="B49" s="4" t="s">
        <v>94</v>
      </c>
      <c r="C49" s="5">
        <f>'CV Rotina &lt;2A - procedência'!K49</f>
        <v>0.27142857142857141</v>
      </c>
      <c r="D49" s="5">
        <f>'CV Rotina &lt;2A - procedência'!AC49</f>
        <v>0.7</v>
      </c>
      <c r="E49" s="5">
        <f>'CV Rotina &lt;2A - procedência'!M49</f>
        <v>0.54285714285714282</v>
      </c>
      <c r="F49" s="5">
        <f>'CV Rotina &lt;2A - procedência'!O49</f>
        <v>0.55714285714285716</v>
      </c>
      <c r="G49" s="5">
        <f>'CV Rotina &lt;2A - procedência'!Q49</f>
        <v>0.54285714285714282</v>
      </c>
      <c r="H49" s="5">
        <f>'CV Rotina &lt;2A - procedência'!Y49</f>
        <v>0.72857142857142854</v>
      </c>
      <c r="I49" s="5">
        <f>'CV Rotina &lt;2A - procedência'!S49</f>
        <v>0.6</v>
      </c>
      <c r="J49" s="5">
        <f>'CV Rotina &lt;2A - procedência'!U49</f>
        <v>0.7857142857142857</v>
      </c>
      <c r="K49" s="5">
        <f>'CV Rotina &lt;2A - procedência'!W49</f>
        <v>0.67142857142857137</v>
      </c>
      <c r="L49" s="5">
        <f>'CV Rotina &lt;2A - procedência'!AA49</f>
        <v>0.72857142857142854</v>
      </c>
      <c r="M49" s="4">
        <f t="shared" si="4"/>
        <v>0</v>
      </c>
      <c r="N49" s="4">
        <f t="shared" si="5"/>
        <v>0</v>
      </c>
      <c r="O49" s="4">
        <f t="shared" si="2"/>
        <v>0</v>
      </c>
      <c r="P49" s="4">
        <f t="shared" si="3"/>
        <v>0</v>
      </c>
    </row>
    <row r="50" spans="1:16">
      <c r="A50" s="4" t="s">
        <v>49</v>
      </c>
      <c r="B50" s="4" t="s">
        <v>95</v>
      </c>
      <c r="C50" s="5">
        <f>'CV Rotina &lt;2A - procedência'!K50</f>
        <v>0.18269230769230768</v>
      </c>
      <c r="D50" s="5">
        <f>'CV Rotina &lt;2A - procedência'!AC50</f>
        <v>0.49038461538461536</v>
      </c>
      <c r="E50" s="5">
        <f>'CV Rotina &lt;2A - procedência'!M50</f>
        <v>0.625</v>
      </c>
      <c r="F50" s="5">
        <f>'CV Rotina &lt;2A - procedência'!O50</f>
        <v>0.64423076923076927</v>
      </c>
      <c r="G50" s="5">
        <f>'CV Rotina &lt;2A - procedência'!Q50</f>
        <v>0.49038461538461536</v>
      </c>
      <c r="H50" s="5">
        <f>'CV Rotina &lt;2A - procedência'!Y50</f>
        <v>1.0192307692307692</v>
      </c>
      <c r="I50" s="5">
        <f>'CV Rotina &lt;2A - procedência'!S50</f>
        <v>0.54807692307692313</v>
      </c>
      <c r="J50" s="5">
        <f>'CV Rotina &lt;2A - procedência'!U50</f>
        <v>0.73076923076923073</v>
      </c>
      <c r="K50" s="5">
        <f>'CV Rotina &lt;2A - procedência'!W50</f>
        <v>0.69230769230769229</v>
      </c>
      <c r="L50" s="5">
        <f>'CV Rotina &lt;2A - procedência'!AA50</f>
        <v>0.65384615384615385</v>
      </c>
      <c r="M50" s="4">
        <f t="shared" si="4"/>
        <v>0</v>
      </c>
      <c r="N50" s="4">
        <f t="shared" si="5"/>
        <v>1</v>
      </c>
      <c r="O50" s="4">
        <f t="shared" si="2"/>
        <v>1</v>
      </c>
      <c r="P50" s="4">
        <f t="shared" si="3"/>
        <v>1</v>
      </c>
    </row>
    <row r="51" spans="1:16">
      <c r="A51" s="4" t="s">
        <v>43</v>
      </c>
      <c r="B51" s="4" t="s">
        <v>96</v>
      </c>
      <c r="C51" s="5">
        <f>'CV Rotina &lt;2A - procedência'!K51</f>
        <v>0.27380952380952384</v>
      </c>
      <c r="D51" s="5">
        <f>'CV Rotina &lt;2A - procedência'!AC51</f>
        <v>1.3333333333333333</v>
      </c>
      <c r="E51" s="5">
        <f>'CV Rotina &lt;2A - procedência'!M51</f>
        <v>1.0714285714285714</v>
      </c>
      <c r="F51" s="5">
        <f>'CV Rotina &lt;2A - procedência'!O51</f>
        <v>1.0952380952380953</v>
      </c>
      <c r="G51" s="5">
        <f>'CV Rotina &lt;2A - procedência'!Q51</f>
        <v>1.3690476190476191</v>
      </c>
      <c r="H51" s="5">
        <f>'CV Rotina &lt;2A - procedência'!Y51</f>
        <v>0.8214285714285714</v>
      </c>
      <c r="I51" s="5">
        <f>'CV Rotina &lt;2A - procedência'!S51</f>
        <v>1.0952380952380953</v>
      </c>
      <c r="J51" s="5">
        <f>'CV Rotina &lt;2A - procedência'!U51</f>
        <v>0.91666666666666663</v>
      </c>
      <c r="K51" s="5">
        <f>'CV Rotina &lt;2A - procedência'!W51</f>
        <v>0.95238095238095233</v>
      </c>
      <c r="L51" s="5">
        <f>'CV Rotina &lt;2A - procedência'!AA51</f>
        <v>1</v>
      </c>
      <c r="M51" s="4">
        <f t="shared" si="4"/>
        <v>1</v>
      </c>
      <c r="N51" s="4">
        <f t="shared" si="5"/>
        <v>6</v>
      </c>
      <c r="O51" s="4">
        <f t="shared" si="2"/>
        <v>7</v>
      </c>
      <c r="P51" s="4">
        <f t="shared" si="3"/>
        <v>3</v>
      </c>
    </row>
    <row r="52" spans="1:16">
      <c r="A52" s="4" t="s">
        <v>43</v>
      </c>
      <c r="B52" s="4" t="s">
        <v>97</v>
      </c>
      <c r="C52" s="5">
        <f>'CV Rotina &lt;2A - procedência'!K52</f>
        <v>3.3333333333333333E-2</v>
      </c>
      <c r="D52" s="5">
        <f>'CV Rotina &lt;2A - procedência'!AC52</f>
        <v>0.53333333333333333</v>
      </c>
      <c r="E52" s="5">
        <f>'CV Rotina &lt;2A - procedência'!M52</f>
        <v>0.43333333333333335</v>
      </c>
      <c r="F52" s="5">
        <f>'CV Rotina &lt;2A - procedência'!O52</f>
        <v>0.36666666666666664</v>
      </c>
      <c r="G52" s="5">
        <f>'CV Rotina &lt;2A - procedência'!Q52</f>
        <v>0.43333333333333335</v>
      </c>
      <c r="H52" s="5">
        <f>'CV Rotina &lt;2A - procedência'!Y52</f>
        <v>0.56666666666666665</v>
      </c>
      <c r="I52" s="5">
        <f>'CV Rotina &lt;2A - procedência'!S52</f>
        <v>0.53333333333333333</v>
      </c>
      <c r="J52" s="5">
        <f>'CV Rotina &lt;2A - procedência'!U52</f>
        <v>0.53333333333333333</v>
      </c>
      <c r="K52" s="5">
        <f>'CV Rotina &lt;2A - procedência'!W52</f>
        <v>0.8</v>
      </c>
      <c r="L52" s="5">
        <f>'CV Rotina &lt;2A - procedência'!AA52</f>
        <v>0.6333333333333333</v>
      </c>
      <c r="M52" s="4">
        <f t="shared" si="4"/>
        <v>0</v>
      </c>
      <c r="N52" s="4">
        <f t="shared" si="5"/>
        <v>0</v>
      </c>
      <c r="O52" s="4">
        <f t="shared" si="2"/>
        <v>0</v>
      </c>
      <c r="P52" s="4">
        <f t="shared" si="3"/>
        <v>0</v>
      </c>
    </row>
    <row r="53" spans="1:16">
      <c r="A53" s="4" t="s">
        <v>49</v>
      </c>
      <c r="B53" s="4" t="s">
        <v>98</v>
      </c>
      <c r="C53" s="5">
        <f>'CV Rotina &lt;2A - procedência'!K53</f>
        <v>0.57831325301204817</v>
      </c>
      <c r="D53" s="5">
        <f>'CV Rotina &lt;2A - procedência'!AC53</f>
        <v>0.98795180722891562</v>
      </c>
      <c r="E53" s="5">
        <f>'CV Rotina &lt;2A - procedência'!M53</f>
        <v>1.2530120481927711</v>
      </c>
      <c r="F53" s="5">
        <f>'CV Rotina &lt;2A - procedência'!O53</f>
        <v>1.2409638554216869</v>
      </c>
      <c r="G53" s="5">
        <f>'CV Rotina &lt;2A - procedência'!Q53</f>
        <v>0.97590361445783136</v>
      </c>
      <c r="H53" s="5">
        <f>'CV Rotina &lt;2A - procedência'!Y53</f>
        <v>1.072289156626506</v>
      </c>
      <c r="I53" s="5">
        <f>'CV Rotina &lt;2A - procedência'!S53</f>
        <v>1.0481927710843373</v>
      </c>
      <c r="J53" s="5">
        <f>'CV Rotina &lt;2A - procedência'!U53</f>
        <v>0.97590361445783136</v>
      </c>
      <c r="K53" s="5">
        <f>'CV Rotina &lt;2A - procedência'!W53</f>
        <v>0.84337349397590367</v>
      </c>
      <c r="L53" s="5">
        <f>'CV Rotina &lt;2A - procedência'!AA53</f>
        <v>1.3734939759036144</v>
      </c>
      <c r="M53" s="4">
        <f t="shared" si="4"/>
        <v>1</v>
      </c>
      <c r="N53" s="4">
        <f t="shared" si="5"/>
        <v>7</v>
      </c>
      <c r="O53" s="4">
        <f t="shared" si="2"/>
        <v>8</v>
      </c>
      <c r="P53" s="4">
        <f t="shared" si="3"/>
        <v>4</v>
      </c>
    </row>
    <row r="54" spans="1:16">
      <c r="A54" s="4" t="s">
        <v>49</v>
      </c>
      <c r="B54" s="4" t="s">
        <v>99</v>
      </c>
      <c r="C54" s="5">
        <f>'CV Rotina &lt;2A - procedência'!K54</f>
        <v>0.17741935483870969</v>
      </c>
      <c r="D54" s="5">
        <f>'CV Rotina &lt;2A - procedência'!AC54</f>
        <v>0.66129032258064513</v>
      </c>
      <c r="E54" s="5">
        <f>'CV Rotina &lt;2A - procedência'!M54</f>
        <v>0.66129032258064513</v>
      </c>
      <c r="F54" s="5">
        <f>'CV Rotina &lt;2A - procedência'!O54</f>
        <v>0.64516129032258063</v>
      </c>
      <c r="G54" s="5">
        <f>'CV Rotina &lt;2A - procedência'!Q54</f>
        <v>0.62903225806451613</v>
      </c>
      <c r="H54" s="5">
        <f>'CV Rotina &lt;2A - procedência'!Y54</f>
        <v>0.93548387096774188</v>
      </c>
      <c r="I54" s="5">
        <f>'CV Rotina &lt;2A - procedência'!S54</f>
        <v>0.58064516129032262</v>
      </c>
      <c r="J54" s="5">
        <f>'CV Rotina &lt;2A - procedência'!U54</f>
        <v>0.85483870967741937</v>
      </c>
      <c r="K54" s="5">
        <f>'CV Rotina &lt;2A - procedência'!W54</f>
        <v>0.83870967741935487</v>
      </c>
      <c r="L54" s="5">
        <f>'CV Rotina &lt;2A - procedência'!AA54</f>
        <v>0.80645161290322576</v>
      </c>
      <c r="M54" s="4">
        <f t="shared" si="4"/>
        <v>0</v>
      </c>
      <c r="N54" s="4">
        <f t="shared" si="5"/>
        <v>0</v>
      </c>
      <c r="O54" s="4">
        <f t="shared" si="2"/>
        <v>0</v>
      </c>
      <c r="P54" s="4">
        <f t="shared" si="3"/>
        <v>0</v>
      </c>
    </row>
    <row r="55" spans="1:16">
      <c r="A55" s="4" t="s">
        <v>43</v>
      </c>
      <c r="B55" s="4" t="s">
        <v>100</v>
      </c>
      <c r="C55" s="5">
        <f>'CV Rotina &lt;2A - procedência'!K55</f>
        <v>0.62869198312236285</v>
      </c>
      <c r="D55" s="5">
        <f>'CV Rotina &lt;2A - procedência'!AC55</f>
        <v>0.91983122362869196</v>
      </c>
      <c r="E55" s="5">
        <f>'CV Rotina &lt;2A - procedência'!M55</f>
        <v>0.89029535864978904</v>
      </c>
      <c r="F55" s="5">
        <f>'CV Rotina &lt;2A - procedência'!O55</f>
        <v>0.89029535864978904</v>
      </c>
      <c r="G55" s="5">
        <f>'CV Rotina &lt;2A - procedência'!Q55</f>
        <v>0.89873417721518989</v>
      </c>
      <c r="H55" s="5">
        <f>'CV Rotina &lt;2A - procedência'!Y55</f>
        <v>1</v>
      </c>
      <c r="I55" s="5">
        <f>'CV Rotina &lt;2A - procedência'!S55</f>
        <v>0.97046413502109707</v>
      </c>
      <c r="J55" s="5">
        <f>'CV Rotina &lt;2A - procedência'!U55</f>
        <v>0.77215189873417722</v>
      </c>
      <c r="K55" s="5">
        <f>'CV Rotina &lt;2A - procedência'!W55</f>
        <v>0.91983122362869196</v>
      </c>
      <c r="L55" s="5">
        <f>'CV Rotina &lt;2A - procedência'!AA55</f>
        <v>1.0126582278481013</v>
      </c>
      <c r="M55" s="4">
        <f t="shared" si="4"/>
        <v>1</v>
      </c>
      <c r="N55" s="4">
        <f t="shared" si="5"/>
        <v>3</v>
      </c>
      <c r="O55" s="4">
        <f t="shared" si="2"/>
        <v>4</v>
      </c>
      <c r="P55" s="4">
        <f t="shared" si="3"/>
        <v>1</v>
      </c>
    </row>
    <row r="56" spans="1:16">
      <c r="A56" s="4" t="s">
        <v>47</v>
      </c>
      <c r="B56" s="4" t="s">
        <v>101</v>
      </c>
      <c r="C56" s="5">
        <f>'CV Rotina &lt;2A - procedência'!K56</f>
        <v>0.2857142857142857</v>
      </c>
      <c r="D56" s="5">
        <f>'CV Rotina &lt;2A - procedência'!AC56</f>
        <v>0.92063492063492058</v>
      </c>
      <c r="E56" s="5">
        <f>'CV Rotina &lt;2A - procedência'!M56</f>
        <v>0.95238095238095233</v>
      </c>
      <c r="F56" s="5">
        <f>'CV Rotina &lt;2A - procedência'!O56</f>
        <v>0.92063492063492058</v>
      </c>
      <c r="G56" s="5">
        <f>'CV Rotina &lt;2A - procedência'!Q56</f>
        <v>0.87301587301587302</v>
      </c>
      <c r="H56" s="5">
        <f>'CV Rotina &lt;2A - procedência'!Y56</f>
        <v>1.4444444444444444</v>
      </c>
      <c r="I56" s="5">
        <f>'CV Rotina &lt;2A - procedência'!S56</f>
        <v>0.90476190476190477</v>
      </c>
      <c r="J56" s="5">
        <f>'CV Rotina &lt;2A - procedência'!U56</f>
        <v>1.2222222222222223</v>
      </c>
      <c r="K56" s="5">
        <f>'CV Rotina &lt;2A - procedência'!W56</f>
        <v>1.0952380952380953</v>
      </c>
      <c r="L56" s="5">
        <f>'CV Rotina &lt;2A - procedência'!AA56</f>
        <v>1.126984126984127</v>
      </c>
      <c r="M56" s="4">
        <f t="shared" si="4"/>
        <v>1</v>
      </c>
      <c r="N56" s="4">
        <f t="shared" si="5"/>
        <v>5</v>
      </c>
      <c r="O56" s="4">
        <f t="shared" si="2"/>
        <v>6</v>
      </c>
      <c r="P56" s="4">
        <f t="shared" si="3"/>
        <v>2</v>
      </c>
    </row>
    <row r="57" spans="1:16">
      <c r="A57" s="4" t="s">
        <v>43</v>
      </c>
      <c r="B57" s="4" t="s">
        <v>102</v>
      </c>
      <c r="C57" s="5">
        <f>'CV Rotina &lt;2A - procedência'!K57</f>
        <v>5.5555555555555552E-2</v>
      </c>
      <c r="D57" s="5">
        <f>'CV Rotina &lt;2A - procedência'!AC57</f>
        <v>0.97222222222222221</v>
      </c>
      <c r="E57" s="5">
        <f>'CV Rotina &lt;2A - procedência'!M57</f>
        <v>1.1111111111111112</v>
      </c>
      <c r="F57" s="5">
        <f>'CV Rotina &lt;2A - procedência'!O57</f>
        <v>1.0740740740740742</v>
      </c>
      <c r="G57" s="5">
        <f>'CV Rotina &lt;2A - procedência'!Q57</f>
        <v>0.94444444444444442</v>
      </c>
      <c r="H57" s="5">
        <f>'CV Rotina &lt;2A - procedência'!Y57</f>
        <v>1.0648148148148149</v>
      </c>
      <c r="I57" s="5">
        <f>'CV Rotina &lt;2A - procedência'!S57</f>
        <v>0.92592592592592593</v>
      </c>
      <c r="J57" s="5">
        <f>'CV Rotina &lt;2A - procedência'!U57</f>
        <v>0.87037037037037035</v>
      </c>
      <c r="K57" s="5">
        <f>'CV Rotina &lt;2A - procedência'!W57</f>
        <v>0.87962962962962965</v>
      </c>
      <c r="L57" s="5">
        <f>'CV Rotina &lt;2A - procedência'!AA57</f>
        <v>0.95370370370370372</v>
      </c>
      <c r="M57" s="4">
        <f t="shared" si="4"/>
        <v>1</v>
      </c>
      <c r="N57" s="4">
        <f t="shared" si="5"/>
        <v>4</v>
      </c>
      <c r="O57" s="4">
        <f t="shared" si="2"/>
        <v>5</v>
      </c>
      <c r="P57" s="4">
        <f t="shared" si="3"/>
        <v>3</v>
      </c>
    </row>
    <row r="58" spans="1:16">
      <c r="A58" s="4" t="s">
        <v>43</v>
      </c>
      <c r="B58" s="4" t="s">
        <v>103</v>
      </c>
      <c r="C58" s="5">
        <f>'CV Rotina &lt;2A - procedência'!K58</f>
        <v>7.9646017699115043E-2</v>
      </c>
      <c r="D58" s="5">
        <f>'CV Rotina &lt;2A - procedência'!AC58</f>
        <v>0.83185840707964598</v>
      </c>
      <c r="E58" s="5">
        <f>'CV Rotina &lt;2A - procedência'!M58</f>
        <v>0.94690265486725667</v>
      </c>
      <c r="F58" s="5">
        <f>'CV Rotina &lt;2A - procedência'!O58</f>
        <v>0.93805309734513276</v>
      </c>
      <c r="G58" s="5">
        <f>'CV Rotina &lt;2A - procedência'!Q58</f>
        <v>0.75221238938053092</v>
      </c>
      <c r="H58" s="5">
        <f>'CV Rotina &lt;2A - procedência'!Y58</f>
        <v>0.89380530973451322</v>
      </c>
      <c r="I58" s="5">
        <f>'CV Rotina &lt;2A - procedência'!S58</f>
        <v>0.91150442477876104</v>
      </c>
      <c r="J58" s="5">
        <f>'CV Rotina &lt;2A - procedência'!U58</f>
        <v>0.68141592920353977</v>
      </c>
      <c r="K58" s="5">
        <f>'CV Rotina &lt;2A - procedência'!W58</f>
        <v>0.75221238938053092</v>
      </c>
      <c r="L58" s="5">
        <f>'CV Rotina &lt;2A - procedência'!AA58</f>
        <v>0.69026548672566368</v>
      </c>
      <c r="M58" s="4">
        <f t="shared" si="4"/>
        <v>0</v>
      </c>
      <c r="N58" s="4">
        <f t="shared" si="5"/>
        <v>0</v>
      </c>
      <c r="O58" s="4">
        <f t="shared" si="2"/>
        <v>0</v>
      </c>
      <c r="P58" s="4">
        <f t="shared" si="3"/>
        <v>0</v>
      </c>
    </row>
    <row r="59" spans="1:16">
      <c r="A59" s="4" t="s">
        <v>49</v>
      </c>
      <c r="B59" s="4" t="s">
        <v>104</v>
      </c>
      <c r="C59" s="5">
        <f>'CV Rotina &lt;2A - procedência'!K59</f>
        <v>0.29090909090909089</v>
      </c>
      <c r="D59" s="5">
        <f>'CV Rotina &lt;2A - procedência'!AC59</f>
        <v>0.78181818181818186</v>
      </c>
      <c r="E59" s="5">
        <f>'CV Rotina &lt;2A - procedência'!M59</f>
        <v>0.77272727272727271</v>
      </c>
      <c r="F59" s="5">
        <f>'CV Rotina &lt;2A - procedência'!O59</f>
        <v>0.73636363636363633</v>
      </c>
      <c r="G59" s="5">
        <f>'CV Rotina &lt;2A - procedência'!Q59</f>
        <v>0.8</v>
      </c>
      <c r="H59" s="5">
        <f>'CV Rotina &lt;2A - procedência'!Y59</f>
        <v>0.90909090909090906</v>
      </c>
      <c r="I59" s="5">
        <f>'CV Rotina &lt;2A - procedência'!S59</f>
        <v>0.79090909090909089</v>
      </c>
      <c r="J59" s="5">
        <f>'CV Rotina &lt;2A - procedência'!U59</f>
        <v>0.72727272727272729</v>
      </c>
      <c r="K59" s="5">
        <f>'CV Rotina &lt;2A - procedência'!W59</f>
        <v>0.90909090909090906</v>
      </c>
      <c r="L59" s="5">
        <f>'CV Rotina &lt;2A - procedência'!AA59</f>
        <v>0.82727272727272727</v>
      </c>
      <c r="M59" s="4">
        <f t="shared" si="4"/>
        <v>0</v>
      </c>
      <c r="N59" s="4">
        <f t="shared" si="5"/>
        <v>0</v>
      </c>
      <c r="O59" s="4">
        <f t="shared" si="2"/>
        <v>0</v>
      </c>
      <c r="P59" s="4">
        <f t="shared" si="3"/>
        <v>0</v>
      </c>
    </row>
    <row r="60" spans="1:16">
      <c r="A60" s="4" t="s">
        <v>43</v>
      </c>
      <c r="B60" s="4" t="s">
        <v>105</v>
      </c>
      <c r="C60" s="5">
        <f>'CV Rotina &lt;2A - procedência'!K60</f>
        <v>0.6470588235294118</v>
      </c>
      <c r="D60" s="5">
        <f>'CV Rotina &lt;2A - procedência'!AC60</f>
        <v>2.0588235294117645</v>
      </c>
      <c r="E60" s="5">
        <f>'CV Rotina &lt;2A - procedência'!M60</f>
        <v>1.7058823529411764</v>
      </c>
      <c r="F60" s="5">
        <f>'CV Rotina &lt;2A - procedência'!O60</f>
        <v>1.4705882352941178</v>
      </c>
      <c r="G60" s="5">
        <f>'CV Rotina &lt;2A - procedência'!Q60</f>
        <v>2</v>
      </c>
      <c r="H60" s="5">
        <f>'CV Rotina &lt;2A - procedência'!Y60</f>
        <v>1.2941176470588236</v>
      </c>
      <c r="I60" s="5">
        <f>'CV Rotina &lt;2A - procedência'!S60</f>
        <v>1.6470588235294117</v>
      </c>
      <c r="J60" s="5">
        <f>'CV Rotina &lt;2A - procedência'!U60</f>
        <v>1.5294117647058822</v>
      </c>
      <c r="K60" s="5">
        <f>'CV Rotina &lt;2A - procedência'!W60</f>
        <v>1.4705882352941178</v>
      </c>
      <c r="L60" s="5">
        <f>'CV Rotina &lt;2A - procedência'!AA60</f>
        <v>1.588235294117647</v>
      </c>
      <c r="M60" s="4">
        <f t="shared" si="4"/>
        <v>1</v>
      </c>
      <c r="N60" s="4">
        <f t="shared" si="5"/>
        <v>8</v>
      </c>
      <c r="O60" s="4">
        <f t="shared" si="2"/>
        <v>9</v>
      </c>
      <c r="P60" s="4">
        <f t="shared" si="3"/>
        <v>4</v>
      </c>
    </row>
    <row r="61" spans="1:16">
      <c r="A61" s="4" t="s">
        <v>49</v>
      </c>
      <c r="B61" s="4" t="s">
        <v>106</v>
      </c>
      <c r="C61" s="5">
        <f>'CV Rotina &lt;2A - procedência'!K61</f>
        <v>0.18309859154929578</v>
      </c>
      <c r="D61" s="5">
        <f>'CV Rotina &lt;2A - procedência'!AC61</f>
        <v>0.78873239436619713</v>
      </c>
      <c r="E61" s="5">
        <f>'CV Rotina &lt;2A - procedência'!M61</f>
        <v>0.88732394366197187</v>
      </c>
      <c r="F61" s="5">
        <f>'CV Rotina &lt;2A - procedência'!O61</f>
        <v>0.88732394366197187</v>
      </c>
      <c r="G61" s="5">
        <f>'CV Rotina &lt;2A - procedência'!Q61</f>
        <v>0.80281690140845074</v>
      </c>
      <c r="H61" s="5">
        <f>'CV Rotina &lt;2A - procedência'!Y61</f>
        <v>1.267605633802817</v>
      </c>
      <c r="I61" s="5">
        <f>'CV Rotina &lt;2A - procedência'!S61</f>
        <v>0.81690140845070425</v>
      </c>
      <c r="J61" s="5">
        <f>'CV Rotina &lt;2A - procedência'!U61</f>
        <v>0.80281690140845074</v>
      </c>
      <c r="K61" s="5">
        <f>'CV Rotina &lt;2A - procedência'!W61</f>
        <v>1.028169014084507</v>
      </c>
      <c r="L61" s="5">
        <f>'CV Rotina &lt;2A - procedência'!AA61</f>
        <v>0.94366197183098588</v>
      </c>
      <c r="M61" s="4">
        <f t="shared" si="4"/>
        <v>0</v>
      </c>
      <c r="N61" s="4">
        <f t="shared" si="5"/>
        <v>2</v>
      </c>
      <c r="O61" s="4">
        <f t="shared" si="2"/>
        <v>2</v>
      </c>
      <c r="P61" s="4">
        <f t="shared" si="3"/>
        <v>1</v>
      </c>
    </row>
    <row r="62" spans="1:16">
      <c r="A62" s="4" t="s">
        <v>47</v>
      </c>
      <c r="B62" s="4" t="s">
        <v>107</v>
      </c>
      <c r="C62" s="5">
        <f>'CV Rotina &lt;2A - procedência'!K62</f>
        <v>0.10526315789473684</v>
      </c>
      <c r="D62" s="5">
        <f>'CV Rotina &lt;2A - procedência'!AC62</f>
        <v>0.95789473684210524</v>
      </c>
      <c r="E62" s="5">
        <f>'CV Rotina &lt;2A - procedência'!M62</f>
        <v>0.95789473684210524</v>
      </c>
      <c r="F62" s="5">
        <f>'CV Rotina &lt;2A - procedência'!O62</f>
        <v>0.95789473684210524</v>
      </c>
      <c r="G62" s="5">
        <f>'CV Rotina &lt;2A - procedência'!Q62</f>
        <v>0.87368421052631584</v>
      </c>
      <c r="H62" s="5">
        <f>'CV Rotina &lt;2A - procedência'!Y62</f>
        <v>1.0315789473684212</v>
      </c>
      <c r="I62" s="5">
        <f>'CV Rotina &lt;2A - procedência'!S62</f>
        <v>0.84210526315789469</v>
      </c>
      <c r="J62" s="5">
        <f>'CV Rotina &lt;2A - procedência'!U62</f>
        <v>0.94736842105263153</v>
      </c>
      <c r="K62" s="5">
        <f>'CV Rotina &lt;2A - procedência'!W62</f>
        <v>1.0210526315789474</v>
      </c>
      <c r="L62" s="5">
        <f>'CV Rotina &lt;2A - procedência'!AA62</f>
        <v>1.3578947368421053</v>
      </c>
      <c r="M62" s="4">
        <f t="shared" si="4"/>
        <v>1</v>
      </c>
      <c r="N62" s="4">
        <f t="shared" si="5"/>
        <v>5</v>
      </c>
      <c r="O62" s="4">
        <f t="shared" si="2"/>
        <v>6</v>
      </c>
      <c r="P62" s="4">
        <f t="shared" si="3"/>
        <v>3</v>
      </c>
    </row>
    <row r="63" spans="1:16">
      <c r="A63" s="4" t="s">
        <v>49</v>
      </c>
      <c r="B63" s="4" t="s">
        <v>108</v>
      </c>
      <c r="C63" s="5">
        <f>'CV Rotina &lt;2A - procedência'!K63</f>
        <v>0.4</v>
      </c>
      <c r="D63" s="5">
        <f>'CV Rotina &lt;2A - procedência'!AC63</f>
        <v>1</v>
      </c>
      <c r="E63" s="5">
        <f>'CV Rotina &lt;2A - procedência'!M63</f>
        <v>0.85</v>
      </c>
      <c r="F63" s="5">
        <f>'CV Rotina &lt;2A - procedência'!O63</f>
        <v>0.85</v>
      </c>
      <c r="G63" s="5">
        <f>'CV Rotina &lt;2A - procedência'!Q63</f>
        <v>0.97499999999999998</v>
      </c>
      <c r="H63" s="5">
        <f>'CV Rotina &lt;2A - procedência'!Y63</f>
        <v>1.25</v>
      </c>
      <c r="I63" s="5">
        <f>'CV Rotina &lt;2A - procedência'!S63</f>
        <v>0.92500000000000004</v>
      </c>
      <c r="J63" s="5">
        <f>'CV Rotina &lt;2A - procedência'!U63</f>
        <v>0.8</v>
      </c>
      <c r="K63" s="5">
        <f>'CV Rotina &lt;2A - procedência'!W63</f>
        <v>0.9</v>
      </c>
      <c r="L63" s="5">
        <f>'CV Rotina &lt;2A - procedência'!AA63</f>
        <v>0.875</v>
      </c>
      <c r="M63" s="4">
        <f t="shared" si="4"/>
        <v>1</v>
      </c>
      <c r="N63" s="4">
        <f t="shared" si="5"/>
        <v>2</v>
      </c>
      <c r="O63" s="4">
        <f t="shared" si="2"/>
        <v>3</v>
      </c>
      <c r="P63" s="4">
        <f t="shared" si="3"/>
        <v>2</v>
      </c>
    </row>
    <row r="64" spans="1:16">
      <c r="A64" s="4" t="s">
        <v>40</v>
      </c>
      <c r="B64" s="4" t="s">
        <v>109</v>
      </c>
      <c r="C64" s="5">
        <f>'CV Rotina &lt;2A - procedência'!K64</f>
        <v>0.16666666666666666</v>
      </c>
      <c r="D64" s="5">
        <f>'CV Rotina &lt;2A - procedência'!AC64</f>
        <v>0.47222222222222221</v>
      </c>
      <c r="E64" s="5">
        <f>'CV Rotina &lt;2A - procedência'!M64</f>
        <v>0.55555555555555558</v>
      </c>
      <c r="F64" s="5">
        <f>'CV Rotina &lt;2A - procedência'!O64</f>
        <v>0.55555555555555558</v>
      </c>
      <c r="G64" s="5">
        <f>'CV Rotina &lt;2A - procedência'!Q64</f>
        <v>0.44444444444444442</v>
      </c>
      <c r="H64" s="5">
        <f>'CV Rotina &lt;2A - procedência'!Y64</f>
        <v>0.83333333333333337</v>
      </c>
      <c r="I64" s="5">
        <f>'CV Rotina &lt;2A - procedência'!S64</f>
        <v>0.55555555555555558</v>
      </c>
      <c r="J64" s="5">
        <f>'CV Rotina &lt;2A - procedência'!U64</f>
        <v>0.75</v>
      </c>
      <c r="K64" s="5">
        <f>'CV Rotina &lt;2A - procedência'!W64</f>
        <v>0.91666666666666663</v>
      </c>
      <c r="L64" s="5">
        <f>'CV Rotina &lt;2A - procedência'!AA64</f>
        <v>0.86111111111111116</v>
      </c>
      <c r="M64" s="4">
        <f t="shared" si="4"/>
        <v>0</v>
      </c>
      <c r="N64" s="4">
        <f t="shared" si="5"/>
        <v>0</v>
      </c>
      <c r="O64" s="4">
        <f t="shared" si="2"/>
        <v>0</v>
      </c>
      <c r="P64" s="4">
        <f t="shared" si="3"/>
        <v>0</v>
      </c>
    </row>
    <row r="65" spans="1:16">
      <c r="A65" s="4" t="s">
        <v>40</v>
      </c>
      <c r="B65" s="4" t="s">
        <v>110</v>
      </c>
      <c r="C65" s="5">
        <f>'CV Rotina &lt;2A - procedência'!K65</f>
        <v>0.71830985915492962</v>
      </c>
      <c r="D65" s="5">
        <f>'CV Rotina &lt;2A - procedência'!AC65</f>
        <v>1.1408450704225352</v>
      </c>
      <c r="E65" s="5">
        <f>'CV Rotina &lt;2A - procedência'!M65</f>
        <v>1.2018779342723005</v>
      </c>
      <c r="F65" s="5">
        <f>'CV Rotina &lt;2A - procedência'!O65</f>
        <v>1.192488262910798</v>
      </c>
      <c r="G65" s="5">
        <f>'CV Rotina &lt;2A - procedência'!Q65</f>
        <v>1.1267605633802817</v>
      </c>
      <c r="H65" s="5">
        <f>'CV Rotina &lt;2A - procedência'!Y65</f>
        <v>1.0610328638497653</v>
      </c>
      <c r="I65" s="5">
        <f>'CV Rotina &lt;2A - procedência'!S65</f>
        <v>1.1408450704225352</v>
      </c>
      <c r="J65" s="5">
        <f>'CV Rotina &lt;2A - procedência'!U65</f>
        <v>0.97652582159624413</v>
      </c>
      <c r="K65" s="5">
        <f>'CV Rotina &lt;2A - procedência'!W65</f>
        <v>1.0046948356807512</v>
      </c>
      <c r="L65" s="5">
        <f>'CV Rotina &lt;2A - procedência'!AA65</f>
        <v>1.07981220657277</v>
      </c>
      <c r="M65" s="4">
        <f t="shared" si="4"/>
        <v>1</v>
      </c>
      <c r="N65" s="4">
        <f t="shared" si="5"/>
        <v>8</v>
      </c>
      <c r="O65" s="4">
        <f t="shared" si="2"/>
        <v>9</v>
      </c>
      <c r="P65" s="4">
        <f t="shared" si="3"/>
        <v>4</v>
      </c>
    </row>
    <row r="66" spans="1:16">
      <c r="A66" s="4" t="s">
        <v>40</v>
      </c>
      <c r="B66" s="4" t="s">
        <v>111</v>
      </c>
      <c r="C66" s="5">
        <f>'CV Rotina &lt;2A - procedência'!K66</f>
        <v>2.6074766355140189</v>
      </c>
      <c r="D66" s="5">
        <f>'CV Rotina &lt;2A - procedência'!AC66</f>
        <v>0.81308411214953269</v>
      </c>
      <c r="E66" s="5">
        <f>'CV Rotina &lt;2A - procedência'!M66</f>
        <v>0.74766355140186913</v>
      </c>
      <c r="F66" s="5">
        <f>'CV Rotina &lt;2A - procedência'!O66</f>
        <v>0.74766355140186913</v>
      </c>
      <c r="G66" s="5">
        <f>'CV Rotina &lt;2A - procedência'!Q66</f>
        <v>0.84112149532710279</v>
      </c>
      <c r="H66" s="5">
        <f>'CV Rotina &lt;2A - procedência'!Y66</f>
        <v>0.78504672897196259</v>
      </c>
      <c r="I66" s="5">
        <f>'CV Rotina &lt;2A - procedência'!S66</f>
        <v>0.7289719626168224</v>
      </c>
      <c r="J66" s="5">
        <f>'CV Rotina &lt;2A - procedência'!U66</f>
        <v>0.71962616822429903</v>
      </c>
      <c r="K66" s="5">
        <f>'CV Rotina &lt;2A - procedência'!W66</f>
        <v>0.74766355140186913</v>
      </c>
      <c r="L66" s="5">
        <f>'CV Rotina &lt;2A - procedência'!AA66</f>
        <v>0.66355140186915884</v>
      </c>
      <c r="M66" s="4">
        <f t="shared" si="4"/>
        <v>1</v>
      </c>
      <c r="N66" s="4">
        <f t="shared" si="5"/>
        <v>0</v>
      </c>
      <c r="O66" s="4">
        <f t="shared" si="2"/>
        <v>1</v>
      </c>
      <c r="P66" s="4">
        <f t="shared" si="3"/>
        <v>0</v>
      </c>
    </row>
    <row r="67" spans="1:16">
      <c r="A67" s="4" t="s">
        <v>47</v>
      </c>
      <c r="B67" s="4" t="s">
        <v>112</v>
      </c>
      <c r="C67" s="5">
        <f>'CV Rotina &lt;2A - procedência'!K67</f>
        <v>0.54054054054054057</v>
      </c>
      <c r="D67" s="5">
        <f>'CV Rotina &lt;2A - procedência'!AC67</f>
        <v>1.1081081081081081</v>
      </c>
      <c r="E67" s="5">
        <f>'CV Rotina &lt;2A - procedência'!M67</f>
        <v>1.2702702702702702</v>
      </c>
      <c r="F67" s="5">
        <f>'CV Rotina &lt;2A - procedência'!O67</f>
        <v>1.2702702702702702</v>
      </c>
      <c r="G67" s="5">
        <f>'CV Rotina &lt;2A - procedência'!Q67</f>
        <v>0.89189189189189189</v>
      </c>
      <c r="H67" s="5">
        <f>'CV Rotina &lt;2A - procedência'!Y67</f>
        <v>1.0540540540540539</v>
      </c>
      <c r="I67" s="5">
        <f>'CV Rotina &lt;2A - procedência'!S67</f>
        <v>1.1351351351351351</v>
      </c>
      <c r="J67" s="5">
        <f>'CV Rotina &lt;2A - procedência'!U67</f>
        <v>0.91891891891891897</v>
      </c>
      <c r="K67" s="5">
        <f>'CV Rotina &lt;2A - procedência'!W67</f>
        <v>0.91891891891891897</v>
      </c>
      <c r="L67" s="5">
        <f>'CV Rotina &lt;2A - procedência'!AA67</f>
        <v>0.94594594594594594</v>
      </c>
      <c r="M67" s="4">
        <f t="shared" ref="M67:M80" si="6">COUNTIF(C67:D67,"&gt;=0,9")</f>
        <v>1</v>
      </c>
      <c r="N67" s="4">
        <f t="shared" ref="N67:N80" si="7">COUNTIFS(E67:L67,"&gt;=0,95")</f>
        <v>4</v>
      </c>
      <c r="O67" s="4">
        <f t="shared" si="2"/>
        <v>5</v>
      </c>
      <c r="P67" s="4">
        <f t="shared" si="3"/>
        <v>3</v>
      </c>
    </row>
    <row r="68" spans="1:16">
      <c r="A68" s="4" t="s">
        <v>47</v>
      </c>
      <c r="B68" s="4" t="s">
        <v>113</v>
      </c>
      <c r="C68" s="5">
        <f>'CV Rotina &lt;2A - procedência'!K68</f>
        <v>0.48214285714285715</v>
      </c>
      <c r="D68" s="5">
        <f>'CV Rotina &lt;2A - procedência'!AC68</f>
        <v>0.9464285714285714</v>
      </c>
      <c r="E68" s="5">
        <f>'CV Rotina &lt;2A - procedência'!M68</f>
        <v>0.79166666666666663</v>
      </c>
      <c r="F68" s="5">
        <f>'CV Rotina &lt;2A - procedência'!O68</f>
        <v>0.77976190476190477</v>
      </c>
      <c r="G68" s="5">
        <f>'CV Rotina &lt;2A - procedência'!Q68</f>
        <v>1</v>
      </c>
      <c r="H68" s="5">
        <f>'CV Rotina &lt;2A - procedência'!Y68</f>
        <v>0.74404761904761907</v>
      </c>
      <c r="I68" s="5">
        <f>'CV Rotina &lt;2A - procedência'!S68</f>
        <v>0.90476190476190477</v>
      </c>
      <c r="J68" s="5">
        <f>'CV Rotina &lt;2A - procedência'!U68</f>
        <v>0.72619047619047616</v>
      </c>
      <c r="K68" s="5">
        <f>'CV Rotina &lt;2A - procedência'!W68</f>
        <v>0.61309523809523814</v>
      </c>
      <c r="L68" s="5">
        <f>'CV Rotina &lt;2A - procedência'!AA68</f>
        <v>0.6964285714285714</v>
      </c>
      <c r="M68" s="4">
        <f t="shared" si="6"/>
        <v>1</v>
      </c>
      <c r="N68" s="4">
        <f t="shared" si="7"/>
        <v>1</v>
      </c>
      <c r="O68" s="4">
        <f t="shared" ref="O68:O80" si="8">SUM(M68:N68)</f>
        <v>2</v>
      </c>
      <c r="P68" s="4">
        <f t="shared" ref="P68:P80" si="9">COUNTIF(E68:H68,"&gt;=0,95")</f>
        <v>1</v>
      </c>
    </row>
    <row r="69" spans="1:16">
      <c r="A69" s="4" t="s">
        <v>49</v>
      </c>
      <c r="B69" s="4" t="s">
        <v>114</v>
      </c>
      <c r="C69" s="5">
        <f>'CV Rotina &lt;2A - procedência'!K69</f>
        <v>0.81578947368421051</v>
      </c>
      <c r="D69" s="5">
        <f>'CV Rotina &lt;2A - procedência'!AC69</f>
        <v>0.89473684210526316</v>
      </c>
      <c r="E69" s="5">
        <f>'CV Rotina &lt;2A - procedência'!M69</f>
        <v>0.81578947368421051</v>
      </c>
      <c r="F69" s="5">
        <f>'CV Rotina &lt;2A - procedência'!O69</f>
        <v>0.81578947368421051</v>
      </c>
      <c r="G69" s="5">
        <f>'CV Rotina &lt;2A - procedência'!Q69</f>
        <v>0.84210526315789469</v>
      </c>
      <c r="H69" s="5">
        <f>'CV Rotina &lt;2A - procedência'!Y69</f>
        <v>0.84210526315789469</v>
      </c>
      <c r="I69" s="5">
        <f>'CV Rotina &lt;2A - procedência'!S69</f>
        <v>0.84210526315789469</v>
      </c>
      <c r="J69" s="5">
        <f>'CV Rotina &lt;2A - procedência'!U69</f>
        <v>0.5</v>
      </c>
      <c r="K69" s="5">
        <f>'CV Rotina &lt;2A - procedência'!W69</f>
        <v>0.60526315789473684</v>
      </c>
      <c r="L69" s="5">
        <f>'CV Rotina &lt;2A - procedência'!AA69</f>
        <v>0.44736842105263158</v>
      </c>
      <c r="M69" s="4">
        <f t="shared" si="6"/>
        <v>0</v>
      </c>
      <c r="N69" s="4">
        <f t="shared" si="7"/>
        <v>0</v>
      </c>
      <c r="O69" s="4">
        <f t="shared" si="8"/>
        <v>0</v>
      </c>
      <c r="P69" s="4">
        <f t="shared" si="9"/>
        <v>0</v>
      </c>
    </row>
    <row r="70" spans="1:16">
      <c r="A70" s="4" t="s">
        <v>43</v>
      </c>
      <c r="B70" s="4" t="s">
        <v>115</v>
      </c>
      <c r="C70" s="5">
        <f>'CV Rotina &lt;2A - procedência'!K70</f>
        <v>1.1469740634005763</v>
      </c>
      <c r="D70" s="5">
        <f>'CV Rotina &lt;2A - procedência'!AC70</f>
        <v>0.94380403458213258</v>
      </c>
      <c r="E70" s="5">
        <f>'CV Rotina &lt;2A - procedência'!M70</f>
        <v>0.86743515850144093</v>
      </c>
      <c r="F70" s="5">
        <f>'CV Rotina &lt;2A - procedência'!O70</f>
        <v>0.84293948126801155</v>
      </c>
      <c r="G70" s="5">
        <f>'CV Rotina &lt;2A - procedência'!Q70</f>
        <v>0.9582132564841499</v>
      </c>
      <c r="H70" s="5">
        <f>'CV Rotina &lt;2A - procedência'!Y70</f>
        <v>0.80979827089337175</v>
      </c>
      <c r="I70" s="5">
        <f>'CV Rotina &lt;2A - procedência'!S70</f>
        <v>0.93948126801152743</v>
      </c>
      <c r="J70" s="5">
        <f>'CV Rotina &lt;2A - procedência'!U70</f>
        <v>0.6858789625360231</v>
      </c>
      <c r="K70" s="5">
        <f>'CV Rotina &lt;2A - procedência'!W70</f>
        <v>0.7276657060518732</v>
      </c>
      <c r="L70" s="5">
        <f>'CV Rotina &lt;2A - procedência'!AA70</f>
        <v>0.66714697406340062</v>
      </c>
      <c r="M70" s="4">
        <f t="shared" si="6"/>
        <v>2</v>
      </c>
      <c r="N70" s="4">
        <f t="shared" si="7"/>
        <v>1</v>
      </c>
      <c r="O70" s="4">
        <f t="shared" si="8"/>
        <v>3</v>
      </c>
      <c r="P70" s="4">
        <f t="shared" si="9"/>
        <v>1</v>
      </c>
    </row>
    <row r="71" spans="1:16">
      <c r="A71" s="4" t="s">
        <v>47</v>
      </c>
      <c r="B71" s="4" t="s">
        <v>116</v>
      </c>
      <c r="C71" s="5">
        <f>'CV Rotina &lt;2A - procedência'!K71</f>
        <v>0.25</v>
      </c>
      <c r="D71" s="5">
        <f>'CV Rotina &lt;2A - procedência'!AC71</f>
        <v>1.0227272727272727</v>
      </c>
      <c r="E71" s="5">
        <f>'CV Rotina &lt;2A - procedência'!M71</f>
        <v>0.86363636363636365</v>
      </c>
      <c r="F71" s="5">
        <f>'CV Rotina &lt;2A - procedência'!O71</f>
        <v>0.86363636363636365</v>
      </c>
      <c r="G71" s="5">
        <f>'CV Rotina &lt;2A - procedência'!Q71</f>
        <v>0.95454545454545459</v>
      </c>
      <c r="H71" s="5">
        <f>'CV Rotina &lt;2A - procedência'!Y71</f>
        <v>1.0909090909090908</v>
      </c>
      <c r="I71" s="5">
        <f>'CV Rotina &lt;2A - procedência'!S71</f>
        <v>0.81818181818181823</v>
      </c>
      <c r="J71" s="5">
        <f>'CV Rotina &lt;2A - procedência'!U71</f>
        <v>0.93181818181818177</v>
      </c>
      <c r="K71" s="5">
        <f>'CV Rotina &lt;2A - procedência'!W71</f>
        <v>0.79545454545454541</v>
      </c>
      <c r="L71" s="5">
        <f>'CV Rotina &lt;2A - procedência'!AA71</f>
        <v>0.77272727272727271</v>
      </c>
      <c r="M71" s="4">
        <f t="shared" si="6"/>
        <v>1</v>
      </c>
      <c r="N71" s="4">
        <f t="shared" si="7"/>
        <v>2</v>
      </c>
      <c r="O71" s="4">
        <f t="shared" si="8"/>
        <v>3</v>
      </c>
      <c r="P71" s="4">
        <f t="shared" si="9"/>
        <v>2</v>
      </c>
    </row>
    <row r="72" spans="1:16">
      <c r="A72" s="4" t="s">
        <v>40</v>
      </c>
      <c r="B72" s="4" t="s">
        <v>117</v>
      </c>
      <c r="C72" s="5">
        <f>'CV Rotina &lt;2A - procedência'!K72</f>
        <v>1.1906994919890583</v>
      </c>
      <c r="D72" s="5">
        <f>'CV Rotina &lt;2A - procedência'!AC72</f>
        <v>0.87924970691676441</v>
      </c>
      <c r="E72" s="5">
        <f>'CV Rotina &lt;2A - procedência'!M72</f>
        <v>0.87026182102383742</v>
      </c>
      <c r="F72" s="5">
        <f>'CV Rotina &lt;2A - procedência'!O72</f>
        <v>0.86987104337631882</v>
      </c>
      <c r="G72" s="5">
        <f>'CV Rotina &lt;2A - procedência'!Q72</f>
        <v>0.84173505275498239</v>
      </c>
      <c r="H72" s="5">
        <f>'CV Rotina &lt;2A - procedência'!Y72</f>
        <v>0.84525205158264949</v>
      </c>
      <c r="I72" s="5">
        <f>'CV Rotina &lt;2A - procedência'!S72</f>
        <v>0.84603360687768658</v>
      </c>
      <c r="J72" s="5">
        <f>'CV Rotina &lt;2A - procedência'!U72</f>
        <v>0.67487299726455652</v>
      </c>
      <c r="K72" s="5">
        <f>'CV Rotina &lt;2A - procedência'!W72</f>
        <v>0.78546307151230954</v>
      </c>
      <c r="L72" s="5">
        <f>'CV Rotina &lt;2A - procedência'!AA72</f>
        <v>0.74833919499804613</v>
      </c>
      <c r="M72" s="4">
        <f t="shared" si="6"/>
        <v>1</v>
      </c>
      <c r="N72" s="4">
        <f t="shared" si="7"/>
        <v>0</v>
      </c>
      <c r="O72" s="4">
        <f t="shared" si="8"/>
        <v>1</v>
      </c>
      <c r="P72" s="4">
        <f t="shared" si="9"/>
        <v>0</v>
      </c>
    </row>
    <row r="73" spans="1:16">
      <c r="A73" s="4" t="s">
        <v>47</v>
      </c>
      <c r="B73" s="4" t="s">
        <v>118</v>
      </c>
      <c r="C73" s="5">
        <f>'CV Rotina &lt;2A - procedência'!K73</f>
        <v>6.2068965517241378E-2</v>
      </c>
      <c r="D73" s="5">
        <f>'CV Rotina &lt;2A - procedência'!AC73</f>
        <v>1.0620689655172413</v>
      </c>
      <c r="E73" s="5">
        <f>'CV Rotina &lt;2A - procedência'!M73</f>
        <v>1.0068965517241379</v>
      </c>
      <c r="F73" s="5">
        <f>'CV Rotina &lt;2A - procedência'!O73</f>
        <v>0.97241379310344822</v>
      </c>
      <c r="G73" s="5">
        <f>'CV Rotina &lt;2A - procedência'!Q73</f>
        <v>1.0206896551724138</v>
      </c>
      <c r="H73" s="5">
        <f>'CV Rotina &lt;2A - procedência'!Y73</f>
        <v>1.0413793103448277</v>
      </c>
      <c r="I73" s="5">
        <f>'CV Rotina &lt;2A - procedência'!S73</f>
        <v>1.0068965517241379</v>
      </c>
      <c r="J73" s="5">
        <f>'CV Rotina &lt;2A - procedência'!U73</f>
        <v>0.9517241379310345</v>
      </c>
      <c r="K73" s="5">
        <f>'CV Rotina &lt;2A - procedência'!W73</f>
        <v>0.91034482758620694</v>
      </c>
      <c r="L73" s="5">
        <f>'CV Rotina &lt;2A - procedência'!AA73</f>
        <v>0.84827586206896555</v>
      </c>
      <c r="M73" s="4">
        <f t="shared" si="6"/>
        <v>1</v>
      </c>
      <c r="N73" s="4">
        <f t="shared" si="7"/>
        <v>6</v>
      </c>
      <c r="O73" s="4">
        <f t="shared" si="8"/>
        <v>7</v>
      </c>
      <c r="P73" s="4">
        <f t="shared" si="9"/>
        <v>4</v>
      </c>
    </row>
    <row r="74" spans="1:16">
      <c r="A74" s="4" t="s">
        <v>49</v>
      </c>
      <c r="B74" s="4" t="s">
        <v>119</v>
      </c>
      <c r="C74" s="5">
        <f>'CV Rotina &lt;2A - procedência'!K74</f>
        <v>0.20454545454545456</v>
      </c>
      <c r="D74" s="5">
        <f>'CV Rotina &lt;2A - procedência'!AC74</f>
        <v>0.92045454545454541</v>
      </c>
      <c r="E74" s="5">
        <f>'CV Rotina &lt;2A - procedência'!M74</f>
        <v>0.80681818181818177</v>
      </c>
      <c r="F74" s="5">
        <f>'CV Rotina &lt;2A - procedência'!O74</f>
        <v>0.81818181818181823</v>
      </c>
      <c r="G74" s="5">
        <f>'CV Rotina &lt;2A - procedência'!Q74</f>
        <v>0.92045454545454541</v>
      </c>
      <c r="H74" s="5">
        <f>'CV Rotina &lt;2A - procedência'!Y74</f>
        <v>1.0909090909090908</v>
      </c>
      <c r="I74" s="5">
        <f>'CV Rotina &lt;2A - procedência'!S74</f>
        <v>0.82954545454545459</v>
      </c>
      <c r="J74" s="5">
        <f>'CV Rotina &lt;2A - procedência'!U74</f>
        <v>1.0681818181818181</v>
      </c>
      <c r="K74" s="5">
        <f>'CV Rotina &lt;2A - procedência'!W74</f>
        <v>0.93181818181818177</v>
      </c>
      <c r="L74" s="5">
        <f>'CV Rotina &lt;2A - procedência'!AA74</f>
        <v>0.97727272727272729</v>
      </c>
      <c r="M74" s="4">
        <f t="shared" si="6"/>
        <v>1</v>
      </c>
      <c r="N74" s="4">
        <f t="shared" si="7"/>
        <v>3</v>
      </c>
      <c r="O74" s="4">
        <f t="shared" si="8"/>
        <v>4</v>
      </c>
      <c r="P74" s="4">
        <f t="shared" si="9"/>
        <v>1</v>
      </c>
    </row>
    <row r="75" spans="1:16">
      <c r="A75" s="4" t="s">
        <v>40</v>
      </c>
      <c r="B75" s="4" t="s">
        <v>120</v>
      </c>
      <c r="C75" s="5">
        <f>'CV Rotina &lt;2A - procedência'!K75</f>
        <v>1.0754716981132075</v>
      </c>
      <c r="D75" s="5">
        <f>'CV Rotina &lt;2A - procedência'!AC75</f>
        <v>0.87735849056603776</v>
      </c>
      <c r="E75" s="5">
        <f>'CV Rotina &lt;2A - procedência'!M75</f>
        <v>1.0849056603773586</v>
      </c>
      <c r="F75" s="5">
        <f>'CV Rotina &lt;2A - procedência'!O75</f>
        <v>1.0754716981132075</v>
      </c>
      <c r="G75" s="5">
        <f>'CV Rotina &lt;2A - procedência'!Q75</f>
        <v>0.839622641509434</v>
      </c>
      <c r="H75" s="5">
        <f>'CV Rotina &lt;2A - procedência'!Y75</f>
        <v>0.96226415094339623</v>
      </c>
      <c r="I75" s="5">
        <f>'CV Rotina &lt;2A - procedência'!S75</f>
        <v>0.89622641509433965</v>
      </c>
      <c r="J75" s="5">
        <f>'CV Rotina &lt;2A - procedência'!U75</f>
        <v>1.0660377358490567</v>
      </c>
      <c r="K75" s="5">
        <f>'CV Rotina &lt;2A - procedência'!W75</f>
        <v>1.0566037735849056</v>
      </c>
      <c r="L75" s="5">
        <f>'CV Rotina &lt;2A - procedência'!AA75</f>
        <v>1.2735849056603774</v>
      </c>
      <c r="M75" s="4">
        <f t="shared" si="6"/>
        <v>1</v>
      </c>
      <c r="N75" s="4">
        <f t="shared" si="7"/>
        <v>6</v>
      </c>
      <c r="O75" s="4">
        <f t="shared" si="8"/>
        <v>7</v>
      </c>
      <c r="P75" s="4">
        <f t="shared" si="9"/>
        <v>3</v>
      </c>
    </row>
    <row r="76" spans="1:16">
      <c r="A76" s="4" t="s">
        <v>40</v>
      </c>
      <c r="B76" s="4" t="s">
        <v>121</v>
      </c>
      <c r="C76" s="5">
        <f>'CV Rotina &lt;2A - procedência'!K76</f>
        <v>0.44585987261146498</v>
      </c>
      <c r="D76" s="5">
        <f>'CV Rotina &lt;2A - procedência'!AC76</f>
        <v>0.9140127388535032</v>
      </c>
      <c r="E76" s="5">
        <f>'CV Rotina &lt;2A - procedência'!M76</f>
        <v>0.88216560509554143</v>
      </c>
      <c r="F76" s="5">
        <f>'CV Rotina &lt;2A - procedência'!O76</f>
        <v>0.85031847133757965</v>
      </c>
      <c r="G76" s="5">
        <f>'CV Rotina &lt;2A - procedência'!Q76</f>
        <v>0.89490445859872614</v>
      </c>
      <c r="H76" s="5">
        <f>'CV Rotina &lt;2A - procedência'!Y76</f>
        <v>1.0445859872611465</v>
      </c>
      <c r="I76" s="5">
        <f>'CV Rotina &lt;2A - procedência'!S76</f>
        <v>0.92038216560509556</v>
      </c>
      <c r="J76" s="5">
        <f>'CV Rotina &lt;2A - procedência'!U76</f>
        <v>0.74840764331210186</v>
      </c>
      <c r="K76" s="5">
        <f>'CV Rotina &lt;2A - procedência'!W76</f>
        <v>0.89490445859872614</v>
      </c>
      <c r="L76" s="5">
        <f>'CV Rotina &lt;2A - procedência'!AA76</f>
        <v>0.98089171974522293</v>
      </c>
      <c r="M76" s="4">
        <f t="shared" si="6"/>
        <v>1</v>
      </c>
      <c r="N76" s="4">
        <f t="shared" si="7"/>
        <v>2</v>
      </c>
      <c r="O76" s="4">
        <f t="shared" si="8"/>
        <v>3</v>
      </c>
      <c r="P76" s="4">
        <f t="shared" si="9"/>
        <v>1</v>
      </c>
    </row>
    <row r="77" spans="1:16">
      <c r="A77" s="4" t="s">
        <v>43</v>
      </c>
      <c r="B77" s="4" t="s">
        <v>122</v>
      </c>
      <c r="C77" s="5">
        <f>'CV Rotina &lt;2A - procedência'!K77</f>
        <v>0.37142857142857144</v>
      </c>
      <c r="D77" s="5">
        <f>'CV Rotina &lt;2A - procedência'!AC77</f>
        <v>1.0857142857142856</v>
      </c>
      <c r="E77" s="5">
        <f>'CV Rotina &lt;2A - procedência'!M77</f>
        <v>1.1142857142857143</v>
      </c>
      <c r="F77" s="5">
        <f>'CV Rotina &lt;2A - procedência'!O77</f>
        <v>1.0571428571428572</v>
      </c>
      <c r="G77" s="5">
        <f>'CV Rotina &lt;2A - procedência'!Q77</f>
        <v>1.0285714285714285</v>
      </c>
      <c r="H77" s="5">
        <f>'CV Rotina &lt;2A - procedência'!Y77</f>
        <v>1.4</v>
      </c>
      <c r="I77" s="5">
        <f>'CV Rotina &lt;2A - procedência'!S77</f>
        <v>1</v>
      </c>
      <c r="J77" s="5">
        <f>'CV Rotina &lt;2A - procedência'!U77</f>
        <v>1.2857142857142858</v>
      </c>
      <c r="K77" s="5">
        <f>'CV Rotina &lt;2A - procedência'!W77</f>
        <v>1.1142857142857143</v>
      </c>
      <c r="L77" s="5">
        <f>'CV Rotina &lt;2A - procedência'!AA77</f>
        <v>1.4571428571428571</v>
      </c>
      <c r="M77" s="4">
        <f t="shared" si="6"/>
        <v>1</v>
      </c>
      <c r="N77" s="4">
        <f t="shared" si="7"/>
        <v>8</v>
      </c>
      <c r="O77" s="4">
        <f t="shared" si="8"/>
        <v>9</v>
      </c>
      <c r="P77" s="4">
        <f t="shared" si="9"/>
        <v>4</v>
      </c>
    </row>
    <row r="78" spans="1:16">
      <c r="A78" s="4" t="s">
        <v>47</v>
      </c>
      <c r="B78" s="4" t="s">
        <v>123</v>
      </c>
      <c r="C78" s="5">
        <f>'CV Rotina &lt;2A - procedência'!K78</f>
        <v>0.18367346938775511</v>
      </c>
      <c r="D78" s="5">
        <f>'CV Rotina &lt;2A - procedência'!AC78</f>
        <v>0.7857142857142857</v>
      </c>
      <c r="E78" s="5">
        <f>'CV Rotina &lt;2A - procedência'!M78</f>
        <v>0.74489795918367352</v>
      </c>
      <c r="F78" s="5">
        <f>'CV Rotina &lt;2A - procedência'!O78</f>
        <v>0.75510204081632648</v>
      </c>
      <c r="G78" s="5">
        <f>'CV Rotina &lt;2A - procedência'!Q78</f>
        <v>0.7142857142857143</v>
      </c>
      <c r="H78" s="5">
        <f>'CV Rotina &lt;2A - procedência'!Y78</f>
        <v>0.70408163265306123</v>
      </c>
      <c r="I78" s="5">
        <f>'CV Rotina &lt;2A - procedência'!S78</f>
        <v>0.76530612244897955</v>
      </c>
      <c r="J78" s="5">
        <f>'CV Rotina &lt;2A - procedência'!U78</f>
        <v>0.75510204081632648</v>
      </c>
      <c r="K78" s="5">
        <f>'CV Rotina &lt;2A - procedência'!W78</f>
        <v>0.62244897959183676</v>
      </c>
      <c r="L78" s="5">
        <f>'CV Rotina &lt;2A - procedência'!AA78</f>
        <v>0.68367346938775508</v>
      </c>
      <c r="M78" s="4">
        <f t="shared" si="6"/>
        <v>0</v>
      </c>
      <c r="N78" s="4">
        <f t="shared" si="7"/>
        <v>0</v>
      </c>
      <c r="O78" s="4">
        <f t="shared" si="8"/>
        <v>0</v>
      </c>
      <c r="P78" s="4">
        <f t="shared" si="9"/>
        <v>0</v>
      </c>
    </row>
    <row r="79" spans="1:16">
      <c r="A79" s="4" t="s">
        <v>40</v>
      </c>
      <c r="B79" s="4" t="s">
        <v>124</v>
      </c>
      <c r="C79" s="5">
        <f>'CV Rotina &lt;2A - procedência'!K79</f>
        <v>0.73499734466277222</v>
      </c>
      <c r="D79" s="5">
        <f>'CV Rotina &lt;2A - procedência'!AC79</f>
        <v>0.88688263409453005</v>
      </c>
      <c r="E79" s="5">
        <f>'CV Rotina &lt;2A - procedência'!M79</f>
        <v>0.74190122145512483</v>
      </c>
      <c r="F79" s="5">
        <f>'CV Rotina &lt;2A - procedência'!O79</f>
        <v>0.7227827934147637</v>
      </c>
      <c r="G79" s="5">
        <f>'CV Rotina &lt;2A - procedência'!Q79</f>
        <v>0.86192246415294738</v>
      </c>
      <c r="H79" s="5">
        <f>'CV Rotina &lt;2A - procedência'!Y79</f>
        <v>0.85554965480616041</v>
      </c>
      <c r="I79" s="5">
        <f>'CV Rotina &lt;2A - procedência'!S79</f>
        <v>0.84333510355815189</v>
      </c>
      <c r="J79" s="5">
        <f>'CV Rotina &lt;2A - procedência'!U79</f>
        <v>0.65374402549123733</v>
      </c>
      <c r="K79" s="5">
        <f>'CV Rotina &lt;2A - procedência'!W79</f>
        <v>0.76420605416887943</v>
      </c>
      <c r="L79" s="5">
        <f>'CV Rotina &lt;2A - procedência'!AA79</f>
        <v>0.73712161444503455</v>
      </c>
      <c r="M79" s="4">
        <f t="shared" si="6"/>
        <v>0</v>
      </c>
      <c r="N79" s="4">
        <f t="shared" si="7"/>
        <v>0</v>
      </c>
      <c r="O79" s="4">
        <f t="shared" si="8"/>
        <v>0</v>
      </c>
      <c r="P79" s="4">
        <f t="shared" si="9"/>
        <v>0</v>
      </c>
    </row>
    <row r="80" spans="1:16">
      <c r="A80" s="4" t="s">
        <v>40</v>
      </c>
      <c r="B80" s="4" t="s">
        <v>125</v>
      </c>
      <c r="C80" s="5">
        <f>'CV Rotina &lt;2A - procedência'!K80</f>
        <v>1.8691666666666666</v>
      </c>
      <c r="D80" s="5">
        <f>'CV Rotina &lt;2A - procedência'!AC80</f>
        <v>1.1991666666666667</v>
      </c>
      <c r="E80" s="5">
        <f>'CV Rotina &lt;2A - procedência'!M80</f>
        <v>1.1825000000000001</v>
      </c>
      <c r="F80" s="5">
        <f>'CV Rotina &lt;2A - procedência'!O80</f>
        <v>1.1716666666666666</v>
      </c>
      <c r="G80" s="5">
        <f>'CV Rotina &lt;2A - procedência'!Q80</f>
        <v>1.2925</v>
      </c>
      <c r="H80" s="5">
        <f>'CV Rotina &lt;2A - procedência'!Y80</f>
        <v>0.9966666666666667</v>
      </c>
      <c r="I80" s="5">
        <f>'CV Rotina &lt;2A - procedência'!S80</f>
        <v>1.2316666666666667</v>
      </c>
      <c r="J80" s="5">
        <f>'CV Rotina &lt;2A - procedência'!U80</f>
        <v>0.67083333333333328</v>
      </c>
      <c r="K80" s="5">
        <f>'CV Rotina &lt;2A - procedência'!W80</f>
        <v>1.0016666666666667</v>
      </c>
      <c r="L80" s="5">
        <f>'CV Rotina &lt;2A - procedência'!AA80</f>
        <v>1.0766666666666667</v>
      </c>
      <c r="M80" s="4">
        <f t="shared" si="6"/>
        <v>2</v>
      </c>
      <c r="N80" s="4">
        <f t="shared" si="7"/>
        <v>7</v>
      </c>
      <c r="O80" s="4">
        <f t="shared" si="8"/>
        <v>9</v>
      </c>
      <c r="P80" s="4">
        <f t="shared" si="9"/>
        <v>4</v>
      </c>
    </row>
    <row r="82" spans="1:16" s="1" customFormat="1">
      <c r="A82"/>
      <c r="B82" s="6" t="s">
        <v>126</v>
      </c>
      <c r="C82" s="5">
        <f>'CV Rotina &lt;2A - procedência'!K82</f>
        <v>0.64767831498324557</v>
      </c>
      <c r="D82" s="5">
        <f>'CV Rotina &lt;2A - procedência'!AC82</f>
        <v>0.93250359023456197</v>
      </c>
      <c r="E82" s="5">
        <f>'CV Rotina &lt;2A - procedência'!M82</f>
        <v>0.8822403063666826</v>
      </c>
      <c r="F82" s="5">
        <f>'CV Rotina &lt;2A - procedência'!O82</f>
        <v>0.86740067017711819</v>
      </c>
      <c r="G82" s="5">
        <f>'CV Rotina &lt;2A - procedência'!Q82</f>
        <v>0.90904739109621824</v>
      </c>
      <c r="H82" s="5">
        <f>'CV Rotina &lt;2A - procedência'!Y82</f>
        <v>0.88654858784107227</v>
      </c>
      <c r="I82" s="5">
        <f>'CV Rotina &lt;2A - procedência'!S82</f>
        <v>0.89755864049784584</v>
      </c>
      <c r="J82" s="5">
        <f>'CV Rotina &lt;2A - procedência'!U82</f>
        <v>0.77261847774054571</v>
      </c>
      <c r="K82" s="5">
        <f>'CV Rotina &lt;2A - procedência'!W82</f>
        <v>0.81235040689325033</v>
      </c>
      <c r="L82" s="5">
        <f>'CV Rotina &lt;2A - procedência'!AA82</f>
        <v>0.80469123982766877</v>
      </c>
      <c r="M82" s="4">
        <f>COUNTIF(C82:D82,"&gt;=0,9")</f>
        <v>1</v>
      </c>
      <c r="N82" s="4">
        <f>COUNTIFS(E82:L82,"&gt;=0,95")</f>
        <v>0</v>
      </c>
      <c r="O82" s="4">
        <f>SUM(M82:N82)</f>
        <v>1</v>
      </c>
      <c r="P82" s="4">
        <f>COUNTIF(E82:H82,"&gt;=0,95")</f>
        <v>0</v>
      </c>
    </row>
    <row r="83" spans="1:16" s="1" customFormat="1">
      <c r="A83"/>
      <c r="B83" s="6" t="s">
        <v>127</v>
      </c>
      <c r="C83" s="5">
        <f>'CV Rotina &lt;2A - procedência'!K83</f>
        <v>1.0573020294468762</v>
      </c>
      <c r="D83" s="5">
        <f>'CV Rotina &lt;2A - procedência'!AC83</f>
        <v>0.85833664942300036</v>
      </c>
      <c r="E83" s="5">
        <f>'CV Rotina &lt;2A - procedência'!M83</f>
        <v>0.87345801830481495</v>
      </c>
      <c r="F83" s="5">
        <f>'CV Rotina &lt;2A - procedência'!O83</f>
        <v>0.85953044170314363</v>
      </c>
      <c r="G83" s="5">
        <f>'CV Rotina &lt;2A - procedência'!Q83</f>
        <v>0.84202148826104262</v>
      </c>
      <c r="H83" s="5">
        <f>'CV Rotina &lt;2A - procedência'!Y83</f>
        <v>0.85395941106247508</v>
      </c>
      <c r="I83" s="5">
        <f>'CV Rotina &lt;2A - procedência'!S83</f>
        <v>0.86549940310385998</v>
      </c>
      <c r="J83" s="5">
        <f>'CV Rotina &lt;2A - procedência'!U83</f>
        <v>0.76442499005173103</v>
      </c>
      <c r="K83" s="5">
        <f>'CV Rotina &lt;2A - procedência'!W83</f>
        <v>0.76323119777158777</v>
      </c>
      <c r="L83" s="5">
        <f>'CV Rotina &lt;2A - procedência'!AA83</f>
        <v>0.79745324313569443</v>
      </c>
      <c r="M83" s="4">
        <f>COUNTIF(C83:D83,"&gt;=0,9")</f>
        <v>1</v>
      </c>
      <c r="N83" s="4">
        <f>COUNTIFS(E83:L83,"&gt;=0,95")</f>
        <v>0</v>
      </c>
      <c r="O83" s="4">
        <f>SUM(M83:N83)</f>
        <v>1</v>
      </c>
      <c r="P83" s="4">
        <f>COUNTIF(E83:H83,"&gt;=0,95")</f>
        <v>0</v>
      </c>
    </row>
    <row r="84" spans="1:16" s="1" customFormat="1">
      <c r="A84"/>
      <c r="B84" s="6" t="s">
        <v>128</v>
      </c>
      <c r="C84" s="5">
        <f>'CV Rotina &lt;2A - procedência'!K84</f>
        <v>0.92320600138189712</v>
      </c>
      <c r="D84" s="5">
        <f>'CV Rotina &lt;2A - procedência'!AC84</f>
        <v>0.91530944625407162</v>
      </c>
      <c r="E84" s="5">
        <f>'CV Rotina &lt;2A - procedência'!M84</f>
        <v>0.8680288224262166</v>
      </c>
      <c r="F84" s="5">
        <f>'CV Rotina &lt;2A - procedência'!O84</f>
        <v>0.85786200769914123</v>
      </c>
      <c r="G84" s="5">
        <f>'CV Rotina &lt;2A - procedência'!Q84</f>
        <v>0.89823314579014901</v>
      </c>
      <c r="H84" s="5">
        <f>'CV Rotina &lt;2A - procedência'!Y84</f>
        <v>0.90119435396308356</v>
      </c>
      <c r="I84" s="5">
        <f>'CV Rotina &lt;2A - procedência'!S84</f>
        <v>0.89280426413976899</v>
      </c>
      <c r="J84" s="5">
        <f>'CV Rotina &lt;2A - procedência'!U84</f>
        <v>0.71019642680880468</v>
      </c>
      <c r="K84" s="5">
        <f>'CV Rotina &lt;2A - procedência'!W84</f>
        <v>0.8244003553449808</v>
      </c>
      <c r="L84" s="5">
        <f>'CV Rotina &lt;2A - procedência'!AA84</f>
        <v>0.81798440430362251</v>
      </c>
      <c r="M84" s="4">
        <f>COUNTIF(C84:D84,"&gt;=0,9")</f>
        <v>2</v>
      </c>
      <c r="N84" s="4">
        <f>COUNTIFS(E84:L84,"&gt;=0,95")</f>
        <v>0</v>
      </c>
      <c r="O84" s="4">
        <f>SUM(M84:N84)</f>
        <v>2</v>
      </c>
      <c r="P84" s="4">
        <f>COUNTIF(E84:H84,"&gt;=0,95")</f>
        <v>0</v>
      </c>
    </row>
    <row r="85" spans="1:16" s="1" customFormat="1">
      <c r="A85"/>
      <c r="B85" s="6" t="s">
        <v>129</v>
      </c>
      <c r="C85" s="5">
        <f>'CV Rotina &lt;2A - procedência'!K85</f>
        <v>0.95516637478108579</v>
      </c>
      <c r="D85" s="5">
        <f>'CV Rotina &lt;2A - procedência'!AC85</f>
        <v>0.89036777583187388</v>
      </c>
      <c r="E85" s="5">
        <f>'CV Rotina &lt;2A - procedência'!M85</f>
        <v>0.89527145359019267</v>
      </c>
      <c r="F85" s="5">
        <f>'CV Rotina &lt;2A - procedência'!O85</f>
        <v>0.88861646234676006</v>
      </c>
      <c r="G85" s="5">
        <f>'CV Rotina &lt;2A - procedência'!Q85</f>
        <v>0.87565674255691772</v>
      </c>
      <c r="H85" s="5">
        <f>'CV Rotina &lt;2A - procedência'!Y85</f>
        <v>0.97302977232924692</v>
      </c>
      <c r="I85" s="5">
        <f>'CV Rotina &lt;2A - procedência'!S85</f>
        <v>0.87880910683012259</v>
      </c>
      <c r="J85" s="5">
        <f>'CV Rotina &lt;2A - procedência'!U85</f>
        <v>0.76952714535901923</v>
      </c>
      <c r="K85" s="5">
        <f>'CV Rotina &lt;2A - procedência'!W85</f>
        <v>0.86059544658493869</v>
      </c>
      <c r="L85" s="5">
        <f>'CV Rotina &lt;2A - procedência'!AA85</f>
        <v>0.87215411558668998</v>
      </c>
      <c r="M85" s="4">
        <f>COUNTIF(C85:D85,"&gt;=0,9")</f>
        <v>1</v>
      </c>
      <c r="N85" s="4">
        <f>COUNTIFS(E85:L85,"&gt;=0,95")</f>
        <v>1</v>
      </c>
      <c r="O85" s="4">
        <f>SUM(M85:N85)</f>
        <v>2</v>
      </c>
      <c r="P85" s="4">
        <f>COUNTIF(E85:H85,"&gt;=0,95")</f>
        <v>1</v>
      </c>
    </row>
    <row r="86" spans="1:16" s="1" customFormat="1">
      <c r="A86"/>
      <c r="B86" s="7" t="s">
        <v>130</v>
      </c>
      <c r="C86" s="8">
        <f>'CV Rotina &lt;2A - procedência'!K86</f>
        <v>0.91482829201728455</v>
      </c>
      <c r="D86" s="8">
        <f>'CV Rotina &lt;2A - procedência'!AC86</f>
        <v>0.90516261087104843</v>
      </c>
      <c r="E86" s="8">
        <f>'CV Rotina &lt;2A - procedência'!M86</f>
        <v>0.87491471457812142</v>
      </c>
      <c r="F86" s="8">
        <f>'CV Rotina &lt;2A - procedência'!O86</f>
        <v>0.8642256083693427</v>
      </c>
      <c r="G86" s="8">
        <f>'CV Rotina &lt;2A - procedência'!Q86</f>
        <v>0.88782124175574251</v>
      </c>
      <c r="H86" s="8">
        <f>'CV Rotina &lt;2A - procedência'!Y86</f>
        <v>0.90436661360018189</v>
      </c>
      <c r="I86" s="8">
        <f>'CV Rotina &lt;2A - procedência'!S86</f>
        <v>0.88719581532863312</v>
      </c>
      <c r="J86" s="8">
        <f>'CV Rotina &lt;2A - procedência'!U86</f>
        <v>0.73498976574937458</v>
      </c>
      <c r="K86" s="8">
        <f>'CV Rotina &lt;2A - procedência'!W86</f>
        <v>0.82010461678417101</v>
      </c>
      <c r="L86" s="8">
        <f>'CV Rotina &lt;2A - procedência'!AA86</f>
        <v>0.82226518080509436</v>
      </c>
      <c r="M86" s="4">
        <f>COUNTIF(C86:D86,"&gt;=0,9")</f>
        <v>2</v>
      </c>
      <c r="N86" s="4">
        <f>COUNTIFS(E86:L86,"&gt;=0,95")</f>
        <v>0</v>
      </c>
      <c r="O86" s="4">
        <f>SUM(M86:N86)</f>
        <v>2</v>
      </c>
      <c r="P86" s="4">
        <f>COUNTIF(E86:H86,"&gt;=0,95")</f>
        <v>0</v>
      </c>
    </row>
    <row r="89" spans="1:16">
      <c r="A89" s="9" t="s">
        <v>213</v>
      </c>
      <c r="B89" s="10"/>
    </row>
    <row r="90" spans="1:16">
      <c r="A90" s="9" t="s">
        <v>214</v>
      </c>
      <c r="B90" s="10"/>
    </row>
    <row r="91" spans="1:16">
      <c r="A91" s="11" t="s">
        <v>215</v>
      </c>
    </row>
    <row r="92" spans="1:16">
      <c r="A92" t="s">
        <v>216</v>
      </c>
    </row>
    <row r="93" spans="1:16">
      <c r="A93" t="s">
        <v>217</v>
      </c>
    </row>
    <row r="94" spans="1:16" ht="17.25">
      <c r="A94" s="12" t="s">
        <v>218</v>
      </c>
    </row>
    <row r="95" spans="1:16">
      <c r="A95" t="s">
        <v>219</v>
      </c>
    </row>
    <row r="96" spans="1:16">
      <c r="A96" t="s">
        <v>220</v>
      </c>
    </row>
  </sheetData>
  <customSheetViews>
    <customSheetView guid="{3750D93B-2A32-4040-BAE5-F8408ECDBB1D}" state="hidden">
      <selection activeCell="C3" sqref="C3"/>
      <pageMargins left="0" right="0" top="0" bottom="0" header="0" footer="0"/>
      <pageSetup paperSize="9" orientation="portrait"/>
    </customSheetView>
    <customSheetView guid="{1A030D3C-92EE-4DAF-ABAC-228947DF045D}" state="hidden">
      <selection activeCell="C3" sqref="C3"/>
      <pageMargins left="0" right="0" top="0" bottom="0" header="0" footer="0"/>
      <pageSetup paperSize="9" orientation="portrait"/>
    </customSheetView>
    <customSheetView guid="{9EFA0E2E-4423-4194-BE85-A51AF61C76D7}" state="hidden" topLeftCell="A70">
      <selection activeCell="M100" sqref="M100"/>
      <pageMargins left="0" right="0" top="0" bottom="0" header="0" footer="0"/>
      <pageSetup paperSize="9" orientation="portrait"/>
    </customSheetView>
  </customSheetViews>
  <mergeCells count="2">
    <mergeCell ref="C1:D1"/>
    <mergeCell ref="E1:L1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4506668294322"/>
  </sheetPr>
  <dimension ref="A1:AL109"/>
  <sheetViews>
    <sheetView topLeftCell="A73" workbookViewId="0">
      <selection activeCell="L84" sqref="L84"/>
    </sheetView>
  </sheetViews>
  <sheetFormatPr defaultColWidth="9.140625" defaultRowHeight="15"/>
  <cols>
    <col min="1" max="1" width="13.85546875" style="15" customWidth="1"/>
    <col min="2" max="2" width="23.85546875" style="15" customWidth="1"/>
    <col min="3" max="5" width="14.7109375" style="15" customWidth="1"/>
    <col min="6" max="11" width="9.140625" style="15"/>
    <col min="12" max="12" width="10.5703125" style="15" customWidth="1"/>
    <col min="13" max="16384" width="9.140625" style="15"/>
  </cols>
  <sheetData>
    <row r="1" spans="1:5" ht="36" customHeight="1">
      <c r="A1" s="168" t="s">
        <v>177</v>
      </c>
      <c r="B1" s="168" t="s">
        <v>6</v>
      </c>
      <c r="C1" s="168" t="s">
        <v>178</v>
      </c>
      <c r="D1" s="169" t="s">
        <v>179</v>
      </c>
      <c r="E1" s="169" t="s">
        <v>180</v>
      </c>
    </row>
    <row r="2" spans="1:5">
      <c r="A2" s="170" t="s">
        <v>40</v>
      </c>
      <c r="B2" s="93" t="s">
        <v>41</v>
      </c>
      <c r="C2" s="171">
        <v>123</v>
      </c>
      <c r="D2" s="40">
        <v>110</v>
      </c>
      <c r="E2" s="172">
        <f>D2/C2</f>
        <v>0.89430894308943087</v>
      </c>
    </row>
    <row r="3" spans="1:5">
      <c r="A3" s="170" t="s">
        <v>43</v>
      </c>
      <c r="B3" s="93" t="s">
        <v>44</v>
      </c>
      <c r="C3" s="171">
        <v>48</v>
      </c>
      <c r="D3" s="40">
        <v>46</v>
      </c>
      <c r="E3" s="172">
        <f t="shared" ref="E3:E66" si="0">D3/C3</f>
        <v>0.95833333333333337</v>
      </c>
    </row>
    <row r="4" spans="1:5">
      <c r="A4" s="170" t="s">
        <v>47</v>
      </c>
      <c r="B4" s="93" t="s">
        <v>48</v>
      </c>
      <c r="C4" s="171">
        <v>68</v>
      </c>
      <c r="D4" s="40">
        <v>42</v>
      </c>
      <c r="E4" s="172">
        <f t="shared" si="0"/>
        <v>0.61764705882352944</v>
      </c>
    </row>
    <row r="5" spans="1:5">
      <c r="A5" s="170" t="s">
        <v>49</v>
      </c>
      <c r="B5" s="93" t="s">
        <v>50</v>
      </c>
      <c r="C5" s="171">
        <v>104</v>
      </c>
      <c r="D5" s="40">
        <v>148</v>
      </c>
      <c r="E5" s="172">
        <f t="shared" si="0"/>
        <v>1.4230769230769231</v>
      </c>
    </row>
    <row r="6" spans="1:5">
      <c r="A6" s="170" t="s">
        <v>49</v>
      </c>
      <c r="B6" s="93" t="s">
        <v>51</v>
      </c>
      <c r="C6" s="171">
        <v>45</v>
      </c>
      <c r="D6" s="40">
        <v>54</v>
      </c>
      <c r="E6" s="172">
        <f t="shared" si="0"/>
        <v>1.2</v>
      </c>
    </row>
    <row r="7" spans="1:5">
      <c r="A7" s="170" t="s">
        <v>47</v>
      </c>
      <c r="B7" s="93" t="s">
        <v>52</v>
      </c>
      <c r="C7" s="171">
        <v>36</v>
      </c>
      <c r="D7" s="40">
        <v>35</v>
      </c>
      <c r="E7" s="172">
        <f t="shared" si="0"/>
        <v>0.97222222222222221</v>
      </c>
    </row>
    <row r="8" spans="1:5">
      <c r="A8" s="170" t="s">
        <v>49</v>
      </c>
      <c r="B8" s="93" t="s">
        <v>53</v>
      </c>
      <c r="C8" s="171">
        <v>124</v>
      </c>
      <c r="D8" s="40">
        <v>137</v>
      </c>
      <c r="E8" s="172">
        <f t="shared" si="0"/>
        <v>1.1048387096774193</v>
      </c>
    </row>
    <row r="9" spans="1:5">
      <c r="A9" s="170" t="s">
        <v>49</v>
      </c>
      <c r="B9" s="93" t="s">
        <v>54</v>
      </c>
      <c r="C9" s="171">
        <v>31</v>
      </c>
      <c r="D9" s="40">
        <v>17</v>
      </c>
      <c r="E9" s="172">
        <f t="shared" si="0"/>
        <v>0.54838709677419351</v>
      </c>
    </row>
    <row r="10" spans="1:5">
      <c r="A10" s="170" t="s">
        <v>40</v>
      </c>
      <c r="B10" s="93" t="s">
        <v>55</v>
      </c>
      <c r="C10" s="171">
        <v>495</v>
      </c>
      <c r="D10" s="40">
        <v>515</v>
      </c>
      <c r="E10" s="172">
        <f t="shared" si="0"/>
        <v>1.0404040404040404</v>
      </c>
    </row>
    <row r="11" spans="1:5">
      <c r="A11" s="170" t="s">
        <v>49</v>
      </c>
      <c r="B11" s="93" t="s">
        <v>56</v>
      </c>
      <c r="C11" s="171">
        <v>53</v>
      </c>
      <c r="D11" s="40">
        <v>56</v>
      </c>
      <c r="E11" s="172">
        <f t="shared" si="0"/>
        <v>1.0566037735849056</v>
      </c>
    </row>
    <row r="12" spans="1:5">
      <c r="A12" s="170" t="s">
        <v>47</v>
      </c>
      <c r="B12" s="93" t="s">
        <v>58</v>
      </c>
      <c r="C12" s="171">
        <v>140</v>
      </c>
      <c r="D12" s="40">
        <v>88</v>
      </c>
      <c r="E12" s="172">
        <f t="shared" si="0"/>
        <v>0.62857142857142856</v>
      </c>
    </row>
    <row r="13" spans="1:5">
      <c r="A13" s="170" t="s">
        <v>43</v>
      </c>
      <c r="B13" s="93" t="s">
        <v>59</v>
      </c>
      <c r="C13" s="171">
        <v>223</v>
      </c>
      <c r="D13" s="40">
        <v>175</v>
      </c>
      <c r="E13" s="172">
        <f t="shared" si="0"/>
        <v>0.7847533632286996</v>
      </c>
    </row>
    <row r="14" spans="1:5">
      <c r="A14" s="170" t="s">
        <v>43</v>
      </c>
      <c r="B14" s="93" t="s">
        <v>60</v>
      </c>
      <c r="C14" s="171">
        <v>78</v>
      </c>
      <c r="D14" s="40">
        <v>53</v>
      </c>
      <c r="E14" s="172">
        <f t="shared" si="0"/>
        <v>0.67948717948717952</v>
      </c>
    </row>
    <row r="15" spans="1:5">
      <c r="A15" s="170" t="s">
        <v>49</v>
      </c>
      <c r="B15" s="93" t="s">
        <v>61</v>
      </c>
      <c r="C15" s="171">
        <v>31</v>
      </c>
      <c r="D15" s="40">
        <v>14</v>
      </c>
      <c r="E15" s="172">
        <f t="shared" si="0"/>
        <v>0.45161290322580644</v>
      </c>
    </row>
    <row r="16" spans="1:5">
      <c r="A16" s="170" t="s">
        <v>40</v>
      </c>
      <c r="B16" s="93" t="s">
        <v>62</v>
      </c>
      <c r="C16" s="171">
        <v>78</v>
      </c>
      <c r="D16" s="40">
        <v>85</v>
      </c>
      <c r="E16" s="172">
        <f t="shared" si="0"/>
        <v>1.0897435897435896</v>
      </c>
    </row>
    <row r="17" spans="1:5">
      <c r="A17" s="170" t="s">
        <v>49</v>
      </c>
      <c r="B17" s="93" t="s">
        <v>63</v>
      </c>
      <c r="C17" s="171">
        <v>819</v>
      </c>
      <c r="D17" s="40">
        <v>727</v>
      </c>
      <c r="E17" s="172">
        <f t="shared" si="0"/>
        <v>0.88766788766788762</v>
      </c>
    </row>
    <row r="18" spans="1:5">
      <c r="A18" s="170" t="s">
        <v>40</v>
      </c>
      <c r="B18" s="93" t="s">
        <v>64</v>
      </c>
      <c r="C18" s="171">
        <v>1668</v>
      </c>
      <c r="D18" s="40">
        <v>1595</v>
      </c>
      <c r="E18" s="172">
        <f t="shared" si="0"/>
        <v>0.95623501199040772</v>
      </c>
    </row>
    <row r="19" spans="1:5">
      <c r="A19" s="170" t="s">
        <v>49</v>
      </c>
      <c r="B19" s="93" t="s">
        <v>65</v>
      </c>
      <c r="C19" s="171">
        <v>142</v>
      </c>
      <c r="D19" s="40">
        <v>155</v>
      </c>
      <c r="E19" s="172">
        <f t="shared" si="0"/>
        <v>1.091549295774648</v>
      </c>
    </row>
    <row r="20" spans="1:5">
      <c r="A20" s="170" t="s">
        <v>47</v>
      </c>
      <c r="B20" s="93" t="s">
        <v>66</v>
      </c>
      <c r="C20" s="171">
        <v>499</v>
      </c>
      <c r="D20" s="40">
        <v>447</v>
      </c>
      <c r="E20" s="172">
        <f t="shared" si="0"/>
        <v>0.89579158316633267</v>
      </c>
    </row>
    <row r="21" spans="1:5">
      <c r="A21" s="170" t="s">
        <v>43</v>
      </c>
      <c r="B21" s="93" t="s">
        <v>67</v>
      </c>
      <c r="C21" s="171">
        <v>147</v>
      </c>
      <c r="D21" s="40">
        <v>165</v>
      </c>
      <c r="E21" s="172">
        <f t="shared" si="0"/>
        <v>1.1224489795918366</v>
      </c>
    </row>
    <row r="22" spans="1:5">
      <c r="A22" s="170" t="s">
        <v>40</v>
      </c>
      <c r="B22" s="93" t="s">
        <v>68</v>
      </c>
      <c r="C22" s="171">
        <v>57</v>
      </c>
      <c r="D22" s="40">
        <v>45</v>
      </c>
      <c r="E22" s="172">
        <f t="shared" si="0"/>
        <v>0.78947368421052633</v>
      </c>
    </row>
    <row r="23" spans="1:5">
      <c r="A23" s="170" t="s">
        <v>49</v>
      </c>
      <c r="B23" s="93" t="s">
        <v>69</v>
      </c>
      <c r="C23" s="171">
        <v>19</v>
      </c>
      <c r="D23" s="40">
        <v>17</v>
      </c>
      <c r="E23" s="172">
        <f t="shared" si="0"/>
        <v>0.89473684210526316</v>
      </c>
    </row>
    <row r="24" spans="1:5">
      <c r="A24" s="170" t="s">
        <v>40</v>
      </c>
      <c r="B24" s="93" t="s">
        <v>70</v>
      </c>
      <c r="C24" s="171">
        <v>170</v>
      </c>
      <c r="D24" s="40">
        <v>163</v>
      </c>
      <c r="E24" s="172">
        <f t="shared" si="0"/>
        <v>0.95882352941176474</v>
      </c>
    </row>
    <row r="25" spans="1:5">
      <c r="A25" s="170" t="s">
        <v>49</v>
      </c>
      <c r="B25" s="93" t="s">
        <v>71</v>
      </c>
      <c r="C25" s="171">
        <v>29</v>
      </c>
      <c r="D25" s="40">
        <v>26</v>
      </c>
      <c r="E25" s="172">
        <f t="shared" si="0"/>
        <v>0.89655172413793105</v>
      </c>
    </row>
    <row r="26" spans="1:5">
      <c r="A26" s="170" t="s">
        <v>43</v>
      </c>
      <c r="B26" s="93" t="s">
        <v>72</v>
      </c>
      <c r="C26" s="171">
        <v>106</v>
      </c>
      <c r="D26" s="40">
        <v>90</v>
      </c>
      <c r="E26" s="172">
        <f t="shared" si="0"/>
        <v>0.84905660377358494</v>
      </c>
    </row>
    <row r="27" spans="1:5">
      <c r="A27" s="170" t="s">
        <v>40</v>
      </c>
      <c r="B27" s="93" t="s">
        <v>73</v>
      </c>
      <c r="C27" s="171">
        <v>72</v>
      </c>
      <c r="D27" s="40">
        <v>68</v>
      </c>
      <c r="E27" s="172">
        <f t="shared" si="0"/>
        <v>0.94444444444444442</v>
      </c>
    </row>
    <row r="28" spans="1:5">
      <c r="A28" s="170" t="s">
        <v>47</v>
      </c>
      <c r="B28" s="93" t="s">
        <v>74</v>
      </c>
      <c r="C28" s="171">
        <v>46</v>
      </c>
      <c r="D28" s="40">
        <v>51</v>
      </c>
      <c r="E28" s="172">
        <f t="shared" si="0"/>
        <v>1.1086956521739131</v>
      </c>
    </row>
    <row r="29" spans="1:5">
      <c r="A29" s="170" t="s">
        <v>49</v>
      </c>
      <c r="B29" s="93" t="s">
        <v>75</v>
      </c>
      <c r="C29" s="171">
        <v>135</v>
      </c>
      <c r="D29" s="40">
        <v>120</v>
      </c>
      <c r="E29" s="172">
        <f t="shared" si="0"/>
        <v>0.88888888888888884</v>
      </c>
    </row>
    <row r="30" spans="1:5">
      <c r="A30" s="170" t="s">
        <v>40</v>
      </c>
      <c r="B30" s="93" t="s">
        <v>76</v>
      </c>
      <c r="C30" s="171">
        <v>616</v>
      </c>
      <c r="D30" s="40">
        <v>449</v>
      </c>
      <c r="E30" s="172">
        <f t="shared" si="0"/>
        <v>0.72889610389610393</v>
      </c>
    </row>
    <row r="31" spans="1:5">
      <c r="A31" s="170" t="s">
        <v>40</v>
      </c>
      <c r="B31" s="93" t="s">
        <v>77</v>
      </c>
      <c r="C31" s="171">
        <v>140</v>
      </c>
      <c r="D31" s="40">
        <v>134</v>
      </c>
      <c r="E31" s="172">
        <f t="shared" si="0"/>
        <v>0.95714285714285718</v>
      </c>
    </row>
    <row r="32" spans="1:5">
      <c r="A32" s="170" t="s">
        <v>40</v>
      </c>
      <c r="B32" s="93" t="s">
        <v>78</v>
      </c>
      <c r="C32" s="171">
        <v>41</v>
      </c>
      <c r="D32" s="40">
        <v>42</v>
      </c>
      <c r="E32" s="172">
        <f t="shared" si="0"/>
        <v>1.024390243902439</v>
      </c>
    </row>
    <row r="33" spans="1:5">
      <c r="A33" s="170" t="s">
        <v>49</v>
      </c>
      <c r="B33" s="93" t="s">
        <v>79</v>
      </c>
      <c r="C33" s="171">
        <v>55</v>
      </c>
      <c r="D33" s="40">
        <v>67</v>
      </c>
      <c r="E33" s="172">
        <f t="shared" si="0"/>
        <v>1.2181818181818183</v>
      </c>
    </row>
    <row r="34" spans="1:5">
      <c r="A34" s="170" t="s">
        <v>49</v>
      </c>
      <c r="B34" s="93" t="s">
        <v>80</v>
      </c>
      <c r="C34" s="171">
        <v>43</v>
      </c>
      <c r="D34" s="40">
        <v>43</v>
      </c>
      <c r="E34" s="172">
        <f t="shared" si="0"/>
        <v>1</v>
      </c>
    </row>
    <row r="35" spans="1:5">
      <c r="A35" s="170" t="s">
        <v>49</v>
      </c>
      <c r="B35" s="93" t="s">
        <v>81</v>
      </c>
      <c r="C35" s="171">
        <v>52</v>
      </c>
      <c r="D35" s="40">
        <v>53</v>
      </c>
      <c r="E35" s="172">
        <f t="shared" si="0"/>
        <v>1.0192307692307692</v>
      </c>
    </row>
    <row r="36" spans="1:5">
      <c r="A36" s="170" t="s">
        <v>40</v>
      </c>
      <c r="B36" s="93" t="s">
        <v>82</v>
      </c>
      <c r="C36" s="171">
        <v>42</v>
      </c>
      <c r="D36" s="40">
        <v>42</v>
      </c>
      <c r="E36" s="172">
        <f t="shared" si="0"/>
        <v>1</v>
      </c>
    </row>
    <row r="37" spans="1:5">
      <c r="A37" s="170" t="s">
        <v>49</v>
      </c>
      <c r="B37" s="93" t="s">
        <v>83</v>
      </c>
      <c r="C37" s="171">
        <v>198</v>
      </c>
      <c r="D37" s="40">
        <v>155</v>
      </c>
      <c r="E37" s="172">
        <f t="shared" si="0"/>
        <v>0.78282828282828287</v>
      </c>
    </row>
    <row r="38" spans="1:5">
      <c r="A38" s="170" t="s">
        <v>40</v>
      </c>
      <c r="B38" s="93" t="s">
        <v>84</v>
      </c>
      <c r="C38" s="171">
        <v>50</v>
      </c>
      <c r="D38" s="40">
        <v>36</v>
      </c>
      <c r="E38" s="172">
        <f t="shared" si="0"/>
        <v>0.72</v>
      </c>
    </row>
    <row r="39" spans="1:5">
      <c r="A39" s="170" t="s">
        <v>49</v>
      </c>
      <c r="B39" s="93" t="s">
        <v>85</v>
      </c>
      <c r="C39" s="171">
        <v>140</v>
      </c>
      <c r="D39" s="40">
        <v>115</v>
      </c>
      <c r="E39" s="172">
        <f t="shared" si="0"/>
        <v>0.8214285714285714</v>
      </c>
    </row>
    <row r="40" spans="1:5">
      <c r="A40" s="170" t="s">
        <v>43</v>
      </c>
      <c r="B40" s="93" t="s">
        <v>86</v>
      </c>
      <c r="C40" s="171">
        <v>169</v>
      </c>
      <c r="D40" s="40">
        <v>151</v>
      </c>
      <c r="E40" s="172">
        <f t="shared" si="0"/>
        <v>0.89349112426035504</v>
      </c>
    </row>
    <row r="41" spans="1:5">
      <c r="A41" s="170" t="s">
        <v>49</v>
      </c>
      <c r="B41" s="93" t="s">
        <v>87</v>
      </c>
      <c r="C41" s="171">
        <v>46</v>
      </c>
      <c r="D41" s="40">
        <v>53</v>
      </c>
      <c r="E41" s="172">
        <f t="shared" si="0"/>
        <v>1.1521739130434783</v>
      </c>
    </row>
    <row r="42" spans="1:5">
      <c r="A42" s="170" t="s">
        <v>40</v>
      </c>
      <c r="B42" s="93" t="s">
        <v>88</v>
      </c>
      <c r="C42" s="171">
        <v>52</v>
      </c>
      <c r="D42" s="40">
        <v>58</v>
      </c>
      <c r="E42" s="172">
        <f t="shared" si="0"/>
        <v>1.1153846153846154</v>
      </c>
    </row>
    <row r="43" spans="1:5">
      <c r="A43" s="170" t="s">
        <v>40</v>
      </c>
      <c r="B43" s="93" t="s">
        <v>89</v>
      </c>
      <c r="C43" s="171">
        <v>42</v>
      </c>
      <c r="D43" s="40">
        <v>36</v>
      </c>
      <c r="E43" s="172">
        <f t="shared" si="0"/>
        <v>0.8571428571428571</v>
      </c>
    </row>
    <row r="44" spans="1:5">
      <c r="A44" s="170" t="s">
        <v>47</v>
      </c>
      <c r="B44" s="93" t="s">
        <v>90</v>
      </c>
      <c r="C44" s="171">
        <v>953</v>
      </c>
      <c r="D44" s="40">
        <v>815</v>
      </c>
      <c r="E44" s="172">
        <f t="shared" si="0"/>
        <v>0.85519412381951732</v>
      </c>
    </row>
    <row r="45" spans="1:5">
      <c r="A45" s="170" t="s">
        <v>47</v>
      </c>
      <c r="B45" s="93" t="s">
        <v>91</v>
      </c>
      <c r="C45" s="171">
        <v>51</v>
      </c>
      <c r="D45" s="40">
        <v>49</v>
      </c>
      <c r="E45" s="172">
        <f t="shared" si="0"/>
        <v>0.96078431372549022</v>
      </c>
    </row>
    <row r="46" spans="1:5">
      <c r="A46" s="170" t="s">
        <v>49</v>
      </c>
      <c r="B46" s="93" t="s">
        <v>92</v>
      </c>
      <c r="C46" s="171">
        <v>193</v>
      </c>
      <c r="D46" s="40">
        <v>139</v>
      </c>
      <c r="E46" s="172">
        <f t="shared" si="0"/>
        <v>0.72020725388601037</v>
      </c>
    </row>
    <row r="47" spans="1:5">
      <c r="A47" s="170" t="s">
        <v>40</v>
      </c>
      <c r="B47" s="93" t="s">
        <v>93</v>
      </c>
      <c r="C47" s="171">
        <v>67</v>
      </c>
      <c r="D47" s="40">
        <v>52</v>
      </c>
      <c r="E47" s="172">
        <f t="shared" si="0"/>
        <v>0.77611940298507465</v>
      </c>
    </row>
    <row r="48" spans="1:5">
      <c r="A48" s="170" t="s">
        <v>47</v>
      </c>
      <c r="B48" s="93" t="s">
        <v>94</v>
      </c>
      <c r="C48" s="171">
        <v>70</v>
      </c>
      <c r="D48" s="40">
        <v>52</v>
      </c>
      <c r="E48" s="172">
        <f t="shared" si="0"/>
        <v>0.74285714285714288</v>
      </c>
    </row>
    <row r="49" spans="1:5">
      <c r="A49" s="170" t="s">
        <v>49</v>
      </c>
      <c r="B49" s="93" t="s">
        <v>95</v>
      </c>
      <c r="C49" s="171">
        <v>104</v>
      </c>
      <c r="D49" s="40">
        <v>85</v>
      </c>
      <c r="E49" s="172">
        <f t="shared" si="0"/>
        <v>0.81730769230769229</v>
      </c>
    </row>
    <row r="50" spans="1:5">
      <c r="A50" s="170" t="s">
        <v>43</v>
      </c>
      <c r="B50" s="93" t="s">
        <v>96</v>
      </c>
      <c r="C50" s="171">
        <v>84</v>
      </c>
      <c r="D50" s="40">
        <v>113</v>
      </c>
      <c r="E50" s="172">
        <f t="shared" si="0"/>
        <v>1.3452380952380953</v>
      </c>
    </row>
    <row r="51" spans="1:5">
      <c r="A51" s="170" t="s">
        <v>43</v>
      </c>
      <c r="B51" s="93" t="s">
        <v>97</v>
      </c>
      <c r="C51" s="171">
        <v>30</v>
      </c>
      <c r="D51" s="40">
        <v>20</v>
      </c>
      <c r="E51" s="172">
        <f t="shared" si="0"/>
        <v>0.66666666666666663</v>
      </c>
    </row>
    <row r="52" spans="1:5">
      <c r="A52" s="170" t="s">
        <v>49</v>
      </c>
      <c r="B52" s="93" t="s">
        <v>98</v>
      </c>
      <c r="C52" s="171">
        <v>83</v>
      </c>
      <c r="D52" s="40">
        <v>75</v>
      </c>
      <c r="E52" s="172">
        <f t="shared" si="0"/>
        <v>0.90361445783132532</v>
      </c>
    </row>
    <row r="53" spans="1:5">
      <c r="A53" s="170" t="s">
        <v>49</v>
      </c>
      <c r="B53" s="93" t="s">
        <v>99</v>
      </c>
      <c r="C53" s="171">
        <v>62</v>
      </c>
      <c r="D53" s="40">
        <v>51</v>
      </c>
      <c r="E53" s="172">
        <f t="shared" si="0"/>
        <v>0.82258064516129037</v>
      </c>
    </row>
    <row r="54" spans="1:5">
      <c r="A54" s="170" t="s">
        <v>43</v>
      </c>
      <c r="B54" s="93" t="s">
        <v>100</v>
      </c>
      <c r="C54" s="171">
        <v>237</v>
      </c>
      <c r="D54" s="40">
        <v>234</v>
      </c>
      <c r="E54" s="172">
        <f t="shared" si="0"/>
        <v>0.98734177215189878</v>
      </c>
    </row>
    <row r="55" spans="1:5">
      <c r="A55" s="170" t="s">
        <v>47</v>
      </c>
      <c r="B55" s="93" t="s">
        <v>101</v>
      </c>
      <c r="C55" s="171">
        <v>63</v>
      </c>
      <c r="D55" s="40">
        <v>83</v>
      </c>
      <c r="E55" s="172">
        <f t="shared" si="0"/>
        <v>1.3174603174603174</v>
      </c>
    </row>
    <row r="56" spans="1:5">
      <c r="A56" s="170" t="s">
        <v>43</v>
      </c>
      <c r="B56" s="93" t="s">
        <v>102</v>
      </c>
      <c r="C56" s="171">
        <v>108</v>
      </c>
      <c r="D56" s="40">
        <v>114</v>
      </c>
      <c r="E56" s="172">
        <f t="shared" si="0"/>
        <v>1.0555555555555556</v>
      </c>
    </row>
    <row r="57" spans="1:5">
      <c r="A57" s="170" t="s">
        <v>43</v>
      </c>
      <c r="B57" s="93" t="s">
        <v>103</v>
      </c>
      <c r="C57" s="171">
        <v>113</v>
      </c>
      <c r="D57" s="40">
        <v>146</v>
      </c>
      <c r="E57" s="172">
        <f t="shared" si="0"/>
        <v>1.2920353982300885</v>
      </c>
    </row>
    <row r="58" spans="1:5">
      <c r="A58" s="170" t="s">
        <v>49</v>
      </c>
      <c r="B58" s="93" t="s">
        <v>104</v>
      </c>
      <c r="C58" s="171">
        <v>110</v>
      </c>
      <c r="D58" s="40">
        <v>80</v>
      </c>
      <c r="E58" s="172">
        <f t="shared" si="0"/>
        <v>0.72727272727272729</v>
      </c>
    </row>
    <row r="59" spans="1:5">
      <c r="A59" s="170" t="s">
        <v>43</v>
      </c>
      <c r="B59" s="93" t="s">
        <v>105</v>
      </c>
      <c r="C59" s="171">
        <v>17</v>
      </c>
      <c r="D59" s="40">
        <v>28</v>
      </c>
      <c r="E59" s="172">
        <f t="shared" si="0"/>
        <v>1.6470588235294117</v>
      </c>
    </row>
    <row r="60" spans="1:5">
      <c r="A60" s="170" t="s">
        <v>49</v>
      </c>
      <c r="B60" s="93" t="s">
        <v>106</v>
      </c>
      <c r="C60" s="171">
        <v>71</v>
      </c>
      <c r="D60" s="40">
        <v>52</v>
      </c>
      <c r="E60" s="172">
        <f t="shared" si="0"/>
        <v>0.73239436619718312</v>
      </c>
    </row>
    <row r="61" spans="1:5">
      <c r="A61" s="170" t="s">
        <v>47</v>
      </c>
      <c r="B61" s="93" t="s">
        <v>107</v>
      </c>
      <c r="C61" s="171">
        <v>95</v>
      </c>
      <c r="D61" s="40">
        <v>121</v>
      </c>
      <c r="E61" s="172">
        <f t="shared" si="0"/>
        <v>1.2736842105263158</v>
      </c>
    </row>
    <row r="62" spans="1:5">
      <c r="A62" s="170" t="s">
        <v>49</v>
      </c>
      <c r="B62" s="93" t="s">
        <v>108</v>
      </c>
      <c r="C62" s="171">
        <v>40</v>
      </c>
      <c r="D62" s="40">
        <v>52</v>
      </c>
      <c r="E62" s="172">
        <f t="shared" si="0"/>
        <v>1.3</v>
      </c>
    </row>
    <row r="63" spans="1:5">
      <c r="A63" s="170" t="s">
        <v>40</v>
      </c>
      <c r="B63" s="93" t="s">
        <v>109</v>
      </c>
      <c r="C63" s="171">
        <v>36</v>
      </c>
      <c r="D63" s="40">
        <v>39</v>
      </c>
      <c r="E63" s="172">
        <f t="shared" si="0"/>
        <v>1.0833333333333333</v>
      </c>
    </row>
    <row r="64" spans="1:5">
      <c r="A64" s="170" t="s">
        <v>40</v>
      </c>
      <c r="B64" s="93" t="s">
        <v>110</v>
      </c>
      <c r="C64" s="171">
        <v>213</v>
      </c>
      <c r="D64" s="40">
        <v>195</v>
      </c>
      <c r="E64" s="172">
        <f t="shared" si="0"/>
        <v>0.91549295774647887</v>
      </c>
    </row>
    <row r="65" spans="1:5">
      <c r="A65" s="170" t="s">
        <v>40</v>
      </c>
      <c r="B65" s="93" t="s">
        <v>111</v>
      </c>
      <c r="C65" s="171">
        <v>107</v>
      </c>
      <c r="D65" s="40">
        <v>100</v>
      </c>
      <c r="E65" s="172">
        <f t="shared" si="0"/>
        <v>0.93457943925233644</v>
      </c>
    </row>
    <row r="66" spans="1:5">
      <c r="A66" s="170" t="s">
        <v>47</v>
      </c>
      <c r="B66" s="93" t="s">
        <v>112</v>
      </c>
      <c r="C66" s="171">
        <v>37</v>
      </c>
      <c r="D66" s="40">
        <v>47</v>
      </c>
      <c r="E66" s="172">
        <f t="shared" si="0"/>
        <v>1.2702702702702702</v>
      </c>
    </row>
    <row r="67" spans="1:5">
      <c r="A67" s="170" t="s">
        <v>47</v>
      </c>
      <c r="B67" s="93" t="s">
        <v>113</v>
      </c>
      <c r="C67" s="171">
        <v>168</v>
      </c>
      <c r="D67" s="40">
        <v>156</v>
      </c>
      <c r="E67" s="172">
        <f t="shared" ref="E67:E79" si="1">D67/C67</f>
        <v>0.9285714285714286</v>
      </c>
    </row>
    <row r="68" spans="1:5">
      <c r="A68" s="170" t="s">
        <v>49</v>
      </c>
      <c r="B68" s="93" t="s">
        <v>114</v>
      </c>
      <c r="C68" s="171">
        <v>38</v>
      </c>
      <c r="D68" s="40">
        <v>41</v>
      </c>
      <c r="E68" s="172">
        <f t="shared" si="1"/>
        <v>1.0789473684210527</v>
      </c>
    </row>
    <row r="69" spans="1:5">
      <c r="A69" s="170" t="s">
        <v>43</v>
      </c>
      <c r="B69" s="93" t="s">
        <v>115</v>
      </c>
      <c r="C69" s="171">
        <v>694</v>
      </c>
      <c r="D69" s="40">
        <v>457</v>
      </c>
      <c r="E69" s="172">
        <f t="shared" si="1"/>
        <v>0.65850144092219021</v>
      </c>
    </row>
    <row r="70" spans="1:5">
      <c r="A70" s="170" t="s">
        <v>47</v>
      </c>
      <c r="B70" s="93" t="s">
        <v>116</v>
      </c>
      <c r="C70" s="171">
        <v>44</v>
      </c>
      <c r="D70" s="40">
        <v>43</v>
      </c>
      <c r="E70" s="172">
        <f t="shared" si="1"/>
        <v>0.97727272727272729</v>
      </c>
    </row>
    <row r="71" spans="1:5">
      <c r="A71" s="170" t="s">
        <v>40</v>
      </c>
      <c r="B71" s="93" t="s">
        <v>117</v>
      </c>
      <c r="C71" s="171">
        <v>2559</v>
      </c>
      <c r="D71" s="40">
        <v>2103</v>
      </c>
      <c r="E71" s="172">
        <f t="shared" si="1"/>
        <v>0.82180539273153574</v>
      </c>
    </row>
    <row r="72" spans="1:5">
      <c r="A72" s="170" t="s">
        <v>47</v>
      </c>
      <c r="B72" s="93" t="s">
        <v>118</v>
      </c>
      <c r="C72" s="171">
        <v>145</v>
      </c>
      <c r="D72" s="40">
        <v>158</v>
      </c>
      <c r="E72" s="172">
        <f t="shared" si="1"/>
        <v>1.0896551724137931</v>
      </c>
    </row>
    <row r="73" spans="1:5">
      <c r="A73" s="170" t="s">
        <v>49</v>
      </c>
      <c r="B73" s="93" t="s">
        <v>119</v>
      </c>
      <c r="C73" s="171">
        <v>88</v>
      </c>
      <c r="D73" s="40">
        <v>96</v>
      </c>
      <c r="E73" s="172">
        <f t="shared" si="1"/>
        <v>1.0909090909090908</v>
      </c>
    </row>
    <row r="74" spans="1:5">
      <c r="A74" s="170" t="s">
        <v>40</v>
      </c>
      <c r="B74" s="93" t="s">
        <v>120</v>
      </c>
      <c r="C74" s="171">
        <v>106</v>
      </c>
      <c r="D74" s="40">
        <v>130</v>
      </c>
      <c r="E74" s="172">
        <f t="shared" si="1"/>
        <v>1.2264150943396226</v>
      </c>
    </row>
    <row r="75" spans="1:5">
      <c r="A75" s="170" t="s">
        <v>40</v>
      </c>
      <c r="B75" s="93" t="s">
        <v>121</v>
      </c>
      <c r="C75" s="171">
        <v>314</v>
      </c>
      <c r="D75" s="40">
        <v>324</v>
      </c>
      <c r="E75" s="172">
        <f t="shared" si="1"/>
        <v>1.0318471337579618</v>
      </c>
    </row>
    <row r="76" spans="1:5">
      <c r="A76" s="170" t="s">
        <v>43</v>
      </c>
      <c r="B76" s="93" t="s">
        <v>122</v>
      </c>
      <c r="C76" s="171">
        <v>35</v>
      </c>
      <c r="D76" s="40">
        <v>46</v>
      </c>
      <c r="E76" s="172">
        <f t="shared" si="1"/>
        <v>1.3142857142857143</v>
      </c>
    </row>
    <row r="77" spans="1:5">
      <c r="A77" s="170" t="s">
        <v>47</v>
      </c>
      <c r="B77" s="93" t="s">
        <v>123</v>
      </c>
      <c r="C77" s="171">
        <v>98</v>
      </c>
      <c r="D77" s="40">
        <v>67</v>
      </c>
      <c r="E77" s="172">
        <f t="shared" si="1"/>
        <v>0.68367346938775508</v>
      </c>
    </row>
    <row r="78" spans="1:5">
      <c r="A78" s="170" t="s">
        <v>40</v>
      </c>
      <c r="B78" s="93" t="s">
        <v>124</v>
      </c>
      <c r="C78" s="171">
        <v>1883</v>
      </c>
      <c r="D78" s="40">
        <v>1563</v>
      </c>
      <c r="E78" s="172">
        <f t="shared" si="1"/>
        <v>0.83005841741901221</v>
      </c>
    </row>
    <row r="79" spans="1:5">
      <c r="A79" s="170" t="s">
        <v>40</v>
      </c>
      <c r="B79" s="93" t="s">
        <v>125</v>
      </c>
      <c r="C79" s="171">
        <v>1200</v>
      </c>
      <c r="D79" s="40">
        <v>1051</v>
      </c>
      <c r="E79" s="172">
        <f t="shared" si="1"/>
        <v>0.87583333333333335</v>
      </c>
    </row>
    <row r="81" spans="1:37" s="14" customFormat="1">
      <c r="B81" s="40" t="s">
        <v>126</v>
      </c>
      <c r="C81" s="173">
        <f>SUMIF($A$2:$A$79,"Norte",C$2:C$79)</f>
        <v>2089</v>
      </c>
      <c r="D81" s="121">
        <f>SUMIF($A$2:$A$79,"Norte",D$2:D$79)</f>
        <v>1838</v>
      </c>
      <c r="E81" s="172">
        <f>D81/C81</f>
        <v>0.87984681665868836</v>
      </c>
      <c r="K81" s="14" t="s">
        <v>0</v>
      </c>
    </row>
    <row r="82" spans="1:37" s="14" customFormat="1">
      <c r="B82" s="40" t="s">
        <v>127</v>
      </c>
      <c r="C82" s="173">
        <f>SUMIF($A$2:$A$79,"CENTRAL",C$2:C$79)</f>
        <v>2513</v>
      </c>
      <c r="D82" s="121">
        <f>SUMIF($A$2:$A$79,"CENTRAL",D$2:D$79)</f>
        <v>2254</v>
      </c>
      <c r="E82" s="172">
        <f t="shared" ref="E82:E85" si="2">D82/C82</f>
        <v>0.89693593314763231</v>
      </c>
    </row>
    <row r="83" spans="1:37" s="14" customFormat="1">
      <c r="B83" s="40" t="s">
        <v>128</v>
      </c>
      <c r="C83" s="173">
        <f>SUMIF($A$2:$A$79,"METROPOLITANA",C$2:C$79)</f>
        <v>10131</v>
      </c>
      <c r="D83" s="121">
        <f>SUMIF($A$2:$A$79,"METROPOLITANA",D$2:D$79)</f>
        <v>8935</v>
      </c>
      <c r="E83" s="172">
        <f t="shared" si="2"/>
        <v>0.88194650083900894</v>
      </c>
      <c r="J83" s="14" t="s">
        <v>0</v>
      </c>
    </row>
    <row r="84" spans="1:37" s="14" customFormat="1">
      <c r="B84" s="40" t="s">
        <v>129</v>
      </c>
      <c r="C84" s="173">
        <f>SUMIF($A$2:$A$79,"SUL",C$2:C$79)</f>
        <v>2855</v>
      </c>
      <c r="D84" s="121">
        <f>SUMIF($A$2:$A$79,"SUL",D$2:D$79)</f>
        <v>2628</v>
      </c>
      <c r="E84" s="172">
        <f t="shared" si="2"/>
        <v>0.92049036777583182</v>
      </c>
    </row>
    <row r="85" spans="1:37" s="14" customFormat="1">
      <c r="B85" s="174" t="s">
        <v>181</v>
      </c>
      <c r="C85" s="175">
        <f>SUM(C2:C79)</f>
        <v>17588</v>
      </c>
      <c r="D85" s="176">
        <f>SUM(D2:D79)</f>
        <v>15655</v>
      </c>
      <c r="E85" s="172">
        <f t="shared" si="2"/>
        <v>0.890095519672504</v>
      </c>
      <c r="F85" s="295"/>
      <c r="I85" s="14" t="s">
        <v>0</v>
      </c>
    </row>
    <row r="86" spans="1:37" s="14" customFormat="1">
      <c r="B86" s="345" t="s">
        <v>131</v>
      </c>
      <c r="C86" s="346"/>
      <c r="D86" s="347"/>
      <c r="E86" s="177">
        <f>COUNTIF(E2:E79,"&gt;=0,95")/78</f>
        <v>0.5</v>
      </c>
    </row>
    <row r="90" spans="1:37" s="167" customFormat="1">
      <c r="A90" s="15"/>
      <c r="B90" s="15"/>
      <c r="C90" s="15"/>
      <c r="D90" s="15"/>
      <c r="E90" s="15"/>
      <c r="F90" s="15"/>
      <c r="G90" s="15"/>
      <c r="H90" s="15"/>
      <c r="I90" s="15"/>
      <c r="J90" s="15"/>
      <c r="K90" s="15"/>
      <c r="L90" s="15"/>
      <c r="M90" s="15"/>
      <c r="N90" s="15"/>
      <c r="O90" s="179"/>
      <c r="P90" s="179"/>
      <c r="Q90" s="179"/>
      <c r="R90" s="179"/>
      <c r="S90" s="180"/>
      <c r="T90" s="180"/>
      <c r="U90" s="14"/>
      <c r="V90" s="14"/>
      <c r="W90" s="14"/>
      <c r="X90" s="14"/>
      <c r="Y90" s="14"/>
      <c r="Z90" s="14"/>
      <c r="AA90" s="14"/>
      <c r="AB90" s="14"/>
      <c r="AC90" s="14"/>
      <c r="AD90" s="14"/>
      <c r="AE90" s="15"/>
      <c r="AF90" s="15"/>
      <c r="AG90" s="15"/>
      <c r="AH90" s="15"/>
    </row>
    <row r="91" spans="1:37" s="149" customFormat="1">
      <c r="A91" s="231" t="s">
        <v>235</v>
      </c>
      <c r="B91" s="232"/>
      <c r="C91" s="232"/>
      <c r="D91" s="232"/>
      <c r="E91" s="232"/>
      <c r="F91" s="232"/>
      <c r="G91" s="232"/>
      <c r="H91" s="232"/>
      <c r="I91" s="232"/>
      <c r="J91" s="232"/>
      <c r="K91" s="232"/>
      <c r="L91" s="232"/>
      <c r="M91" s="232"/>
      <c r="N91" s="232"/>
      <c r="O91" s="232"/>
      <c r="P91" s="233"/>
      <c r="Q91" s="233"/>
      <c r="R91" s="234"/>
      <c r="S91" s="234"/>
      <c r="T91" s="234"/>
      <c r="U91" s="234"/>
      <c r="V91" s="234"/>
      <c r="W91" s="234"/>
      <c r="X91" s="234"/>
      <c r="Y91" s="234"/>
      <c r="Z91" s="234"/>
      <c r="AA91" s="234"/>
      <c r="AB91" s="233"/>
      <c r="AC91" s="235"/>
      <c r="AD91" s="233"/>
      <c r="AE91" s="233"/>
      <c r="AF91" s="233"/>
      <c r="AG91" s="233"/>
      <c r="AH91" s="236"/>
      <c r="AI91" s="236"/>
      <c r="AJ91" s="236"/>
      <c r="AK91" s="237"/>
    </row>
    <row r="92" spans="1:37" s="149" customFormat="1">
      <c r="A92" s="238" t="s">
        <v>237</v>
      </c>
      <c r="B92" s="239"/>
      <c r="C92" s="239"/>
      <c r="D92" s="239"/>
      <c r="E92" s="239"/>
      <c r="F92" s="239"/>
      <c r="G92" s="239" t="s">
        <v>0</v>
      </c>
      <c r="H92" s="239"/>
      <c r="I92" s="239" t="s">
        <v>0</v>
      </c>
      <c r="J92" s="239"/>
      <c r="K92" s="239" t="s">
        <v>0</v>
      </c>
      <c r="L92" s="239"/>
      <c r="M92" s="239"/>
      <c r="N92" s="239"/>
      <c r="O92" s="239"/>
      <c r="P92" s="240"/>
      <c r="Q92" s="240"/>
      <c r="R92" s="241"/>
      <c r="S92" s="241"/>
      <c r="T92" s="241"/>
      <c r="U92" s="241"/>
      <c r="V92" s="241"/>
      <c r="W92" s="241"/>
      <c r="X92" s="241"/>
      <c r="Y92" s="241"/>
      <c r="Z92" s="241"/>
      <c r="AA92" s="241"/>
      <c r="AB92" s="240"/>
      <c r="AC92" s="241"/>
      <c r="AD92" s="240"/>
      <c r="AE92" s="240"/>
      <c r="AF92" s="240"/>
      <c r="AG92" s="240"/>
      <c r="AH92" s="242"/>
      <c r="AI92" s="242"/>
      <c r="AJ92" s="242"/>
      <c r="AK92" s="243"/>
    </row>
    <row r="93" spans="1:37" s="149" customFormat="1">
      <c r="A93" s="244" t="s">
        <v>140</v>
      </c>
      <c r="B93" s="245"/>
      <c r="C93" s="245"/>
      <c r="D93" s="246"/>
      <c r="E93" s="246"/>
      <c r="F93" s="246"/>
      <c r="G93" s="246"/>
      <c r="H93" s="246"/>
      <c r="I93" s="246"/>
      <c r="J93" s="246"/>
      <c r="K93" s="246"/>
      <c r="L93" s="246"/>
      <c r="M93" s="246"/>
      <c r="N93" s="246"/>
      <c r="O93" s="246"/>
      <c r="P93" s="240"/>
      <c r="Q93" s="240"/>
      <c r="R93" s="241"/>
      <c r="S93" s="241"/>
      <c r="T93" s="241"/>
      <c r="U93" s="241"/>
      <c r="V93" s="241"/>
      <c r="W93" s="241"/>
      <c r="X93" s="241"/>
      <c r="Y93" s="241"/>
      <c r="Z93" s="241"/>
      <c r="AA93" s="241"/>
      <c r="AB93" s="240"/>
      <c r="AC93" s="241"/>
      <c r="AD93" s="240"/>
      <c r="AE93" s="240"/>
      <c r="AF93" s="240"/>
      <c r="AG93" s="240"/>
      <c r="AH93" s="242"/>
      <c r="AI93" s="242"/>
      <c r="AJ93" s="242"/>
      <c r="AK93" s="243"/>
    </row>
    <row r="94" spans="1:37" s="149" customFormat="1" ht="17.25" customHeight="1">
      <c r="A94" s="230" t="s">
        <v>238</v>
      </c>
      <c r="B94" s="239"/>
      <c r="C94" s="239"/>
      <c r="D94" s="239"/>
      <c r="E94" s="239"/>
      <c r="F94" s="239"/>
      <c r="G94" s="239"/>
      <c r="H94" s="239"/>
      <c r="I94" s="239"/>
      <c r="J94" s="239"/>
      <c r="K94" s="239"/>
      <c r="L94" s="239"/>
      <c r="M94" s="239"/>
      <c r="N94" s="239"/>
      <c r="O94" s="239"/>
      <c r="P94" s="240"/>
      <c r="Q94" s="240"/>
      <c r="R94" s="241"/>
      <c r="S94" s="241"/>
      <c r="T94" s="241"/>
      <c r="U94" s="241"/>
      <c r="V94" s="241"/>
      <c r="W94" s="241"/>
      <c r="X94" s="241"/>
      <c r="Y94" s="241"/>
      <c r="Z94" s="241"/>
      <c r="AA94" s="241"/>
      <c r="AB94" s="240"/>
      <c r="AC94" s="247"/>
      <c r="AD94" s="240"/>
      <c r="AE94" s="240"/>
      <c r="AF94" s="240"/>
      <c r="AG94" s="240"/>
      <c r="AH94" s="242"/>
      <c r="AI94" s="242"/>
      <c r="AJ94" s="242"/>
      <c r="AK94" s="243"/>
    </row>
    <row r="95" spans="1:37" s="149" customFormat="1">
      <c r="A95" s="238" t="s">
        <v>244</v>
      </c>
      <c r="B95" s="239"/>
      <c r="C95" s="248"/>
      <c r="D95" s="248"/>
      <c r="E95" s="248"/>
      <c r="F95" s="248"/>
      <c r="G95" s="248"/>
      <c r="H95" s="248"/>
      <c r="I95" s="248"/>
      <c r="J95" s="248"/>
      <c r="K95" s="248"/>
      <c r="L95" s="248"/>
      <c r="M95" s="248"/>
      <c r="N95" s="248"/>
      <c r="O95" s="248"/>
      <c r="P95" s="240"/>
      <c r="Q95" s="240"/>
      <c r="R95" s="241"/>
      <c r="S95" s="241"/>
      <c r="T95" s="241"/>
      <c r="U95" s="241"/>
      <c r="V95" s="241"/>
      <c r="W95" s="241"/>
      <c r="X95" s="241"/>
      <c r="Y95" s="241"/>
      <c r="Z95" s="242"/>
      <c r="AA95" s="242"/>
      <c r="AB95" s="240"/>
      <c r="AC95" s="241"/>
      <c r="AD95" s="240"/>
      <c r="AE95" s="241"/>
      <c r="AF95" s="241"/>
      <c r="AG95" s="240"/>
      <c r="AH95" s="242"/>
      <c r="AI95" s="242"/>
      <c r="AJ95" s="242"/>
      <c r="AK95" s="243"/>
    </row>
    <row r="96" spans="1:37" s="149" customFormat="1">
      <c r="A96" s="238" t="s">
        <v>134</v>
      </c>
      <c r="B96" s="239"/>
      <c r="C96" s="248"/>
      <c r="D96" s="248"/>
      <c r="E96" s="248"/>
      <c r="F96" s="248"/>
      <c r="G96" s="248"/>
      <c r="H96" s="248"/>
      <c r="I96" s="248"/>
      <c r="J96" s="248"/>
      <c r="K96" s="248"/>
      <c r="L96" s="248"/>
      <c r="M96" s="248"/>
      <c r="N96" s="248"/>
      <c r="O96" s="248"/>
      <c r="P96" s="240"/>
      <c r="Q96" s="240"/>
      <c r="R96" s="241"/>
      <c r="S96" s="241"/>
      <c r="T96" s="241"/>
      <c r="U96" s="241"/>
      <c r="V96" s="241"/>
      <c r="W96" s="241"/>
      <c r="X96" s="241"/>
      <c r="Y96" s="241"/>
      <c r="Z96" s="242"/>
      <c r="AA96" s="242"/>
      <c r="AB96" s="240"/>
      <c r="AC96" s="241"/>
      <c r="AD96" s="240"/>
      <c r="AE96" s="241"/>
      <c r="AF96" s="241"/>
      <c r="AG96" s="240"/>
      <c r="AH96" s="242"/>
      <c r="AI96" s="242"/>
      <c r="AJ96" s="242"/>
      <c r="AK96" s="243"/>
    </row>
    <row r="97" spans="1:38" s="149" customFormat="1">
      <c r="A97" s="249" t="s">
        <v>135</v>
      </c>
      <c r="B97" s="250"/>
      <c r="C97" s="251"/>
      <c r="D97" s="251"/>
      <c r="E97" s="251"/>
      <c r="F97" s="251"/>
      <c r="G97" s="251"/>
      <c r="H97" s="251"/>
      <c r="I97" s="251"/>
      <c r="J97" s="251"/>
      <c r="K97" s="251"/>
      <c r="L97" s="251"/>
      <c r="M97" s="251"/>
      <c r="N97" s="251"/>
      <c r="O97" s="251"/>
      <c r="P97" s="252"/>
      <c r="Q97" s="252"/>
      <c r="R97" s="253"/>
      <c r="S97" s="253"/>
      <c r="T97" s="253"/>
      <c r="U97" s="253"/>
      <c r="V97" s="253"/>
      <c r="W97" s="253"/>
      <c r="X97" s="253"/>
      <c r="Y97" s="253"/>
      <c r="Z97" s="254"/>
      <c r="AA97" s="254"/>
      <c r="AB97" s="252"/>
      <c r="AC97" s="253"/>
      <c r="AD97" s="252"/>
      <c r="AE97" s="253"/>
      <c r="AF97" s="253"/>
      <c r="AG97" s="252"/>
      <c r="AH97" s="254"/>
      <c r="AI97" s="254"/>
      <c r="AJ97" s="254"/>
      <c r="AK97" s="255"/>
    </row>
    <row r="98" spans="1:38" s="167" customFormat="1">
      <c r="A98" s="178"/>
      <c r="B98" s="162"/>
      <c r="C98" s="139"/>
      <c r="D98" s="139"/>
      <c r="E98" s="139"/>
      <c r="F98" s="139"/>
      <c r="G98" s="139"/>
      <c r="H98" s="139"/>
      <c r="I98" s="139"/>
      <c r="J98" s="139"/>
      <c r="K98" s="139"/>
      <c r="L98" s="139"/>
      <c r="M98" s="139"/>
      <c r="N98" s="139"/>
      <c r="O98" s="15"/>
      <c r="P98" s="15"/>
      <c r="Q98" s="15"/>
      <c r="R98" s="14"/>
      <c r="S98" s="14"/>
      <c r="T98" s="14"/>
      <c r="U98" s="14"/>
      <c r="V98" s="14"/>
      <c r="W98" s="14"/>
      <c r="X98" s="14"/>
      <c r="Y98" s="14"/>
      <c r="AB98" s="15"/>
      <c r="AC98" s="14"/>
      <c r="AD98" s="15"/>
      <c r="AE98" s="14"/>
      <c r="AF98" s="14"/>
      <c r="AG98" s="15"/>
    </row>
    <row r="99" spans="1:38" s="167" customFormat="1">
      <c r="A99" s="15"/>
      <c r="B99" s="15"/>
      <c r="C99" s="15"/>
      <c r="D99" s="15"/>
      <c r="E99" s="15"/>
      <c r="F99" s="14"/>
      <c r="G99" s="14"/>
      <c r="H99" s="14"/>
      <c r="I99" s="14"/>
      <c r="J99" s="15"/>
      <c r="K99" s="15"/>
      <c r="L99" s="15"/>
      <c r="M99" s="15"/>
      <c r="N99" s="15"/>
      <c r="O99" s="15"/>
      <c r="P99" s="15"/>
      <c r="Q99" s="15"/>
      <c r="R99" s="14"/>
      <c r="S99" s="14"/>
      <c r="T99" s="14"/>
      <c r="U99" s="14"/>
      <c r="V99" s="14"/>
      <c r="W99" s="14"/>
      <c r="X99" s="14"/>
      <c r="Y99" s="14"/>
      <c r="Z99" s="14"/>
      <c r="AA99" s="14"/>
      <c r="AB99" s="15"/>
      <c r="AC99" s="15"/>
      <c r="AE99" s="14"/>
      <c r="AF99" s="14"/>
    </row>
    <row r="100" spans="1:38" s="299" customFormat="1">
      <c r="A100" s="259" t="s">
        <v>136</v>
      </c>
      <c r="B100" s="260"/>
      <c r="C100" s="260"/>
      <c r="D100" s="260"/>
      <c r="E100" s="260"/>
      <c r="F100" s="260"/>
      <c r="G100" s="261"/>
      <c r="H100" s="261"/>
      <c r="I100" s="261"/>
      <c r="J100" s="261"/>
      <c r="K100" s="261"/>
      <c r="L100" s="261"/>
      <c r="M100" s="261"/>
      <c r="N100" s="261"/>
      <c r="O100" s="261"/>
      <c r="P100" s="261"/>
      <c r="Q100" s="261"/>
      <c r="R100" s="262"/>
      <c r="S100" s="262"/>
      <c r="T100" s="262"/>
      <c r="U100" s="262"/>
      <c r="V100" s="262"/>
      <c r="W100" s="262"/>
      <c r="X100" s="261"/>
      <c r="Y100" s="262"/>
      <c r="Z100" s="262"/>
      <c r="AA100" s="261"/>
      <c r="AB100" s="262"/>
      <c r="AC100" s="262"/>
      <c r="AD100" s="263"/>
      <c r="AE100" s="263"/>
      <c r="AF100" s="263"/>
      <c r="AG100" s="263"/>
      <c r="AH100" s="263"/>
      <c r="AI100" s="263"/>
      <c r="AJ100" s="263"/>
      <c r="AK100" s="263"/>
      <c r="AL100" s="264"/>
    </row>
    <row r="101" spans="1:38" s="299" customFormat="1">
      <c r="A101" s="265"/>
      <c r="B101" s="256"/>
      <c r="C101" s="256"/>
      <c r="D101" s="256"/>
      <c r="E101" s="256"/>
      <c r="F101" s="256"/>
      <c r="G101" s="257"/>
      <c r="H101" s="257"/>
      <c r="I101" s="257"/>
      <c r="J101" s="257"/>
      <c r="K101" s="257"/>
      <c r="L101" s="257"/>
      <c r="M101" s="257"/>
      <c r="N101" s="257"/>
      <c r="O101" s="257"/>
      <c r="P101" s="257"/>
      <c r="Q101" s="257"/>
      <c r="R101" s="266" t="s">
        <v>0</v>
      </c>
      <c r="S101" s="266"/>
      <c r="T101" s="266"/>
      <c r="U101" s="266"/>
      <c r="V101" s="266"/>
      <c r="W101" s="266"/>
      <c r="X101" s="257"/>
      <c r="Y101" s="266"/>
      <c r="Z101" s="266"/>
      <c r="AA101" s="257"/>
      <c r="AB101" s="266"/>
      <c r="AC101" s="266"/>
      <c r="AD101" s="267"/>
      <c r="AE101" s="267"/>
      <c r="AF101" s="267"/>
      <c r="AG101" s="267"/>
      <c r="AH101" s="267"/>
      <c r="AI101" s="267"/>
      <c r="AJ101" s="267"/>
      <c r="AK101" s="267"/>
      <c r="AL101" s="268"/>
    </row>
    <row r="102" spans="1:38" s="222" customFormat="1">
      <c r="A102" s="274" t="s">
        <v>239</v>
      </c>
      <c r="B102" s="258"/>
      <c r="C102" s="258"/>
      <c r="D102" s="258"/>
      <c r="E102" s="258"/>
      <c r="F102" s="258"/>
      <c r="G102" s="258"/>
      <c r="H102" s="258"/>
      <c r="I102" s="258"/>
      <c r="J102" s="258"/>
      <c r="K102" s="258"/>
      <c r="L102" s="258"/>
      <c r="M102" s="258"/>
      <c r="N102" s="258" t="s">
        <v>0</v>
      </c>
      <c r="O102" s="257"/>
      <c r="P102" s="257"/>
      <c r="Q102" s="257"/>
      <c r="R102" s="269"/>
      <c r="S102" s="269"/>
      <c r="T102" s="269"/>
      <c r="U102" s="269"/>
      <c r="V102" s="269"/>
      <c r="W102" s="269"/>
      <c r="X102" s="269"/>
      <c r="Y102" s="269"/>
      <c r="Z102" s="269"/>
      <c r="AA102" s="269"/>
      <c r="AB102" s="269"/>
      <c r="AC102" s="269"/>
      <c r="AD102" s="269"/>
      <c r="AE102" s="269"/>
      <c r="AF102" s="269"/>
      <c r="AG102" s="269"/>
      <c r="AH102" s="269"/>
      <c r="AI102" s="269"/>
      <c r="AJ102" s="269"/>
      <c r="AK102" s="269"/>
      <c r="AL102" s="270"/>
    </row>
    <row r="103" spans="1:38" s="223" customFormat="1">
      <c r="A103" s="301" t="s">
        <v>240</v>
      </c>
      <c r="B103" s="257"/>
      <c r="C103" s="257"/>
      <c r="D103" s="257"/>
      <c r="E103" s="257"/>
      <c r="F103" s="257"/>
      <c r="G103" s="257"/>
      <c r="H103" s="257"/>
      <c r="I103" s="257"/>
      <c r="J103" s="257"/>
      <c r="K103" s="257"/>
      <c r="L103" s="257"/>
      <c r="M103" s="257"/>
      <c r="N103" s="257"/>
      <c r="O103" s="257"/>
      <c r="P103" s="257"/>
      <c r="Q103" s="257"/>
      <c r="R103" s="272"/>
      <c r="S103" s="272"/>
      <c r="T103" s="272"/>
      <c r="U103" s="272"/>
      <c r="V103" s="272"/>
      <c r="W103" s="272"/>
      <c r="X103" s="272"/>
      <c r="Y103" s="272"/>
      <c r="Z103" s="272"/>
      <c r="AA103" s="272"/>
      <c r="AB103" s="272"/>
      <c r="AC103" s="272"/>
      <c r="AD103" s="272"/>
      <c r="AE103" s="272"/>
      <c r="AF103" s="272"/>
      <c r="AG103" s="272"/>
      <c r="AH103" s="272"/>
      <c r="AI103" s="272"/>
      <c r="AJ103" s="272"/>
      <c r="AK103" s="272"/>
      <c r="AL103" s="273"/>
    </row>
    <row r="104" spans="1:38" s="224" customFormat="1">
      <c r="A104" s="274" t="s">
        <v>241</v>
      </c>
      <c r="B104" s="258"/>
      <c r="C104" s="258"/>
      <c r="D104" s="258"/>
      <c r="E104" s="258"/>
      <c r="F104" s="258"/>
      <c r="G104" s="258"/>
      <c r="H104" s="258"/>
      <c r="I104" s="258"/>
      <c r="J104" s="258"/>
      <c r="K104" s="258"/>
      <c r="L104" s="258"/>
      <c r="M104" s="258"/>
      <c r="N104" s="258"/>
      <c r="O104" s="257"/>
      <c r="P104" s="257"/>
      <c r="Q104" s="257"/>
      <c r="R104" s="275"/>
      <c r="S104" s="275"/>
      <c r="T104" s="275"/>
      <c r="U104" s="275"/>
      <c r="V104" s="275"/>
      <c r="W104" s="275"/>
      <c r="X104" s="258"/>
      <c r="Y104" s="275"/>
      <c r="Z104" s="275"/>
      <c r="AA104" s="258"/>
      <c r="AB104" s="275"/>
      <c r="AC104" s="275"/>
      <c r="AD104" s="276"/>
      <c r="AE104" s="276"/>
      <c r="AF104" s="276"/>
      <c r="AG104" s="276"/>
      <c r="AH104" s="276"/>
      <c r="AI104" s="276"/>
      <c r="AJ104" s="276"/>
      <c r="AK104" s="276"/>
      <c r="AL104" s="277"/>
    </row>
    <row r="105" spans="1:38" s="299" customFormat="1" ht="15" customHeight="1">
      <c r="A105" s="287" t="s">
        <v>231</v>
      </c>
      <c r="B105" s="257"/>
      <c r="C105" s="257"/>
      <c r="D105" s="257"/>
      <c r="E105" s="257"/>
      <c r="F105" s="257"/>
      <c r="G105" s="257"/>
      <c r="H105" s="257"/>
      <c r="I105" s="257"/>
      <c r="J105" s="257"/>
      <c r="K105" s="257"/>
      <c r="L105" s="257"/>
      <c r="M105" s="257"/>
      <c r="N105" s="257"/>
      <c r="O105" s="257"/>
      <c r="P105" s="257"/>
      <c r="Q105" s="257"/>
      <c r="R105" s="266"/>
      <c r="S105" s="266"/>
      <c r="T105" s="266"/>
      <c r="U105" s="266"/>
      <c r="V105" s="266"/>
      <c r="W105" s="266"/>
      <c r="X105" s="257"/>
      <c r="Y105" s="266"/>
      <c r="Z105" s="266"/>
      <c r="AA105" s="257"/>
      <c r="AB105" s="266"/>
      <c r="AC105" s="266"/>
      <c r="AD105" s="267"/>
      <c r="AE105" s="267"/>
      <c r="AF105" s="267"/>
      <c r="AG105" s="267"/>
      <c r="AH105" s="267"/>
      <c r="AI105" s="267"/>
      <c r="AJ105" s="267"/>
      <c r="AK105" s="267"/>
      <c r="AL105" s="268"/>
    </row>
    <row r="106" spans="1:38" s="224" customFormat="1" ht="15" customHeight="1">
      <c r="A106" s="274" t="s">
        <v>221</v>
      </c>
      <c r="B106" s="258"/>
      <c r="C106" s="258"/>
      <c r="D106" s="258"/>
      <c r="E106" s="258"/>
      <c r="F106" s="258"/>
      <c r="G106" s="258"/>
      <c r="H106" s="258"/>
      <c r="I106" s="258"/>
      <c r="J106" s="258"/>
      <c r="K106" s="258"/>
      <c r="L106" s="258"/>
      <c r="M106" s="258"/>
      <c r="N106" s="258"/>
      <c r="O106" s="257"/>
      <c r="P106" s="257"/>
      <c r="Q106" s="257"/>
      <c r="R106" s="275"/>
      <c r="S106" s="275"/>
      <c r="T106" s="275"/>
      <c r="U106" s="275"/>
      <c r="V106" s="275"/>
      <c r="W106" s="275"/>
      <c r="X106" s="258"/>
      <c r="Y106" s="275"/>
      <c r="Z106" s="275"/>
      <c r="AA106" s="258"/>
      <c r="AB106" s="275"/>
      <c r="AC106" s="275"/>
      <c r="AD106" s="276"/>
      <c r="AE106" s="276"/>
      <c r="AF106" s="276"/>
      <c r="AG106" s="276"/>
      <c r="AH106" s="276"/>
      <c r="AI106" s="276"/>
      <c r="AJ106" s="276"/>
      <c r="AK106" s="276"/>
      <c r="AL106" s="277"/>
    </row>
    <row r="107" spans="1:38" s="165" customFormat="1">
      <c r="A107" s="302" t="s">
        <v>242</v>
      </c>
      <c r="B107" s="303"/>
      <c r="C107" s="303"/>
      <c r="D107" s="303"/>
      <c r="E107" s="303"/>
      <c r="F107" s="303"/>
      <c r="G107" s="303"/>
      <c r="H107" s="303"/>
      <c r="I107" s="303"/>
      <c r="J107" s="303"/>
      <c r="K107" s="303"/>
      <c r="L107" s="303"/>
      <c r="M107" s="303"/>
      <c r="N107" s="303"/>
      <c r="O107" s="303"/>
      <c r="P107" s="303"/>
      <c r="Q107" s="303"/>
      <c r="R107" s="266"/>
      <c r="S107" s="266"/>
      <c r="T107" s="266"/>
      <c r="U107" s="266"/>
      <c r="V107" s="266"/>
      <c r="W107" s="266"/>
      <c r="X107" s="266"/>
      <c r="Y107" s="266"/>
      <c r="Z107" s="266"/>
      <c r="AA107" s="266"/>
      <c r="AB107" s="303"/>
      <c r="AC107" s="266"/>
      <c r="AD107" s="266"/>
      <c r="AE107" s="266"/>
      <c r="AF107" s="266"/>
      <c r="AG107" s="266"/>
      <c r="AH107" s="266"/>
      <c r="AI107" s="266"/>
      <c r="AJ107" s="266"/>
      <c r="AK107" s="266"/>
      <c r="AL107" s="278"/>
    </row>
    <row r="108" spans="1:38" s="165" customFormat="1">
      <c r="A108" s="271"/>
      <c r="B108" s="257"/>
      <c r="C108" s="257"/>
      <c r="D108" s="257"/>
      <c r="E108" s="257"/>
      <c r="F108" s="257"/>
      <c r="G108" s="257"/>
      <c r="H108" s="257"/>
      <c r="I108" s="257"/>
      <c r="J108" s="257"/>
      <c r="K108" s="257"/>
      <c r="L108" s="257"/>
      <c r="M108" s="257"/>
      <c r="N108" s="257"/>
      <c r="O108" s="257"/>
      <c r="P108" s="257"/>
      <c r="Q108" s="257"/>
      <c r="R108" s="266"/>
      <c r="S108" s="266"/>
      <c r="T108" s="266"/>
      <c r="U108" s="266"/>
      <c r="V108" s="266"/>
      <c r="W108" s="266"/>
      <c r="X108" s="266"/>
      <c r="Y108" s="266"/>
      <c r="Z108" s="266"/>
      <c r="AA108" s="266"/>
      <c r="AB108" s="257"/>
      <c r="AC108" s="266"/>
      <c r="AD108" s="266"/>
      <c r="AE108" s="266"/>
      <c r="AF108" s="266"/>
      <c r="AG108" s="266"/>
      <c r="AH108" s="266"/>
      <c r="AI108" s="266"/>
      <c r="AJ108" s="266"/>
      <c r="AK108" s="266"/>
      <c r="AL108" s="278"/>
    </row>
    <row r="109" spans="1:38" s="299" customFormat="1">
      <c r="A109" s="279" t="s">
        <v>137</v>
      </c>
      <c r="B109" s="280"/>
      <c r="C109" s="280"/>
      <c r="D109" s="280"/>
      <c r="E109" s="280"/>
      <c r="F109" s="280"/>
      <c r="G109" s="280"/>
      <c r="H109" s="280"/>
      <c r="I109" s="280"/>
      <c r="J109" s="280"/>
      <c r="K109" s="280"/>
      <c r="L109" s="280"/>
      <c r="M109" s="280"/>
      <c r="N109" s="280"/>
      <c r="O109" s="280"/>
      <c r="P109" s="280"/>
      <c r="Q109" s="280"/>
      <c r="R109" s="281"/>
      <c r="S109" s="281"/>
      <c r="T109" s="281"/>
      <c r="U109" s="281"/>
      <c r="V109" s="281"/>
      <c r="W109" s="281"/>
      <c r="X109" s="281"/>
      <c r="Y109" s="281"/>
      <c r="Z109" s="281"/>
      <c r="AA109" s="281"/>
      <c r="AB109" s="281"/>
      <c r="AC109" s="281"/>
      <c r="AD109" s="280"/>
      <c r="AE109" s="281"/>
      <c r="AF109" s="281"/>
      <c r="AG109" s="280"/>
      <c r="AH109" s="282"/>
      <c r="AI109" s="282"/>
      <c r="AJ109" s="282"/>
      <c r="AK109" s="282"/>
      <c r="AL109" s="283"/>
    </row>
  </sheetData>
  <mergeCells count="1">
    <mergeCell ref="B86:D86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CFF"/>
  </sheetPr>
  <dimension ref="A1:AL109"/>
  <sheetViews>
    <sheetView showGridLines="0" topLeftCell="A76" workbookViewId="0">
      <selection activeCell="A95" sqref="A95"/>
    </sheetView>
  </sheetViews>
  <sheetFormatPr defaultColWidth="9" defaultRowHeight="15"/>
  <cols>
    <col min="1" max="1" width="13.85546875" customWidth="1"/>
    <col min="2" max="2" width="23.85546875" customWidth="1"/>
    <col min="3" max="5" width="14.7109375" customWidth="1"/>
    <col min="11" max="11" width="53.7109375" customWidth="1"/>
  </cols>
  <sheetData>
    <row r="1" spans="1:8" ht="30">
      <c r="A1" s="150" t="s">
        <v>177</v>
      </c>
      <c r="B1" s="150" t="s">
        <v>6</v>
      </c>
      <c r="C1" s="151" t="s">
        <v>178</v>
      </c>
      <c r="D1" s="151" t="s">
        <v>179</v>
      </c>
      <c r="E1" s="151" t="s">
        <v>180</v>
      </c>
    </row>
    <row r="2" spans="1:8">
      <c r="A2" s="152" t="s">
        <v>40</v>
      </c>
      <c r="B2" s="117" t="s">
        <v>41</v>
      </c>
      <c r="C2" s="153">
        <v>123</v>
      </c>
      <c r="D2" s="117">
        <v>0</v>
      </c>
      <c r="E2" s="154">
        <f>D2/C2</f>
        <v>0</v>
      </c>
    </row>
    <row r="3" spans="1:8">
      <c r="A3" s="152" t="s">
        <v>43</v>
      </c>
      <c r="B3" s="117" t="s">
        <v>44</v>
      </c>
      <c r="C3" s="153">
        <v>48</v>
      </c>
      <c r="D3" s="117">
        <v>0</v>
      </c>
      <c r="E3" s="154">
        <f t="shared" ref="E3:E66" si="0">D3/C3</f>
        <v>0</v>
      </c>
    </row>
    <row r="4" spans="1:8">
      <c r="A4" s="152" t="s">
        <v>47</v>
      </c>
      <c r="B4" s="117" t="s">
        <v>48</v>
      </c>
      <c r="C4" s="153">
        <v>68</v>
      </c>
      <c r="D4" s="117">
        <v>0</v>
      </c>
      <c r="E4" s="154">
        <f t="shared" si="0"/>
        <v>0</v>
      </c>
    </row>
    <row r="5" spans="1:8">
      <c r="A5" s="152" t="s">
        <v>49</v>
      </c>
      <c r="B5" s="117" t="s">
        <v>50</v>
      </c>
      <c r="C5" s="153">
        <v>104</v>
      </c>
      <c r="D5" s="117">
        <v>8</v>
      </c>
      <c r="E5" s="154">
        <f t="shared" si="0"/>
        <v>7.6923076923076927E-2</v>
      </c>
    </row>
    <row r="6" spans="1:8">
      <c r="A6" s="152" t="s">
        <v>49</v>
      </c>
      <c r="B6" s="117" t="s">
        <v>51</v>
      </c>
      <c r="C6" s="153">
        <v>45</v>
      </c>
      <c r="D6" s="117">
        <v>1</v>
      </c>
      <c r="E6" s="154">
        <f t="shared" si="0"/>
        <v>2.2222222222222223E-2</v>
      </c>
    </row>
    <row r="7" spans="1:8">
      <c r="A7" s="152" t="s">
        <v>47</v>
      </c>
      <c r="B7" s="117" t="s">
        <v>52</v>
      </c>
      <c r="C7" s="153">
        <v>36</v>
      </c>
      <c r="D7" s="117">
        <v>0</v>
      </c>
      <c r="E7" s="154">
        <f t="shared" si="0"/>
        <v>0</v>
      </c>
    </row>
    <row r="8" spans="1:8">
      <c r="A8" s="152" t="s">
        <v>49</v>
      </c>
      <c r="B8" s="117" t="s">
        <v>53</v>
      </c>
      <c r="C8" s="153">
        <v>124</v>
      </c>
      <c r="D8" s="117">
        <v>18</v>
      </c>
      <c r="E8" s="154">
        <f t="shared" si="0"/>
        <v>0.14516129032258066</v>
      </c>
    </row>
    <row r="9" spans="1:8">
      <c r="A9" s="152" t="s">
        <v>49</v>
      </c>
      <c r="B9" s="117" t="s">
        <v>54</v>
      </c>
      <c r="C9" s="153">
        <v>31</v>
      </c>
      <c r="D9" s="117">
        <v>0</v>
      </c>
      <c r="E9" s="154">
        <f t="shared" si="0"/>
        <v>0</v>
      </c>
    </row>
    <row r="10" spans="1:8">
      <c r="A10" s="152" t="s">
        <v>40</v>
      </c>
      <c r="B10" s="117" t="s">
        <v>55</v>
      </c>
      <c r="C10" s="153">
        <v>495</v>
      </c>
      <c r="D10" s="117">
        <v>61</v>
      </c>
      <c r="E10" s="154">
        <f t="shared" si="0"/>
        <v>0.12323232323232323</v>
      </c>
    </row>
    <row r="11" spans="1:8">
      <c r="A11" s="152" t="s">
        <v>49</v>
      </c>
      <c r="B11" s="117" t="s">
        <v>56</v>
      </c>
      <c r="C11" s="153">
        <v>53</v>
      </c>
      <c r="D11" s="117">
        <v>0</v>
      </c>
      <c r="E11" s="154">
        <f t="shared" si="0"/>
        <v>0</v>
      </c>
      <c r="H11" t="s">
        <v>0</v>
      </c>
    </row>
    <row r="12" spans="1:8">
      <c r="A12" s="152" t="s">
        <v>47</v>
      </c>
      <c r="B12" s="117" t="s">
        <v>58</v>
      </c>
      <c r="C12" s="153">
        <v>140</v>
      </c>
      <c r="D12" s="117">
        <v>0</v>
      </c>
      <c r="E12" s="154">
        <f t="shared" si="0"/>
        <v>0</v>
      </c>
    </row>
    <row r="13" spans="1:8">
      <c r="A13" s="152" t="s">
        <v>43</v>
      </c>
      <c r="B13" s="117" t="s">
        <v>59</v>
      </c>
      <c r="C13" s="153">
        <v>223</v>
      </c>
      <c r="D13" s="117">
        <v>0</v>
      </c>
      <c r="E13" s="154">
        <f t="shared" si="0"/>
        <v>0</v>
      </c>
    </row>
    <row r="14" spans="1:8">
      <c r="A14" s="152" t="s">
        <v>43</v>
      </c>
      <c r="B14" s="117" t="s">
        <v>60</v>
      </c>
      <c r="C14" s="153">
        <v>78</v>
      </c>
      <c r="D14" s="117">
        <v>0</v>
      </c>
      <c r="E14" s="154">
        <f t="shared" si="0"/>
        <v>0</v>
      </c>
    </row>
    <row r="15" spans="1:8">
      <c r="A15" s="152" t="s">
        <v>49</v>
      </c>
      <c r="B15" s="117" t="s">
        <v>61</v>
      </c>
      <c r="C15" s="153">
        <v>31</v>
      </c>
      <c r="D15" s="117">
        <v>0</v>
      </c>
      <c r="E15" s="154">
        <f t="shared" si="0"/>
        <v>0</v>
      </c>
    </row>
    <row r="16" spans="1:8">
      <c r="A16" s="152" t="s">
        <v>40</v>
      </c>
      <c r="B16" s="117" t="s">
        <v>62</v>
      </c>
      <c r="C16" s="153">
        <v>78</v>
      </c>
      <c r="D16" s="117">
        <v>0</v>
      </c>
      <c r="E16" s="154">
        <f t="shared" si="0"/>
        <v>0</v>
      </c>
    </row>
    <row r="17" spans="1:5">
      <c r="A17" s="152" t="s">
        <v>49</v>
      </c>
      <c r="B17" s="117" t="s">
        <v>63</v>
      </c>
      <c r="C17" s="153">
        <v>819</v>
      </c>
      <c r="D17" s="117">
        <v>11</v>
      </c>
      <c r="E17" s="154">
        <f t="shared" si="0"/>
        <v>1.3431013431013432E-2</v>
      </c>
    </row>
    <row r="18" spans="1:5">
      <c r="A18" s="152" t="s">
        <v>40</v>
      </c>
      <c r="B18" s="117" t="s">
        <v>64</v>
      </c>
      <c r="C18" s="153">
        <v>1668</v>
      </c>
      <c r="D18" s="117">
        <v>222</v>
      </c>
      <c r="E18" s="154">
        <f t="shared" si="0"/>
        <v>0.13309352517985612</v>
      </c>
    </row>
    <row r="19" spans="1:5">
      <c r="A19" s="152" t="s">
        <v>49</v>
      </c>
      <c r="B19" s="117" t="s">
        <v>65</v>
      </c>
      <c r="C19" s="153">
        <v>142</v>
      </c>
      <c r="D19" s="117">
        <v>0</v>
      </c>
      <c r="E19" s="154">
        <f t="shared" si="0"/>
        <v>0</v>
      </c>
    </row>
    <row r="20" spans="1:5">
      <c r="A20" s="152" t="s">
        <v>47</v>
      </c>
      <c r="B20" s="117" t="s">
        <v>66</v>
      </c>
      <c r="C20" s="153">
        <v>499</v>
      </c>
      <c r="D20" s="117">
        <v>41</v>
      </c>
      <c r="E20" s="154">
        <f t="shared" si="0"/>
        <v>8.2164328657314628E-2</v>
      </c>
    </row>
    <row r="21" spans="1:5">
      <c r="A21" s="152" t="s">
        <v>43</v>
      </c>
      <c r="B21" s="117" t="s">
        <v>67</v>
      </c>
      <c r="C21" s="153">
        <v>147</v>
      </c>
      <c r="D21" s="117">
        <v>0</v>
      </c>
      <c r="E21" s="154">
        <f t="shared" si="0"/>
        <v>0</v>
      </c>
    </row>
    <row r="22" spans="1:5">
      <c r="A22" s="152" t="s">
        <v>40</v>
      </c>
      <c r="B22" s="117" t="s">
        <v>68</v>
      </c>
      <c r="C22" s="153">
        <v>57</v>
      </c>
      <c r="D22" s="117">
        <v>10</v>
      </c>
      <c r="E22" s="154">
        <f t="shared" si="0"/>
        <v>0.17543859649122806</v>
      </c>
    </row>
    <row r="23" spans="1:5">
      <c r="A23" s="152" t="s">
        <v>49</v>
      </c>
      <c r="B23" s="117" t="s">
        <v>69</v>
      </c>
      <c r="C23" s="153">
        <v>19</v>
      </c>
      <c r="D23" s="117">
        <v>4</v>
      </c>
      <c r="E23" s="154">
        <f t="shared" si="0"/>
        <v>0.21052631578947367</v>
      </c>
    </row>
    <row r="24" spans="1:5">
      <c r="A24" s="152" t="s">
        <v>40</v>
      </c>
      <c r="B24" s="117" t="s">
        <v>70</v>
      </c>
      <c r="C24" s="153">
        <v>170</v>
      </c>
      <c r="D24" s="117">
        <v>11</v>
      </c>
      <c r="E24" s="154">
        <f t="shared" si="0"/>
        <v>6.4705882352941183E-2</v>
      </c>
    </row>
    <row r="25" spans="1:5">
      <c r="A25" s="152" t="s">
        <v>49</v>
      </c>
      <c r="B25" s="117" t="s">
        <v>71</v>
      </c>
      <c r="C25" s="153">
        <v>29</v>
      </c>
      <c r="D25" s="117">
        <v>1</v>
      </c>
      <c r="E25" s="154">
        <f t="shared" si="0"/>
        <v>3.4482758620689655E-2</v>
      </c>
    </row>
    <row r="26" spans="1:5">
      <c r="A26" s="152" t="s">
        <v>43</v>
      </c>
      <c r="B26" s="117" t="s">
        <v>72</v>
      </c>
      <c r="C26" s="153">
        <v>106</v>
      </c>
      <c r="D26" s="117">
        <v>15</v>
      </c>
      <c r="E26" s="154">
        <f t="shared" si="0"/>
        <v>0.14150943396226415</v>
      </c>
    </row>
    <row r="27" spans="1:5">
      <c r="A27" s="152" t="s">
        <v>40</v>
      </c>
      <c r="B27" s="117" t="s">
        <v>73</v>
      </c>
      <c r="C27" s="153">
        <v>72</v>
      </c>
      <c r="D27" s="117">
        <v>2</v>
      </c>
      <c r="E27" s="154">
        <f t="shared" si="0"/>
        <v>2.7777777777777776E-2</v>
      </c>
    </row>
    <row r="28" spans="1:5">
      <c r="A28" s="152" t="s">
        <v>47</v>
      </c>
      <c r="B28" s="117" t="s">
        <v>74</v>
      </c>
      <c r="C28" s="153">
        <v>46</v>
      </c>
      <c r="D28" s="117">
        <v>0</v>
      </c>
      <c r="E28" s="154">
        <f t="shared" si="0"/>
        <v>0</v>
      </c>
    </row>
    <row r="29" spans="1:5">
      <c r="A29" s="152" t="s">
        <v>49</v>
      </c>
      <c r="B29" s="117" t="s">
        <v>75</v>
      </c>
      <c r="C29" s="153">
        <v>135</v>
      </c>
      <c r="D29" s="117">
        <v>0</v>
      </c>
      <c r="E29" s="154">
        <f t="shared" si="0"/>
        <v>0</v>
      </c>
    </row>
    <row r="30" spans="1:5">
      <c r="A30" s="152" t="s">
        <v>40</v>
      </c>
      <c r="B30" s="117" t="s">
        <v>76</v>
      </c>
      <c r="C30" s="153">
        <v>616</v>
      </c>
      <c r="D30" s="117">
        <v>17</v>
      </c>
      <c r="E30" s="154">
        <f t="shared" si="0"/>
        <v>2.7597402597402596E-2</v>
      </c>
    </row>
    <row r="31" spans="1:5">
      <c r="A31" s="152" t="s">
        <v>40</v>
      </c>
      <c r="B31" s="117" t="s">
        <v>77</v>
      </c>
      <c r="C31" s="153">
        <v>140</v>
      </c>
      <c r="D31" s="117">
        <v>0</v>
      </c>
      <c r="E31" s="154">
        <f t="shared" si="0"/>
        <v>0</v>
      </c>
    </row>
    <row r="32" spans="1:5">
      <c r="A32" s="152" t="s">
        <v>40</v>
      </c>
      <c r="B32" s="117" t="s">
        <v>78</v>
      </c>
      <c r="C32" s="153">
        <v>41</v>
      </c>
      <c r="D32" s="117">
        <v>0</v>
      </c>
      <c r="E32" s="154">
        <f t="shared" si="0"/>
        <v>0</v>
      </c>
    </row>
    <row r="33" spans="1:5">
      <c r="A33" s="152" t="s">
        <v>49</v>
      </c>
      <c r="B33" s="117" t="s">
        <v>79</v>
      </c>
      <c r="C33" s="153">
        <v>55</v>
      </c>
      <c r="D33" s="117">
        <v>8</v>
      </c>
      <c r="E33" s="154">
        <f t="shared" si="0"/>
        <v>0.14545454545454545</v>
      </c>
    </row>
    <row r="34" spans="1:5">
      <c r="A34" s="152" t="s">
        <v>49</v>
      </c>
      <c r="B34" s="117" t="s">
        <v>80</v>
      </c>
      <c r="C34" s="153">
        <v>43</v>
      </c>
      <c r="D34" s="117">
        <v>1</v>
      </c>
      <c r="E34" s="154">
        <f t="shared" si="0"/>
        <v>2.3255813953488372E-2</v>
      </c>
    </row>
    <row r="35" spans="1:5">
      <c r="A35" s="152" t="s">
        <v>49</v>
      </c>
      <c r="B35" s="117" t="s">
        <v>81</v>
      </c>
      <c r="C35" s="153">
        <v>52</v>
      </c>
      <c r="D35" s="117">
        <v>6</v>
      </c>
      <c r="E35" s="154">
        <f t="shared" si="0"/>
        <v>0.11538461538461539</v>
      </c>
    </row>
    <row r="36" spans="1:5">
      <c r="A36" s="152" t="s">
        <v>40</v>
      </c>
      <c r="B36" s="117" t="s">
        <v>82</v>
      </c>
      <c r="C36" s="153">
        <v>42</v>
      </c>
      <c r="D36" s="117">
        <v>0</v>
      </c>
      <c r="E36" s="154">
        <f t="shared" si="0"/>
        <v>0</v>
      </c>
    </row>
    <row r="37" spans="1:5">
      <c r="A37" s="152" t="s">
        <v>49</v>
      </c>
      <c r="B37" s="117" t="s">
        <v>83</v>
      </c>
      <c r="C37" s="153">
        <v>198</v>
      </c>
      <c r="D37" s="117">
        <v>2</v>
      </c>
      <c r="E37" s="154">
        <f t="shared" si="0"/>
        <v>1.0101010101010102E-2</v>
      </c>
    </row>
    <row r="38" spans="1:5">
      <c r="A38" s="152" t="s">
        <v>40</v>
      </c>
      <c r="B38" s="117" t="s">
        <v>84</v>
      </c>
      <c r="C38" s="153">
        <v>50</v>
      </c>
      <c r="D38" s="117">
        <v>0</v>
      </c>
      <c r="E38" s="154">
        <f t="shared" si="0"/>
        <v>0</v>
      </c>
    </row>
    <row r="39" spans="1:5">
      <c r="A39" s="152" t="s">
        <v>49</v>
      </c>
      <c r="B39" s="117" t="s">
        <v>85</v>
      </c>
      <c r="C39" s="153">
        <v>140</v>
      </c>
      <c r="D39" s="117">
        <v>0</v>
      </c>
      <c r="E39" s="154">
        <f t="shared" si="0"/>
        <v>0</v>
      </c>
    </row>
    <row r="40" spans="1:5">
      <c r="A40" s="152" t="s">
        <v>43</v>
      </c>
      <c r="B40" s="117" t="s">
        <v>86</v>
      </c>
      <c r="C40" s="153">
        <v>169</v>
      </c>
      <c r="D40" s="117">
        <v>1</v>
      </c>
      <c r="E40" s="154">
        <f t="shared" si="0"/>
        <v>5.9171597633136093E-3</v>
      </c>
    </row>
    <row r="41" spans="1:5">
      <c r="A41" s="152" t="s">
        <v>49</v>
      </c>
      <c r="B41" s="117" t="s">
        <v>87</v>
      </c>
      <c r="C41" s="153">
        <v>46</v>
      </c>
      <c r="D41" s="117">
        <v>3</v>
      </c>
      <c r="E41" s="154">
        <f t="shared" si="0"/>
        <v>6.5217391304347824E-2</v>
      </c>
    </row>
    <row r="42" spans="1:5">
      <c r="A42" s="152" t="s">
        <v>40</v>
      </c>
      <c r="B42" s="117" t="s">
        <v>88</v>
      </c>
      <c r="C42" s="153">
        <v>52</v>
      </c>
      <c r="D42" s="117">
        <v>0</v>
      </c>
      <c r="E42" s="154">
        <f t="shared" si="0"/>
        <v>0</v>
      </c>
    </row>
    <row r="43" spans="1:5">
      <c r="A43" s="152" t="s">
        <v>40</v>
      </c>
      <c r="B43" s="117" t="s">
        <v>89</v>
      </c>
      <c r="C43" s="153">
        <v>42</v>
      </c>
      <c r="D43" s="117">
        <v>0</v>
      </c>
      <c r="E43" s="154">
        <f t="shared" si="0"/>
        <v>0</v>
      </c>
    </row>
    <row r="44" spans="1:5">
      <c r="A44" s="152" t="s">
        <v>47</v>
      </c>
      <c r="B44" s="117" t="s">
        <v>90</v>
      </c>
      <c r="C44" s="153">
        <v>953</v>
      </c>
      <c r="D44" s="117">
        <v>26</v>
      </c>
      <c r="E44" s="154">
        <f t="shared" si="0"/>
        <v>2.7282266526757609E-2</v>
      </c>
    </row>
    <row r="45" spans="1:5">
      <c r="A45" s="152" t="s">
        <v>47</v>
      </c>
      <c r="B45" s="117" t="s">
        <v>91</v>
      </c>
      <c r="C45" s="153">
        <v>51</v>
      </c>
      <c r="D45" s="117">
        <v>0</v>
      </c>
      <c r="E45" s="154">
        <f t="shared" si="0"/>
        <v>0</v>
      </c>
    </row>
    <row r="46" spans="1:5">
      <c r="A46" s="152" t="s">
        <v>49</v>
      </c>
      <c r="B46" s="117" t="s">
        <v>92</v>
      </c>
      <c r="C46" s="153">
        <v>193</v>
      </c>
      <c r="D46" s="117">
        <v>0</v>
      </c>
      <c r="E46" s="154">
        <f t="shared" si="0"/>
        <v>0</v>
      </c>
    </row>
    <row r="47" spans="1:5">
      <c r="A47" s="152" t="s">
        <v>40</v>
      </c>
      <c r="B47" s="117" t="s">
        <v>93</v>
      </c>
      <c r="C47" s="153">
        <v>67</v>
      </c>
      <c r="D47" s="117">
        <v>6</v>
      </c>
      <c r="E47" s="154">
        <f t="shared" si="0"/>
        <v>8.9552238805970144E-2</v>
      </c>
    </row>
    <row r="48" spans="1:5">
      <c r="A48" s="152" t="s">
        <v>47</v>
      </c>
      <c r="B48" s="117" t="s">
        <v>94</v>
      </c>
      <c r="C48" s="153">
        <v>70</v>
      </c>
      <c r="D48" s="117">
        <v>0</v>
      </c>
      <c r="E48" s="154">
        <f t="shared" si="0"/>
        <v>0</v>
      </c>
    </row>
    <row r="49" spans="1:5">
      <c r="A49" s="152" t="s">
        <v>49</v>
      </c>
      <c r="B49" s="117" t="s">
        <v>95</v>
      </c>
      <c r="C49" s="153">
        <v>104</v>
      </c>
      <c r="D49" s="117">
        <v>0</v>
      </c>
      <c r="E49" s="154">
        <f t="shared" si="0"/>
        <v>0</v>
      </c>
    </row>
    <row r="50" spans="1:5">
      <c r="A50" s="152" t="s">
        <v>43</v>
      </c>
      <c r="B50" s="117" t="s">
        <v>96</v>
      </c>
      <c r="C50" s="153">
        <v>84</v>
      </c>
      <c r="D50" s="117">
        <v>14</v>
      </c>
      <c r="E50" s="154">
        <f t="shared" si="0"/>
        <v>0.16666666666666666</v>
      </c>
    </row>
    <row r="51" spans="1:5">
      <c r="A51" s="152" t="s">
        <v>43</v>
      </c>
      <c r="B51" s="117" t="s">
        <v>97</v>
      </c>
      <c r="C51" s="153">
        <v>30</v>
      </c>
      <c r="D51" s="117">
        <v>0</v>
      </c>
      <c r="E51" s="154">
        <f t="shared" si="0"/>
        <v>0</v>
      </c>
    </row>
    <row r="52" spans="1:5">
      <c r="A52" s="152" t="s">
        <v>49</v>
      </c>
      <c r="B52" s="117" t="s">
        <v>98</v>
      </c>
      <c r="C52" s="153">
        <v>83</v>
      </c>
      <c r="D52" s="117">
        <v>3</v>
      </c>
      <c r="E52" s="154">
        <f t="shared" si="0"/>
        <v>3.614457831325301E-2</v>
      </c>
    </row>
    <row r="53" spans="1:5">
      <c r="A53" s="152" t="s">
        <v>49</v>
      </c>
      <c r="B53" s="117" t="s">
        <v>99</v>
      </c>
      <c r="C53" s="153">
        <v>62</v>
      </c>
      <c r="D53" s="117">
        <v>0</v>
      </c>
      <c r="E53" s="154">
        <f t="shared" si="0"/>
        <v>0</v>
      </c>
    </row>
    <row r="54" spans="1:5">
      <c r="A54" s="152" t="s">
        <v>43</v>
      </c>
      <c r="B54" s="117" t="s">
        <v>100</v>
      </c>
      <c r="C54" s="153">
        <v>237</v>
      </c>
      <c r="D54" s="117">
        <v>4</v>
      </c>
      <c r="E54" s="154">
        <f t="shared" si="0"/>
        <v>1.6877637130801686E-2</v>
      </c>
    </row>
    <row r="55" spans="1:5">
      <c r="A55" s="152" t="s">
        <v>47</v>
      </c>
      <c r="B55" s="117" t="s">
        <v>101</v>
      </c>
      <c r="C55" s="153">
        <v>63</v>
      </c>
      <c r="D55" s="117">
        <v>0</v>
      </c>
      <c r="E55" s="154">
        <f t="shared" si="0"/>
        <v>0</v>
      </c>
    </row>
    <row r="56" spans="1:5">
      <c r="A56" s="152" t="s">
        <v>43</v>
      </c>
      <c r="B56" s="117" t="s">
        <v>102</v>
      </c>
      <c r="C56" s="153">
        <v>108</v>
      </c>
      <c r="D56" s="117">
        <v>7</v>
      </c>
      <c r="E56" s="154">
        <f t="shared" si="0"/>
        <v>6.4814814814814811E-2</v>
      </c>
    </row>
    <row r="57" spans="1:5">
      <c r="A57" s="152" t="s">
        <v>43</v>
      </c>
      <c r="B57" s="117" t="s">
        <v>103</v>
      </c>
      <c r="C57" s="153">
        <v>113</v>
      </c>
      <c r="D57" s="117">
        <v>12</v>
      </c>
      <c r="E57" s="154">
        <f t="shared" si="0"/>
        <v>0.10619469026548672</v>
      </c>
    </row>
    <row r="58" spans="1:5">
      <c r="A58" s="152" t="s">
        <v>49</v>
      </c>
      <c r="B58" s="117" t="s">
        <v>104</v>
      </c>
      <c r="C58" s="153">
        <v>110</v>
      </c>
      <c r="D58" s="117">
        <v>2</v>
      </c>
      <c r="E58" s="154">
        <f t="shared" si="0"/>
        <v>1.8181818181818181E-2</v>
      </c>
    </row>
    <row r="59" spans="1:5">
      <c r="A59" s="152" t="s">
        <v>43</v>
      </c>
      <c r="B59" s="117" t="s">
        <v>105</v>
      </c>
      <c r="C59" s="153">
        <v>17</v>
      </c>
      <c r="D59" s="117">
        <v>0</v>
      </c>
      <c r="E59" s="154">
        <f t="shared" si="0"/>
        <v>0</v>
      </c>
    </row>
    <row r="60" spans="1:5">
      <c r="A60" s="152" t="s">
        <v>49</v>
      </c>
      <c r="B60" s="117" t="s">
        <v>106</v>
      </c>
      <c r="C60" s="153">
        <v>71</v>
      </c>
      <c r="D60" s="117">
        <v>0</v>
      </c>
      <c r="E60" s="154">
        <f t="shared" si="0"/>
        <v>0</v>
      </c>
    </row>
    <row r="61" spans="1:5">
      <c r="A61" s="152" t="s">
        <v>47</v>
      </c>
      <c r="B61" s="117" t="s">
        <v>107</v>
      </c>
      <c r="C61" s="153">
        <v>95</v>
      </c>
      <c r="D61" s="117">
        <v>0</v>
      </c>
      <c r="E61" s="154">
        <f t="shared" si="0"/>
        <v>0</v>
      </c>
    </row>
    <row r="62" spans="1:5">
      <c r="A62" s="152" t="s">
        <v>49</v>
      </c>
      <c r="B62" s="117" t="s">
        <v>108</v>
      </c>
      <c r="C62" s="153">
        <v>40</v>
      </c>
      <c r="D62" s="117">
        <v>0</v>
      </c>
      <c r="E62" s="154">
        <f t="shared" si="0"/>
        <v>0</v>
      </c>
    </row>
    <row r="63" spans="1:5">
      <c r="A63" s="152" t="s">
        <v>40</v>
      </c>
      <c r="B63" s="117" t="s">
        <v>109</v>
      </c>
      <c r="C63" s="153">
        <v>36</v>
      </c>
      <c r="D63" s="117">
        <v>0</v>
      </c>
      <c r="E63" s="154">
        <f t="shared" si="0"/>
        <v>0</v>
      </c>
    </row>
    <row r="64" spans="1:5">
      <c r="A64" s="152" t="s">
        <v>40</v>
      </c>
      <c r="B64" s="117" t="s">
        <v>110</v>
      </c>
      <c r="C64" s="153">
        <v>213</v>
      </c>
      <c r="D64" s="117">
        <v>3</v>
      </c>
      <c r="E64" s="154">
        <f t="shared" si="0"/>
        <v>1.4084507042253521E-2</v>
      </c>
    </row>
    <row r="65" spans="1:5">
      <c r="A65" s="152" t="s">
        <v>40</v>
      </c>
      <c r="B65" s="117" t="s">
        <v>111</v>
      </c>
      <c r="C65" s="153">
        <v>107</v>
      </c>
      <c r="D65" s="117">
        <v>3</v>
      </c>
      <c r="E65" s="154">
        <f t="shared" si="0"/>
        <v>2.8037383177570093E-2</v>
      </c>
    </row>
    <row r="66" spans="1:5">
      <c r="A66" s="152" t="s">
        <v>47</v>
      </c>
      <c r="B66" s="117" t="s">
        <v>112</v>
      </c>
      <c r="C66" s="153">
        <v>37</v>
      </c>
      <c r="D66" s="117">
        <v>0</v>
      </c>
      <c r="E66" s="154">
        <f t="shared" si="0"/>
        <v>0</v>
      </c>
    </row>
    <row r="67" spans="1:5">
      <c r="A67" s="152" t="s">
        <v>47</v>
      </c>
      <c r="B67" s="117" t="s">
        <v>113</v>
      </c>
      <c r="C67" s="153">
        <v>168</v>
      </c>
      <c r="D67" s="117">
        <v>0</v>
      </c>
      <c r="E67" s="154">
        <f t="shared" ref="E67:E79" si="1">D67/C67</f>
        <v>0</v>
      </c>
    </row>
    <row r="68" spans="1:5">
      <c r="A68" s="152" t="s">
        <v>49</v>
      </c>
      <c r="B68" s="117" t="s">
        <v>114</v>
      </c>
      <c r="C68" s="153">
        <v>38</v>
      </c>
      <c r="D68" s="117">
        <v>1</v>
      </c>
      <c r="E68" s="154">
        <f t="shared" si="1"/>
        <v>2.6315789473684209E-2</v>
      </c>
    </row>
    <row r="69" spans="1:5">
      <c r="A69" s="152" t="s">
        <v>43</v>
      </c>
      <c r="B69" s="117" t="s">
        <v>115</v>
      </c>
      <c r="C69" s="153">
        <v>694</v>
      </c>
      <c r="D69" s="117">
        <v>57</v>
      </c>
      <c r="E69" s="154">
        <f t="shared" si="1"/>
        <v>8.2132564841498557E-2</v>
      </c>
    </row>
    <row r="70" spans="1:5">
      <c r="A70" s="152" t="s">
        <v>47</v>
      </c>
      <c r="B70" s="117" t="s">
        <v>116</v>
      </c>
      <c r="C70" s="153">
        <v>44</v>
      </c>
      <c r="D70" s="117">
        <v>0</v>
      </c>
      <c r="E70" s="154">
        <f t="shared" si="1"/>
        <v>0</v>
      </c>
    </row>
    <row r="71" spans="1:5">
      <c r="A71" s="152" t="s">
        <v>40</v>
      </c>
      <c r="B71" s="117" t="s">
        <v>117</v>
      </c>
      <c r="C71" s="153">
        <v>2559</v>
      </c>
      <c r="D71" s="117">
        <v>457</v>
      </c>
      <c r="E71" s="154">
        <f t="shared" si="1"/>
        <v>0.1785853849159828</v>
      </c>
    </row>
    <row r="72" spans="1:5">
      <c r="A72" s="152" t="s">
        <v>47</v>
      </c>
      <c r="B72" s="117" t="s">
        <v>118</v>
      </c>
      <c r="C72" s="153">
        <v>145</v>
      </c>
      <c r="D72" s="117">
        <v>1</v>
      </c>
      <c r="E72" s="154">
        <f t="shared" si="1"/>
        <v>6.8965517241379309E-3</v>
      </c>
    </row>
    <row r="73" spans="1:5">
      <c r="A73" s="152" t="s">
        <v>49</v>
      </c>
      <c r="B73" s="117" t="s">
        <v>119</v>
      </c>
      <c r="C73" s="153">
        <v>88</v>
      </c>
      <c r="D73" s="117">
        <v>14</v>
      </c>
      <c r="E73" s="154">
        <f t="shared" si="1"/>
        <v>0.15909090909090909</v>
      </c>
    </row>
    <row r="74" spans="1:5">
      <c r="A74" s="152" t="s">
        <v>40</v>
      </c>
      <c r="B74" s="117" t="s">
        <v>120</v>
      </c>
      <c r="C74" s="153">
        <v>106</v>
      </c>
      <c r="D74" s="117">
        <v>4</v>
      </c>
      <c r="E74" s="154">
        <f t="shared" si="1"/>
        <v>3.7735849056603772E-2</v>
      </c>
    </row>
    <row r="75" spans="1:5">
      <c r="A75" s="152" t="s">
        <v>40</v>
      </c>
      <c r="B75" s="117" t="s">
        <v>121</v>
      </c>
      <c r="C75" s="153">
        <v>314</v>
      </c>
      <c r="D75" s="117">
        <v>18</v>
      </c>
      <c r="E75" s="154">
        <f t="shared" si="1"/>
        <v>5.7324840764331211E-2</v>
      </c>
    </row>
    <row r="76" spans="1:5">
      <c r="A76" s="152" t="s">
        <v>43</v>
      </c>
      <c r="B76" s="117" t="s">
        <v>122</v>
      </c>
      <c r="C76" s="153">
        <v>35</v>
      </c>
      <c r="D76" s="117">
        <v>0</v>
      </c>
      <c r="E76" s="154">
        <f t="shared" si="1"/>
        <v>0</v>
      </c>
    </row>
    <row r="77" spans="1:5">
      <c r="A77" s="152" t="s">
        <v>47</v>
      </c>
      <c r="B77" s="117" t="s">
        <v>123</v>
      </c>
      <c r="C77" s="153">
        <v>98</v>
      </c>
      <c r="D77" s="117">
        <v>0</v>
      </c>
      <c r="E77" s="154">
        <f t="shared" si="1"/>
        <v>0</v>
      </c>
    </row>
    <row r="78" spans="1:5">
      <c r="A78" s="152" t="s">
        <v>40</v>
      </c>
      <c r="B78" s="117" t="s">
        <v>124</v>
      </c>
      <c r="C78" s="153">
        <v>1883</v>
      </c>
      <c r="D78" s="117">
        <v>321</v>
      </c>
      <c r="E78" s="154">
        <f t="shared" si="1"/>
        <v>0.17047265002655337</v>
      </c>
    </row>
    <row r="79" spans="1:5">
      <c r="A79" s="152" t="s">
        <v>40</v>
      </c>
      <c r="B79" s="117" t="s">
        <v>125</v>
      </c>
      <c r="C79" s="153">
        <v>1200</v>
      </c>
      <c r="D79" s="117">
        <v>180</v>
      </c>
      <c r="E79" s="154">
        <f t="shared" si="1"/>
        <v>0.15</v>
      </c>
    </row>
    <row r="81" spans="1:37">
      <c r="B81" s="6" t="s">
        <v>126</v>
      </c>
      <c r="C81" s="155">
        <f>SUMIF($A$2:$A$79,"Norte",C$2:C$79)</f>
        <v>2089</v>
      </c>
      <c r="D81" s="156">
        <f>SUMIF($A$2:$A$79,"Norte",D$2:D$79)</f>
        <v>110</v>
      </c>
      <c r="E81" s="154">
        <f t="shared" ref="E81:E85" si="2">D81/C81</f>
        <v>5.2656773575873624E-2</v>
      </c>
      <c r="K81" t="s">
        <v>0</v>
      </c>
    </row>
    <row r="82" spans="1:37">
      <c r="B82" s="6" t="s">
        <v>127</v>
      </c>
      <c r="C82" s="155">
        <f>SUMIF($A$2:$A$79,"CENTRAL",C$2:C$79)</f>
        <v>2513</v>
      </c>
      <c r="D82" s="156">
        <f>SUMIF($A$2:$A$79,"cENTRAL",D$2:D$79)</f>
        <v>68</v>
      </c>
      <c r="E82" s="154">
        <f t="shared" si="2"/>
        <v>2.7059291683247114E-2</v>
      </c>
      <c r="P82" t="s">
        <v>0</v>
      </c>
    </row>
    <row r="83" spans="1:37">
      <c r="B83" s="6" t="s">
        <v>128</v>
      </c>
      <c r="C83" s="155">
        <f>SUMIF($A$2:$A$79,"METROPOLITANA",C$2:C$79)</f>
        <v>10131</v>
      </c>
      <c r="D83" s="156">
        <f>SUMIF($A$2:$A$79,"Metropolitana",D$2:D$79)</f>
        <v>1315</v>
      </c>
      <c r="E83" s="154">
        <f t="shared" si="2"/>
        <v>0.12979962491363142</v>
      </c>
    </row>
    <row r="84" spans="1:37">
      <c r="B84" s="6" t="s">
        <v>129</v>
      </c>
      <c r="C84" s="155">
        <f>SUMIF($A$2:$A$79,"SUL",C$2:C$79)</f>
        <v>2855</v>
      </c>
      <c r="D84" s="156">
        <f>SUMIF($A$2:$A$79,"sul",D$2:D$79)</f>
        <v>83</v>
      </c>
      <c r="E84" s="154">
        <f t="shared" si="2"/>
        <v>2.9071803852889669E-2</v>
      </c>
    </row>
    <row r="85" spans="1:37">
      <c r="B85" s="157" t="s">
        <v>181</v>
      </c>
      <c r="C85" s="158">
        <f>SUM(C2:C79)</f>
        <v>17588</v>
      </c>
      <c r="D85" s="156">
        <f>SUM(D2:D79)</f>
        <v>1576</v>
      </c>
      <c r="E85" s="159">
        <f t="shared" si="2"/>
        <v>8.9606549920400277E-2</v>
      </c>
    </row>
    <row r="86" spans="1:37">
      <c r="B86" s="318" t="s">
        <v>131</v>
      </c>
      <c r="C86" s="344"/>
      <c r="D86" s="160"/>
      <c r="E86" s="161">
        <f>COUNTIF(E2:E79,"&gt;=0,90")/78</f>
        <v>0</v>
      </c>
    </row>
    <row r="91" spans="1:37" s="149" customFormat="1">
      <c r="A91" s="231" t="s">
        <v>235</v>
      </c>
      <c r="B91" s="232"/>
      <c r="C91" s="232"/>
      <c r="D91" s="232"/>
      <c r="E91" s="232"/>
      <c r="F91" s="232" t="s">
        <v>0</v>
      </c>
      <c r="G91" s="232"/>
      <c r="H91" s="232"/>
      <c r="I91" s="232"/>
      <c r="J91" s="232"/>
      <c r="K91" s="232"/>
      <c r="L91" s="232"/>
      <c r="M91" s="232"/>
      <c r="N91" s="232"/>
      <c r="O91" s="232"/>
      <c r="P91" s="233"/>
      <c r="Q91" s="233"/>
      <c r="R91" s="234"/>
      <c r="S91" s="234"/>
      <c r="T91" s="234"/>
      <c r="U91" s="234"/>
      <c r="V91" s="234"/>
      <c r="W91" s="234"/>
      <c r="X91" s="234"/>
      <c r="Y91" s="234"/>
      <c r="Z91" s="234"/>
      <c r="AA91" s="234"/>
      <c r="AB91" s="233"/>
      <c r="AC91" s="235"/>
      <c r="AD91" s="233"/>
      <c r="AE91" s="233"/>
      <c r="AF91" s="233"/>
      <c r="AG91" s="233"/>
      <c r="AH91" s="236"/>
      <c r="AI91" s="236"/>
      <c r="AJ91" s="236"/>
      <c r="AK91" s="237"/>
    </row>
    <row r="92" spans="1:37" s="149" customFormat="1">
      <c r="A92" s="238" t="s">
        <v>132</v>
      </c>
      <c r="B92" s="239"/>
      <c r="C92" s="239"/>
      <c r="D92" s="239"/>
      <c r="E92" s="239" t="s">
        <v>0</v>
      </c>
      <c r="F92" s="239"/>
      <c r="G92" s="239" t="s">
        <v>0</v>
      </c>
      <c r="H92" s="239"/>
      <c r="I92" s="239" t="s">
        <v>0</v>
      </c>
      <c r="J92" s="239"/>
      <c r="K92" s="239"/>
      <c r="L92" s="239"/>
      <c r="M92" s="239"/>
      <c r="N92" s="239"/>
      <c r="O92" s="239"/>
      <c r="P92" s="240"/>
      <c r="Q92" s="240"/>
      <c r="R92" s="241"/>
      <c r="S92" s="241"/>
      <c r="T92" s="241"/>
      <c r="U92" s="241"/>
      <c r="V92" s="241"/>
      <c r="W92" s="241"/>
      <c r="X92" s="241"/>
      <c r="Y92" s="241"/>
      <c r="Z92" s="241"/>
      <c r="AA92" s="241"/>
      <c r="AB92" s="240"/>
      <c r="AC92" s="241"/>
      <c r="AD92" s="240"/>
      <c r="AE92" s="240"/>
      <c r="AF92" s="240"/>
      <c r="AG92" s="240"/>
      <c r="AH92" s="242"/>
      <c r="AI92" s="242"/>
      <c r="AJ92" s="242"/>
      <c r="AK92" s="243"/>
    </row>
    <row r="93" spans="1:37" s="149" customFormat="1">
      <c r="A93" s="244" t="s">
        <v>133</v>
      </c>
      <c r="B93" s="245"/>
      <c r="C93" s="245"/>
      <c r="D93" s="246"/>
      <c r="E93" s="246"/>
      <c r="F93" s="246"/>
      <c r="G93" s="246"/>
      <c r="H93" s="246"/>
      <c r="I93" s="246"/>
      <c r="J93" s="246"/>
      <c r="K93" s="246"/>
      <c r="L93" s="246"/>
      <c r="M93" s="246"/>
      <c r="N93" s="246"/>
      <c r="O93" s="246"/>
      <c r="P93" s="240"/>
      <c r="Q93" s="240"/>
      <c r="R93" s="241"/>
      <c r="S93" s="241"/>
      <c r="T93" s="241"/>
      <c r="U93" s="241"/>
      <c r="V93" s="241"/>
      <c r="W93" s="241"/>
      <c r="X93" s="241"/>
      <c r="Y93" s="241"/>
      <c r="Z93" s="241"/>
      <c r="AA93" s="241"/>
      <c r="AB93" s="240"/>
      <c r="AC93" s="241"/>
      <c r="AD93" s="240"/>
      <c r="AE93" s="240"/>
      <c r="AF93" s="240"/>
      <c r="AG93" s="240"/>
      <c r="AH93" s="242"/>
      <c r="AI93" s="242"/>
      <c r="AJ93" s="242"/>
      <c r="AK93" s="243"/>
    </row>
    <row r="94" spans="1:37" s="149" customFormat="1" ht="17.25" customHeight="1">
      <c r="A94" s="230" t="s">
        <v>236</v>
      </c>
      <c r="B94" s="239"/>
      <c r="C94" s="239"/>
      <c r="D94" s="239"/>
      <c r="E94" s="239"/>
      <c r="F94" s="239"/>
      <c r="G94" s="239"/>
      <c r="H94" s="239"/>
      <c r="I94" s="239"/>
      <c r="J94" s="239"/>
      <c r="K94" s="239"/>
      <c r="L94" s="239"/>
      <c r="M94" s="239"/>
      <c r="N94" s="239"/>
      <c r="O94" s="239"/>
      <c r="P94" s="240"/>
      <c r="Q94" s="240"/>
      <c r="R94" s="241"/>
      <c r="S94" s="241"/>
      <c r="T94" s="241"/>
      <c r="U94" s="241"/>
      <c r="V94" s="241"/>
      <c r="W94" s="241"/>
      <c r="X94" s="241"/>
      <c r="Y94" s="241"/>
      <c r="Z94" s="241"/>
      <c r="AA94" s="241"/>
      <c r="AB94" s="240"/>
      <c r="AC94" s="247"/>
      <c r="AD94" s="240"/>
      <c r="AE94" s="240"/>
      <c r="AF94" s="240"/>
      <c r="AG94" s="240"/>
      <c r="AH94" s="242"/>
      <c r="AI94" s="242"/>
      <c r="AJ94" s="242"/>
      <c r="AK94" s="243"/>
    </row>
    <row r="95" spans="1:37" s="149" customFormat="1">
      <c r="A95" s="238" t="s">
        <v>244</v>
      </c>
      <c r="B95" s="239"/>
      <c r="C95" s="248"/>
      <c r="D95" s="248"/>
      <c r="E95" s="248"/>
      <c r="F95" s="248"/>
      <c r="G95" s="248"/>
      <c r="H95" s="248"/>
      <c r="I95" s="248"/>
      <c r="J95" s="248"/>
      <c r="K95" s="248"/>
      <c r="L95" s="248"/>
      <c r="M95" s="248"/>
      <c r="N95" s="248"/>
      <c r="O95" s="248"/>
      <c r="P95" s="240"/>
      <c r="Q95" s="240"/>
      <c r="R95" s="241"/>
      <c r="S95" s="241"/>
      <c r="T95" s="241"/>
      <c r="U95" s="241"/>
      <c r="V95" s="241"/>
      <c r="W95" s="241"/>
      <c r="X95" s="241"/>
      <c r="Y95" s="241"/>
      <c r="Z95" s="242"/>
      <c r="AA95" s="242"/>
      <c r="AB95" s="240"/>
      <c r="AC95" s="241"/>
      <c r="AD95" s="240"/>
      <c r="AE95" s="241"/>
      <c r="AF95" s="241"/>
      <c r="AG95" s="240"/>
      <c r="AH95" s="242"/>
      <c r="AI95" s="242"/>
      <c r="AJ95" s="242"/>
      <c r="AK95" s="243"/>
    </row>
    <row r="96" spans="1:37" s="149" customFormat="1">
      <c r="A96" s="238" t="s">
        <v>134</v>
      </c>
      <c r="B96" s="239"/>
      <c r="C96" s="248"/>
      <c r="D96" s="248"/>
      <c r="E96" s="248"/>
      <c r="F96" s="248"/>
      <c r="G96" s="248"/>
      <c r="H96" s="248"/>
      <c r="I96" s="248"/>
      <c r="J96" s="248"/>
      <c r="K96" s="248"/>
      <c r="L96" s="248"/>
      <c r="M96" s="248"/>
      <c r="N96" s="248"/>
      <c r="O96" s="248"/>
      <c r="P96" s="240"/>
      <c r="Q96" s="240"/>
      <c r="R96" s="241"/>
      <c r="S96" s="241"/>
      <c r="T96" s="241"/>
      <c r="U96" s="241"/>
      <c r="V96" s="241"/>
      <c r="W96" s="241"/>
      <c r="X96" s="241"/>
      <c r="Y96" s="241"/>
      <c r="Z96" s="242"/>
      <c r="AA96" s="242"/>
      <c r="AB96" s="240"/>
      <c r="AC96" s="241"/>
      <c r="AD96" s="240"/>
      <c r="AE96" s="241"/>
      <c r="AF96" s="241"/>
      <c r="AG96" s="240"/>
      <c r="AH96" s="242"/>
      <c r="AI96" s="242"/>
      <c r="AJ96" s="242"/>
      <c r="AK96" s="243"/>
    </row>
    <row r="97" spans="1:38" s="149" customFormat="1">
      <c r="A97" s="249" t="s">
        <v>135</v>
      </c>
      <c r="B97" s="250"/>
      <c r="C97" s="251"/>
      <c r="D97" s="251"/>
      <c r="E97" s="251"/>
      <c r="F97" s="251"/>
      <c r="G97" s="251"/>
      <c r="H97" s="251"/>
      <c r="I97" s="251"/>
      <c r="J97" s="251"/>
      <c r="K97" s="251"/>
      <c r="L97" s="251"/>
      <c r="M97" s="251"/>
      <c r="N97" s="251"/>
      <c r="O97" s="251"/>
      <c r="P97" s="252"/>
      <c r="Q97" s="252"/>
      <c r="R97" s="253"/>
      <c r="S97" s="253"/>
      <c r="T97" s="253"/>
      <c r="U97" s="253"/>
      <c r="V97" s="253"/>
      <c r="W97" s="253"/>
      <c r="X97" s="253"/>
      <c r="Y97" s="253"/>
      <c r="Z97" s="254"/>
      <c r="AA97" s="254"/>
      <c r="AB97" s="252"/>
      <c r="AC97" s="253"/>
      <c r="AD97" s="252"/>
      <c r="AE97" s="253"/>
      <c r="AF97" s="253"/>
      <c r="AG97" s="252"/>
      <c r="AH97" s="254"/>
      <c r="AI97" s="254"/>
      <c r="AJ97" s="254"/>
      <c r="AK97" s="255"/>
    </row>
    <row r="98" spans="1:38" s="149" customFormat="1">
      <c r="A98" s="166"/>
      <c r="B98" s="163"/>
      <c r="C98" s="164"/>
      <c r="D98" s="164"/>
      <c r="E98" s="164"/>
      <c r="F98" s="164"/>
      <c r="G98" s="164"/>
      <c r="H98" s="164"/>
      <c r="I98" s="164"/>
      <c r="J98" s="164"/>
      <c r="K98" s="164"/>
      <c r="L98" s="164"/>
      <c r="M98" s="164"/>
      <c r="N98" s="164"/>
      <c r="O98" s="164"/>
      <c r="P98" s="164"/>
      <c r="Q98" s="164"/>
      <c r="R98" s="165"/>
      <c r="S98" s="165"/>
      <c r="T98" s="165"/>
      <c r="U98" s="165"/>
      <c r="V98" s="165"/>
      <c r="W98" s="165"/>
      <c r="X98" s="165"/>
      <c r="Y98" s="165"/>
      <c r="AB98"/>
      <c r="AC98" s="165"/>
      <c r="AD98"/>
      <c r="AE98" s="165"/>
      <c r="AF98" s="165"/>
      <c r="AG98"/>
    </row>
    <row r="99" spans="1:38" s="149" customFormat="1">
      <c r="C99" s="165"/>
      <c r="D99" s="165"/>
      <c r="E99" s="165"/>
      <c r="F99" s="165"/>
      <c r="G99" s="165"/>
      <c r="H99" s="165"/>
      <c r="I99" s="165"/>
      <c r="J99" s="165"/>
      <c r="K99" s="165"/>
      <c r="L99" s="165"/>
      <c r="M99" s="165"/>
      <c r="N99" s="165"/>
      <c r="O99" s="165"/>
      <c r="P99" s="165"/>
      <c r="Q99" s="165"/>
      <c r="R99" s="165"/>
      <c r="S99" s="165"/>
      <c r="T99" s="165"/>
      <c r="U99" s="165"/>
      <c r="V99" s="165"/>
      <c r="W99" s="165"/>
      <c r="X99" s="165"/>
      <c r="Y99" s="165"/>
      <c r="Z99" s="165"/>
      <c r="AA99" s="165"/>
      <c r="AB99"/>
      <c r="AC99"/>
      <c r="AD99"/>
      <c r="AE99" s="165"/>
      <c r="AF99" s="165"/>
      <c r="AG99"/>
    </row>
    <row r="100" spans="1:38" s="299" customFormat="1">
      <c r="A100" s="259" t="s">
        <v>136</v>
      </c>
      <c r="B100" s="260"/>
      <c r="C100" s="260"/>
      <c r="D100" s="260"/>
      <c r="E100" s="260"/>
      <c r="F100" s="260"/>
      <c r="G100" s="261"/>
      <c r="H100" s="261"/>
      <c r="I100" s="261"/>
      <c r="J100" s="261"/>
      <c r="K100" s="261"/>
      <c r="L100" s="261"/>
      <c r="M100" s="261"/>
      <c r="N100" s="261"/>
      <c r="O100" s="261"/>
      <c r="P100" s="261"/>
      <c r="Q100" s="261"/>
      <c r="R100" s="262"/>
      <c r="S100" s="262"/>
      <c r="T100" s="262"/>
      <c r="U100" s="262"/>
      <c r="V100" s="262"/>
      <c r="W100" s="262"/>
      <c r="X100" s="261"/>
      <c r="Y100" s="262"/>
      <c r="Z100" s="262"/>
      <c r="AA100" s="261"/>
      <c r="AB100" s="262"/>
      <c r="AC100" s="262"/>
      <c r="AD100" s="263"/>
      <c r="AE100" s="263"/>
      <c r="AF100" s="263"/>
      <c r="AG100" s="263"/>
      <c r="AH100" s="263"/>
      <c r="AI100" s="263"/>
      <c r="AJ100" s="263"/>
      <c r="AK100" s="263"/>
      <c r="AL100" s="264"/>
    </row>
    <row r="101" spans="1:38" s="299" customFormat="1">
      <c r="A101" s="265"/>
      <c r="B101" s="256"/>
      <c r="C101" s="256"/>
      <c r="D101" s="256"/>
      <c r="E101" s="256"/>
      <c r="F101" s="256"/>
      <c r="G101" s="257"/>
      <c r="H101" s="257"/>
      <c r="I101" s="257"/>
      <c r="J101" s="257"/>
      <c r="K101" s="257"/>
      <c r="L101" s="257"/>
      <c r="M101" s="257"/>
      <c r="N101" s="257"/>
      <c r="O101" s="257"/>
      <c r="P101" s="257"/>
      <c r="Q101" s="257"/>
      <c r="R101" s="266" t="s">
        <v>0</v>
      </c>
      <c r="S101" s="266"/>
      <c r="T101" s="266"/>
      <c r="U101" s="266"/>
      <c r="V101" s="266"/>
      <c r="W101" s="266"/>
      <c r="X101" s="257"/>
      <c r="Y101" s="266"/>
      <c r="Z101" s="266"/>
      <c r="AA101" s="257"/>
      <c r="AB101" s="266"/>
      <c r="AC101" s="266"/>
      <c r="AD101" s="267"/>
      <c r="AE101" s="267"/>
      <c r="AF101" s="267"/>
      <c r="AG101" s="267"/>
      <c r="AH101" s="267"/>
      <c r="AI101" s="267"/>
      <c r="AJ101" s="267"/>
      <c r="AK101" s="267"/>
      <c r="AL101" s="268"/>
    </row>
    <row r="102" spans="1:38" s="222" customFormat="1">
      <c r="A102" s="274" t="s">
        <v>239</v>
      </c>
      <c r="B102" s="258"/>
      <c r="C102" s="258"/>
      <c r="D102" s="258"/>
      <c r="E102" s="258"/>
      <c r="F102" s="258"/>
      <c r="G102" s="258"/>
      <c r="H102" s="258"/>
      <c r="I102" s="258"/>
      <c r="J102" s="258"/>
      <c r="K102" s="258"/>
      <c r="L102" s="258"/>
      <c r="M102" s="258"/>
      <c r="N102" s="258" t="s">
        <v>0</v>
      </c>
      <c r="O102" s="257"/>
      <c r="P102" s="257"/>
      <c r="Q102" s="257"/>
      <c r="R102" s="269"/>
      <c r="S102" s="269"/>
      <c r="T102" s="269"/>
      <c r="U102" s="269"/>
      <c r="V102" s="269"/>
      <c r="W102" s="269"/>
      <c r="X102" s="269"/>
      <c r="Y102" s="269"/>
      <c r="Z102" s="269"/>
      <c r="AA102" s="269"/>
      <c r="AB102" s="269"/>
      <c r="AC102" s="269"/>
      <c r="AD102" s="269"/>
      <c r="AE102" s="269"/>
      <c r="AF102" s="269"/>
      <c r="AG102" s="269"/>
      <c r="AH102" s="269"/>
      <c r="AI102" s="269"/>
      <c r="AJ102" s="269"/>
      <c r="AK102" s="269"/>
      <c r="AL102" s="270"/>
    </row>
    <row r="103" spans="1:38" s="223" customFormat="1">
      <c r="A103" s="301" t="s">
        <v>240</v>
      </c>
      <c r="B103" s="257"/>
      <c r="C103" s="257"/>
      <c r="D103" s="257"/>
      <c r="E103" s="257"/>
      <c r="F103" s="257"/>
      <c r="G103" s="257"/>
      <c r="H103" s="257"/>
      <c r="I103" s="257"/>
      <c r="J103" s="257"/>
      <c r="K103" s="257"/>
      <c r="L103" s="257"/>
      <c r="M103" s="257"/>
      <c r="N103" s="257"/>
      <c r="O103" s="257"/>
      <c r="P103" s="257"/>
      <c r="Q103" s="257"/>
      <c r="R103" s="272"/>
      <c r="S103" s="272"/>
      <c r="T103" s="272"/>
      <c r="U103" s="272"/>
      <c r="V103" s="272"/>
      <c r="W103" s="272"/>
      <c r="X103" s="272"/>
      <c r="Y103" s="272"/>
      <c r="Z103" s="272"/>
      <c r="AA103" s="272"/>
      <c r="AB103" s="272"/>
      <c r="AC103" s="272"/>
      <c r="AD103" s="272"/>
      <c r="AE103" s="272"/>
      <c r="AF103" s="272"/>
      <c r="AG103" s="272"/>
      <c r="AH103" s="272"/>
      <c r="AI103" s="272"/>
      <c r="AJ103" s="272"/>
      <c r="AK103" s="272"/>
      <c r="AL103" s="273"/>
    </row>
    <row r="104" spans="1:38" s="224" customFormat="1">
      <c r="A104" s="274" t="s">
        <v>241</v>
      </c>
      <c r="B104" s="258"/>
      <c r="C104" s="258"/>
      <c r="D104" s="258"/>
      <c r="E104" s="258"/>
      <c r="F104" s="258"/>
      <c r="G104" s="258"/>
      <c r="H104" s="258"/>
      <c r="I104" s="258"/>
      <c r="J104" s="258"/>
      <c r="K104" s="258"/>
      <c r="L104" s="258"/>
      <c r="M104" s="258"/>
      <c r="N104" s="258"/>
      <c r="O104" s="257"/>
      <c r="P104" s="257"/>
      <c r="Q104" s="257"/>
      <c r="R104" s="275"/>
      <c r="S104" s="275"/>
      <c r="T104" s="275"/>
      <c r="U104" s="275"/>
      <c r="V104" s="275"/>
      <c r="W104" s="275"/>
      <c r="X104" s="258"/>
      <c r="Y104" s="275"/>
      <c r="Z104" s="275"/>
      <c r="AA104" s="258"/>
      <c r="AB104" s="275"/>
      <c r="AC104" s="275"/>
      <c r="AD104" s="276"/>
      <c r="AE104" s="276"/>
      <c r="AF104" s="276"/>
      <c r="AG104" s="276"/>
      <c r="AH104" s="276"/>
      <c r="AI104" s="276"/>
      <c r="AJ104" s="276"/>
      <c r="AK104" s="276"/>
      <c r="AL104" s="277"/>
    </row>
    <row r="105" spans="1:38" s="299" customFormat="1" ht="15" customHeight="1">
      <c r="A105" s="287" t="s">
        <v>231</v>
      </c>
      <c r="B105" s="257"/>
      <c r="C105" s="257"/>
      <c r="D105" s="257"/>
      <c r="E105" s="257"/>
      <c r="F105" s="257"/>
      <c r="G105" s="257"/>
      <c r="H105" s="257"/>
      <c r="I105" s="257"/>
      <c r="J105" s="257"/>
      <c r="K105" s="257"/>
      <c r="L105" s="257"/>
      <c r="M105" s="257"/>
      <c r="N105" s="257"/>
      <c r="O105" s="257"/>
      <c r="P105" s="257"/>
      <c r="Q105" s="257"/>
      <c r="R105" s="266"/>
      <c r="S105" s="266"/>
      <c r="T105" s="266"/>
      <c r="U105" s="266"/>
      <c r="V105" s="266"/>
      <c r="W105" s="266"/>
      <c r="X105" s="257"/>
      <c r="Y105" s="266"/>
      <c r="Z105" s="266"/>
      <c r="AA105" s="257"/>
      <c r="AB105" s="266"/>
      <c r="AC105" s="266"/>
      <c r="AD105" s="267"/>
      <c r="AE105" s="267"/>
      <c r="AF105" s="267"/>
      <c r="AG105" s="267"/>
      <c r="AH105" s="267"/>
      <c r="AI105" s="267"/>
      <c r="AJ105" s="267"/>
      <c r="AK105" s="267"/>
      <c r="AL105" s="268"/>
    </row>
    <row r="106" spans="1:38" s="224" customFormat="1" ht="15" customHeight="1">
      <c r="A106" s="274" t="s">
        <v>221</v>
      </c>
      <c r="B106" s="258"/>
      <c r="C106" s="258"/>
      <c r="D106" s="258"/>
      <c r="E106" s="258"/>
      <c r="F106" s="258"/>
      <c r="G106" s="258"/>
      <c r="H106" s="258"/>
      <c r="I106" s="258"/>
      <c r="J106" s="258"/>
      <c r="K106" s="258"/>
      <c r="L106" s="258"/>
      <c r="M106" s="258"/>
      <c r="N106" s="258"/>
      <c r="O106" s="257"/>
      <c r="P106" s="257"/>
      <c r="Q106" s="257"/>
      <c r="R106" s="275"/>
      <c r="S106" s="275"/>
      <c r="T106" s="275"/>
      <c r="U106" s="275"/>
      <c r="V106" s="275"/>
      <c r="W106" s="275"/>
      <c r="X106" s="258"/>
      <c r="Y106" s="275"/>
      <c r="Z106" s="275"/>
      <c r="AA106" s="258"/>
      <c r="AB106" s="275"/>
      <c r="AC106" s="275"/>
      <c r="AD106" s="276"/>
      <c r="AE106" s="276"/>
      <c r="AF106" s="276"/>
      <c r="AG106" s="276"/>
      <c r="AH106" s="276"/>
      <c r="AI106" s="276"/>
      <c r="AJ106" s="276"/>
      <c r="AK106" s="276"/>
      <c r="AL106" s="277"/>
    </row>
    <row r="107" spans="1:38" s="165" customFormat="1">
      <c r="A107" s="302" t="s">
        <v>242</v>
      </c>
      <c r="B107" s="303"/>
      <c r="C107" s="303"/>
      <c r="D107" s="303"/>
      <c r="E107" s="303"/>
      <c r="F107" s="303"/>
      <c r="G107" s="303"/>
      <c r="H107" s="303"/>
      <c r="I107" s="303"/>
      <c r="J107" s="303"/>
      <c r="K107" s="303"/>
      <c r="L107" s="303"/>
      <c r="M107" s="303"/>
      <c r="N107" s="303"/>
      <c r="O107" s="303"/>
      <c r="P107" s="303"/>
      <c r="Q107" s="303"/>
      <c r="R107" s="266"/>
      <c r="S107" s="266"/>
      <c r="T107" s="266"/>
      <c r="U107" s="266"/>
      <c r="V107" s="266"/>
      <c r="W107" s="266"/>
      <c r="X107" s="266"/>
      <c r="Y107" s="266"/>
      <c r="Z107" s="266"/>
      <c r="AA107" s="266"/>
      <c r="AB107" s="303"/>
      <c r="AC107" s="266"/>
      <c r="AD107" s="266"/>
      <c r="AE107" s="266"/>
      <c r="AF107" s="266"/>
      <c r="AG107" s="266"/>
      <c r="AH107" s="266"/>
      <c r="AI107" s="266"/>
      <c r="AJ107" s="266"/>
      <c r="AK107" s="266"/>
      <c r="AL107" s="278"/>
    </row>
    <row r="108" spans="1:38" s="165" customFormat="1">
      <c r="A108" s="271"/>
      <c r="B108" s="257"/>
      <c r="C108" s="257"/>
      <c r="D108" s="257"/>
      <c r="E108" s="257"/>
      <c r="F108" s="257"/>
      <c r="G108" s="257"/>
      <c r="H108" s="257"/>
      <c r="I108" s="257"/>
      <c r="J108" s="257"/>
      <c r="K108" s="257"/>
      <c r="L108" s="257"/>
      <c r="M108" s="257"/>
      <c r="N108" s="257"/>
      <c r="O108" s="257"/>
      <c r="P108" s="257"/>
      <c r="Q108" s="257"/>
      <c r="R108" s="266"/>
      <c r="S108" s="266"/>
      <c r="T108" s="266"/>
      <c r="U108" s="266"/>
      <c r="V108" s="266"/>
      <c r="W108" s="266"/>
      <c r="X108" s="266"/>
      <c r="Y108" s="266"/>
      <c r="Z108" s="266"/>
      <c r="AA108" s="266"/>
      <c r="AB108" s="257"/>
      <c r="AC108" s="266"/>
      <c r="AD108" s="266"/>
      <c r="AE108" s="266"/>
      <c r="AF108" s="266"/>
      <c r="AG108" s="266"/>
      <c r="AH108" s="266"/>
      <c r="AI108" s="266"/>
      <c r="AJ108" s="266"/>
      <c r="AK108" s="266"/>
      <c r="AL108" s="278"/>
    </row>
    <row r="109" spans="1:38" s="299" customFormat="1">
      <c r="A109" s="279" t="s">
        <v>137</v>
      </c>
      <c r="B109" s="280"/>
      <c r="C109" s="280"/>
      <c r="D109" s="280"/>
      <c r="E109" s="280"/>
      <c r="F109" s="280"/>
      <c r="G109" s="280"/>
      <c r="H109" s="280"/>
      <c r="I109" s="280"/>
      <c r="J109" s="280"/>
      <c r="K109" s="280"/>
      <c r="L109" s="280"/>
      <c r="M109" s="280"/>
      <c r="N109" s="280"/>
      <c r="O109" s="280"/>
      <c r="P109" s="280"/>
      <c r="Q109" s="280"/>
      <c r="R109" s="281"/>
      <c r="S109" s="281"/>
      <c r="T109" s="281"/>
      <c r="U109" s="281"/>
      <c r="V109" s="281"/>
      <c r="W109" s="281"/>
      <c r="X109" s="281"/>
      <c r="Y109" s="281"/>
      <c r="Z109" s="281"/>
      <c r="AA109" s="281"/>
      <c r="AB109" s="281"/>
      <c r="AC109" s="281"/>
      <c r="AD109" s="280"/>
      <c r="AE109" s="281"/>
      <c r="AF109" s="281"/>
      <c r="AG109" s="280"/>
      <c r="AH109" s="282"/>
      <c r="AI109" s="282"/>
      <c r="AJ109" s="282"/>
      <c r="AK109" s="282"/>
      <c r="AL109" s="283"/>
    </row>
  </sheetData>
  <customSheetViews>
    <customSheetView guid="{9EFA0E2E-4423-4194-BE85-A51AF61C76D7}" showGridLines="0">
      <selection activeCell="I8" sqref="I8"/>
      <pageMargins left="0" right="0" top="0" bottom="0" header="0" footer="0"/>
    </customSheetView>
  </customSheetViews>
  <mergeCells count="1">
    <mergeCell ref="B86:C86"/>
  </mergeCells>
  <pageMargins left="0.511811024" right="0.511811024" top="0.78740157499999996" bottom="0.78740157499999996" header="0.31496062000000002" footer="0.31496062000000002"/>
  <pageSetup paperSize="9" orientation="portrait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4506668294322"/>
  </sheetPr>
  <dimension ref="A1:AL109"/>
  <sheetViews>
    <sheetView showGridLines="0" topLeftCell="A73" workbookViewId="0">
      <selection activeCell="A95" sqref="A95"/>
    </sheetView>
  </sheetViews>
  <sheetFormatPr defaultColWidth="9" defaultRowHeight="15"/>
  <cols>
    <col min="1" max="1" width="14.7109375" customWidth="1"/>
    <col min="2" max="2" width="23.85546875" customWidth="1"/>
    <col min="3" max="5" width="14.7109375" customWidth="1"/>
    <col min="11" max="11" width="10" customWidth="1"/>
  </cols>
  <sheetData>
    <row r="1" spans="1:5" ht="30">
      <c r="A1" s="150" t="s">
        <v>177</v>
      </c>
      <c r="B1" s="150" t="s">
        <v>6</v>
      </c>
      <c r="C1" s="151" t="s">
        <v>178</v>
      </c>
      <c r="D1" s="151" t="s">
        <v>179</v>
      </c>
      <c r="E1" s="151" t="s">
        <v>180</v>
      </c>
    </row>
    <row r="2" spans="1:5">
      <c r="A2" s="152" t="s">
        <v>40</v>
      </c>
      <c r="B2" s="117" t="s">
        <v>41</v>
      </c>
      <c r="C2" s="153">
        <v>123</v>
      </c>
      <c r="D2" s="117">
        <v>1</v>
      </c>
      <c r="E2" s="154">
        <f>D2/C2</f>
        <v>8.130081300813009E-3</v>
      </c>
    </row>
    <row r="3" spans="1:5">
      <c r="A3" s="152" t="s">
        <v>43</v>
      </c>
      <c r="B3" s="117" t="s">
        <v>44</v>
      </c>
      <c r="C3" s="153">
        <v>48</v>
      </c>
      <c r="D3" s="117">
        <v>0</v>
      </c>
      <c r="E3" s="154">
        <f t="shared" ref="E3:E66" si="0">D3/C3</f>
        <v>0</v>
      </c>
    </row>
    <row r="4" spans="1:5">
      <c r="A4" s="152" t="s">
        <v>47</v>
      </c>
      <c r="B4" s="117" t="s">
        <v>48</v>
      </c>
      <c r="C4" s="153">
        <v>68</v>
      </c>
      <c r="D4" s="117">
        <v>1</v>
      </c>
      <c r="E4" s="154">
        <f t="shared" si="0"/>
        <v>1.4705882352941176E-2</v>
      </c>
    </row>
    <row r="5" spans="1:5">
      <c r="A5" s="152" t="s">
        <v>49</v>
      </c>
      <c r="B5" s="117" t="s">
        <v>50</v>
      </c>
      <c r="C5" s="153">
        <v>104</v>
      </c>
      <c r="D5" s="117">
        <v>6</v>
      </c>
      <c r="E5" s="154">
        <f t="shared" si="0"/>
        <v>5.7692307692307696E-2</v>
      </c>
    </row>
    <row r="6" spans="1:5">
      <c r="A6" s="152" t="s">
        <v>49</v>
      </c>
      <c r="B6" s="117" t="s">
        <v>51</v>
      </c>
      <c r="C6" s="153">
        <v>45</v>
      </c>
      <c r="D6" s="117">
        <v>0</v>
      </c>
      <c r="E6" s="154">
        <f t="shared" si="0"/>
        <v>0</v>
      </c>
    </row>
    <row r="7" spans="1:5">
      <c r="A7" s="152" t="s">
        <v>47</v>
      </c>
      <c r="B7" s="117" t="s">
        <v>52</v>
      </c>
      <c r="C7" s="153">
        <v>36</v>
      </c>
      <c r="D7" s="117">
        <v>0</v>
      </c>
      <c r="E7" s="154">
        <f t="shared" si="0"/>
        <v>0</v>
      </c>
    </row>
    <row r="8" spans="1:5">
      <c r="A8" s="152" t="s">
        <v>49</v>
      </c>
      <c r="B8" s="117" t="s">
        <v>53</v>
      </c>
      <c r="C8" s="153">
        <v>124</v>
      </c>
      <c r="D8" s="117">
        <v>18</v>
      </c>
      <c r="E8" s="154">
        <f t="shared" si="0"/>
        <v>0.14516129032258066</v>
      </c>
    </row>
    <row r="9" spans="1:5">
      <c r="A9" s="152" t="s">
        <v>49</v>
      </c>
      <c r="B9" s="117" t="s">
        <v>54</v>
      </c>
      <c r="C9" s="153">
        <v>31</v>
      </c>
      <c r="D9" s="117">
        <v>0</v>
      </c>
      <c r="E9" s="154">
        <f t="shared" si="0"/>
        <v>0</v>
      </c>
    </row>
    <row r="10" spans="1:5">
      <c r="A10" s="152" t="s">
        <v>40</v>
      </c>
      <c r="B10" s="117" t="s">
        <v>55</v>
      </c>
      <c r="C10" s="153">
        <v>495</v>
      </c>
      <c r="D10" s="117">
        <v>58</v>
      </c>
      <c r="E10" s="154">
        <f t="shared" si="0"/>
        <v>0.11717171717171718</v>
      </c>
    </row>
    <row r="11" spans="1:5">
      <c r="A11" s="152" t="s">
        <v>49</v>
      </c>
      <c r="B11" s="117" t="s">
        <v>56</v>
      </c>
      <c r="C11" s="153">
        <v>53</v>
      </c>
      <c r="D11" s="117">
        <v>0</v>
      </c>
      <c r="E11" s="154">
        <f t="shared" si="0"/>
        <v>0</v>
      </c>
    </row>
    <row r="12" spans="1:5">
      <c r="A12" s="152" t="s">
        <v>47</v>
      </c>
      <c r="B12" s="117" t="s">
        <v>58</v>
      </c>
      <c r="C12" s="153">
        <v>140</v>
      </c>
      <c r="D12" s="117">
        <v>2</v>
      </c>
      <c r="E12" s="154">
        <f t="shared" si="0"/>
        <v>1.4285714285714285E-2</v>
      </c>
    </row>
    <row r="13" spans="1:5">
      <c r="A13" s="152" t="s">
        <v>43</v>
      </c>
      <c r="B13" s="117" t="s">
        <v>59</v>
      </c>
      <c r="C13" s="153">
        <v>223</v>
      </c>
      <c r="D13" s="117">
        <v>7</v>
      </c>
      <c r="E13" s="154">
        <f t="shared" si="0"/>
        <v>3.1390134529147982E-2</v>
      </c>
    </row>
    <row r="14" spans="1:5">
      <c r="A14" s="152" t="s">
        <v>43</v>
      </c>
      <c r="B14" s="117" t="s">
        <v>60</v>
      </c>
      <c r="C14" s="153">
        <v>78</v>
      </c>
      <c r="D14" s="117">
        <v>1</v>
      </c>
      <c r="E14" s="154">
        <f t="shared" si="0"/>
        <v>1.282051282051282E-2</v>
      </c>
    </row>
    <row r="15" spans="1:5">
      <c r="A15" s="152" t="s">
        <v>49</v>
      </c>
      <c r="B15" s="117" t="s">
        <v>61</v>
      </c>
      <c r="C15" s="153">
        <v>31</v>
      </c>
      <c r="D15" s="117">
        <v>0</v>
      </c>
      <c r="E15" s="154">
        <f t="shared" si="0"/>
        <v>0</v>
      </c>
    </row>
    <row r="16" spans="1:5">
      <c r="A16" s="152" t="s">
        <v>40</v>
      </c>
      <c r="B16" s="117" t="s">
        <v>62</v>
      </c>
      <c r="C16" s="153">
        <v>78</v>
      </c>
      <c r="D16" s="117">
        <v>0</v>
      </c>
      <c r="E16" s="154">
        <f t="shared" si="0"/>
        <v>0</v>
      </c>
    </row>
    <row r="17" spans="1:5">
      <c r="A17" s="152" t="s">
        <v>49</v>
      </c>
      <c r="B17" s="117" t="s">
        <v>63</v>
      </c>
      <c r="C17" s="153">
        <v>819</v>
      </c>
      <c r="D17" s="117">
        <v>21</v>
      </c>
      <c r="E17" s="154">
        <f t="shared" si="0"/>
        <v>2.564102564102564E-2</v>
      </c>
    </row>
    <row r="18" spans="1:5">
      <c r="A18" s="152" t="s">
        <v>40</v>
      </c>
      <c r="B18" s="117" t="s">
        <v>64</v>
      </c>
      <c r="C18" s="153">
        <v>1668</v>
      </c>
      <c r="D18" s="117">
        <v>237</v>
      </c>
      <c r="E18" s="154">
        <f t="shared" si="0"/>
        <v>0.1420863309352518</v>
      </c>
    </row>
    <row r="19" spans="1:5">
      <c r="A19" s="152" t="s">
        <v>49</v>
      </c>
      <c r="B19" s="117" t="s">
        <v>65</v>
      </c>
      <c r="C19" s="153">
        <v>142</v>
      </c>
      <c r="D19" s="117">
        <v>1</v>
      </c>
      <c r="E19" s="154">
        <f t="shared" si="0"/>
        <v>7.0422535211267607E-3</v>
      </c>
    </row>
    <row r="20" spans="1:5">
      <c r="A20" s="152" t="s">
        <v>47</v>
      </c>
      <c r="B20" s="117" t="s">
        <v>66</v>
      </c>
      <c r="C20" s="153">
        <v>499</v>
      </c>
      <c r="D20" s="117">
        <v>39</v>
      </c>
      <c r="E20" s="154">
        <f t="shared" si="0"/>
        <v>7.8156312625250496E-2</v>
      </c>
    </row>
    <row r="21" spans="1:5">
      <c r="A21" s="152" t="s">
        <v>43</v>
      </c>
      <c r="B21" s="117" t="s">
        <v>67</v>
      </c>
      <c r="C21" s="153">
        <v>147</v>
      </c>
      <c r="D21" s="117">
        <v>4</v>
      </c>
      <c r="E21" s="154">
        <f t="shared" si="0"/>
        <v>2.7210884353741496E-2</v>
      </c>
    </row>
    <row r="22" spans="1:5">
      <c r="A22" s="152" t="s">
        <v>40</v>
      </c>
      <c r="B22" s="117" t="s">
        <v>68</v>
      </c>
      <c r="C22" s="153">
        <v>57</v>
      </c>
      <c r="D22" s="117">
        <v>7</v>
      </c>
      <c r="E22" s="154">
        <f t="shared" si="0"/>
        <v>0.12280701754385964</v>
      </c>
    </row>
    <row r="23" spans="1:5">
      <c r="A23" s="152" t="s">
        <v>49</v>
      </c>
      <c r="B23" s="117" t="s">
        <v>69</v>
      </c>
      <c r="C23" s="153">
        <v>19</v>
      </c>
      <c r="D23" s="117">
        <v>3</v>
      </c>
      <c r="E23" s="154">
        <f t="shared" si="0"/>
        <v>0.15789473684210525</v>
      </c>
    </row>
    <row r="24" spans="1:5">
      <c r="A24" s="152" t="s">
        <v>40</v>
      </c>
      <c r="B24" s="117" t="s">
        <v>70</v>
      </c>
      <c r="C24" s="153">
        <v>170</v>
      </c>
      <c r="D24" s="117">
        <v>7</v>
      </c>
      <c r="E24" s="154">
        <f t="shared" si="0"/>
        <v>4.1176470588235294E-2</v>
      </c>
    </row>
    <row r="25" spans="1:5">
      <c r="A25" s="152" t="s">
        <v>49</v>
      </c>
      <c r="B25" s="117" t="s">
        <v>71</v>
      </c>
      <c r="C25" s="153">
        <v>29</v>
      </c>
      <c r="D25" s="117">
        <v>1</v>
      </c>
      <c r="E25" s="154">
        <f t="shared" si="0"/>
        <v>3.4482758620689655E-2</v>
      </c>
    </row>
    <row r="26" spans="1:5">
      <c r="A26" s="152" t="s">
        <v>43</v>
      </c>
      <c r="B26" s="117" t="s">
        <v>72</v>
      </c>
      <c r="C26" s="153">
        <v>106</v>
      </c>
      <c r="D26" s="117">
        <v>12</v>
      </c>
      <c r="E26" s="154">
        <f t="shared" si="0"/>
        <v>0.11320754716981132</v>
      </c>
    </row>
    <row r="27" spans="1:5">
      <c r="A27" s="152" t="s">
        <v>40</v>
      </c>
      <c r="B27" s="117" t="s">
        <v>73</v>
      </c>
      <c r="C27" s="153">
        <v>72</v>
      </c>
      <c r="D27" s="117">
        <v>3</v>
      </c>
      <c r="E27" s="154">
        <f t="shared" si="0"/>
        <v>4.1666666666666664E-2</v>
      </c>
    </row>
    <row r="28" spans="1:5">
      <c r="A28" s="152" t="s">
        <v>47</v>
      </c>
      <c r="B28" s="117" t="s">
        <v>74</v>
      </c>
      <c r="C28" s="153">
        <v>46</v>
      </c>
      <c r="D28" s="117">
        <v>1</v>
      </c>
      <c r="E28" s="154">
        <f t="shared" si="0"/>
        <v>2.1739130434782608E-2</v>
      </c>
    </row>
    <row r="29" spans="1:5">
      <c r="A29" s="152" t="s">
        <v>49</v>
      </c>
      <c r="B29" s="117" t="s">
        <v>75</v>
      </c>
      <c r="C29" s="153">
        <v>135</v>
      </c>
      <c r="D29" s="117">
        <v>0</v>
      </c>
      <c r="E29" s="154">
        <f t="shared" si="0"/>
        <v>0</v>
      </c>
    </row>
    <row r="30" spans="1:5">
      <c r="A30" s="152" t="s">
        <v>40</v>
      </c>
      <c r="B30" s="117" t="s">
        <v>76</v>
      </c>
      <c r="C30" s="153">
        <v>616</v>
      </c>
      <c r="D30" s="117">
        <v>20</v>
      </c>
      <c r="E30" s="154">
        <f t="shared" si="0"/>
        <v>3.2467532467532464E-2</v>
      </c>
    </row>
    <row r="31" spans="1:5">
      <c r="A31" s="152" t="s">
        <v>40</v>
      </c>
      <c r="B31" s="117" t="s">
        <v>77</v>
      </c>
      <c r="C31" s="153">
        <v>140</v>
      </c>
      <c r="D31" s="117">
        <v>0</v>
      </c>
      <c r="E31" s="154">
        <f t="shared" si="0"/>
        <v>0</v>
      </c>
    </row>
    <row r="32" spans="1:5">
      <c r="A32" s="152" t="s">
        <v>40</v>
      </c>
      <c r="B32" s="117" t="s">
        <v>78</v>
      </c>
      <c r="C32" s="153">
        <v>41</v>
      </c>
      <c r="D32" s="117">
        <v>3</v>
      </c>
      <c r="E32" s="154">
        <f t="shared" si="0"/>
        <v>7.3170731707317069E-2</v>
      </c>
    </row>
    <row r="33" spans="1:5">
      <c r="A33" s="152" t="s">
        <v>49</v>
      </c>
      <c r="B33" s="117" t="s">
        <v>79</v>
      </c>
      <c r="C33" s="153">
        <v>55</v>
      </c>
      <c r="D33" s="117">
        <v>8</v>
      </c>
      <c r="E33" s="154">
        <f t="shared" si="0"/>
        <v>0.14545454545454545</v>
      </c>
    </row>
    <row r="34" spans="1:5">
      <c r="A34" s="152" t="s">
        <v>49</v>
      </c>
      <c r="B34" s="117" t="s">
        <v>80</v>
      </c>
      <c r="C34" s="153">
        <v>43</v>
      </c>
      <c r="D34" s="117">
        <v>1</v>
      </c>
      <c r="E34" s="154">
        <f t="shared" si="0"/>
        <v>2.3255813953488372E-2</v>
      </c>
    </row>
    <row r="35" spans="1:5">
      <c r="A35" s="152" t="s">
        <v>49</v>
      </c>
      <c r="B35" s="117" t="s">
        <v>81</v>
      </c>
      <c r="C35" s="153">
        <v>52</v>
      </c>
      <c r="D35" s="117">
        <v>5</v>
      </c>
      <c r="E35" s="154">
        <f t="shared" si="0"/>
        <v>9.6153846153846159E-2</v>
      </c>
    </row>
    <row r="36" spans="1:5">
      <c r="A36" s="152" t="s">
        <v>40</v>
      </c>
      <c r="B36" s="117" t="s">
        <v>82</v>
      </c>
      <c r="C36" s="153">
        <v>42</v>
      </c>
      <c r="D36" s="117">
        <v>1</v>
      </c>
      <c r="E36" s="154">
        <f t="shared" si="0"/>
        <v>2.3809523809523808E-2</v>
      </c>
    </row>
    <row r="37" spans="1:5">
      <c r="A37" s="152" t="s">
        <v>49</v>
      </c>
      <c r="B37" s="117" t="s">
        <v>83</v>
      </c>
      <c r="C37" s="153">
        <v>198</v>
      </c>
      <c r="D37" s="117">
        <v>2</v>
      </c>
      <c r="E37" s="154">
        <f t="shared" si="0"/>
        <v>1.0101010101010102E-2</v>
      </c>
    </row>
    <row r="38" spans="1:5">
      <c r="A38" s="152" t="s">
        <v>40</v>
      </c>
      <c r="B38" s="117" t="s">
        <v>84</v>
      </c>
      <c r="C38" s="153">
        <v>50</v>
      </c>
      <c r="D38" s="117">
        <v>0</v>
      </c>
      <c r="E38" s="154">
        <f t="shared" si="0"/>
        <v>0</v>
      </c>
    </row>
    <row r="39" spans="1:5">
      <c r="A39" s="152" t="s">
        <v>49</v>
      </c>
      <c r="B39" s="117" t="s">
        <v>85</v>
      </c>
      <c r="C39" s="153">
        <v>140</v>
      </c>
      <c r="D39" s="117">
        <v>2</v>
      </c>
      <c r="E39" s="154">
        <f t="shared" si="0"/>
        <v>1.4285714285714285E-2</v>
      </c>
    </row>
    <row r="40" spans="1:5">
      <c r="A40" s="152" t="s">
        <v>43</v>
      </c>
      <c r="B40" s="117" t="s">
        <v>86</v>
      </c>
      <c r="C40" s="153">
        <v>169</v>
      </c>
      <c r="D40" s="117">
        <v>4</v>
      </c>
      <c r="E40" s="154">
        <f t="shared" si="0"/>
        <v>2.3668639053254437E-2</v>
      </c>
    </row>
    <row r="41" spans="1:5">
      <c r="A41" s="152" t="s">
        <v>49</v>
      </c>
      <c r="B41" s="117" t="s">
        <v>87</v>
      </c>
      <c r="C41" s="153">
        <v>46</v>
      </c>
      <c r="D41" s="117">
        <v>3</v>
      </c>
      <c r="E41" s="154">
        <f t="shared" si="0"/>
        <v>6.5217391304347824E-2</v>
      </c>
    </row>
    <row r="42" spans="1:5">
      <c r="A42" s="152" t="s">
        <v>40</v>
      </c>
      <c r="B42" s="117" t="s">
        <v>88</v>
      </c>
      <c r="C42" s="153">
        <v>52</v>
      </c>
      <c r="D42" s="117">
        <v>0</v>
      </c>
      <c r="E42" s="154">
        <f t="shared" si="0"/>
        <v>0</v>
      </c>
    </row>
    <row r="43" spans="1:5">
      <c r="A43" s="152" t="s">
        <v>40</v>
      </c>
      <c r="B43" s="117" t="s">
        <v>89</v>
      </c>
      <c r="C43" s="153">
        <v>42</v>
      </c>
      <c r="D43" s="117">
        <v>0</v>
      </c>
      <c r="E43" s="154">
        <f t="shared" si="0"/>
        <v>0</v>
      </c>
    </row>
    <row r="44" spans="1:5">
      <c r="A44" s="152" t="s">
        <v>47</v>
      </c>
      <c r="B44" s="117" t="s">
        <v>90</v>
      </c>
      <c r="C44" s="153">
        <v>953</v>
      </c>
      <c r="D44" s="117">
        <v>34</v>
      </c>
      <c r="E44" s="154">
        <f t="shared" si="0"/>
        <v>3.5676810073452254E-2</v>
      </c>
    </row>
    <row r="45" spans="1:5">
      <c r="A45" s="152" t="s">
        <v>47</v>
      </c>
      <c r="B45" s="117" t="s">
        <v>91</v>
      </c>
      <c r="C45" s="153">
        <v>51</v>
      </c>
      <c r="D45" s="117">
        <v>0</v>
      </c>
      <c r="E45" s="154">
        <f t="shared" si="0"/>
        <v>0</v>
      </c>
    </row>
    <row r="46" spans="1:5">
      <c r="A46" s="152" t="s">
        <v>49</v>
      </c>
      <c r="B46" s="117" t="s">
        <v>92</v>
      </c>
      <c r="C46" s="153">
        <v>193</v>
      </c>
      <c r="D46" s="117">
        <v>1</v>
      </c>
      <c r="E46" s="154">
        <f t="shared" si="0"/>
        <v>5.1813471502590676E-3</v>
      </c>
    </row>
    <row r="47" spans="1:5">
      <c r="A47" s="152" t="s">
        <v>40</v>
      </c>
      <c r="B47" s="117" t="s">
        <v>93</v>
      </c>
      <c r="C47" s="153">
        <v>67</v>
      </c>
      <c r="D47" s="117">
        <v>3</v>
      </c>
      <c r="E47" s="154">
        <f t="shared" si="0"/>
        <v>4.4776119402985072E-2</v>
      </c>
    </row>
    <row r="48" spans="1:5">
      <c r="A48" s="152" t="s">
        <v>47</v>
      </c>
      <c r="B48" s="117" t="s">
        <v>94</v>
      </c>
      <c r="C48" s="153">
        <v>70</v>
      </c>
      <c r="D48" s="117">
        <v>0</v>
      </c>
      <c r="E48" s="154">
        <f t="shared" si="0"/>
        <v>0</v>
      </c>
    </row>
    <row r="49" spans="1:5">
      <c r="A49" s="152" t="s">
        <v>49</v>
      </c>
      <c r="B49" s="117" t="s">
        <v>95</v>
      </c>
      <c r="C49" s="153">
        <v>104</v>
      </c>
      <c r="D49" s="117">
        <v>0</v>
      </c>
      <c r="E49" s="154">
        <f t="shared" si="0"/>
        <v>0</v>
      </c>
    </row>
    <row r="50" spans="1:5">
      <c r="A50" s="152" t="s">
        <v>43</v>
      </c>
      <c r="B50" s="117" t="s">
        <v>96</v>
      </c>
      <c r="C50" s="153">
        <v>84</v>
      </c>
      <c r="D50" s="117">
        <v>16</v>
      </c>
      <c r="E50" s="154">
        <f t="shared" si="0"/>
        <v>0.19047619047619047</v>
      </c>
    </row>
    <row r="51" spans="1:5">
      <c r="A51" s="152" t="s">
        <v>43</v>
      </c>
      <c r="B51" s="117" t="s">
        <v>97</v>
      </c>
      <c r="C51" s="153">
        <v>30</v>
      </c>
      <c r="D51" s="117">
        <v>0</v>
      </c>
      <c r="E51" s="154">
        <f t="shared" si="0"/>
        <v>0</v>
      </c>
    </row>
    <row r="52" spans="1:5">
      <c r="A52" s="152" t="s">
        <v>49</v>
      </c>
      <c r="B52" s="117" t="s">
        <v>98</v>
      </c>
      <c r="C52" s="153">
        <v>83</v>
      </c>
      <c r="D52" s="117">
        <v>4</v>
      </c>
      <c r="E52" s="154">
        <f t="shared" si="0"/>
        <v>4.8192771084337352E-2</v>
      </c>
    </row>
    <row r="53" spans="1:5">
      <c r="A53" s="152" t="s">
        <v>49</v>
      </c>
      <c r="B53" s="117" t="s">
        <v>99</v>
      </c>
      <c r="C53" s="153">
        <v>62</v>
      </c>
      <c r="D53" s="117">
        <v>1</v>
      </c>
      <c r="E53" s="154">
        <f t="shared" si="0"/>
        <v>1.6129032258064516E-2</v>
      </c>
    </row>
    <row r="54" spans="1:5">
      <c r="A54" s="152" t="s">
        <v>43</v>
      </c>
      <c r="B54" s="117" t="s">
        <v>100</v>
      </c>
      <c r="C54" s="153">
        <v>237</v>
      </c>
      <c r="D54" s="117">
        <v>4</v>
      </c>
      <c r="E54" s="154">
        <f t="shared" si="0"/>
        <v>1.6877637130801686E-2</v>
      </c>
    </row>
    <row r="55" spans="1:5">
      <c r="A55" s="152" t="s">
        <v>47</v>
      </c>
      <c r="B55" s="117" t="s">
        <v>101</v>
      </c>
      <c r="C55" s="153">
        <v>63</v>
      </c>
      <c r="D55" s="117">
        <v>1</v>
      </c>
      <c r="E55" s="154">
        <f t="shared" si="0"/>
        <v>1.5873015873015872E-2</v>
      </c>
    </row>
    <row r="56" spans="1:5">
      <c r="A56" s="152" t="s">
        <v>43</v>
      </c>
      <c r="B56" s="117" t="s">
        <v>102</v>
      </c>
      <c r="C56" s="153">
        <v>108</v>
      </c>
      <c r="D56" s="117">
        <v>8</v>
      </c>
      <c r="E56" s="154">
        <f t="shared" si="0"/>
        <v>7.407407407407407E-2</v>
      </c>
    </row>
    <row r="57" spans="1:5">
      <c r="A57" s="152" t="s">
        <v>43</v>
      </c>
      <c r="B57" s="117" t="s">
        <v>103</v>
      </c>
      <c r="C57" s="153">
        <v>113</v>
      </c>
      <c r="D57" s="117">
        <v>13</v>
      </c>
      <c r="E57" s="154">
        <f t="shared" si="0"/>
        <v>0.11504424778761062</v>
      </c>
    </row>
    <row r="58" spans="1:5">
      <c r="A58" s="152" t="s">
        <v>49</v>
      </c>
      <c r="B58" s="117" t="s">
        <v>104</v>
      </c>
      <c r="C58" s="153">
        <v>110</v>
      </c>
      <c r="D58" s="117">
        <v>2</v>
      </c>
      <c r="E58" s="154">
        <f t="shared" si="0"/>
        <v>1.8181818181818181E-2</v>
      </c>
    </row>
    <row r="59" spans="1:5">
      <c r="A59" s="152" t="s">
        <v>43</v>
      </c>
      <c r="B59" s="117" t="s">
        <v>105</v>
      </c>
      <c r="C59" s="153">
        <v>17</v>
      </c>
      <c r="D59" s="117">
        <v>2</v>
      </c>
      <c r="E59" s="154">
        <f t="shared" si="0"/>
        <v>0.11764705882352941</v>
      </c>
    </row>
    <row r="60" spans="1:5">
      <c r="A60" s="152" t="s">
        <v>49</v>
      </c>
      <c r="B60" s="117" t="s">
        <v>106</v>
      </c>
      <c r="C60" s="153">
        <v>71</v>
      </c>
      <c r="D60" s="117">
        <v>1</v>
      </c>
      <c r="E60" s="154">
        <f t="shared" si="0"/>
        <v>1.4084507042253521E-2</v>
      </c>
    </row>
    <row r="61" spans="1:5">
      <c r="A61" s="152" t="s">
        <v>47</v>
      </c>
      <c r="B61" s="117" t="s">
        <v>107</v>
      </c>
      <c r="C61" s="153">
        <v>95</v>
      </c>
      <c r="D61" s="117">
        <v>1</v>
      </c>
      <c r="E61" s="154">
        <f t="shared" si="0"/>
        <v>1.0526315789473684E-2</v>
      </c>
    </row>
    <row r="62" spans="1:5">
      <c r="A62" s="152" t="s">
        <v>49</v>
      </c>
      <c r="B62" s="117" t="s">
        <v>108</v>
      </c>
      <c r="C62" s="153">
        <v>40</v>
      </c>
      <c r="D62" s="117">
        <v>0</v>
      </c>
      <c r="E62" s="154">
        <f t="shared" si="0"/>
        <v>0</v>
      </c>
    </row>
    <row r="63" spans="1:5">
      <c r="A63" s="152" t="s">
        <v>40</v>
      </c>
      <c r="B63" s="117" t="s">
        <v>109</v>
      </c>
      <c r="C63" s="153">
        <v>36</v>
      </c>
      <c r="D63" s="117">
        <v>0</v>
      </c>
      <c r="E63" s="154">
        <f t="shared" si="0"/>
        <v>0</v>
      </c>
    </row>
    <row r="64" spans="1:5">
      <c r="A64" s="152" t="s">
        <v>40</v>
      </c>
      <c r="B64" s="117" t="s">
        <v>110</v>
      </c>
      <c r="C64" s="153">
        <v>213</v>
      </c>
      <c r="D64" s="117">
        <v>4</v>
      </c>
      <c r="E64" s="154">
        <f t="shared" si="0"/>
        <v>1.8779342723004695E-2</v>
      </c>
    </row>
    <row r="65" spans="1:5">
      <c r="A65" s="152" t="s">
        <v>40</v>
      </c>
      <c r="B65" s="117" t="s">
        <v>111</v>
      </c>
      <c r="C65" s="153">
        <v>107</v>
      </c>
      <c r="D65" s="117">
        <v>1</v>
      </c>
      <c r="E65" s="154">
        <f t="shared" si="0"/>
        <v>9.3457943925233638E-3</v>
      </c>
    </row>
    <row r="66" spans="1:5">
      <c r="A66" s="152" t="s">
        <v>47</v>
      </c>
      <c r="B66" s="117" t="s">
        <v>112</v>
      </c>
      <c r="C66" s="153">
        <v>37</v>
      </c>
      <c r="D66" s="117">
        <v>2</v>
      </c>
      <c r="E66" s="154">
        <f t="shared" si="0"/>
        <v>5.4054054054054057E-2</v>
      </c>
    </row>
    <row r="67" spans="1:5">
      <c r="A67" s="152" t="s">
        <v>47</v>
      </c>
      <c r="B67" s="117" t="s">
        <v>113</v>
      </c>
      <c r="C67" s="153">
        <v>168</v>
      </c>
      <c r="D67" s="117">
        <v>1</v>
      </c>
      <c r="E67" s="154">
        <f t="shared" ref="E67:E79" si="1">D67/C67</f>
        <v>5.9523809523809521E-3</v>
      </c>
    </row>
    <row r="68" spans="1:5">
      <c r="A68" s="152" t="s">
        <v>49</v>
      </c>
      <c r="B68" s="117" t="s">
        <v>114</v>
      </c>
      <c r="C68" s="153">
        <v>38</v>
      </c>
      <c r="D68" s="117">
        <v>2</v>
      </c>
      <c r="E68" s="154">
        <f t="shared" si="1"/>
        <v>5.2631578947368418E-2</v>
      </c>
    </row>
    <row r="69" spans="1:5">
      <c r="A69" s="152" t="s">
        <v>43</v>
      </c>
      <c r="B69" s="117" t="s">
        <v>115</v>
      </c>
      <c r="C69" s="153">
        <v>694</v>
      </c>
      <c r="D69" s="117">
        <v>38</v>
      </c>
      <c r="E69" s="154">
        <f t="shared" si="1"/>
        <v>5.4755043227665709E-2</v>
      </c>
    </row>
    <row r="70" spans="1:5">
      <c r="A70" s="152" t="s">
        <v>47</v>
      </c>
      <c r="B70" s="117" t="s">
        <v>116</v>
      </c>
      <c r="C70" s="153">
        <v>44</v>
      </c>
      <c r="D70" s="117">
        <v>0</v>
      </c>
      <c r="E70" s="154">
        <f t="shared" si="1"/>
        <v>0</v>
      </c>
    </row>
    <row r="71" spans="1:5">
      <c r="A71" s="152" t="s">
        <v>40</v>
      </c>
      <c r="B71" s="117" t="s">
        <v>117</v>
      </c>
      <c r="C71" s="153">
        <v>2559</v>
      </c>
      <c r="D71" s="117">
        <v>401</v>
      </c>
      <c r="E71" s="154">
        <f t="shared" si="1"/>
        <v>0.15670183665494333</v>
      </c>
    </row>
    <row r="72" spans="1:5">
      <c r="A72" s="152" t="s">
        <v>47</v>
      </c>
      <c r="B72" s="117" t="s">
        <v>118</v>
      </c>
      <c r="C72" s="153">
        <v>145</v>
      </c>
      <c r="D72" s="117">
        <v>4</v>
      </c>
      <c r="E72" s="154">
        <f t="shared" si="1"/>
        <v>2.7586206896551724E-2</v>
      </c>
    </row>
    <row r="73" spans="1:5">
      <c r="A73" s="152" t="s">
        <v>49</v>
      </c>
      <c r="B73" s="117" t="s">
        <v>119</v>
      </c>
      <c r="C73" s="153">
        <v>88</v>
      </c>
      <c r="D73" s="117">
        <v>11</v>
      </c>
      <c r="E73" s="154">
        <f t="shared" si="1"/>
        <v>0.125</v>
      </c>
    </row>
    <row r="74" spans="1:5">
      <c r="A74" s="152" t="s">
        <v>40</v>
      </c>
      <c r="B74" s="117" t="s">
        <v>120</v>
      </c>
      <c r="C74" s="153">
        <v>106</v>
      </c>
      <c r="D74" s="117">
        <v>6</v>
      </c>
      <c r="E74" s="154">
        <f t="shared" si="1"/>
        <v>5.6603773584905662E-2</v>
      </c>
    </row>
    <row r="75" spans="1:5">
      <c r="A75" s="152" t="s">
        <v>40</v>
      </c>
      <c r="B75" s="117" t="s">
        <v>121</v>
      </c>
      <c r="C75" s="153">
        <v>314</v>
      </c>
      <c r="D75" s="117">
        <v>27</v>
      </c>
      <c r="E75" s="154">
        <f t="shared" si="1"/>
        <v>8.598726114649681E-2</v>
      </c>
    </row>
    <row r="76" spans="1:5">
      <c r="A76" s="152" t="s">
        <v>43</v>
      </c>
      <c r="B76" s="117" t="s">
        <v>122</v>
      </c>
      <c r="C76" s="153">
        <v>35</v>
      </c>
      <c r="D76" s="117">
        <v>0</v>
      </c>
      <c r="E76" s="154">
        <f t="shared" si="1"/>
        <v>0</v>
      </c>
    </row>
    <row r="77" spans="1:5">
      <c r="A77" s="152" t="s">
        <v>47</v>
      </c>
      <c r="B77" s="117" t="s">
        <v>123</v>
      </c>
      <c r="C77" s="153">
        <v>98</v>
      </c>
      <c r="D77" s="117">
        <v>0</v>
      </c>
      <c r="E77" s="154">
        <f t="shared" si="1"/>
        <v>0</v>
      </c>
    </row>
    <row r="78" spans="1:5">
      <c r="A78" s="152" t="s">
        <v>40</v>
      </c>
      <c r="B78" s="117" t="s">
        <v>124</v>
      </c>
      <c r="C78" s="153">
        <v>1883</v>
      </c>
      <c r="D78" s="117">
        <v>267</v>
      </c>
      <c r="E78" s="154">
        <f t="shared" si="1"/>
        <v>0.14179500796601169</v>
      </c>
    </row>
    <row r="79" spans="1:5">
      <c r="A79" s="152" t="s">
        <v>40</v>
      </c>
      <c r="B79" s="117" t="s">
        <v>125</v>
      </c>
      <c r="C79" s="153">
        <v>1200</v>
      </c>
      <c r="D79" s="117">
        <v>148</v>
      </c>
      <c r="E79" s="154">
        <f t="shared" si="1"/>
        <v>0.12333333333333334</v>
      </c>
    </row>
    <row r="81" spans="1:37">
      <c r="B81" s="6" t="s">
        <v>126</v>
      </c>
      <c r="C81" s="155">
        <f>SUMIF($A$2:$A$79,"Norte",C$2:C$79)</f>
        <v>2089</v>
      </c>
      <c r="D81" s="156">
        <f>SUMIF($A$2:$A$79,"Norte",D$2:D$79)</f>
        <v>109</v>
      </c>
      <c r="E81" s="154">
        <f t="shared" ref="E81:E85" si="2">D81/C81</f>
        <v>5.2178075634274776E-2</v>
      </c>
    </row>
    <row r="82" spans="1:37">
      <c r="B82" s="6" t="s">
        <v>127</v>
      </c>
      <c r="C82" s="155">
        <f>SUMIF($A$2:$A$79,"CENTRAL",C$2:C$79)</f>
        <v>2513</v>
      </c>
      <c r="D82" s="156">
        <f>SUMIF($A$2:$A$79,"CENTRAL",D$2:D$79)</f>
        <v>86</v>
      </c>
      <c r="E82" s="154">
        <f t="shared" si="2"/>
        <v>3.4222045364106647E-2</v>
      </c>
      <c r="L82" t="s">
        <v>0</v>
      </c>
    </row>
    <row r="83" spans="1:37">
      <c r="B83" s="6" t="s">
        <v>128</v>
      </c>
      <c r="C83" s="155">
        <f>SUMIF($A$2:$A$79,"METROPOLITANA",C$2:C$79)</f>
        <v>10131</v>
      </c>
      <c r="D83" s="156">
        <f>SUMIF($A$2:$A$79,"METROPOLITANA",D$2:D$79)</f>
        <v>1194</v>
      </c>
      <c r="E83" s="154">
        <f t="shared" si="2"/>
        <v>0.11785608528279538</v>
      </c>
    </row>
    <row r="84" spans="1:37">
      <c r="B84" s="6" t="s">
        <v>129</v>
      </c>
      <c r="C84" s="155">
        <f>SUMIF($A$2:$A$79,"SUL",C$2:C$79)</f>
        <v>2855</v>
      </c>
      <c r="D84" s="156">
        <f>SUMIF($A$2:$A$79,"SUL",D$2:D$79)</f>
        <v>93</v>
      </c>
      <c r="E84" s="154">
        <f t="shared" si="2"/>
        <v>3.257443082311734E-2</v>
      </c>
    </row>
    <row r="85" spans="1:37">
      <c r="B85" s="157" t="s">
        <v>181</v>
      </c>
      <c r="C85" s="158">
        <f>SUM(C2:C79)</f>
        <v>17588</v>
      </c>
      <c r="D85" s="157">
        <f>SUM(D2:D79)</f>
        <v>1482</v>
      </c>
      <c r="E85" s="159">
        <f t="shared" si="2"/>
        <v>8.4261996816010917E-2</v>
      </c>
      <c r="J85" t="s">
        <v>0</v>
      </c>
    </row>
    <row r="86" spans="1:37">
      <c r="B86" s="318" t="s">
        <v>131</v>
      </c>
      <c r="C86" s="344"/>
      <c r="D86" s="160">
        <f>COUNTIF(E2:E79,"&gt;=0,95")</f>
        <v>0</v>
      </c>
      <c r="E86" s="161">
        <f>COUNTIF(E2:E79,"&gt;=0,90")/78</f>
        <v>0</v>
      </c>
    </row>
    <row r="91" spans="1:37" s="149" customFormat="1">
      <c r="A91" s="231" t="s">
        <v>235</v>
      </c>
      <c r="B91" s="232"/>
      <c r="C91" s="232"/>
      <c r="D91" s="232"/>
      <c r="E91" s="232"/>
      <c r="F91" s="232"/>
      <c r="G91" s="232"/>
      <c r="H91" s="232"/>
      <c r="I91" s="232"/>
      <c r="J91" s="232"/>
      <c r="K91" s="232"/>
      <c r="L91" s="232"/>
      <c r="M91" s="232"/>
      <c r="N91" s="232"/>
      <c r="O91" s="232"/>
      <c r="P91" s="233"/>
      <c r="Q91" s="233"/>
      <c r="R91" s="234"/>
      <c r="S91" s="234"/>
      <c r="T91" s="234"/>
      <c r="U91" s="234"/>
      <c r="V91" s="234"/>
      <c r="W91" s="234"/>
      <c r="X91" s="234"/>
      <c r="Y91" s="234"/>
      <c r="Z91" s="234"/>
      <c r="AA91" s="234"/>
      <c r="AB91" s="233"/>
      <c r="AC91" s="235"/>
      <c r="AD91" s="233"/>
      <c r="AE91" s="233"/>
      <c r="AF91" s="233"/>
      <c r="AG91" s="233"/>
      <c r="AH91" s="236"/>
      <c r="AI91" s="236"/>
      <c r="AJ91" s="236"/>
      <c r="AK91" s="237"/>
    </row>
    <row r="92" spans="1:37" s="149" customFormat="1">
      <c r="A92" s="238" t="s">
        <v>232</v>
      </c>
      <c r="B92" s="239"/>
      <c r="C92" s="239"/>
      <c r="D92" s="239"/>
      <c r="E92" s="239"/>
      <c r="F92" s="239"/>
      <c r="G92" s="239" t="s">
        <v>0</v>
      </c>
      <c r="H92" s="239"/>
      <c r="I92" s="239" t="s">
        <v>0</v>
      </c>
      <c r="J92" s="239"/>
      <c r="K92" s="239" t="s">
        <v>0</v>
      </c>
      <c r="L92" s="239"/>
      <c r="M92" s="239"/>
      <c r="N92" s="239"/>
      <c r="O92" s="239"/>
      <c r="P92" s="240"/>
      <c r="Q92" s="240"/>
      <c r="R92" s="241"/>
      <c r="S92" s="241"/>
      <c r="T92" s="241"/>
      <c r="U92" s="241"/>
      <c r="V92" s="241"/>
      <c r="W92" s="241"/>
      <c r="X92" s="241"/>
      <c r="Y92" s="241"/>
      <c r="Z92" s="241"/>
      <c r="AA92" s="241"/>
      <c r="AB92" s="240"/>
      <c r="AC92" s="241"/>
      <c r="AD92" s="240"/>
      <c r="AE92" s="240"/>
      <c r="AF92" s="240"/>
      <c r="AG92" s="240"/>
      <c r="AH92" s="242"/>
      <c r="AI92" s="242"/>
      <c r="AJ92" s="242"/>
      <c r="AK92" s="243"/>
    </row>
    <row r="93" spans="1:37" s="149" customFormat="1">
      <c r="A93" s="244" t="s">
        <v>140</v>
      </c>
      <c r="B93" s="245"/>
      <c r="C93" s="245"/>
      <c r="D93" s="246"/>
      <c r="E93" s="246"/>
      <c r="F93" s="246"/>
      <c r="G93" s="246"/>
      <c r="H93" s="246"/>
      <c r="I93" s="246"/>
      <c r="J93" s="246"/>
      <c r="K93" s="246"/>
      <c r="L93" s="246"/>
      <c r="M93" s="246"/>
      <c r="N93" s="246"/>
      <c r="O93" s="246"/>
      <c r="P93" s="240"/>
      <c r="Q93" s="240"/>
      <c r="R93" s="241"/>
      <c r="S93" s="241"/>
      <c r="T93" s="241"/>
      <c r="U93" s="241"/>
      <c r="V93" s="241"/>
      <c r="W93" s="241"/>
      <c r="X93" s="241"/>
      <c r="Y93" s="241"/>
      <c r="Z93" s="241"/>
      <c r="AA93" s="241"/>
      <c r="AB93" s="240"/>
      <c r="AC93" s="241"/>
      <c r="AD93" s="240"/>
      <c r="AE93" s="240"/>
      <c r="AF93" s="240"/>
      <c r="AG93" s="240"/>
      <c r="AH93" s="242"/>
      <c r="AI93" s="242"/>
      <c r="AJ93" s="242"/>
      <c r="AK93" s="243"/>
    </row>
    <row r="94" spans="1:37" s="149" customFormat="1" ht="17.25" customHeight="1">
      <c r="A94" s="230" t="s">
        <v>236</v>
      </c>
      <c r="B94" s="239"/>
      <c r="C94" s="239"/>
      <c r="D94" s="239"/>
      <c r="E94" s="239"/>
      <c r="F94" s="239"/>
      <c r="G94" s="239"/>
      <c r="H94" s="239"/>
      <c r="I94" s="239"/>
      <c r="J94" s="239"/>
      <c r="K94" s="239"/>
      <c r="L94" s="239"/>
      <c r="M94" s="239"/>
      <c r="N94" s="239"/>
      <c r="O94" s="239"/>
      <c r="P94" s="240"/>
      <c r="Q94" s="240"/>
      <c r="R94" s="241"/>
      <c r="S94" s="241"/>
      <c r="T94" s="241"/>
      <c r="U94" s="241"/>
      <c r="V94" s="241"/>
      <c r="W94" s="241"/>
      <c r="X94" s="241"/>
      <c r="Y94" s="241"/>
      <c r="Z94" s="241"/>
      <c r="AA94" s="241"/>
      <c r="AB94" s="240"/>
      <c r="AC94" s="247"/>
      <c r="AD94" s="240"/>
      <c r="AE94" s="240"/>
      <c r="AF94" s="240"/>
      <c r="AG94" s="240"/>
      <c r="AH94" s="242"/>
      <c r="AI94" s="242"/>
      <c r="AJ94" s="242"/>
      <c r="AK94" s="243"/>
    </row>
    <row r="95" spans="1:37" s="149" customFormat="1">
      <c r="A95" s="238" t="s">
        <v>244</v>
      </c>
      <c r="B95" s="239"/>
      <c r="C95" s="248"/>
      <c r="D95" s="248"/>
      <c r="E95" s="248"/>
      <c r="F95" s="248"/>
      <c r="G95" s="248"/>
      <c r="H95" s="248"/>
      <c r="I95" s="248"/>
      <c r="J95" s="248"/>
      <c r="K95" s="248"/>
      <c r="L95" s="248"/>
      <c r="M95" s="248"/>
      <c r="N95" s="248"/>
      <c r="O95" s="248"/>
      <c r="P95" s="240"/>
      <c r="Q95" s="240"/>
      <c r="R95" s="241"/>
      <c r="S95" s="241"/>
      <c r="T95" s="241"/>
      <c r="U95" s="241"/>
      <c r="V95" s="241"/>
      <c r="W95" s="241"/>
      <c r="X95" s="241"/>
      <c r="Y95" s="241"/>
      <c r="Z95" s="242"/>
      <c r="AA95" s="242"/>
      <c r="AB95" s="240"/>
      <c r="AC95" s="241"/>
      <c r="AD95" s="240"/>
      <c r="AE95" s="241"/>
      <c r="AF95" s="241"/>
      <c r="AG95" s="240"/>
      <c r="AH95" s="242"/>
      <c r="AI95" s="242"/>
      <c r="AJ95" s="242"/>
      <c r="AK95" s="243"/>
    </row>
    <row r="96" spans="1:37" s="149" customFormat="1">
      <c r="A96" s="238" t="s">
        <v>134</v>
      </c>
      <c r="B96" s="239"/>
      <c r="C96" s="248"/>
      <c r="D96" s="248"/>
      <c r="E96" s="248"/>
      <c r="F96" s="248"/>
      <c r="G96" s="248"/>
      <c r="H96" s="248"/>
      <c r="I96" s="248"/>
      <c r="J96" s="248"/>
      <c r="K96" s="248"/>
      <c r="L96" s="248"/>
      <c r="M96" s="248"/>
      <c r="N96" s="248"/>
      <c r="O96" s="248"/>
      <c r="P96" s="240"/>
      <c r="Q96" s="240"/>
      <c r="R96" s="241"/>
      <c r="S96" s="241"/>
      <c r="T96" s="241"/>
      <c r="U96" s="241"/>
      <c r="V96" s="241"/>
      <c r="W96" s="241"/>
      <c r="X96" s="241"/>
      <c r="Y96" s="241"/>
      <c r="Z96" s="242"/>
      <c r="AA96" s="242"/>
      <c r="AB96" s="240"/>
      <c r="AC96" s="241"/>
      <c r="AD96" s="240"/>
      <c r="AE96" s="241"/>
      <c r="AF96" s="241"/>
      <c r="AG96" s="240"/>
      <c r="AH96" s="242"/>
      <c r="AI96" s="242"/>
      <c r="AJ96" s="242"/>
      <c r="AK96" s="243"/>
    </row>
    <row r="97" spans="1:38" s="149" customFormat="1">
      <c r="A97" s="249" t="s">
        <v>135</v>
      </c>
      <c r="B97" s="250"/>
      <c r="C97" s="251"/>
      <c r="D97" s="251"/>
      <c r="E97" s="251"/>
      <c r="F97" s="251"/>
      <c r="G97" s="251"/>
      <c r="H97" s="251"/>
      <c r="I97" s="251"/>
      <c r="J97" s="251"/>
      <c r="K97" s="251"/>
      <c r="L97" s="251"/>
      <c r="M97" s="251"/>
      <c r="N97" s="251"/>
      <c r="O97" s="251"/>
      <c r="P97" s="252"/>
      <c r="Q97" s="252"/>
      <c r="R97" s="253"/>
      <c r="S97" s="253"/>
      <c r="T97" s="253"/>
      <c r="U97" s="253"/>
      <c r="V97" s="253"/>
      <c r="W97" s="253"/>
      <c r="X97" s="253"/>
      <c r="Y97" s="253"/>
      <c r="Z97" s="254"/>
      <c r="AA97" s="254"/>
      <c r="AB97" s="252"/>
      <c r="AC97" s="253"/>
      <c r="AD97" s="252"/>
      <c r="AE97" s="253"/>
      <c r="AF97" s="253"/>
      <c r="AG97" s="252"/>
      <c r="AH97" s="254"/>
      <c r="AI97" s="254"/>
      <c r="AJ97" s="254"/>
      <c r="AK97" s="255"/>
    </row>
    <row r="98" spans="1:38" s="149" customFormat="1">
      <c r="A98" s="166"/>
      <c r="B98" s="163"/>
      <c r="C98" s="164"/>
      <c r="D98" s="164"/>
      <c r="E98" s="164"/>
      <c r="F98" s="164"/>
      <c r="G98" s="164"/>
      <c r="H98" s="164"/>
      <c r="I98" s="164"/>
      <c r="J98" s="164"/>
      <c r="K98" s="164"/>
      <c r="L98" s="164"/>
      <c r="M98" s="164"/>
      <c r="N98" s="164"/>
      <c r="O98"/>
      <c r="P98"/>
      <c r="Q98"/>
      <c r="R98" s="165"/>
      <c r="S98" s="165"/>
      <c r="T98" s="165"/>
      <c r="U98" s="165"/>
      <c r="V98" s="165"/>
      <c r="W98" s="165"/>
      <c r="X98" s="165"/>
      <c r="Y98" s="165"/>
      <c r="AB98"/>
      <c r="AC98" s="165"/>
      <c r="AD98"/>
      <c r="AE98" s="165"/>
      <c r="AF98" s="165"/>
      <c r="AG98"/>
    </row>
    <row r="99" spans="1:38" s="149" customFormat="1">
      <c r="A99"/>
      <c r="B99"/>
      <c r="C99"/>
      <c r="D99"/>
      <c r="E99"/>
      <c r="F99" s="165"/>
      <c r="G99" s="165"/>
      <c r="H99" s="165"/>
      <c r="I99" s="165"/>
      <c r="J99"/>
      <c r="K99"/>
      <c r="L99"/>
      <c r="M99"/>
      <c r="N99"/>
      <c r="O99"/>
      <c r="P99"/>
      <c r="Q99"/>
      <c r="R99" s="165"/>
      <c r="S99" s="165"/>
      <c r="T99" s="165"/>
      <c r="U99" s="165"/>
      <c r="V99" s="165"/>
      <c r="W99" s="165"/>
      <c r="X99" s="165"/>
      <c r="Y99" s="165"/>
      <c r="Z99" s="165"/>
      <c r="AA99" s="165"/>
      <c r="AB99"/>
      <c r="AC99"/>
      <c r="AE99" s="165"/>
      <c r="AF99" s="165"/>
    </row>
    <row r="100" spans="1:38" s="299" customFormat="1">
      <c r="A100" s="259" t="s">
        <v>136</v>
      </c>
      <c r="B100" s="260"/>
      <c r="C100" s="260"/>
      <c r="D100" s="260"/>
      <c r="E100" s="260"/>
      <c r="F100" s="260"/>
      <c r="G100" s="261"/>
      <c r="H100" s="261"/>
      <c r="I100" s="261"/>
      <c r="J100" s="261"/>
      <c r="K100" s="261"/>
      <c r="L100" s="261"/>
      <c r="M100" s="261"/>
      <c r="N100" s="261"/>
      <c r="O100" s="261"/>
      <c r="P100" s="261"/>
      <c r="Q100" s="261"/>
      <c r="R100" s="262"/>
      <c r="S100" s="262"/>
      <c r="T100" s="262"/>
      <c r="U100" s="262"/>
      <c r="V100" s="262"/>
      <c r="W100" s="262"/>
      <c r="X100" s="261"/>
      <c r="Y100" s="262"/>
      <c r="Z100" s="262"/>
      <c r="AA100" s="261"/>
      <c r="AB100" s="262"/>
      <c r="AC100" s="262"/>
      <c r="AD100" s="263"/>
      <c r="AE100" s="263"/>
      <c r="AF100" s="263"/>
      <c r="AG100" s="263"/>
      <c r="AH100" s="263"/>
      <c r="AI100" s="263"/>
      <c r="AJ100" s="263"/>
      <c r="AK100" s="263"/>
      <c r="AL100" s="264"/>
    </row>
    <row r="101" spans="1:38" s="299" customFormat="1">
      <c r="A101" s="265"/>
      <c r="B101" s="256"/>
      <c r="C101" s="256"/>
      <c r="D101" s="256"/>
      <c r="E101" s="256"/>
      <c r="F101" s="256"/>
      <c r="G101" s="257"/>
      <c r="H101" s="257"/>
      <c r="I101" s="257"/>
      <c r="J101" s="257"/>
      <c r="K101" s="257"/>
      <c r="L101" s="257"/>
      <c r="M101" s="257"/>
      <c r="N101" s="257"/>
      <c r="O101" s="257"/>
      <c r="P101" s="257"/>
      <c r="Q101" s="257"/>
      <c r="R101" s="266" t="s">
        <v>0</v>
      </c>
      <c r="S101" s="266"/>
      <c r="T101" s="266"/>
      <c r="U101" s="266"/>
      <c r="V101" s="266"/>
      <c r="W101" s="266"/>
      <c r="X101" s="257"/>
      <c r="Y101" s="266"/>
      <c r="Z101" s="266"/>
      <c r="AA101" s="257"/>
      <c r="AB101" s="266"/>
      <c r="AC101" s="266"/>
      <c r="AD101" s="267"/>
      <c r="AE101" s="267"/>
      <c r="AF101" s="267"/>
      <c r="AG101" s="267"/>
      <c r="AH101" s="267"/>
      <c r="AI101" s="267"/>
      <c r="AJ101" s="267"/>
      <c r="AK101" s="267"/>
      <c r="AL101" s="268"/>
    </row>
    <row r="102" spans="1:38" s="222" customFormat="1">
      <c r="A102" s="274" t="s">
        <v>239</v>
      </c>
      <c r="B102" s="258"/>
      <c r="C102" s="258"/>
      <c r="D102" s="258"/>
      <c r="E102" s="258"/>
      <c r="F102" s="258"/>
      <c r="G102" s="258"/>
      <c r="H102" s="258"/>
      <c r="I102" s="258"/>
      <c r="J102" s="258"/>
      <c r="K102" s="258"/>
      <c r="L102" s="258"/>
      <c r="M102" s="258"/>
      <c r="N102" s="258" t="s">
        <v>0</v>
      </c>
      <c r="O102" s="257"/>
      <c r="P102" s="257"/>
      <c r="Q102" s="257"/>
      <c r="R102" s="269"/>
      <c r="S102" s="269"/>
      <c r="T102" s="269"/>
      <c r="U102" s="269"/>
      <c r="V102" s="269"/>
      <c r="W102" s="269"/>
      <c r="X102" s="269"/>
      <c r="Y102" s="269"/>
      <c r="Z102" s="269"/>
      <c r="AA102" s="269"/>
      <c r="AB102" s="269"/>
      <c r="AC102" s="269"/>
      <c r="AD102" s="269"/>
      <c r="AE102" s="269"/>
      <c r="AF102" s="269"/>
      <c r="AG102" s="269"/>
      <c r="AH102" s="269"/>
      <c r="AI102" s="269"/>
      <c r="AJ102" s="269"/>
      <c r="AK102" s="269"/>
      <c r="AL102" s="270"/>
    </row>
    <row r="103" spans="1:38" s="223" customFormat="1">
      <c r="A103" s="301" t="s">
        <v>240</v>
      </c>
      <c r="B103" s="257"/>
      <c r="C103" s="257"/>
      <c r="D103" s="257"/>
      <c r="E103" s="257"/>
      <c r="F103" s="257"/>
      <c r="G103" s="257"/>
      <c r="H103" s="257"/>
      <c r="I103" s="257"/>
      <c r="J103" s="257"/>
      <c r="K103" s="257"/>
      <c r="L103" s="257"/>
      <c r="M103" s="257"/>
      <c r="N103" s="257"/>
      <c r="O103" s="257"/>
      <c r="P103" s="257"/>
      <c r="Q103" s="257"/>
      <c r="R103" s="272"/>
      <c r="S103" s="272"/>
      <c r="T103" s="272"/>
      <c r="U103" s="272"/>
      <c r="V103" s="272"/>
      <c r="W103" s="272"/>
      <c r="X103" s="272"/>
      <c r="Y103" s="272"/>
      <c r="Z103" s="272"/>
      <c r="AA103" s="272"/>
      <c r="AB103" s="272"/>
      <c r="AC103" s="272"/>
      <c r="AD103" s="272"/>
      <c r="AE103" s="272"/>
      <c r="AF103" s="272"/>
      <c r="AG103" s="272"/>
      <c r="AH103" s="272"/>
      <c r="AI103" s="272"/>
      <c r="AJ103" s="272"/>
      <c r="AK103" s="272"/>
      <c r="AL103" s="273"/>
    </row>
    <row r="104" spans="1:38" s="224" customFormat="1">
      <c r="A104" s="274" t="s">
        <v>241</v>
      </c>
      <c r="B104" s="258"/>
      <c r="C104" s="258"/>
      <c r="D104" s="258"/>
      <c r="E104" s="258"/>
      <c r="F104" s="258"/>
      <c r="G104" s="258"/>
      <c r="H104" s="258"/>
      <c r="I104" s="258"/>
      <c r="J104" s="258"/>
      <c r="K104" s="258"/>
      <c r="L104" s="258"/>
      <c r="M104" s="258"/>
      <c r="N104" s="258"/>
      <c r="O104" s="257"/>
      <c r="P104" s="257"/>
      <c r="Q104" s="257"/>
      <c r="R104" s="275"/>
      <c r="S104" s="275"/>
      <c r="T104" s="275"/>
      <c r="U104" s="275"/>
      <c r="V104" s="275"/>
      <c r="W104" s="275"/>
      <c r="X104" s="258"/>
      <c r="Y104" s="275"/>
      <c r="Z104" s="275"/>
      <c r="AA104" s="258"/>
      <c r="AB104" s="275"/>
      <c r="AC104" s="275"/>
      <c r="AD104" s="276"/>
      <c r="AE104" s="276"/>
      <c r="AF104" s="276"/>
      <c r="AG104" s="276"/>
      <c r="AH104" s="276"/>
      <c r="AI104" s="276"/>
      <c r="AJ104" s="276"/>
      <c r="AK104" s="276"/>
      <c r="AL104" s="277"/>
    </row>
    <row r="105" spans="1:38" s="299" customFormat="1" ht="15" customHeight="1">
      <c r="A105" s="287" t="s">
        <v>231</v>
      </c>
      <c r="B105" s="257"/>
      <c r="C105" s="257"/>
      <c r="D105" s="257"/>
      <c r="E105" s="257"/>
      <c r="F105" s="257"/>
      <c r="G105" s="257"/>
      <c r="H105" s="257"/>
      <c r="I105" s="257"/>
      <c r="J105" s="257"/>
      <c r="K105" s="257"/>
      <c r="L105" s="257"/>
      <c r="M105" s="257"/>
      <c r="N105" s="257"/>
      <c r="O105" s="257"/>
      <c r="P105" s="257"/>
      <c r="Q105" s="257"/>
      <c r="R105" s="266"/>
      <c r="S105" s="266"/>
      <c r="T105" s="266"/>
      <c r="U105" s="266"/>
      <c r="V105" s="266"/>
      <c r="W105" s="266"/>
      <c r="X105" s="257"/>
      <c r="Y105" s="266"/>
      <c r="Z105" s="266"/>
      <c r="AA105" s="257"/>
      <c r="AB105" s="266"/>
      <c r="AC105" s="266"/>
      <c r="AD105" s="267"/>
      <c r="AE105" s="267"/>
      <c r="AF105" s="267"/>
      <c r="AG105" s="267"/>
      <c r="AH105" s="267"/>
      <c r="AI105" s="267"/>
      <c r="AJ105" s="267"/>
      <c r="AK105" s="267"/>
      <c r="AL105" s="268"/>
    </row>
    <row r="106" spans="1:38" s="224" customFormat="1" ht="15" customHeight="1">
      <c r="A106" s="274" t="s">
        <v>221</v>
      </c>
      <c r="B106" s="258"/>
      <c r="C106" s="258"/>
      <c r="D106" s="258"/>
      <c r="E106" s="258"/>
      <c r="F106" s="258"/>
      <c r="G106" s="258"/>
      <c r="H106" s="258"/>
      <c r="I106" s="258"/>
      <c r="J106" s="258"/>
      <c r="K106" s="258"/>
      <c r="L106" s="258"/>
      <c r="M106" s="258"/>
      <c r="N106" s="258"/>
      <c r="O106" s="257"/>
      <c r="P106" s="257"/>
      <c r="Q106" s="257"/>
      <c r="R106" s="275"/>
      <c r="S106" s="275"/>
      <c r="T106" s="275"/>
      <c r="U106" s="275"/>
      <c r="V106" s="275"/>
      <c r="W106" s="275"/>
      <c r="X106" s="258"/>
      <c r="Y106" s="275"/>
      <c r="Z106" s="275"/>
      <c r="AA106" s="258"/>
      <c r="AB106" s="275"/>
      <c r="AC106" s="275"/>
      <c r="AD106" s="276"/>
      <c r="AE106" s="276"/>
      <c r="AF106" s="276"/>
      <c r="AG106" s="276"/>
      <c r="AH106" s="276"/>
      <c r="AI106" s="276"/>
      <c r="AJ106" s="276"/>
      <c r="AK106" s="276"/>
      <c r="AL106" s="277"/>
    </row>
    <row r="107" spans="1:38" s="165" customFormat="1">
      <c r="A107" s="302" t="s">
        <v>242</v>
      </c>
      <c r="B107" s="303"/>
      <c r="C107" s="303"/>
      <c r="D107" s="303"/>
      <c r="E107" s="303"/>
      <c r="F107" s="303"/>
      <c r="G107" s="303"/>
      <c r="H107" s="303"/>
      <c r="I107" s="303"/>
      <c r="J107" s="303"/>
      <c r="K107" s="303"/>
      <c r="L107" s="303"/>
      <c r="M107" s="303"/>
      <c r="N107" s="303"/>
      <c r="O107" s="303"/>
      <c r="P107" s="303"/>
      <c r="Q107" s="303"/>
      <c r="R107" s="266"/>
      <c r="S107" s="266"/>
      <c r="T107" s="266"/>
      <c r="U107" s="266"/>
      <c r="V107" s="266"/>
      <c r="W107" s="266"/>
      <c r="X107" s="266"/>
      <c r="Y107" s="266"/>
      <c r="Z107" s="266"/>
      <c r="AA107" s="266"/>
      <c r="AB107" s="303"/>
      <c r="AC107" s="266"/>
      <c r="AD107" s="266"/>
      <c r="AE107" s="266"/>
      <c r="AF107" s="266"/>
      <c r="AG107" s="266"/>
      <c r="AH107" s="266"/>
      <c r="AI107" s="266"/>
      <c r="AJ107" s="266"/>
      <c r="AK107" s="266"/>
      <c r="AL107" s="278"/>
    </row>
    <row r="108" spans="1:38" s="165" customFormat="1">
      <c r="A108" s="271"/>
      <c r="B108" s="257"/>
      <c r="C108" s="257"/>
      <c r="D108" s="257"/>
      <c r="E108" s="257"/>
      <c r="F108" s="257"/>
      <c r="G108" s="257"/>
      <c r="H108" s="257"/>
      <c r="I108" s="257"/>
      <c r="J108" s="257"/>
      <c r="K108" s="257"/>
      <c r="L108" s="257"/>
      <c r="M108" s="257"/>
      <c r="N108" s="257"/>
      <c r="O108" s="257"/>
      <c r="P108" s="257"/>
      <c r="Q108" s="257"/>
      <c r="R108" s="266"/>
      <c r="S108" s="266"/>
      <c r="T108" s="266"/>
      <c r="U108" s="266"/>
      <c r="V108" s="266"/>
      <c r="W108" s="266"/>
      <c r="X108" s="266"/>
      <c r="Y108" s="266"/>
      <c r="Z108" s="266"/>
      <c r="AA108" s="266"/>
      <c r="AB108" s="257"/>
      <c r="AC108" s="266"/>
      <c r="AD108" s="266"/>
      <c r="AE108" s="266"/>
      <c r="AF108" s="266"/>
      <c r="AG108" s="266"/>
      <c r="AH108" s="266"/>
      <c r="AI108" s="266"/>
      <c r="AJ108" s="266"/>
      <c r="AK108" s="266"/>
      <c r="AL108" s="278"/>
    </row>
    <row r="109" spans="1:38" s="299" customFormat="1">
      <c r="A109" s="279" t="s">
        <v>137</v>
      </c>
      <c r="B109" s="280"/>
      <c r="C109" s="280"/>
      <c r="D109" s="280"/>
      <c r="E109" s="280"/>
      <c r="F109" s="280"/>
      <c r="G109" s="280"/>
      <c r="H109" s="280"/>
      <c r="I109" s="280"/>
      <c r="J109" s="280"/>
      <c r="K109" s="280"/>
      <c r="L109" s="280"/>
      <c r="M109" s="280"/>
      <c r="N109" s="280"/>
      <c r="O109" s="280"/>
      <c r="P109" s="280"/>
      <c r="Q109" s="280"/>
      <c r="R109" s="281"/>
      <c r="S109" s="281"/>
      <c r="T109" s="281"/>
      <c r="U109" s="281"/>
      <c r="V109" s="281"/>
      <c r="W109" s="281"/>
      <c r="X109" s="281"/>
      <c r="Y109" s="281"/>
      <c r="Z109" s="281"/>
      <c r="AA109" s="281"/>
      <c r="AB109" s="281"/>
      <c r="AC109" s="281"/>
      <c r="AD109" s="280"/>
      <c r="AE109" s="281"/>
      <c r="AF109" s="281"/>
      <c r="AG109" s="280"/>
      <c r="AH109" s="282"/>
      <c r="AI109" s="282"/>
      <c r="AJ109" s="282"/>
      <c r="AK109" s="282"/>
      <c r="AL109" s="283"/>
    </row>
  </sheetData>
  <customSheetViews>
    <customSheetView guid="{9EFA0E2E-4423-4194-BE85-A51AF61C76D7}" showGridLines="0">
      <selection activeCell="K7" sqref="K7"/>
      <pageMargins left="0" right="0" top="0" bottom="0" header="0" footer="0"/>
      <pageSetup paperSize="9" orientation="portrait"/>
    </customSheetView>
  </customSheetViews>
  <mergeCells count="1">
    <mergeCell ref="B86:C86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CFF"/>
  </sheetPr>
  <dimension ref="A1:AL109"/>
  <sheetViews>
    <sheetView showGridLines="0" topLeftCell="A76" workbookViewId="0">
      <selection activeCell="A95" sqref="A95"/>
    </sheetView>
  </sheetViews>
  <sheetFormatPr defaultColWidth="9" defaultRowHeight="15"/>
  <cols>
    <col min="1" max="1" width="13.85546875" customWidth="1"/>
    <col min="2" max="2" width="23.85546875" customWidth="1"/>
    <col min="3" max="5" width="14.7109375" customWidth="1"/>
    <col min="12" max="12" width="9.42578125" customWidth="1"/>
  </cols>
  <sheetData>
    <row r="1" spans="1:8" ht="45" customHeight="1">
      <c r="A1" s="114" t="s">
        <v>5</v>
      </c>
      <c r="B1" s="114" t="s">
        <v>6</v>
      </c>
      <c r="C1" s="115" t="s">
        <v>183</v>
      </c>
      <c r="D1" s="115" t="s">
        <v>184</v>
      </c>
      <c r="E1" s="115" t="s">
        <v>185</v>
      </c>
    </row>
    <row r="2" spans="1:8">
      <c r="A2" s="4" t="s">
        <v>40</v>
      </c>
      <c r="B2" s="4" t="s">
        <v>41</v>
      </c>
      <c r="C2" s="116">
        <v>5905</v>
      </c>
      <c r="D2" s="117">
        <v>6</v>
      </c>
      <c r="E2" s="118">
        <f>(D2/C2)</f>
        <v>1.0160880609652837E-3</v>
      </c>
    </row>
    <row r="3" spans="1:8">
      <c r="A3" s="4" t="s">
        <v>43</v>
      </c>
      <c r="B3" s="4" t="s">
        <v>44</v>
      </c>
      <c r="C3" s="116">
        <v>2357</v>
      </c>
      <c r="D3" s="117">
        <v>0</v>
      </c>
      <c r="E3" s="118">
        <f t="shared" ref="E3:E66" si="0">(D3/C3)</f>
        <v>0</v>
      </c>
    </row>
    <row r="4" spans="1:8">
      <c r="A4" s="4" t="s">
        <v>47</v>
      </c>
      <c r="B4" s="4" t="s">
        <v>48</v>
      </c>
      <c r="C4" s="116">
        <v>1775</v>
      </c>
      <c r="D4" s="117">
        <v>18</v>
      </c>
      <c r="E4" s="118">
        <f t="shared" si="0"/>
        <v>1.0140845070422535E-2</v>
      </c>
    </row>
    <row r="5" spans="1:8">
      <c r="A5" s="4" t="s">
        <v>49</v>
      </c>
      <c r="B5" s="4" t="s">
        <v>50</v>
      </c>
      <c r="C5" s="116">
        <v>5949</v>
      </c>
      <c r="D5" s="117">
        <v>113</v>
      </c>
      <c r="E5" s="118">
        <f t="shared" si="0"/>
        <v>1.899478904017482E-2</v>
      </c>
    </row>
    <row r="6" spans="1:8">
      <c r="A6" s="4" t="s">
        <v>49</v>
      </c>
      <c r="B6" s="4" t="s">
        <v>51</v>
      </c>
      <c r="C6" s="116">
        <v>3040</v>
      </c>
      <c r="D6" s="117">
        <v>90</v>
      </c>
      <c r="E6" s="118">
        <f t="shared" si="0"/>
        <v>2.9605263157894735E-2</v>
      </c>
    </row>
    <row r="7" spans="1:8">
      <c r="A7" s="4" t="s">
        <v>47</v>
      </c>
      <c r="B7" s="4" t="s">
        <v>52</v>
      </c>
      <c r="C7" s="116">
        <v>1417</v>
      </c>
      <c r="D7" s="117">
        <v>0</v>
      </c>
      <c r="E7" s="118">
        <f t="shared" si="0"/>
        <v>0</v>
      </c>
    </row>
    <row r="8" spans="1:8">
      <c r="A8" s="4" t="s">
        <v>49</v>
      </c>
      <c r="B8" s="4" t="s">
        <v>53</v>
      </c>
      <c r="C8" s="116">
        <v>5080</v>
      </c>
      <c r="D8" s="117">
        <v>391</v>
      </c>
      <c r="E8" s="118">
        <f t="shared" si="0"/>
        <v>7.6968503937007868E-2</v>
      </c>
    </row>
    <row r="9" spans="1:8">
      <c r="A9" s="4" t="s">
        <v>49</v>
      </c>
      <c r="B9" s="4" t="s">
        <v>54</v>
      </c>
      <c r="C9" s="116">
        <v>1536</v>
      </c>
      <c r="D9" s="117">
        <v>0</v>
      </c>
      <c r="E9" s="118">
        <f t="shared" si="0"/>
        <v>0</v>
      </c>
    </row>
    <row r="10" spans="1:8">
      <c r="A10" s="4" t="s">
        <v>40</v>
      </c>
      <c r="B10" s="4" t="s">
        <v>55</v>
      </c>
      <c r="C10" s="116">
        <v>13047</v>
      </c>
      <c r="D10" s="117">
        <v>526</v>
      </c>
      <c r="E10" s="118">
        <f t="shared" si="0"/>
        <v>4.0315781405687132E-2</v>
      </c>
    </row>
    <row r="11" spans="1:8">
      <c r="A11" s="4" t="s">
        <v>49</v>
      </c>
      <c r="B11" s="4" t="s">
        <v>56</v>
      </c>
      <c r="C11" s="116">
        <v>1843</v>
      </c>
      <c r="D11" s="117">
        <v>7</v>
      </c>
      <c r="E11" s="118">
        <f t="shared" si="0"/>
        <v>3.7981551817688553E-3</v>
      </c>
    </row>
    <row r="12" spans="1:8">
      <c r="A12" s="4" t="s">
        <v>47</v>
      </c>
      <c r="B12" s="4" t="s">
        <v>58</v>
      </c>
      <c r="C12" s="116">
        <v>5706</v>
      </c>
      <c r="D12" s="117">
        <v>51</v>
      </c>
      <c r="E12" s="118">
        <f t="shared" si="0"/>
        <v>8.9379600420609884E-3</v>
      </c>
    </row>
    <row r="13" spans="1:8">
      <c r="A13" s="4" t="s">
        <v>43</v>
      </c>
      <c r="B13" s="4" t="s">
        <v>59</v>
      </c>
      <c r="C13" s="116">
        <v>7226</v>
      </c>
      <c r="D13" s="117">
        <v>42</v>
      </c>
      <c r="E13" s="118">
        <f t="shared" si="0"/>
        <v>5.8123443122059231E-3</v>
      </c>
    </row>
    <row r="14" spans="1:8">
      <c r="A14" s="4" t="s">
        <v>43</v>
      </c>
      <c r="B14" s="4" t="s">
        <v>60</v>
      </c>
      <c r="C14" s="116">
        <v>2317</v>
      </c>
      <c r="D14" s="117">
        <v>56</v>
      </c>
      <c r="E14" s="118">
        <f t="shared" si="0"/>
        <v>2.4169184290030211E-2</v>
      </c>
      <c r="H14" t="s">
        <v>0</v>
      </c>
    </row>
    <row r="15" spans="1:8">
      <c r="A15" s="4" t="s">
        <v>49</v>
      </c>
      <c r="B15" s="4" t="s">
        <v>61</v>
      </c>
      <c r="C15" s="116">
        <v>1991</v>
      </c>
      <c r="D15" s="117">
        <v>103</v>
      </c>
      <c r="E15" s="118">
        <f t="shared" si="0"/>
        <v>5.1732797589151183E-2</v>
      </c>
    </row>
    <row r="16" spans="1:8">
      <c r="A16" s="4" t="s">
        <v>40</v>
      </c>
      <c r="B16" s="4" t="s">
        <v>62</v>
      </c>
      <c r="C16" s="116">
        <v>1637</v>
      </c>
      <c r="D16" s="117">
        <v>23</v>
      </c>
      <c r="E16" s="118">
        <f t="shared" si="0"/>
        <v>1.4050091631032376E-2</v>
      </c>
    </row>
    <row r="17" spans="1:5">
      <c r="A17" s="4" t="s">
        <v>49</v>
      </c>
      <c r="B17" s="4" t="s">
        <v>63</v>
      </c>
      <c r="C17" s="116">
        <v>32906</v>
      </c>
      <c r="D17" s="117">
        <v>696</v>
      </c>
      <c r="E17" s="118">
        <f t="shared" si="0"/>
        <v>2.1151157843554366E-2</v>
      </c>
    </row>
    <row r="18" spans="1:5">
      <c r="A18" s="4" t="s">
        <v>40</v>
      </c>
      <c r="B18" s="4" t="s">
        <v>64</v>
      </c>
      <c r="C18" s="116">
        <v>54005</v>
      </c>
      <c r="D18" s="117">
        <v>2450</v>
      </c>
      <c r="E18" s="118">
        <f t="shared" si="0"/>
        <v>4.5366169799092679E-2</v>
      </c>
    </row>
    <row r="19" spans="1:5">
      <c r="A19" s="4" t="s">
        <v>49</v>
      </c>
      <c r="B19" s="4" t="s">
        <v>65</v>
      </c>
      <c r="C19" s="116">
        <v>7171</v>
      </c>
      <c r="D19" s="117">
        <v>136</v>
      </c>
      <c r="E19" s="118">
        <f t="shared" si="0"/>
        <v>1.8965276809371077E-2</v>
      </c>
    </row>
    <row r="20" spans="1:5">
      <c r="A20" s="4" t="s">
        <v>47</v>
      </c>
      <c r="B20" s="4" t="s">
        <v>66</v>
      </c>
      <c r="C20" s="116">
        <v>21491</v>
      </c>
      <c r="D20" s="117">
        <v>756</v>
      </c>
      <c r="E20" s="118">
        <f t="shared" si="0"/>
        <v>3.5177516169559352E-2</v>
      </c>
    </row>
    <row r="21" spans="1:5">
      <c r="A21" s="4" t="s">
        <v>43</v>
      </c>
      <c r="B21" s="4" t="s">
        <v>67</v>
      </c>
      <c r="C21" s="116">
        <v>4468</v>
      </c>
      <c r="D21" s="117">
        <v>31</v>
      </c>
      <c r="E21" s="118">
        <f t="shared" si="0"/>
        <v>6.9382273948075199E-3</v>
      </c>
    </row>
    <row r="22" spans="1:5">
      <c r="A22" s="4" t="s">
        <v>40</v>
      </c>
      <c r="B22" s="4" t="s">
        <v>68</v>
      </c>
      <c r="C22" s="116">
        <v>2176</v>
      </c>
      <c r="D22" s="117">
        <v>87</v>
      </c>
      <c r="E22" s="118">
        <f t="shared" si="0"/>
        <v>3.998161764705882E-2</v>
      </c>
    </row>
    <row r="23" spans="1:5">
      <c r="A23" s="4" t="s">
        <v>49</v>
      </c>
      <c r="B23" s="4" t="s">
        <v>69</v>
      </c>
      <c r="C23" s="116">
        <v>847</v>
      </c>
      <c r="D23" s="117">
        <v>5</v>
      </c>
      <c r="E23" s="118">
        <f t="shared" si="0"/>
        <v>5.9031877213695395E-3</v>
      </c>
    </row>
    <row r="24" spans="1:5">
      <c r="A24" s="4" t="s">
        <v>40</v>
      </c>
      <c r="B24" s="4" t="s">
        <v>70</v>
      </c>
      <c r="C24" s="116">
        <v>6358</v>
      </c>
      <c r="D24" s="117">
        <v>302</v>
      </c>
      <c r="E24" s="118">
        <f t="shared" si="0"/>
        <v>4.7499213589178989E-2</v>
      </c>
    </row>
    <row r="25" spans="1:5">
      <c r="A25" s="4" t="s">
        <v>49</v>
      </c>
      <c r="B25" s="4" t="s">
        <v>71</v>
      </c>
      <c r="C25" s="116">
        <v>1145</v>
      </c>
      <c r="D25" s="117">
        <v>50</v>
      </c>
      <c r="E25" s="118">
        <f t="shared" si="0"/>
        <v>4.3668122270742356E-2</v>
      </c>
    </row>
    <row r="26" spans="1:5">
      <c r="A26" s="4" t="s">
        <v>43</v>
      </c>
      <c r="B26" s="4" t="s">
        <v>72</v>
      </c>
      <c r="C26" s="116">
        <v>4274</v>
      </c>
      <c r="D26" s="117">
        <v>87</v>
      </c>
      <c r="E26" s="118">
        <f t="shared" si="0"/>
        <v>2.0355638745905475E-2</v>
      </c>
    </row>
    <row r="27" spans="1:5">
      <c r="A27" s="4" t="s">
        <v>40</v>
      </c>
      <c r="B27" s="4" t="s">
        <v>73</v>
      </c>
      <c r="C27" s="116">
        <v>3432</v>
      </c>
      <c r="D27" s="117">
        <v>156</v>
      </c>
      <c r="E27" s="118">
        <f t="shared" si="0"/>
        <v>4.5454545454545456E-2</v>
      </c>
    </row>
    <row r="28" spans="1:5">
      <c r="A28" s="4" t="s">
        <v>47</v>
      </c>
      <c r="B28" s="4" t="s">
        <v>74</v>
      </c>
      <c r="C28" s="116">
        <v>1987</v>
      </c>
      <c r="D28" s="117">
        <v>25</v>
      </c>
      <c r="E28" s="118">
        <f t="shared" si="0"/>
        <v>1.2581781580271767E-2</v>
      </c>
    </row>
    <row r="29" spans="1:5">
      <c r="A29" s="4" t="s">
        <v>49</v>
      </c>
      <c r="B29" s="4" t="s">
        <v>75</v>
      </c>
      <c r="C29" s="116">
        <v>5504</v>
      </c>
      <c r="D29" s="117">
        <v>47</v>
      </c>
      <c r="E29" s="118">
        <f t="shared" si="0"/>
        <v>8.5392441860465112E-3</v>
      </c>
    </row>
    <row r="30" spans="1:5">
      <c r="A30" s="4" t="s">
        <v>40</v>
      </c>
      <c r="B30" s="4" t="s">
        <v>76</v>
      </c>
      <c r="C30" s="116">
        <v>21755</v>
      </c>
      <c r="D30" s="117">
        <v>456</v>
      </c>
      <c r="E30" s="118">
        <f t="shared" si="0"/>
        <v>2.0960698689956331E-2</v>
      </c>
    </row>
    <row r="31" spans="1:5">
      <c r="A31" s="4" t="s">
        <v>40</v>
      </c>
      <c r="B31" s="4" t="s">
        <v>77</v>
      </c>
      <c r="C31" s="116">
        <v>3852</v>
      </c>
      <c r="D31" s="117">
        <v>21</v>
      </c>
      <c r="E31" s="118">
        <f t="shared" si="0"/>
        <v>5.451713395638629E-3</v>
      </c>
    </row>
    <row r="32" spans="1:5">
      <c r="A32" s="4" t="s">
        <v>40</v>
      </c>
      <c r="B32" s="4" t="s">
        <v>78</v>
      </c>
      <c r="C32" s="116">
        <v>2121</v>
      </c>
      <c r="D32" s="117">
        <v>17</v>
      </c>
      <c r="E32" s="118">
        <f t="shared" si="0"/>
        <v>8.0150872230080154E-3</v>
      </c>
    </row>
    <row r="33" spans="1:5">
      <c r="A33" s="4" t="s">
        <v>49</v>
      </c>
      <c r="B33" s="4" t="s">
        <v>79</v>
      </c>
      <c r="C33" s="116">
        <v>1400</v>
      </c>
      <c r="D33" s="117">
        <v>48</v>
      </c>
      <c r="E33" s="118">
        <f t="shared" si="0"/>
        <v>3.4285714285714287E-2</v>
      </c>
    </row>
    <row r="34" spans="1:5">
      <c r="A34" s="4" t="s">
        <v>49</v>
      </c>
      <c r="B34" s="4" t="s">
        <v>80</v>
      </c>
      <c r="C34" s="116">
        <v>2560</v>
      </c>
      <c r="D34" s="117">
        <v>162</v>
      </c>
      <c r="E34" s="118">
        <f t="shared" si="0"/>
        <v>6.3281249999999997E-2</v>
      </c>
    </row>
    <row r="35" spans="1:5">
      <c r="A35" s="4" t="s">
        <v>49</v>
      </c>
      <c r="B35" s="4" t="s">
        <v>81</v>
      </c>
      <c r="C35" s="116">
        <v>2006</v>
      </c>
      <c r="D35" s="117">
        <v>24</v>
      </c>
      <c r="E35" s="118">
        <f t="shared" si="0"/>
        <v>1.1964107676969093E-2</v>
      </c>
    </row>
    <row r="36" spans="1:5">
      <c r="A36" s="4" t="s">
        <v>40</v>
      </c>
      <c r="B36" s="4" t="s">
        <v>82</v>
      </c>
      <c r="C36" s="116">
        <v>3214</v>
      </c>
      <c r="D36" s="117">
        <v>34</v>
      </c>
      <c r="E36" s="118">
        <f t="shared" si="0"/>
        <v>1.0578718108276292E-2</v>
      </c>
    </row>
    <row r="37" spans="1:5">
      <c r="A37" s="4" t="s">
        <v>49</v>
      </c>
      <c r="B37" s="4" t="s">
        <v>83</v>
      </c>
      <c r="C37" s="116">
        <v>6549</v>
      </c>
      <c r="D37" s="117">
        <v>57</v>
      </c>
      <c r="E37" s="118">
        <f t="shared" si="0"/>
        <v>8.703618873110398E-3</v>
      </c>
    </row>
    <row r="38" spans="1:5">
      <c r="A38" s="4" t="s">
        <v>40</v>
      </c>
      <c r="B38" s="4" t="s">
        <v>84</v>
      </c>
      <c r="C38" s="116">
        <v>2389</v>
      </c>
      <c r="D38" s="117">
        <v>23</v>
      </c>
      <c r="E38" s="118">
        <f t="shared" si="0"/>
        <v>9.6274591879447462E-3</v>
      </c>
    </row>
    <row r="39" spans="1:5">
      <c r="A39" s="4" t="s">
        <v>49</v>
      </c>
      <c r="B39" s="4" t="s">
        <v>85</v>
      </c>
      <c r="C39" s="116">
        <v>4417</v>
      </c>
      <c r="D39" s="117">
        <v>0</v>
      </c>
      <c r="E39" s="118">
        <f t="shared" si="0"/>
        <v>0</v>
      </c>
    </row>
    <row r="40" spans="1:5">
      <c r="A40" s="4" t="s">
        <v>43</v>
      </c>
      <c r="B40" s="4" t="s">
        <v>86</v>
      </c>
      <c r="C40" s="116">
        <v>3734</v>
      </c>
      <c r="D40" s="117">
        <v>94</v>
      </c>
      <c r="E40" s="118">
        <f t="shared" si="0"/>
        <v>2.5174076057846814E-2</v>
      </c>
    </row>
    <row r="41" spans="1:5">
      <c r="A41" s="4" t="s">
        <v>49</v>
      </c>
      <c r="B41" s="4" t="s">
        <v>87</v>
      </c>
      <c r="C41" s="116">
        <v>2356</v>
      </c>
      <c r="D41" s="117">
        <v>205</v>
      </c>
      <c r="E41" s="118">
        <f t="shared" si="0"/>
        <v>8.7011884550084892E-2</v>
      </c>
    </row>
    <row r="42" spans="1:5">
      <c r="A42" s="4" t="s">
        <v>40</v>
      </c>
      <c r="B42" s="4" t="s">
        <v>88</v>
      </c>
      <c r="C42" s="116">
        <v>3012</v>
      </c>
      <c r="D42" s="117">
        <v>47</v>
      </c>
      <c r="E42" s="118">
        <f t="shared" si="0"/>
        <v>1.5604249667994688E-2</v>
      </c>
    </row>
    <row r="43" spans="1:5">
      <c r="A43" s="4" t="s">
        <v>40</v>
      </c>
      <c r="B43" s="4" t="s">
        <v>89</v>
      </c>
      <c r="C43" s="116">
        <v>2471</v>
      </c>
      <c r="D43" s="117">
        <v>18</v>
      </c>
      <c r="E43" s="118">
        <f t="shared" si="0"/>
        <v>7.2845002023472277E-3</v>
      </c>
    </row>
    <row r="44" spans="1:5">
      <c r="A44" s="4" t="s">
        <v>47</v>
      </c>
      <c r="B44" s="4" t="s">
        <v>90</v>
      </c>
      <c r="C44" s="116">
        <v>21740</v>
      </c>
      <c r="D44" s="117">
        <v>236</v>
      </c>
      <c r="E44" s="118">
        <f t="shared" si="0"/>
        <v>1.0855565777368905E-2</v>
      </c>
    </row>
    <row r="45" spans="1:5">
      <c r="A45" s="4" t="s">
        <v>47</v>
      </c>
      <c r="B45" s="4" t="s">
        <v>91</v>
      </c>
      <c r="C45" s="116">
        <v>2524</v>
      </c>
      <c r="D45" s="117">
        <v>0</v>
      </c>
      <c r="E45" s="118">
        <f t="shared" si="0"/>
        <v>0</v>
      </c>
    </row>
    <row r="46" spans="1:5">
      <c r="A46" s="4" t="s">
        <v>49</v>
      </c>
      <c r="B46" s="4" t="s">
        <v>92</v>
      </c>
      <c r="C46" s="116">
        <v>7611</v>
      </c>
      <c r="D46" s="117">
        <v>158</v>
      </c>
      <c r="E46" s="118">
        <f t="shared" si="0"/>
        <v>2.0759427144921825E-2</v>
      </c>
    </row>
    <row r="47" spans="1:5">
      <c r="A47" s="4" t="s">
        <v>40</v>
      </c>
      <c r="B47" s="4" t="s">
        <v>93</v>
      </c>
      <c r="C47" s="116">
        <v>2879</v>
      </c>
      <c r="D47" s="117">
        <v>77</v>
      </c>
      <c r="E47" s="118">
        <f t="shared" si="0"/>
        <v>2.6745397707537338E-2</v>
      </c>
    </row>
    <row r="48" spans="1:5">
      <c r="A48" s="4" t="s">
        <v>47</v>
      </c>
      <c r="B48" s="4" t="s">
        <v>94</v>
      </c>
      <c r="C48" s="116">
        <v>2476</v>
      </c>
      <c r="D48" s="117">
        <v>32</v>
      </c>
      <c r="E48" s="118">
        <f t="shared" si="0"/>
        <v>1.2924071082390954E-2</v>
      </c>
    </row>
    <row r="49" spans="1:5">
      <c r="A49" s="4" t="s">
        <v>49</v>
      </c>
      <c r="B49" s="4" t="s">
        <v>95</v>
      </c>
      <c r="C49" s="116">
        <v>5077</v>
      </c>
      <c r="D49" s="117">
        <v>54</v>
      </c>
      <c r="E49" s="118">
        <f t="shared" si="0"/>
        <v>1.063620248178058E-2</v>
      </c>
    </row>
    <row r="50" spans="1:5">
      <c r="A50" s="4" t="s">
        <v>43</v>
      </c>
      <c r="B50" s="4" t="s">
        <v>96</v>
      </c>
      <c r="C50" s="116">
        <v>3304</v>
      </c>
      <c r="D50" s="117">
        <v>217</v>
      </c>
      <c r="E50" s="118">
        <f t="shared" si="0"/>
        <v>6.5677966101694921E-2</v>
      </c>
    </row>
    <row r="51" spans="1:5">
      <c r="A51" s="4" t="s">
        <v>43</v>
      </c>
      <c r="B51" s="4" t="s">
        <v>97</v>
      </c>
      <c r="C51" s="116">
        <v>1090</v>
      </c>
      <c r="D51" s="117">
        <v>0</v>
      </c>
      <c r="E51" s="118">
        <f t="shared" si="0"/>
        <v>0</v>
      </c>
    </row>
    <row r="52" spans="1:5">
      <c r="A52" s="4" t="s">
        <v>49</v>
      </c>
      <c r="B52" s="4" t="s">
        <v>98</v>
      </c>
      <c r="C52" s="116">
        <v>3309</v>
      </c>
      <c r="D52" s="117">
        <v>36</v>
      </c>
      <c r="E52" s="118">
        <f t="shared" si="0"/>
        <v>1.0879419764279238E-2</v>
      </c>
    </row>
    <row r="53" spans="1:5">
      <c r="A53" s="4" t="s">
        <v>49</v>
      </c>
      <c r="B53" s="4" t="s">
        <v>99</v>
      </c>
      <c r="C53" s="116">
        <v>2780</v>
      </c>
      <c r="D53" s="117">
        <v>38</v>
      </c>
      <c r="E53" s="118">
        <f t="shared" si="0"/>
        <v>1.3669064748201438E-2</v>
      </c>
    </row>
    <row r="54" spans="1:5">
      <c r="A54" s="4" t="s">
        <v>43</v>
      </c>
      <c r="B54" s="4" t="s">
        <v>100</v>
      </c>
      <c r="C54" s="116">
        <v>8352</v>
      </c>
      <c r="D54" s="117">
        <v>99</v>
      </c>
      <c r="E54" s="118">
        <f t="shared" si="0"/>
        <v>1.1853448275862068E-2</v>
      </c>
    </row>
    <row r="55" spans="1:5">
      <c r="A55" s="4" t="s">
        <v>47</v>
      </c>
      <c r="B55" s="4" t="s">
        <v>101</v>
      </c>
      <c r="C55" s="116">
        <v>3687</v>
      </c>
      <c r="D55" s="117">
        <v>22</v>
      </c>
      <c r="E55" s="118">
        <f t="shared" si="0"/>
        <v>5.9669107675617032E-3</v>
      </c>
    </row>
    <row r="56" spans="1:5">
      <c r="A56" s="4" t="s">
        <v>43</v>
      </c>
      <c r="B56" s="4" t="s">
        <v>102</v>
      </c>
      <c r="C56" s="116">
        <v>3253</v>
      </c>
      <c r="D56" s="117">
        <v>57</v>
      </c>
      <c r="E56" s="118">
        <f t="shared" si="0"/>
        <v>1.7522287119581925E-2</v>
      </c>
    </row>
    <row r="57" spans="1:5">
      <c r="A57" s="4" t="s">
        <v>43</v>
      </c>
      <c r="B57" s="4" t="s">
        <v>103</v>
      </c>
      <c r="C57" s="116">
        <v>3762</v>
      </c>
      <c r="D57" s="117">
        <v>137</v>
      </c>
      <c r="E57" s="118">
        <f t="shared" si="0"/>
        <v>3.6416799574694313E-2</v>
      </c>
    </row>
    <row r="58" spans="1:5">
      <c r="A58" s="4" t="s">
        <v>49</v>
      </c>
      <c r="B58" s="4" t="s">
        <v>104</v>
      </c>
      <c r="C58" s="116">
        <v>3886</v>
      </c>
      <c r="D58" s="117">
        <v>77</v>
      </c>
      <c r="E58" s="118">
        <f t="shared" si="0"/>
        <v>1.9814719505918683E-2</v>
      </c>
    </row>
    <row r="59" spans="1:5">
      <c r="A59" s="4" t="s">
        <v>43</v>
      </c>
      <c r="B59" s="4" t="s">
        <v>105</v>
      </c>
      <c r="C59" s="116">
        <v>1330</v>
      </c>
      <c r="D59" s="117">
        <v>20</v>
      </c>
      <c r="E59" s="118">
        <f t="shared" si="0"/>
        <v>1.5037593984962405E-2</v>
      </c>
    </row>
    <row r="60" spans="1:5">
      <c r="A60" s="4" t="s">
        <v>49</v>
      </c>
      <c r="B60" s="4" t="s">
        <v>106</v>
      </c>
      <c r="C60" s="116">
        <v>2214</v>
      </c>
      <c r="D60" s="117">
        <v>14</v>
      </c>
      <c r="E60" s="118">
        <f t="shared" si="0"/>
        <v>6.3233965672990066E-3</v>
      </c>
    </row>
    <row r="61" spans="1:5">
      <c r="A61" s="4" t="s">
        <v>47</v>
      </c>
      <c r="B61" s="4" t="s">
        <v>107</v>
      </c>
      <c r="C61" s="116">
        <v>3071</v>
      </c>
      <c r="D61" s="117">
        <v>23</v>
      </c>
      <c r="E61" s="118">
        <f t="shared" si="0"/>
        <v>7.4894171279713444E-3</v>
      </c>
    </row>
    <row r="62" spans="1:5">
      <c r="A62" s="4" t="s">
        <v>49</v>
      </c>
      <c r="B62" s="4" t="s">
        <v>108</v>
      </c>
      <c r="C62" s="116">
        <v>2232</v>
      </c>
      <c r="D62" s="117">
        <v>19</v>
      </c>
      <c r="E62" s="118">
        <f t="shared" si="0"/>
        <v>8.512544802867384E-3</v>
      </c>
    </row>
    <row r="63" spans="1:5">
      <c r="A63" s="4" t="s">
        <v>40</v>
      </c>
      <c r="B63" s="4" t="s">
        <v>109</v>
      </c>
      <c r="C63" s="116">
        <v>2634</v>
      </c>
      <c r="D63" s="117">
        <v>6</v>
      </c>
      <c r="E63" s="118">
        <f t="shared" si="0"/>
        <v>2.2779043280182231E-3</v>
      </c>
    </row>
    <row r="64" spans="1:5">
      <c r="A64" s="4" t="s">
        <v>40</v>
      </c>
      <c r="B64" s="4" t="s">
        <v>110</v>
      </c>
      <c r="C64" s="116">
        <v>5552</v>
      </c>
      <c r="D64" s="117">
        <v>76</v>
      </c>
      <c r="E64" s="118">
        <f t="shared" si="0"/>
        <v>1.3688760806916427E-2</v>
      </c>
    </row>
    <row r="65" spans="1:5">
      <c r="A65" s="4" t="s">
        <v>40</v>
      </c>
      <c r="B65" s="4" t="s">
        <v>111</v>
      </c>
      <c r="C65" s="116">
        <v>4767</v>
      </c>
      <c r="D65" s="117">
        <v>63</v>
      </c>
      <c r="E65" s="118">
        <f t="shared" si="0"/>
        <v>1.3215859030837005E-2</v>
      </c>
    </row>
    <row r="66" spans="1:5">
      <c r="A66" s="4" t="s">
        <v>47</v>
      </c>
      <c r="B66" s="4" t="s">
        <v>112</v>
      </c>
      <c r="C66" s="116">
        <v>1520</v>
      </c>
      <c r="D66" s="117">
        <v>14</v>
      </c>
      <c r="E66" s="118">
        <f t="shared" si="0"/>
        <v>9.2105263157894728E-3</v>
      </c>
    </row>
    <row r="67" spans="1:5">
      <c r="A67" s="4" t="s">
        <v>47</v>
      </c>
      <c r="B67" s="4" t="s">
        <v>113</v>
      </c>
      <c r="C67" s="116">
        <v>5456</v>
      </c>
      <c r="D67" s="117">
        <v>11</v>
      </c>
      <c r="E67" s="118">
        <f t="shared" ref="E67:E79" si="1">(D67/C67)</f>
        <v>2.0161290322580645E-3</v>
      </c>
    </row>
    <row r="68" spans="1:5">
      <c r="A68" s="4" t="s">
        <v>49</v>
      </c>
      <c r="B68" s="4" t="s">
        <v>114</v>
      </c>
      <c r="C68" s="116">
        <v>2456</v>
      </c>
      <c r="D68" s="117">
        <v>32</v>
      </c>
      <c r="E68" s="118">
        <f t="shared" si="1"/>
        <v>1.3029315960912053E-2</v>
      </c>
    </row>
    <row r="69" spans="1:5">
      <c r="A69" s="4" t="s">
        <v>43</v>
      </c>
      <c r="B69" s="4" t="s">
        <v>115</v>
      </c>
      <c r="C69" s="116">
        <v>17649</v>
      </c>
      <c r="D69" s="117">
        <v>835</v>
      </c>
      <c r="E69" s="118">
        <f t="shared" si="1"/>
        <v>4.7311462405802029E-2</v>
      </c>
    </row>
    <row r="70" spans="1:5">
      <c r="A70" s="4" t="s">
        <v>47</v>
      </c>
      <c r="B70" s="4" t="s">
        <v>116</v>
      </c>
      <c r="C70" s="116">
        <v>2370</v>
      </c>
      <c r="D70" s="117">
        <v>24</v>
      </c>
      <c r="E70" s="118">
        <f t="shared" si="1"/>
        <v>1.0126582278481013E-2</v>
      </c>
    </row>
    <row r="71" spans="1:5">
      <c r="A71" s="4" t="s">
        <v>40</v>
      </c>
      <c r="B71" s="4" t="s">
        <v>117</v>
      </c>
      <c r="C71" s="116">
        <v>66481</v>
      </c>
      <c r="D71" s="117">
        <v>2545</v>
      </c>
      <c r="E71" s="118">
        <f t="shared" si="1"/>
        <v>3.8281614295813844E-2</v>
      </c>
    </row>
    <row r="72" spans="1:5">
      <c r="A72" s="4" t="s">
        <v>47</v>
      </c>
      <c r="B72" s="4" t="s">
        <v>118</v>
      </c>
      <c r="C72" s="116">
        <v>3097</v>
      </c>
      <c r="D72" s="117">
        <v>78</v>
      </c>
      <c r="E72" s="118">
        <f t="shared" si="1"/>
        <v>2.5185663545366485E-2</v>
      </c>
    </row>
    <row r="73" spans="1:5">
      <c r="A73" s="4" t="s">
        <v>49</v>
      </c>
      <c r="B73" s="4" t="s">
        <v>119</v>
      </c>
      <c r="C73" s="116">
        <v>3365</v>
      </c>
      <c r="D73" s="117">
        <v>76</v>
      </c>
      <c r="E73" s="118">
        <f t="shared" si="1"/>
        <v>2.2585438335809806E-2</v>
      </c>
    </row>
    <row r="74" spans="1:5">
      <c r="A74" s="4" t="s">
        <v>40</v>
      </c>
      <c r="B74" s="4" t="s">
        <v>120</v>
      </c>
      <c r="C74" s="116">
        <v>3766</v>
      </c>
      <c r="D74" s="117">
        <v>69</v>
      </c>
      <c r="E74" s="118">
        <f t="shared" si="1"/>
        <v>1.8321826872012746E-2</v>
      </c>
    </row>
    <row r="75" spans="1:5">
      <c r="A75" s="4" t="s">
        <v>40</v>
      </c>
      <c r="B75" s="4" t="s">
        <v>121</v>
      </c>
      <c r="C75" s="116">
        <v>9758</v>
      </c>
      <c r="D75" s="117">
        <v>208</v>
      </c>
      <c r="E75" s="118">
        <f t="shared" si="1"/>
        <v>2.1315843410534947E-2</v>
      </c>
    </row>
    <row r="76" spans="1:5">
      <c r="A76" s="4" t="s">
        <v>43</v>
      </c>
      <c r="B76" s="4" t="s">
        <v>122</v>
      </c>
      <c r="C76" s="116">
        <v>1510</v>
      </c>
      <c r="D76" s="117">
        <v>17</v>
      </c>
      <c r="E76" s="118">
        <f t="shared" si="1"/>
        <v>1.1258278145695364E-2</v>
      </c>
    </row>
    <row r="77" spans="1:5">
      <c r="A77" s="4" t="s">
        <v>47</v>
      </c>
      <c r="B77" s="4" t="s">
        <v>123</v>
      </c>
      <c r="C77" s="116">
        <v>2160</v>
      </c>
      <c r="D77" s="117">
        <v>4</v>
      </c>
      <c r="E77" s="118">
        <f t="shared" si="1"/>
        <v>1.8518518518518519E-3</v>
      </c>
    </row>
    <row r="78" spans="1:5">
      <c r="A78" s="4" t="s">
        <v>40</v>
      </c>
      <c r="B78" s="4" t="s">
        <v>124</v>
      </c>
      <c r="C78" s="116">
        <v>81049</v>
      </c>
      <c r="D78" s="117">
        <v>3210</v>
      </c>
      <c r="E78" s="118">
        <f t="shared" si="1"/>
        <v>3.9605670643684684E-2</v>
      </c>
    </row>
    <row r="79" spans="1:5">
      <c r="A79" s="4" t="s">
        <v>40</v>
      </c>
      <c r="B79" s="4" t="s">
        <v>125</v>
      </c>
      <c r="C79" s="116">
        <v>64805</v>
      </c>
      <c r="D79" s="117">
        <v>2805</v>
      </c>
      <c r="E79" s="118">
        <f t="shared" si="1"/>
        <v>4.3283697245582904E-2</v>
      </c>
    </row>
    <row r="80" spans="1:5">
      <c r="C80" s="119"/>
    </row>
    <row r="81" spans="1:12">
      <c r="B81" s="6" t="s">
        <v>126</v>
      </c>
      <c r="C81" s="120">
        <f>SUMIF($A$2:$A$79,"Norte",C$2:C$79)</f>
        <v>64626</v>
      </c>
      <c r="D81" s="121">
        <f>SUMIF($A$2:$A$79,"Norte",D$2:D$79)</f>
        <v>1692</v>
      </c>
      <c r="E81" s="122">
        <f>D81/C81</f>
        <v>2.6181413053569771E-2</v>
      </c>
    </row>
    <row r="82" spans="1:12">
      <c r="B82" s="6" t="s">
        <v>127</v>
      </c>
      <c r="C82" s="120">
        <f>SUMIF($A$2:$A$79,"Central",C$2:C$79)</f>
        <v>80477</v>
      </c>
      <c r="D82" s="121">
        <f>SUMIF($A$2:$A$79,"Central",D$2:D$79)</f>
        <v>1294</v>
      </c>
      <c r="E82" s="122">
        <f t="shared" ref="E82:E85" si="2">D82/C82</f>
        <v>1.6079128198118717E-2</v>
      </c>
      <c r="G82" t="s">
        <v>0</v>
      </c>
    </row>
    <row r="83" spans="1:12">
      <c r="B83" s="6" t="s">
        <v>128</v>
      </c>
      <c r="C83" s="120">
        <f>SUMIF($A$2:$A$79,"Metropolitana",C$2:C$79)</f>
        <v>367065</v>
      </c>
      <c r="D83" s="121">
        <f>SUMIF($A$2:$A$79,"Metropolitana",D$2:D$79)</f>
        <v>13225</v>
      </c>
      <c r="E83" s="122">
        <f t="shared" si="2"/>
        <v>3.6029041177993E-2</v>
      </c>
    </row>
    <row r="84" spans="1:12">
      <c r="B84" s="6" t="s">
        <v>129</v>
      </c>
      <c r="C84" s="120">
        <f>SUMIF($A$2:$A$79,"sul",C$2:C$79)</f>
        <v>119230</v>
      </c>
      <c r="D84" s="121">
        <f>SUMIF($A$2:$A$79,"sul",D$2:D$79)</f>
        <v>2638</v>
      </c>
      <c r="E84" s="122">
        <f t="shared" si="2"/>
        <v>2.2125304034219577E-2</v>
      </c>
    </row>
    <row r="85" spans="1:12">
      <c r="B85" s="2" t="s">
        <v>130</v>
      </c>
      <c r="C85" s="123">
        <f>SUM(C2:C79)</f>
        <v>631398</v>
      </c>
      <c r="D85" s="124">
        <f>SUM(D2:D79)</f>
        <v>18849</v>
      </c>
      <c r="E85" s="125">
        <f t="shared" si="2"/>
        <v>2.9852802828010224E-2</v>
      </c>
    </row>
    <row r="86" spans="1:12">
      <c r="B86" s="318" t="s">
        <v>131</v>
      </c>
      <c r="C86" s="344"/>
      <c r="D86" s="319"/>
      <c r="E86" s="126">
        <f>COUNTIF(E2:E79,"&gt;=0,90")/78</f>
        <v>0</v>
      </c>
      <c r="I86" t="s">
        <v>0</v>
      </c>
    </row>
    <row r="87" spans="1:12">
      <c r="B87" s="127"/>
      <c r="C87" s="127"/>
      <c r="D87" s="127"/>
      <c r="E87" s="128"/>
    </row>
    <row r="88" spans="1:12">
      <c r="B88" s="127"/>
      <c r="C88" s="127"/>
      <c r="D88" s="127"/>
      <c r="E88" s="128"/>
    </row>
    <row r="89" spans="1:12">
      <c r="B89" s="127"/>
      <c r="C89" s="127"/>
      <c r="D89" s="127"/>
      <c r="E89" s="128"/>
    </row>
    <row r="91" spans="1:12">
      <c r="A91" s="298" t="s">
        <v>235</v>
      </c>
      <c r="B91" s="45"/>
      <c r="C91" s="45"/>
      <c r="D91" s="45"/>
      <c r="E91" s="129"/>
      <c r="F91" s="129"/>
      <c r="G91" s="129"/>
      <c r="H91" s="129"/>
      <c r="I91" s="129"/>
      <c r="J91" s="129"/>
      <c r="K91" s="129"/>
      <c r="L91" s="146"/>
    </row>
    <row r="92" spans="1:12">
      <c r="A92" s="48" t="s">
        <v>186</v>
      </c>
      <c r="B92" s="47"/>
      <c r="C92" s="47"/>
      <c r="D92" s="47"/>
      <c r="E92" s="130"/>
      <c r="F92" s="130"/>
      <c r="G92" s="130"/>
      <c r="H92" s="130"/>
      <c r="I92" s="130"/>
      <c r="J92" s="130"/>
      <c r="K92" s="130"/>
      <c r="L92" s="147"/>
    </row>
    <row r="93" spans="1:12">
      <c r="A93" s="48" t="s">
        <v>187</v>
      </c>
      <c r="B93" s="47"/>
      <c r="C93" s="47"/>
      <c r="D93" s="47"/>
      <c r="E93" s="130"/>
      <c r="F93" s="130"/>
      <c r="G93" s="130"/>
      <c r="H93" s="130"/>
      <c r="I93" s="130"/>
      <c r="J93" s="130"/>
      <c r="K93" s="130"/>
      <c r="L93" s="147"/>
    </row>
    <row r="94" spans="1:12">
      <c r="A94" s="50" t="s">
        <v>224</v>
      </c>
      <c r="B94" s="51"/>
      <c r="C94" s="51"/>
      <c r="D94" s="51"/>
      <c r="E94" s="130"/>
      <c r="F94" s="130"/>
      <c r="G94" s="130"/>
      <c r="H94" s="130"/>
      <c r="I94" s="130"/>
      <c r="J94" s="130"/>
      <c r="K94" s="130"/>
      <c r="L94" s="147"/>
    </row>
    <row r="95" spans="1:12">
      <c r="A95" s="305" t="s">
        <v>244</v>
      </c>
      <c r="B95" s="145"/>
      <c r="C95" s="145"/>
      <c r="D95" s="145"/>
      <c r="E95" s="145"/>
      <c r="F95" s="130"/>
      <c r="G95" s="130"/>
      <c r="H95" s="130"/>
      <c r="I95" s="130"/>
      <c r="J95" s="130"/>
      <c r="K95" s="130"/>
      <c r="L95" s="147"/>
    </row>
    <row r="96" spans="1:12">
      <c r="A96" s="50" t="s">
        <v>134</v>
      </c>
      <c r="B96" s="54"/>
      <c r="C96" s="55"/>
      <c r="D96" s="131"/>
      <c r="E96" s="130"/>
      <c r="F96" s="130"/>
      <c r="G96" s="130"/>
      <c r="H96" s="130"/>
      <c r="I96" s="130"/>
      <c r="J96" s="130"/>
      <c r="K96" s="130"/>
      <c r="L96" s="147"/>
    </row>
    <row r="97" spans="1:38">
      <c r="A97" s="132" t="s">
        <v>135</v>
      </c>
      <c r="B97" s="133"/>
      <c r="C97" s="134"/>
      <c r="D97" s="135"/>
      <c r="E97" s="136"/>
      <c r="F97" s="136"/>
      <c r="G97" s="136"/>
      <c r="H97" s="136"/>
      <c r="I97" s="136"/>
      <c r="J97" s="136"/>
      <c r="K97" s="136"/>
      <c r="L97" s="148"/>
    </row>
    <row r="98" spans="1:38">
      <c r="A98" s="137"/>
      <c r="B98" s="131"/>
      <c r="C98" s="138"/>
      <c r="D98" s="139"/>
      <c r="E98" s="130"/>
      <c r="F98" s="130"/>
      <c r="G98" s="130"/>
      <c r="H98" s="130"/>
      <c r="I98" s="130"/>
      <c r="J98" s="130"/>
      <c r="K98" s="130"/>
      <c r="L98" s="130"/>
    </row>
    <row r="99" spans="1:38">
      <c r="A99" s="137"/>
      <c r="B99" s="131"/>
      <c r="C99" s="138"/>
      <c r="D99" s="139"/>
      <c r="E99" s="130"/>
      <c r="F99" s="130"/>
      <c r="G99" s="130"/>
      <c r="H99" s="130"/>
      <c r="I99" s="130"/>
      <c r="J99" s="130"/>
      <c r="K99" s="130"/>
      <c r="L99" s="130"/>
    </row>
    <row r="100" spans="1:38" s="299" customFormat="1">
      <c r="A100" s="259" t="s">
        <v>136</v>
      </c>
      <c r="B100" s="260"/>
      <c r="C100" s="260"/>
      <c r="D100" s="260"/>
      <c r="E100" s="260"/>
      <c r="F100" s="260"/>
      <c r="G100" s="261"/>
      <c r="H100" s="261"/>
      <c r="I100" s="261"/>
      <c r="J100" s="261"/>
      <c r="K100" s="261"/>
      <c r="L100" s="261"/>
      <c r="M100" s="261"/>
      <c r="N100" s="261"/>
      <c r="O100" s="261"/>
      <c r="P100" s="261"/>
      <c r="Q100" s="261"/>
      <c r="R100" s="262"/>
      <c r="S100" s="262"/>
      <c r="T100" s="262"/>
      <c r="U100" s="262"/>
      <c r="V100" s="262"/>
      <c r="W100" s="262"/>
      <c r="X100" s="261"/>
      <c r="Y100" s="262"/>
      <c r="Z100" s="262"/>
      <c r="AA100" s="261"/>
      <c r="AB100" s="262"/>
      <c r="AC100" s="262"/>
      <c r="AD100" s="263"/>
      <c r="AE100" s="263"/>
      <c r="AF100" s="263"/>
      <c r="AG100" s="263"/>
      <c r="AH100" s="263"/>
      <c r="AI100" s="263"/>
      <c r="AJ100" s="263"/>
      <c r="AK100" s="263"/>
      <c r="AL100" s="264"/>
    </row>
    <row r="101" spans="1:38" s="299" customFormat="1">
      <c r="A101" s="265"/>
      <c r="B101" s="256"/>
      <c r="C101" s="256"/>
      <c r="D101" s="256"/>
      <c r="E101" s="256"/>
      <c r="F101" s="256"/>
      <c r="G101" s="257"/>
      <c r="H101" s="257"/>
      <c r="I101" s="257"/>
      <c r="J101" s="257"/>
      <c r="K101" s="257"/>
      <c r="L101" s="257"/>
      <c r="M101" s="257"/>
      <c r="N101" s="257"/>
      <c r="O101" s="257"/>
      <c r="P101" s="257"/>
      <c r="Q101" s="257"/>
      <c r="R101" s="266" t="s">
        <v>0</v>
      </c>
      <c r="S101" s="266"/>
      <c r="T101" s="266"/>
      <c r="U101" s="266"/>
      <c r="V101" s="266"/>
      <c r="W101" s="266"/>
      <c r="X101" s="257"/>
      <c r="Y101" s="266"/>
      <c r="Z101" s="266"/>
      <c r="AA101" s="257"/>
      <c r="AB101" s="266"/>
      <c r="AC101" s="266"/>
      <c r="AD101" s="267"/>
      <c r="AE101" s="267"/>
      <c r="AF101" s="267"/>
      <c r="AG101" s="267"/>
      <c r="AH101" s="267"/>
      <c r="AI101" s="267"/>
      <c r="AJ101" s="267"/>
      <c r="AK101" s="267"/>
      <c r="AL101" s="268"/>
    </row>
    <row r="102" spans="1:38" s="222" customFormat="1">
      <c r="A102" s="274" t="s">
        <v>239</v>
      </c>
      <c r="B102" s="258"/>
      <c r="C102" s="258"/>
      <c r="D102" s="258"/>
      <c r="E102" s="258"/>
      <c r="F102" s="258"/>
      <c r="G102" s="258"/>
      <c r="H102" s="258"/>
      <c r="I102" s="258"/>
      <c r="J102" s="258"/>
      <c r="K102" s="258"/>
      <c r="L102" s="258"/>
      <c r="M102" s="258"/>
      <c r="N102" s="258" t="s">
        <v>0</v>
      </c>
      <c r="O102" s="257"/>
      <c r="P102" s="257"/>
      <c r="Q102" s="257"/>
      <c r="R102" s="269"/>
      <c r="S102" s="269"/>
      <c r="T102" s="269"/>
      <c r="U102" s="269"/>
      <c r="V102" s="269"/>
      <c r="W102" s="269"/>
      <c r="X102" s="269"/>
      <c r="Y102" s="269"/>
      <c r="Z102" s="269"/>
      <c r="AA102" s="269"/>
      <c r="AB102" s="269"/>
      <c r="AC102" s="269"/>
      <c r="AD102" s="269"/>
      <c r="AE102" s="269"/>
      <c r="AF102" s="269"/>
      <c r="AG102" s="269"/>
      <c r="AH102" s="269"/>
      <c r="AI102" s="269"/>
      <c r="AJ102" s="269"/>
      <c r="AK102" s="269"/>
      <c r="AL102" s="270"/>
    </row>
    <row r="103" spans="1:38" s="223" customFormat="1">
      <c r="A103" s="301" t="s">
        <v>240</v>
      </c>
      <c r="B103" s="257"/>
      <c r="C103" s="257"/>
      <c r="D103" s="257"/>
      <c r="E103" s="257"/>
      <c r="F103" s="257"/>
      <c r="G103" s="257"/>
      <c r="H103" s="257"/>
      <c r="I103" s="257"/>
      <c r="J103" s="257"/>
      <c r="K103" s="257"/>
      <c r="L103" s="257"/>
      <c r="M103" s="257"/>
      <c r="N103" s="257"/>
      <c r="O103" s="257"/>
      <c r="P103" s="257"/>
      <c r="Q103" s="257"/>
      <c r="R103" s="272"/>
      <c r="S103" s="272"/>
      <c r="T103" s="272"/>
      <c r="U103" s="272"/>
      <c r="V103" s="272"/>
      <c r="W103" s="272"/>
      <c r="X103" s="272"/>
      <c r="Y103" s="272"/>
      <c r="Z103" s="272"/>
      <c r="AA103" s="272"/>
      <c r="AB103" s="272"/>
      <c r="AC103" s="272"/>
      <c r="AD103" s="272"/>
      <c r="AE103" s="272"/>
      <c r="AF103" s="272"/>
      <c r="AG103" s="272"/>
      <c r="AH103" s="272"/>
      <c r="AI103" s="272"/>
      <c r="AJ103" s="272"/>
      <c r="AK103" s="272"/>
      <c r="AL103" s="273"/>
    </row>
    <row r="104" spans="1:38" s="224" customFormat="1">
      <c r="A104" s="274" t="s">
        <v>241</v>
      </c>
      <c r="B104" s="258"/>
      <c r="C104" s="258"/>
      <c r="D104" s="258"/>
      <c r="E104" s="258"/>
      <c r="F104" s="258"/>
      <c r="G104" s="258"/>
      <c r="H104" s="258"/>
      <c r="I104" s="258"/>
      <c r="J104" s="258"/>
      <c r="K104" s="258"/>
      <c r="L104" s="258"/>
      <c r="M104" s="258"/>
      <c r="N104" s="258"/>
      <c r="O104" s="257"/>
      <c r="P104" s="257"/>
      <c r="Q104" s="257"/>
      <c r="R104" s="275"/>
      <c r="S104" s="275"/>
      <c r="T104" s="275"/>
      <c r="U104" s="275"/>
      <c r="V104" s="275"/>
      <c r="W104" s="275"/>
      <c r="X104" s="258"/>
      <c r="Y104" s="275"/>
      <c r="Z104" s="275"/>
      <c r="AA104" s="258"/>
      <c r="AB104" s="275"/>
      <c r="AC104" s="275"/>
      <c r="AD104" s="276"/>
      <c r="AE104" s="276"/>
      <c r="AF104" s="276"/>
      <c r="AG104" s="276"/>
      <c r="AH104" s="276"/>
      <c r="AI104" s="276"/>
      <c r="AJ104" s="276"/>
      <c r="AK104" s="276"/>
      <c r="AL104" s="277"/>
    </row>
    <row r="105" spans="1:38" s="299" customFormat="1" ht="15" customHeight="1">
      <c r="A105" s="287" t="s">
        <v>231</v>
      </c>
      <c r="B105" s="257"/>
      <c r="C105" s="257"/>
      <c r="D105" s="257"/>
      <c r="E105" s="257"/>
      <c r="F105" s="257"/>
      <c r="G105" s="257"/>
      <c r="H105" s="257"/>
      <c r="I105" s="257"/>
      <c r="J105" s="257"/>
      <c r="K105" s="257"/>
      <c r="L105" s="257"/>
      <c r="M105" s="257"/>
      <c r="N105" s="257"/>
      <c r="O105" s="257"/>
      <c r="P105" s="257"/>
      <c r="Q105" s="257"/>
      <c r="R105" s="266"/>
      <c r="S105" s="266"/>
      <c r="T105" s="266"/>
      <c r="U105" s="266"/>
      <c r="V105" s="266"/>
      <c r="W105" s="266"/>
      <c r="X105" s="257"/>
      <c r="Y105" s="266"/>
      <c r="Z105" s="266"/>
      <c r="AA105" s="257"/>
      <c r="AB105" s="266"/>
      <c r="AC105" s="266"/>
      <c r="AD105" s="267"/>
      <c r="AE105" s="267"/>
      <c r="AF105" s="267"/>
      <c r="AG105" s="267"/>
      <c r="AH105" s="267"/>
      <c r="AI105" s="267"/>
      <c r="AJ105" s="267"/>
      <c r="AK105" s="267"/>
      <c r="AL105" s="268"/>
    </row>
    <row r="106" spans="1:38" s="224" customFormat="1" ht="15" customHeight="1">
      <c r="A106" s="274" t="s">
        <v>221</v>
      </c>
      <c r="B106" s="258"/>
      <c r="C106" s="258"/>
      <c r="D106" s="258"/>
      <c r="E106" s="258"/>
      <c r="F106" s="258"/>
      <c r="G106" s="258"/>
      <c r="H106" s="258"/>
      <c r="I106" s="258"/>
      <c r="J106" s="258"/>
      <c r="K106" s="258"/>
      <c r="L106" s="258"/>
      <c r="M106" s="258"/>
      <c r="N106" s="258"/>
      <c r="O106" s="257"/>
      <c r="P106" s="257"/>
      <c r="Q106" s="257"/>
      <c r="R106" s="275"/>
      <c r="S106" s="275"/>
      <c r="T106" s="275"/>
      <c r="U106" s="275"/>
      <c r="V106" s="275"/>
      <c r="W106" s="275"/>
      <c r="X106" s="258"/>
      <c r="Y106" s="275"/>
      <c r="Z106" s="275"/>
      <c r="AA106" s="258"/>
      <c r="AB106" s="275"/>
      <c r="AC106" s="275"/>
      <c r="AD106" s="276"/>
      <c r="AE106" s="276"/>
      <c r="AF106" s="276"/>
      <c r="AG106" s="276"/>
      <c r="AH106" s="276"/>
      <c r="AI106" s="276"/>
      <c r="AJ106" s="276"/>
      <c r="AK106" s="276"/>
      <c r="AL106" s="277"/>
    </row>
    <row r="107" spans="1:38" s="165" customFormat="1">
      <c r="A107" s="302" t="s">
        <v>242</v>
      </c>
      <c r="B107" s="303"/>
      <c r="C107" s="303"/>
      <c r="D107" s="303"/>
      <c r="E107" s="303"/>
      <c r="F107" s="303"/>
      <c r="G107" s="303"/>
      <c r="H107" s="303"/>
      <c r="I107" s="303"/>
      <c r="J107" s="303"/>
      <c r="K107" s="303"/>
      <c r="L107" s="303"/>
      <c r="M107" s="303"/>
      <c r="N107" s="303"/>
      <c r="O107" s="303"/>
      <c r="P107" s="303"/>
      <c r="Q107" s="303"/>
      <c r="R107" s="266"/>
      <c r="S107" s="266"/>
      <c r="T107" s="266"/>
      <c r="U107" s="266"/>
      <c r="V107" s="266"/>
      <c r="W107" s="266"/>
      <c r="X107" s="266"/>
      <c r="Y107" s="266"/>
      <c r="Z107" s="266"/>
      <c r="AA107" s="266"/>
      <c r="AB107" s="303"/>
      <c r="AC107" s="266"/>
      <c r="AD107" s="266"/>
      <c r="AE107" s="266"/>
      <c r="AF107" s="266"/>
      <c r="AG107" s="266"/>
      <c r="AH107" s="266"/>
      <c r="AI107" s="266"/>
      <c r="AJ107" s="266"/>
      <c r="AK107" s="266"/>
      <c r="AL107" s="278"/>
    </row>
    <row r="108" spans="1:38" s="165" customFormat="1">
      <c r="A108" s="271"/>
      <c r="B108" s="257"/>
      <c r="C108" s="257"/>
      <c r="D108" s="257"/>
      <c r="E108" s="257"/>
      <c r="F108" s="257"/>
      <c r="G108" s="257"/>
      <c r="H108" s="257"/>
      <c r="I108" s="257"/>
      <c r="J108" s="257"/>
      <c r="K108" s="257"/>
      <c r="L108" s="257"/>
      <c r="M108" s="257"/>
      <c r="N108" s="257"/>
      <c r="O108" s="257"/>
      <c r="P108" s="257"/>
      <c r="Q108" s="257"/>
      <c r="R108" s="266"/>
      <c r="S108" s="266"/>
      <c r="T108" s="266"/>
      <c r="U108" s="266"/>
      <c r="V108" s="266"/>
      <c r="W108" s="266"/>
      <c r="X108" s="266"/>
      <c r="Y108" s="266"/>
      <c r="Z108" s="266"/>
      <c r="AA108" s="266"/>
      <c r="AB108" s="257"/>
      <c r="AC108" s="266"/>
      <c r="AD108" s="266"/>
      <c r="AE108" s="266"/>
      <c r="AF108" s="266"/>
      <c r="AG108" s="266"/>
      <c r="AH108" s="266"/>
      <c r="AI108" s="266"/>
      <c r="AJ108" s="266"/>
      <c r="AK108" s="266"/>
      <c r="AL108" s="278"/>
    </row>
    <row r="109" spans="1:38" s="299" customFormat="1">
      <c r="A109" s="279" t="s">
        <v>137</v>
      </c>
      <c r="B109" s="280"/>
      <c r="C109" s="280"/>
      <c r="D109" s="280"/>
      <c r="E109" s="280"/>
      <c r="F109" s="280"/>
      <c r="G109" s="280"/>
      <c r="H109" s="280"/>
      <c r="I109" s="280"/>
      <c r="J109" s="280"/>
      <c r="K109" s="280"/>
      <c r="L109" s="280"/>
      <c r="M109" s="280"/>
      <c r="N109" s="280"/>
      <c r="O109" s="280"/>
      <c r="P109" s="280"/>
      <c r="Q109" s="280"/>
      <c r="R109" s="281"/>
      <c r="S109" s="281"/>
      <c r="T109" s="281"/>
      <c r="U109" s="281"/>
      <c r="V109" s="281"/>
      <c r="W109" s="281"/>
      <c r="X109" s="281"/>
      <c r="Y109" s="281"/>
      <c r="Z109" s="281"/>
      <c r="AA109" s="281"/>
      <c r="AB109" s="281"/>
      <c r="AC109" s="281"/>
      <c r="AD109" s="280"/>
      <c r="AE109" s="281"/>
      <c r="AF109" s="281"/>
      <c r="AG109" s="280"/>
      <c r="AH109" s="282"/>
      <c r="AI109" s="282"/>
      <c r="AJ109" s="282"/>
      <c r="AK109" s="282"/>
      <c r="AL109" s="283"/>
    </row>
  </sheetData>
  <customSheetViews>
    <customSheetView guid="{9EFA0E2E-4423-4194-BE85-A51AF61C76D7}" showGridLines="0">
      <selection activeCell="H6" sqref="H6"/>
      <pageMargins left="0" right="0" top="0" bottom="0" header="0" footer="0"/>
      <pageSetup paperSize="9" orientation="portrait"/>
    </customSheetView>
  </customSheetViews>
  <mergeCells count="1">
    <mergeCell ref="B86:D86"/>
  </mergeCells>
  <pageMargins left="0.511811024" right="0.511811024" top="0.78740157499999996" bottom="0.78740157499999996" header="0.31496062000000002" footer="0.31496062000000002"/>
  <pageSetup paperSize="9" orientation="portrait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4506668294322"/>
  </sheetPr>
  <dimension ref="A1:AL109"/>
  <sheetViews>
    <sheetView showGridLines="0" topLeftCell="A67" workbookViewId="0">
      <selection activeCell="A95" sqref="A95"/>
    </sheetView>
  </sheetViews>
  <sheetFormatPr defaultColWidth="9" defaultRowHeight="15"/>
  <cols>
    <col min="1" max="1" width="13.85546875" customWidth="1"/>
    <col min="2" max="2" width="23.85546875" customWidth="1"/>
    <col min="3" max="5" width="14.7109375" customWidth="1"/>
    <col min="12" max="12" width="20.42578125" customWidth="1"/>
  </cols>
  <sheetData>
    <row r="1" spans="1:10" ht="45" customHeight="1">
      <c r="A1" s="114" t="s">
        <v>5</v>
      </c>
      <c r="B1" s="114" t="s">
        <v>6</v>
      </c>
      <c r="C1" s="115" t="s">
        <v>183</v>
      </c>
      <c r="D1" s="115" t="s">
        <v>184</v>
      </c>
      <c r="E1" s="115" t="s">
        <v>185</v>
      </c>
    </row>
    <row r="2" spans="1:10">
      <c r="A2" s="4" t="s">
        <v>40</v>
      </c>
      <c r="B2" s="4" t="s">
        <v>41</v>
      </c>
      <c r="C2" s="116">
        <v>5905</v>
      </c>
      <c r="D2" s="117">
        <v>15</v>
      </c>
      <c r="E2" s="118">
        <f>(D2/C2)</f>
        <v>2.5402201524132089E-3</v>
      </c>
    </row>
    <row r="3" spans="1:10">
      <c r="A3" s="4" t="s">
        <v>43</v>
      </c>
      <c r="B3" s="4" t="s">
        <v>44</v>
      </c>
      <c r="C3" s="116">
        <v>2357</v>
      </c>
      <c r="D3" s="117">
        <v>5</v>
      </c>
      <c r="E3" s="118">
        <f t="shared" ref="E3:E66" si="0">(D3/C3)</f>
        <v>2.1213406873143827E-3</v>
      </c>
    </row>
    <row r="4" spans="1:10">
      <c r="A4" s="4" t="s">
        <v>47</v>
      </c>
      <c r="B4" s="4" t="s">
        <v>48</v>
      </c>
      <c r="C4" s="116">
        <v>1775</v>
      </c>
      <c r="D4" s="117">
        <v>18</v>
      </c>
      <c r="E4" s="118">
        <f t="shared" si="0"/>
        <v>1.0140845070422535E-2</v>
      </c>
    </row>
    <row r="5" spans="1:10">
      <c r="A5" s="4" t="s">
        <v>49</v>
      </c>
      <c r="B5" s="4" t="s">
        <v>50</v>
      </c>
      <c r="C5" s="116">
        <v>5949</v>
      </c>
      <c r="D5" s="117">
        <v>123</v>
      </c>
      <c r="E5" s="118">
        <f t="shared" si="0"/>
        <v>2.0675743822491176E-2</v>
      </c>
    </row>
    <row r="6" spans="1:10">
      <c r="A6" s="4" t="s">
        <v>49</v>
      </c>
      <c r="B6" s="4" t="s">
        <v>51</v>
      </c>
      <c r="C6" s="116">
        <v>3040</v>
      </c>
      <c r="D6" s="117">
        <v>86</v>
      </c>
      <c r="E6" s="118">
        <f t="shared" si="0"/>
        <v>2.8289473684210528E-2</v>
      </c>
    </row>
    <row r="7" spans="1:10">
      <c r="A7" s="4" t="s">
        <v>47</v>
      </c>
      <c r="B7" s="4" t="s">
        <v>52</v>
      </c>
      <c r="C7" s="116">
        <v>1417</v>
      </c>
      <c r="D7" s="117">
        <v>3</v>
      </c>
      <c r="E7" s="118">
        <f t="shared" si="0"/>
        <v>2.1171489061397319E-3</v>
      </c>
      <c r="J7" t="s">
        <v>0</v>
      </c>
    </row>
    <row r="8" spans="1:10">
      <c r="A8" s="4" t="s">
        <v>49</v>
      </c>
      <c r="B8" s="4" t="s">
        <v>53</v>
      </c>
      <c r="C8" s="116">
        <v>5080</v>
      </c>
      <c r="D8" s="117">
        <v>343</v>
      </c>
      <c r="E8" s="118">
        <f t="shared" si="0"/>
        <v>6.7519685039370073E-2</v>
      </c>
    </row>
    <row r="9" spans="1:10">
      <c r="A9" s="4" t="s">
        <v>49</v>
      </c>
      <c r="B9" s="4" t="s">
        <v>54</v>
      </c>
      <c r="C9" s="116">
        <v>1536</v>
      </c>
      <c r="D9" s="117">
        <v>1</v>
      </c>
      <c r="E9" s="118">
        <f t="shared" si="0"/>
        <v>6.5104166666666663E-4</v>
      </c>
    </row>
    <row r="10" spans="1:10">
      <c r="A10" s="4" t="s">
        <v>40</v>
      </c>
      <c r="B10" s="4" t="s">
        <v>55</v>
      </c>
      <c r="C10" s="116">
        <v>13047</v>
      </c>
      <c r="D10" s="117">
        <v>499</v>
      </c>
      <c r="E10" s="118">
        <f t="shared" si="0"/>
        <v>3.8246340154824865E-2</v>
      </c>
    </row>
    <row r="11" spans="1:10">
      <c r="A11" s="4" t="s">
        <v>49</v>
      </c>
      <c r="B11" s="4" t="s">
        <v>56</v>
      </c>
      <c r="C11" s="116">
        <v>1843</v>
      </c>
      <c r="D11" s="117">
        <v>12</v>
      </c>
      <c r="E11" s="118">
        <f t="shared" si="0"/>
        <v>6.5111231687466084E-3</v>
      </c>
    </row>
    <row r="12" spans="1:10">
      <c r="A12" s="4" t="s">
        <v>47</v>
      </c>
      <c r="B12" s="4" t="s">
        <v>58</v>
      </c>
      <c r="C12" s="116">
        <v>5706</v>
      </c>
      <c r="D12" s="117">
        <v>47</v>
      </c>
      <c r="E12" s="118">
        <f t="shared" si="0"/>
        <v>8.2369435681738518E-3</v>
      </c>
    </row>
    <row r="13" spans="1:10">
      <c r="A13" s="4" t="s">
        <v>43</v>
      </c>
      <c r="B13" s="4" t="s">
        <v>59</v>
      </c>
      <c r="C13" s="116">
        <v>7226</v>
      </c>
      <c r="D13" s="117">
        <v>56</v>
      </c>
      <c r="E13" s="118">
        <f t="shared" si="0"/>
        <v>7.7497924162745644E-3</v>
      </c>
    </row>
    <row r="14" spans="1:10">
      <c r="A14" s="4" t="s">
        <v>43</v>
      </c>
      <c r="B14" s="4" t="s">
        <v>60</v>
      </c>
      <c r="C14" s="116">
        <v>2317</v>
      </c>
      <c r="D14" s="117">
        <v>53</v>
      </c>
      <c r="E14" s="118">
        <f t="shared" si="0"/>
        <v>2.2874406560207165E-2</v>
      </c>
    </row>
    <row r="15" spans="1:10">
      <c r="A15" s="4" t="s">
        <v>49</v>
      </c>
      <c r="B15" s="4" t="s">
        <v>61</v>
      </c>
      <c r="C15" s="116">
        <v>1991</v>
      </c>
      <c r="D15" s="117">
        <v>97</v>
      </c>
      <c r="E15" s="118">
        <f t="shared" si="0"/>
        <v>4.8719236564540434E-2</v>
      </c>
    </row>
    <row r="16" spans="1:10">
      <c r="A16" s="4" t="s">
        <v>40</v>
      </c>
      <c r="B16" s="4" t="s">
        <v>62</v>
      </c>
      <c r="C16" s="116">
        <v>1637</v>
      </c>
      <c r="D16" s="117">
        <v>24</v>
      </c>
      <c r="E16" s="118">
        <f t="shared" si="0"/>
        <v>1.4660965180207697E-2</v>
      </c>
    </row>
    <row r="17" spans="1:5">
      <c r="A17" s="4" t="s">
        <v>49</v>
      </c>
      <c r="B17" s="4" t="s">
        <v>63</v>
      </c>
      <c r="C17" s="116">
        <v>32906</v>
      </c>
      <c r="D17" s="117">
        <v>695</v>
      </c>
      <c r="E17" s="118">
        <f t="shared" si="0"/>
        <v>2.1120768248951559E-2</v>
      </c>
    </row>
    <row r="18" spans="1:5">
      <c r="A18" s="4" t="s">
        <v>40</v>
      </c>
      <c r="B18" s="4" t="s">
        <v>64</v>
      </c>
      <c r="C18" s="116">
        <v>54005</v>
      </c>
      <c r="D18" s="117">
        <v>2379</v>
      </c>
      <c r="E18" s="118">
        <f t="shared" si="0"/>
        <v>4.405147671511897E-2</v>
      </c>
    </row>
    <row r="19" spans="1:5">
      <c r="A19" s="4" t="s">
        <v>49</v>
      </c>
      <c r="B19" s="4" t="s">
        <v>65</v>
      </c>
      <c r="C19" s="116">
        <v>7171</v>
      </c>
      <c r="D19" s="117">
        <v>151</v>
      </c>
      <c r="E19" s="118">
        <f t="shared" si="0"/>
        <v>2.1057035280992887E-2</v>
      </c>
    </row>
    <row r="20" spans="1:5">
      <c r="A20" s="4" t="s">
        <v>47</v>
      </c>
      <c r="B20" s="4" t="s">
        <v>66</v>
      </c>
      <c r="C20" s="116">
        <v>21491</v>
      </c>
      <c r="D20" s="117">
        <v>777</v>
      </c>
      <c r="E20" s="118">
        <f t="shared" si="0"/>
        <v>3.6154669396491555E-2</v>
      </c>
    </row>
    <row r="21" spans="1:5">
      <c r="A21" s="4" t="s">
        <v>43</v>
      </c>
      <c r="B21" s="4" t="s">
        <v>67</v>
      </c>
      <c r="C21" s="116">
        <v>4468</v>
      </c>
      <c r="D21" s="117">
        <v>40</v>
      </c>
      <c r="E21" s="118">
        <f t="shared" si="0"/>
        <v>8.9525514771709933E-3</v>
      </c>
    </row>
    <row r="22" spans="1:5">
      <c r="A22" s="4" t="s">
        <v>40</v>
      </c>
      <c r="B22" s="4" t="s">
        <v>68</v>
      </c>
      <c r="C22" s="116">
        <v>2176</v>
      </c>
      <c r="D22" s="117">
        <v>84</v>
      </c>
      <c r="E22" s="118">
        <f t="shared" si="0"/>
        <v>3.860294117647059E-2</v>
      </c>
    </row>
    <row r="23" spans="1:5">
      <c r="A23" s="4" t="s">
        <v>49</v>
      </c>
      <c r="B23" s="4" t="s">
        <v>69</v>
      </c>
      <c r="C23" s="116">
        <v>847</v>
      </c>
      <c r="D23" s="117">
        <v>6</v>
      </c>
      <c r="E23" s="118">
        <f t="shared" si="0"/>
        <v>7.0838252656434475E-3</v>
      </c>
    </row>
    <row r="24" spans="1:5">
      <c r="A24" s="4" t="s">
        <v>40</v>
      </c>
      <c r="B24" s="4" t="s">
        <v>70</v>
      </c>
      <c r="C24" s="116">
        <v>6358</v>
      </c>
      <c r="D24" s="117">
        <v>276</v>
      </c>
      <c r="E24" s="118">
        <f t="shared" si="0"/>
        <v>4.3409877319911923E-2</v>
      </c>
    </row>
    <row r="25" spans="1:5">
      <c r="A25" s="4" t="s">
        <v>49</v>
      </c>
      <c r="B25" s="4" t="s">
        <v>71</v>
      </c>
      <c r="C25" s="116">
        <v>1145</v>
      </c>
      <c r="D25" s="117">
        <v>43</v>
      </c>
      <c r="E25" s="118">
        <f t="shared" si="0"/>
        <v>3.7554585152838431E-2</v>
      </c>
    </row>
    <row r="26" spans="1:5">
      <c r="A26" s="4" t="s">
        <v>43</v>
      </c>
      <c r="B26" s="4" t="s">
        <v>72</v>
      </c>
      <c r="C26" s="116">
        <v>4274</v>
      </c>
      <c r="D26" s="117">
        <v>81</v>
      </c>
      <c r="E26" s="118">
        <f t="shared" si="0"/>
        <v>1.8951801591015442E-2</v>
      </c>
    </row>
    <row r="27" spans="1:5">
      <c r="A27" s="4" t="s">
        <v>40</v>
      </c>
      <c r="B27" s="4" t="s">
        <v>73</v>
      </c>
      <c r="C27" s="116">
        <v>3432</v>
      </c>
      <c r="D27" s="117">
        <v>124</v>
      </c>
      <c r="E27" s="118">
        <f t="shared" si="0"/>
        <v>3.6130536130536128E-2</v>
      </c>
    </row>
    <row r="28" spans="1:5">
      <c r="A28" s="4" t="s">
        <v>47</v>
      </c>
      <c r="B28" s="4" t="s">
        <v>74</v>
      </c>
      <c r="C28" s="116">
        <v>1987</v>
      </c>
      <c r="D28" s="117">
        <v>27</v>
      </c>
      <c r="E28" s="118">
        <f t="shared" si="0"/>
        <v>1.3588324106693507E-2</v>
      </c>
    </row>
    <row r="29" spans="1:5">
      <c r="A29" s="4" t="s">
        <v>49</v>
      </c>
      <c r="B29" s="4" t="s">
        <v>75</v>
      </c>
      <c r="C29" s="116">
        <v>5504</v>
      </c>
      <c r="D29" s="117">
        <v>56</v>
      </c>
      <c r="E29" s="118">
        <f t="shared" si="0"/>
        <v>1.0174418604651164E-2</v>
      </c>
    </row>
    <row r="30" spans="1:5">
      <c r="A30" s="4" t="s">
        <v>40</v>
      </c>
      <c r="B30" s="4" t="s">
        <v>76</v>
      </c>
      <c r="C30" s="116">
        <v>21755</v>
      </c>
      <c r="D30" s="117">
        <v>381</v>
      </c>
      <c r="E30" s="118">
        <f t="shared" si="0"/>
        <v>1.7513215352792461E-2</v>
      </c>
    </row>
    <row r="31" spans="1:5">
      <c r="A31" s="4" t="s">
        <v>40</v>
      </c>
      <c r="B31" s="4" t="s">
        <v>77</v>
      </c>
      <c r="C31" s="116">
        <v>3852</v>
      </c>
      <c r="D31" s="117">
        <v>19</v>
      </c>
      <c r="E31" s="118">
        <f t="shared" si="0"/>
        <v>4.9325025960539979E-3</v>
      </c>
    </row>
    <row r="32" spans="1:5">
      <c r="A32" s="4" t="s">
        <v>40</v>
      </c>
      <c r="B32" s="4" t="s">
        <v>78</v>
      </c>
      <c r="C32" s="116">
        <v>2121</v>
      </c>
      <c r="D32" s="117">
        <v>27</v>
      </c>
      <c r="E32" s="118">
        <f t="shared" si="0"/>
        <v>1.272984441301273E-2</v>
      </c>
    </row>
    <row r="33" spans="1:5">
      <c r="A33" s="4" t="s">
        <v>49</v>
      </c>
      <c r="B33" s="4" t="s">
        <v>79</v>
      </c>
      <c r="C33" s="116">
        <v>1400</v>
      </c>
      <c r="D33" s="117">
        <v>45</v>
      </c>
      <c r="E33" s="118">
        <f t="shared" si="0"/>
        <v>3.214285714285714E-2</v>
      </c>
    </row>
    <row r="34" spans="1:5">
      <c r="A34" s="4" t="s">
        <v>49</v>
      </c>
      <c r="B34" s="4" t="s">
        <v>80</v>
      </c>
      <c r="C34" s="116">
        <v>2560</v>
      </c>
      <c r="D34" s="117">
        <v>163</v>
      </c>
      <c r="E34" s="118">
        <f t="shared" si="0"/>
        <v>6.3671875000000003E-2</v>
      </c>
    </row>
    <row r="35" spans="1:5">
      <c r="A35" s="4" t="s">
        <v>49</v>
      </c>
      <c r="B35" s="4" t="s">
        <v>81</v>
      </c>
      <c r="C35" s="116">
        <v>2006</v>
      </c>
      <c r="D35" s="117">
        <v>21</v>
      </c>
      <c r="E35" s="118">
        <f t="shared" si="0"/>
        <v>1.0468594217347957E-2</v>
      </c>
    </row>
    <row r="36" spans="1:5">
      <c r="A36" s="4" t="s">
        <v>40</v>
      </c>
      <c r="B36" s="4" t="s">
        <v>82</v>
      </c>
      <c r="C36" s="116">
        <v>3214</v>
      </c>
      <c r="D36" s="117">
        <v>34</v>
      </c>
      <c r="E36" s="118">
        <f t="shared" si="0"/>
        <v>1.0578718108276292E-2</v>
      </c>
    </row>
    <row r="37" spans="1:5">
      <c r="A37" s="4" t="s">
        <v>49</v>
      </c>
      <c r="B37" s="4" t="s">
        <v>83</v>
      </c>
      <c r="C37" s="116">
        <v>6549</v>
      </c>
      <c r="D37" s="117">
        <v>55</v>
      </c>
      <c r="E37" s="118">
        <f t="shared" si="0"/>
        <v>8.3982287372117888E-3</v>
      </c>
    </row>
    <row r="38" spans="1:5">
      <c r="A38" s="4" t="s">
        <v>40</v>
      </c>
      <c r="B38" s="4" t="s">
        <v>84</v>
      </c>
      <c r="C38" s="116">
        <v>2389</v>
      </c>
      <c r="D38" s="117">
        <v>26</v>
      </c>
      <c r="E38" s="118">
        <f t="shared" si="0"/>
        <v>1.0883214734198409E-2</v>
      </c>
    </row>
    <row r="39" spans="1:5">
      <c r="A39" s="4" t="s">
        <v>49</v>
      </c>
      <c r="B39" s="4" t="s">
        <v>85</v>
      </c>
      <c r="C39" s="116">
        <v>4417</v>
      </c>
      <c r="D39" s="117">
        <v>9</v>
      </c>
      <c r="E39" s="118">
        <f t="shared" si="0"/>
        <v>2.0375820692777906E-3</v>
      </c>
    </row>
    <row r="40" spans="1:5">
      <c r="A40" s="4" t="s">
        <v>43</v>
      </c>
      <c r="B40" s="4" t="s">
        <v>86</v>
      </c>
      <c r="C40" s="116">
        <v>3734</v>
      </c>
      <c r="D40" s="117">
        <v>89</v>
      </c>
      <c r="E40" s="118">
        <f t="shared" si="0"/>
        <v>2.3835029459025173E-2</v>
      </c>
    </row>
    <row r="41" spans="1:5">
      <c r="A41" s="4" t="s">
        <v>49</v>
      </c>
      <c r="B41" s="4" t="s">
        <v>87</v>
      </c>
      <c r="C41" s="116">
        <v>2356</v>
      </c>
      <c r="D41" s="117">
        <v>164</v>
      </c>
      <c r="E41" s="118">
        <f t="shared" si="0"/>
        <v>6.9609507640067916E-2</v>
      </c>
    </row>
    <row r="42" spans="1:5">
      <c r="A42" s="4" t="s">
        <v>40</v>
      </c>
      <c r="B42" s="4" t="s">
        <v>88</v>
      </c>
      <c r="C42" s="116">
        <v>3012</v>
      </c>
      <c r="D42" s="117">
        <v>49</v>
      </c>
      <c r="E42" s="118">
        <f t="shared" si="0"/>
        <v>1.6268260292164674E-2</v>
      </c>
    </row>
    <row r="43" spans="1:5">
      <c r="A43" s="4" t="s">
        <v>40</v>
      </c>
      <c r="B43" s="4" t="s">
        <v>89</v>
      </c>
      <c r="C43" s="116">
        <v>2471</v>
      </c>
      <c r="D43" s="117">
        <v>19</v>
      </c>
      <c r="E43" s="118">
        <f t="shared" si="0"/>
        <v>7.6891946580331851E-3</v>
      </c>
    </row>
    <row r="44" spans="1:5">
      <c r="A44" s="4" t="s">
        <v>47</v>
      </c>
      <c r="B44" s="4" t="s">
        <v>90</v>
      </c>
      <c r="C44" s="116">
        <v>21740</v>
      </c>
      <c r="D44" s="117">
        <v>265</v>
      </c>
      <c r="E44" s="118">
        <f t="shared" si="0"/>
        <v>1.218951241950322E-2</v>
      </c>
    </row>
    <row r="45" spans="1:5">
      <c r="A45" s="4" t="s">
        <v>47</v>
      </c>
      <c r="B45" s="4" t="s">
        <v>91</v>
      </c>
      <c r="C45" s="116">
        <v>2524</v>
      </c>
      <c r="D45" s="117">
        <v>0</v>
      </c>
      <c r="E45" s="118">
        <f t="shared" si="0"/>
        <v>0</v>
      </c>
    </row>
    <row r="46" spans="1:5">
      <c r="A46" s="4" t="s">
        <v>49</v>
      </c>
      <c r="B46" s="4" t="s">
        <v>92</v>
      </c>
      <c r="C46" s="116">
        <v>7611</v>
      </c>
      <c r="D46" s="117">
        <v>138</v>
      </c>
      <c r="E46" s="118">
        <f t="shared" si="0"/>
        <v>1.8131651556957035E-2</v>
      </c>
    </row>
    <row r="47" spans="1:5">
      <c r="A47" s="4" t="s">
        <v>40</v>
      </c>
      <c r="B47" s="4" t="s">
        <v>93</v>
      </c>
      <c r="C47" s="116">
        <v>2879</v>
      </c>
      <c r="D47" s="117">
        <v>80</v>
      </c>
      <c r="E47" s="118">
        <f t="shared" si="0"/>
        <v>2.7787426189649182E-2</v>
      </c>
    </row>
    <row r="48" spans="1:5">
      <c r="A48" s="4" t="s">
        <v>47</v>
      </c>
      <c r="B48" s="4" t="s">
        <v>94</v>
      </c>
      <c r="C48" s="116">
        <v>2476</v>
      </c>
      <c r="D48" s="117">
        <v>30</v>
      </c>
      <c r="E48" s="118">
        <f t="shared" si="0"/>
        <v>1.2116316639741519E-2</v>
      </c>
    </row>
    <row r="49" spans="1:5">
      <c r="A49" s="4" t="s">
        <v>49</v>
      </c>
      <c r="B49" s="4" t="s">
        <v>95</v>
      </c>
      <c r="C49" s="116">
        <v>5077</v>
      </c>
      <c r="D49" s="117">
        <v>62</v>
      </c>
      <c r="E49" s="118">
        <f t="shared" si="0"/>
        <v>1.221193618278511E-2</v>
      </c>
    </row>
    <row r="50" spans="1:5">
      <c r="A50" s="4" t="s">
        <v>43</v>
      </c>
      <c r="B50" s="4" t="s">
        <v>96</v>
      </c>
      <c r="C50" s="116">
        <v>3304</v>
      </c>
      <c r="D50" s="117">
        <v>217</v>
      </c>
      <c r="E50" s="118">
        <f t="shared" si="0"/>
        <v>6.5677966101694921E-2</v>
      </c>
    </row>
    <row r="51" spans="1:5">
      <c r="A51" s="4" t="s">
        <v>43</v>
      </c>
      <c r="B51" s="4" t="s">
        <v>97</v>
      </c>
      <c r="C51" s="116">
        <v>1090</v>
      </c>
      <c r="D51" s="117">
        <v>5</v>
      </c>
      <c r="E51" s="118">
        <f t="shared" si="0"/>
        <v>4.5871559633027525E-3</v>
      </c>
    </row>
    <row r="52" spans="1:5">
      <c r="A52" s="4" t="s">
        <v>49</v>
      </c>
      <c r="B52" s="4" t="s">
        <v>98</v>
      </c>
      <c r="C52" s="116">
        <v>3309</v>
      </c>
      <c r="D52" s="117">
        <v>31</v>
      </c>
      <c r="E52" s="118">
        <f t="shared" si="0"/>
        <v>9.3683892414626775E-3</v>
      </c>
    </row>
    <row r="53" spans="1:5">
      <c r="A53" s="4" t="s">
        <v>49</v>
      </c>
      <c r="B53" s="4" t="s">
        <v>99</v>
      </c>
      <c r="C53" s="116">
        <v>2780</v>
      </c>
      <c r="D53" s="117">
        <v>38</v>
      </c>
      <c r="E53" s="118">
        <f t="shared" si="0"/>
        <v>1.3669064748201438E-2</v>
      </c>
    </row>
    <row r="54" spans="1:5">
      <c r="A54" s="4" t="s">
        <v>43</v>
      </c>
      <c r="B54" s="4" t="s">
        <v>100</v>
      </c>
      <c r="C54" s="116">
        <v>8352</v>
      </c>
      <c r="D54" s="117">
        <v>112</v>
      </c>
      <c r="E54" s="118">
        <f t="shared" si="0"/>
        <v>1.3409961685823755E-2</v>
      </c>
    </row>
    <row r="55" spans="1:5">
      <c r="A55" s="4" t="s">
        <v>47</v>
      </c>
      <c r="B55" s="4" t="s">
        <v>101</v>
      </c>
      <c r="C55" s="116">
        <v>3687</v>
      </c>
      <c r="D55" s="117">
        <v>25</v>
      </c>
      <c r="E55" s="118">
        <f t="shared" si="0"/>
        <v>6.7805804176837535E-3</v>
      </c>
    </row>
    <row r="56" spans="1:5">
      <c r="A56" s="4" t="s">
        <v>43</v>
      </c>
      <c r="B56" s="4" t="s">
        <v>102</v>
      </c>
      <c r="C56" s="116">
        <v>3253</v>
      </c>
      <c r="D56" s="117">
        <v>62</v>
      </c>
      <c r="E56" s="118">
        <f t="shared" si="0"/>
        <v>1.9059329849369814E-2</v>
      </c>
    </row>
    <row r="57" spans="1:5">
      <c r="A57" s="4" t="s">
        <v>43</v>
      </c>
      <c r="B57" s="4" t="s">
        <v>103</v>
      </c>
      <c r="C57" s="116">
        <v>3762</v>
      </c>
      <c r="D57" s="117">
        <v>149</v>
      </c>
      <c r="E57" s="118">
        <f t="shared" si="0"/>
        <v>3.9606592238171187E-2</v>
      </c>
    </row>
    <row r="58" spans="1:5">
      <c r="A58" s="4" t="s">
        <v>49</v>
      </c>
      <c r="B58" s="4" t="s">
        <v>104</v>
      </c>
      <c r="C58" s="116">
        <v>3886</v>
      </c>
      <c r="D58" s="117">
        <v>78</v>
      </c>
      <c r="E58" s="118">
        <f t="shared" si="0"/>
        <v>2.0072053525476068E-2</v>
      </c>
    </row>
    <row r="59" spans="1:5">
      <c r="A59" s="4" t="s">
        <v>43</v>
      </c>
      <c r="B59" s="4" t="s">
        <v>105</v>
      </c>
      <c r="C59" s="116">
        <v>1330</v>
      </c>
      <c r="D59" s="117">
        <v>19</v>
      </c>
      <c r="E59" s="118">
        <f t="shared" si="0"/>
        <v>1.4285714285714285E-2</v>
      </c>
    </row>
    <row r="60" spans="1:5">
      <c r="A60" s="4" t="s">
        <v>49</v>
      </c>
      <c r="B60" s="4" t="s">
        <v>106</v>
      </c>
      <c r="C60" s="116">
        <v>2214</v>
      </c>
      <c r="D60" s="117">
        <v>18</v>
      </c>
      <c r="E60" s="118">
        <f t="shared" si="0"/>
        <v>8.130081300813009E-3</v>
      </c>
    </row>
    <row r="61" spans="1:5">
      <c r="A61" s="4" t="s">
        <v>47</v>
      </c>
      <c r="B61" s="4" t="s">
        <v>107</v>
      </c>
      <c r="C61" s="116">
        <v>3071</v>
      </c>
      <c r="D61" s="117">
        <v>29</v>
      </c>
      <c r="E61" s="118">
        <f t="shared" si="0"/>
        <v>9.4431781178769131E-3</v>
      </c>
    </row>
    <row r="62" spans="1:5">
      <c r="A62" s="4" t="s">
        <v>49</v>
      </c>
      <c r="B62" s="4" t="s">
        <v>108</v>
      </c>
      <c r="C62" s="116">
        <v>2232</v>
      </c>
      <c r="D62" s="117">
        <v>27</v>
      </c>
      <c r="E62" s="118">
        <f t="shared" si="0"/>
        <v>1.2096774193548387E-2</v>
      </c>
    </row>
    <row r="63" spans="1:5">
      <c r="A63" s="4" t="s">
        <v>40</v>
      </c>
      <c r="B63" s="4" t="s">
        <v>109</v>
      </c>
      <c r="C63" s="116">
        <v>2634</v>
      </c>
      <c r="D63" s="117">
        <v>20</v>
      </c>
      <c r="E63" s="118">
        <f t="shared" si="0"/>
        <v>7.5930144267274107E-3</v>
      </c>
    </row>
    <row r="64" spans="1:5">
      <c r="A64" s="4" t="s">
        <v>40</v>
      </c>
      <c r="B64" s="4" t="s">
        <v>110</v>
      </c>
      <c r="C64" s="116">
        <v>5552</v>
      </c>
      <c r="D64" s="117">
        <v>82</v>
      </c>
      <c r="E64" s="118">
        <f t="shared" si="0"/>
        <v>1.4769452449567724E-2</v>
      </c>
    </row>
    <row r="65" spans="1:10">
      <c r="A65" s="4" t="s">
        <v>40</v>
      </c>
      <c r="B65" s="4" t="s">
        <v>111</v>
      </c>
      <c r="C65" s="116">
        <v>4767</v>
      </c>
      <c r="D65" s="117">
        <v>70</v>
      </c>
      <c r="E65" s="118">
        <f t="shared" si="0"/>
        <v>1.4684287812041116E-2</v>
      </c>
    </row>
    <row r="66" spans="1:10">
      <c r="A66" s="4" t="s">
        <v>47</v>
      </c>
      <c r="B66" s="4" t="s">
        <v>112</v>
      </c>
      <c r="C66" s="116">
        <v>1520</v>
      </c>
      <c r="D66" s="117">
        <v>13</v>
      </c>
      <c r="E66" s="118">
        <f t="shared" si="0"/>
        <v>8.552631578947369E-3</v>
      </c>
    </row>
    <row r="67" spans="1:10">
      <c r="A67" s="4" t="s">
        <v>47</v>
      </c>
      <c r="B67" s="4" t="s">
        <v>113</v>
      </c>
      <c r="C67" s="116">
        <v>5456</v>
      </c>
      <c r="D67" s="117">
        <v>19</v>
      </c>
      <c r="E67" s="118">
        <f t="shared" ref="E67:E79" si="1">(D67/C67)</f>
        <v>3.4824046920821114E-3</v>
      </c>
    </row>
    <row r="68" spans="1:10">
      <c r="A68" s="4" t="s">
        <v>49</v>
      </c>
      <c r="B68" s="4" t="s">
        <v>114</v>
      </c>
      <c r="C68" s="116">
        <v>2456</v>
      </c>
      <c r="D68" s="117">
        <v>32</v>
      </c>
      <c r="E68" s="118">
        <f t="shared" si="1"/>
        <v>1.3029315960912053E-2</v>
      </c>
    </row>
    <row r="69" spans="1:10">
      <c r="A69" s="4" t="s">
        <v>43</v>
      </c>
      <c r="B69" s="4" t="s">
        <v>115</v>
      </c>
      <c r="C69" s="116">
        <v>17649</v>
      </c>
      <c r="D69" s="117">
        <v>736</v>
      </c>
      <c r="E69" s="118">
        <f t="shared" si="1"/>
        <v>4.1702079437928495E-2</v>
      </c>
    </row>
    <row r="70" spans="1:10">
      <c r="A70" s="4" t="s">
        <v>47</v>
      </c>
      <c r="B70" s="4" t="s">
        <v>116</v>
      </c>
      <c r="C70" s="116">
        <v>2370</v>
      </c>
      <c r="D70" s="117">
        <v>24</v>
      </c>
      <c r="E70" s="118">
        <f t="shared" si="1"/>
        <v>1.0126582278481013E-2</v>
      </c>
    </row>
    <row r="71" spans="1:10">
      <c r="A71" s="4" t="s">
        <v>40</v>
      </c>
      <c r="B71" s="4" t="s">
        <v>117</v>
      </c>
      <c r="C71" s="116">
        <v>66481</v>
      </c>
      <c r="D71" s="117">
        <v>2467</v>
      </c>
      <c r="E71" s="118">
        <f t="shared" si="1"/>
        <v>3.7108346745686735E-2</v>
      </c>
    </row>
    <row r="72" spans="1:10">
      <c r="A72" s="4" t="s">
        <v>47</v>
      </c>
      <c r="B72" s="4" t="s">
        <v>118</v>
      </c>
      <c r="C72" s="116">
        <v>3097</v>
      </c>
      <c r="D72" s="117">
        <v>69</v>
      </c>
      <c r="E72" s="118">
        <f t="shared" si="1"/>
        <v>2.2279625443978043E-2</v>
      </c>
    </row>
    <row r="73" spans="1:10">
      <c r="A73" s="4" t="s">
        <v>49</v>
      </c>
      <c r="B73" s="4" t="s">
        <v>119</v>
      </c>
      <c r="C73" s="116">
        <v>3365</v>
      </c>
      <c r="D73" s="117">
        <v>71</v>
      </c>
      <c r="E73" s="118">
        <f t="shared" si="1"/>
        <v>2.1099554234769689E-2</v>
      </c>
    </row>
    <row r="74" spans="1:10">
      <c r="A74" s="4" t="s">
        <v>40</v>
      </c>
      <c r="B74" s="4" t="s">
        <v>120</v>
      </c>
      <c r="C74" s="116">
        <v>3766</v>
      </c>
      <c r="D74" s="117">
        <v>78</v>
      </c>
      <c r="E74" s="118">
        <f t="shared" si="1"/>
        <v>2.0711630377057887E-2</v>
      </c>
    </row>
    <row r="75" spans="1:10">
      <c r="A75" s="4" t="s">
        <v>40</v>
      </c>
      <c r="B75" s="4" t="s">
        <v>121</v>
      </c>
      <c r="C75" s="116">
        <v>9758</v>
      </c>
      <c r="D75" s="117">
        <v>213</v>
      </c>
      <c r="E75" s="118">
        <f t="shared" si="1"/>
        <v>2.182824349251896E-2</v>
      </c>
    </row>
    <row r="76" spans="1:10">
      <c r="A76" s="4" t="s">
        <v>43</v>
      </c>
      <c r="B76" s="4" t="s">
        <v>122</v>
      </c>
      <c r="C76" s="116">
        <v>1510</v>
      </c>
      <c r="D76" s="117">
        <v>19</v>
      </c>
      <c r="E76" s="118">
        <f t="shared" si="1"/>
        <v>1.2582781456953643E-2</v>
      </c>
    </row>
    <row r="77" spans="1:10">
      <c r="A77" s="4" t="s">
        <v>47</v>
      </c>
      <c r="B77" s="4" t="s">
        <v>123</v>
      </c>
      <c r="C77" s="116">
        <v>2160</v>
      </c>
      <c r="D77" s="117">
        <v>5</v>
      </c>
      <c r="E77" s="118">
        <f t="shared" si="1"/>
        <v>2.3148148148148147E-3</v>
      </c>
    </row>
    <row r="78" spans="1:10">
      <c r="A78" s="4" t="s">
        <v>40</v>
      </c>
      <c r="B78" s="4" t="s">
        <v>124</v>
      </c>
      <c r="C78" s="116">
        <v>81049</v>
      </c>
      <c r="D78" s="117">
        <v>2891</v>
      </c>
      <c r="E78" s="118">
        <f t="shared" si="1"/>
        <v>3.5669780009623807E-2</v>
      </c>
      <c r="J78" t="s">
        <v>0</v>
      </c>
    </row>
    <row r="79" spans="1:10">
      <c r="A79" s="4" t="s">
        <v>40</v>
      </c>
      <c r="B79" s="4" t="s">
        <v>125</v>
      </c>
      <c r="C79" s="116">
        <v>64805</v>
      </c>
      <c r="D79" s="117">
        <v>2852</v>
      </c>
      <c r="E79" s="118">
        <f t="shared" si="1"/>
        <v>4.4008949926703185E-2</v>
      </c>
    </row>
    <row r="80" spans="1:10">
      <c r="C80" s="119"/>
      <c r="J80" t="s">
        <v>0</v>
      </c>
    </row>
    <row r="81" spans="1:22">
      <c r="B81" s="6" t="s">
        <v>126</v>
      </c>
      <c r="C81" s="120">
        <f>SUMIF($A$2:$A$79,"Norte",C$2:C$79)</f>
        <v>64626</v>
      </c>
      <c r="D81" s="121">
        <f>SUMIF($A$2:$A$79,"Norte",D$2:D$79)</f>
        <v>1643</v>
      </c>
      <c r="E81" s="122">
        <f>D81/C81</f>
        <v>2.542320428310587E-2</v>
      </c>
    </row>
    <row r="82" spans="1:22">
      <c r="B82" s="6" t="s">
        <v>127</v>
      </c>
      <c r="C82" s="120">
        <f>SUMIF($A$2:$A$79,"Central",C$2:C$79)</f>
        <v>80477</v>
      </c>
      <c r="D82" s="121">
        <f>SUMIF($A$2:$A$79,"Central",D$2:D$79)</f>
        <v>1351</v>
      </c>
      <c r="E82" s="122">
        <f t="shared" ref="E82:E85" si="2">D82/C82</f>
        <v>1.678740509710849E-2</v>
      </c>
      <c r="P82" t="s">
        <v>0</v>
      </c>
    </row>
    <row r="83" spans="1:22">
      <c r="B83" s="6" t="s">
        <v>128</v>
      </c>
      <c r="C83" s="120">
        <f>SUMIF($A$2:$A$79,"Metropolitana",C$2:C$79)</f>
        <v>367065</v>
      </c>
      <c r="D83" s="121">
        <f>SUMIF($A$2:$A$79,"Metropolitana",D$2:D$79)</f>
        <v>12709</v>
      </c>
      <c r="E83" s="122">
        <f t="shared" si="2"/>
        <v>3.4623295601596445E-2</v>
      </c>
    </row>
    <row r="84" spans="1:22">
      <c r="B84" s="6" t="s">
        <v>129</v>
      </c>
      <c r="C84" s="120">
        <f>SUMIF($A$2:$A$79,"sul",C$2:C$79)</f>
        <v>119230</v>
      </c>
      <c r="D84" s="121">
        <f>SUMIF($A$2:$A$79,"Sul",D$2:D$79)</f>
        <v>2565</v>
      </c>
      <c r="E84" s="122">
        <f t="shared" si="2"/>
        <v>2.1513042019625932E-2</v>
      </c>
    </row>
    <row r="85" spans="1:22">
      <c r="B85" s="2" t="s">
        <v>130</v>
      </c>
      <c r="C85" s="123">
        <f>SUM(C2:C79)</f>
        <v>631398</v>
      </c>
      <c r="D85" s="124">
        <f>SUM(D81:D84)</f>
        <v>18268</v>
      </c>
      <c r="E85" s="125">
        <f t="shared" si="2"/>
        <v>2.893262252968809E-2</v>
      </c>
    </row>
    <row r="86" spans="1:22">
      <c r="B86" s="318" t="s">
        <v>131</v>
      </c>
      <c r="C86" s="344"/>
      <c r="D86" s="319"/>
      <c r="E86" s="126">
        <f>COUNTIF(E2:E79,"&gt;=0,90")/78</f>
        <v>0</v>
      </c>
    </row>
    <row r="87" spans="1:22">
      <c r="B87" s="127"/>
      <c r="C87" s="127"/>
      <c r="D87" s="127"/>
      <c r="E87" s="128"/>
    </row>
    <row r="88" spans="1:22">
      <c r="B88" s="127"/>
      <c r="C88" s="127"/>
      <c r="D88" s="127"/>
      <c r="E88" s="128"/>
    </row>
    <row r="89" spans="1:22">
      <c r="B89" s="127"/>
      <c r="C89" s="127"/>
      <c r="D89" s="127"/>
      <c r="E89" s="128"/>
    </row>
    <row r="91" spans="1:22">
      <c r="A91" s="298" t="s">
        <v>235</v>
      </c>
      <c r="B91" s="45"/>
      <c r="C91" s="45"/>
      <c r="D91" s="45"/>
      <c r="E91" s="129"/>
      <c r="F91" s="129"/>
      <c r="G91" s="129"/>
      <c r="H91" s="129"/>
      <c r="I91" s="129"/>
      <c r="J91" s="129"/>
      <c r="K91" s="129"/>
      <c r="L91" s="129"/>
      <c r="M91" s="140"/>
      <c r="N91" s="140"/>
      <c r="O91" s="140"/>
      <c r="P91" s="140"/>
      <c r="Q91" s="140"/>
      <c r="R91" s="140"/>
      <c r="S91" s="140"/>
      <c r="T91" s="140"/>
      <c r="U91" s="140"/>
      <c r="V91" s="142"/>
    </row>
    <row r="92" spans="1:22">
      <c r="A92" s="48" t="s">
        <v>186</v>
      </c>
      <c r="B92" s="47"/>
      <c r="C92" s="47"/>
      <c r="D92" s="47"/>
      <c r="E92" s="130"/>
      <c r="F92" s="130"/>
      <c r="G92" s="130"/>
      <c r="H92" s="130"/>
      <c r="I92" s="130"/>
      <c r="J92" s="130"/>
      <c r="K92" s="130"/>
      <c r="L92" s="130"/>
      <c r="V92" s="143"/>
    </row>
    <row r="93" spans="1:22">
      <c r="A93" s="48" t="s">
        <v>187</v>
      </c>
      <c r="B93" s="47"/>
      <c r="C93" s="47"/>
      <c r="D93" s="47"/>
      <c r="E93" s="130"/>
      <c r="F93" s="130"/>
      <c r="G93" s="130"/>
      <c r="H93" s="130"/>
      <c r="I93" s="130"/>
      <c r="J93" s="130"/>
      <c r="K93" s="130"/>
      <c r="L93" s="130"/>
      <c r="V93" s="143"/>
    </row>
    <row r="94" spans="1:22">
      <c r="A94" s="284" t="s">
        <v>224</v>
      </c>
      <c r="B94" s="51"/>
      <c r="C94" s="51"/>
      <c r="D94" s="51"/>
      <c r="E94" s="130"/>
      <c r="F94" s="130"/>
      <c r="G94" s="130"/>
      <c r="H94" s="130"/>
      <c r="I94" s="130"/>
      <c r="J94" s="130"/>
      <c r="K94" s="130"/>
      <c r="L94" s="130"/>
      <c r="V94" s="143"/>
    </row>
    <row r="95" spans="1:22">
      <c r="A95" s="305" t="s">
        <v>244</v>
      </c>
      <c r="B95" s="54"/>
      <c r="C95" s="55"/>
      <c r="D95" s="131"/>
      <c r="E95" s="130"/>
      <c r="F95" s="130"/>
      <c r="G95" s="130"/>
      <c r="H95" s="130"/>
      <c r="I95" s="130"/>
      <c r="J95" s="130"/>
      <c r="K95" s="130"/>
      <c r="L95" s="130"/>
      <c r="V95" s="143"/>
    </row>
    <row r="96" spans="1:22">
      <c r="A96" s="50" t="s">
        <v>134</v>
      </c>
      <c r="B96" s="54"/>
      <c r="C96" s="55"/>
      <c r="D96" s="131"/>
      <c r="E96" s="130"/>
      <c r="F96" s="130"/>
      <c r="G96" s="130"/>
      <c r="H96" s="130"/>
      <c r="I96" s="130"/>
      <c r="J96" s="130"/>
      <c r="K96" s="130"/>
      <c r="L96" s="130"/>
      <c r="V96" s="143"/>
    </row>
    <row r="97" spans="1:38">
      <c r="A97" s="132" t="s">
        <v>135</v>
      </c>
      <c r="B97" s="133"/>
      <c r="C97" s="134"/>
      <c r="D97" s="135"/>
      <c r="E97" s="136"/>
      <c r="F97" s="136"/>
      <c r="G97" s="136"/>
      <c r="H97" s="136"/>
      <c r="I97" s="136"/>
      <c r="J97" s="136"/>
      <c r="K97" s="136"/>
      <c r="L97" s="136"/>
      <c r="M97" s="141"/>
      <c r="N97" s="141"/>
      <c r="O97" s="141"/>
      <c r="P97" s="141"/>
      <c r="Q97" s="141"/>
      <c r="R97" s="141"/>
      <c r="S97" s="141"/>
      <c r="T97" s="141"/>
      <c r="U97" s="141"/>
      <c r="V97" s="144"/>
    </row>
    <row r="98" spans="1:38">
      <c r="A98" s="137"/>
      <c r="B98" s="131"/>
      <c r="C98" s="138"/>
      <c r="D98" s="139"/>
      <c r="E98" s="130"/>
      <c r="F98" s="130"/>
      <c r="G98" s="130"/>
      <c r="H98" s="130"/>
      <c r="I98" s="130"/>
      <c r="J98" s="130"/>
      <c r="K98" s="130"/>
      <c r="L98" s="130"/>
    </row>
    <row r="99" spans="1:38">
      <c r="A99" s="137"/>
      <c r="B99" s="131"/>
      <c r="C99" s="138"/>
      <c r="D99" s="139"/>
      <c r="E99" s="130"/>
      <c r="F99" s="130"/>
      <c r="G99" s="130"/>
      <c r="H99" s="130"/>
      <c r="I99" s="130"/>
      <c r="J99" s="130"/>
      <c r="K99" s="130"/>
      <c r="L99" s="130"/>
    </row>
    <row r="100" spans="1:38" s="299" customFormat="1">
      <c r="A100" s="259" t="s">
        <v>136</v>
      </c>
      <c r="B100" s="260"/>
      <c r="C100" s="260"/>
      <c r="D100" s="260"/>
      <c r="E100" s="260"/>
      <c r="F100" s="260"/>
      <c r="G100" s="261"/>
      <c r="H100" s="261"/>
      <c r="I100" s="261"/>
      <c r="J100" s="261"/>
      <c r="K100" s="261"/>
      <c r="L100" s="261"/>
      <c r="M100" s="261"/>
      <c r="N100" s="261"/>
      <c r="O100" s="261"/>
      <c r="P100" s="261"/>
      <c r="Q100" s="261"/>
      <c r="R100" s="262"/>
      <c r="S100" s="262"/>
      <c r="T100" s="262"/>
      <c r="U100" s="262"/>
      <c r="V100" s="262"/>
      <c r="W100" s="262"/>
      <c r="X100" s="261"/>
      <c r="Y100" s="262"/>
      <c r="Z100" s="262"/>
      <c r="AA100" s="261"/>
      <c r="AB100" s="262"/>
      <c r="AC100" s="262"/>
      <c r="AD100" s="263"/>
      <c r="AE100" s="263"/>
      <c r="AF100" s="263"/>
      <c r="AG100" s="263"/>
      <c r="AH100" s="263"/>
      <c r="AI100" s="263"/>
      <c r="AJ100" s="263"/>
      <c r="AK100" s="263"/>
      <c r="AL100" s="264"/>
    </row>
    <row r="101" spans="1:38" s="299" customFormat="1">
      <c r="A101" s="265"/>
      <c r="B101" s="256"/>
      <c r="C101" s="256"/>
      <c r="D101" s="256"/>
      <c r="E101" s="256"/>
      <c r="F101" s="256"/>
      <c r="G101" s="257"/>
      <c r="H101" s="257"/>
      <c r="I101" s="257"/>
      <c r="J101" s="257"/>
      <c r="K101" s="257"/>
      <c r="L101" s="257"/>
      <c r="M101" s="257"/>
      <c r="N101" s="257"/>
      <c r="O101" s="257"/>
      <c r="P101" s="257"/>
      <c r="Q101" s="257"/>
      <c r="R101" s="266" t="s">
        <v>0</v>
      </c>
      <c r="S101" s="266"/>
      <c r="T101" s="266"/>
      <c r="U101" s="266"/>
      <c r="V101" s="266"/>
      <c r="W101" s="266"/>
      <c r="X101" s="257"/>
      <c r="Y101" s="266"/>
      <c r="Z101" s="266"/>
      <c r="AA101" s="257"/>
      <c r="AB101" s="266"/>
      <c r="AC101" s="266"/>
      <c r="AD101" s="267"/>
      <c r="AE101" s="267"/>
      <c r="AF101" s="267"/>
      <c r="AG101" s="267"/>
      <c r="AH101" s="267"/>
      <c r="AI101" s="267"/>
      <c r="AJ101" s="267"/>
      <c r="AK101" s="267"/>
      <c r="AL101" s="268"/>
    </row>
    <row r="102" spans="1:38" s="222" customFormat="1">
      <c r="A102" s="274" t="s">
        <v>239</v>
      </c>
      <c r="B102" s="258"/>
      <c r="C102" s="258"/>
      <c r="D102" s="258"/>
      <c r="E102" s="258"/>
      <c r="F102" s="258"/>
      <c r="G102" s="258"/>
      <c r="H102" s="258"/>
      <c r="I102" s="258"/>
      <c r="J102" s="258"/>
      <c r="K102" s="258"/>
      <c r="L102" s="258"/>
      <c r="M102" s="258"/>
      <c r="N102" s="258" t="s">
        <v>0</v>
      </c>
      <c r="O102" s="257"/>
      <c r="P102" s="257"/>
      <c r="Q102" s="257"/>
      <c r="R102" s="269"/>
      <c r="S102" s="269"/>
      <c r="T102" s="269"/>
      <c r="U102" s="269"/>
      <c r="V102" s="269"/>
      <c r="W102" s="269"/>
      <c r="X102" s="269"/>
      <c r="Y102" s="269"/>
      <c r="Z102" s="269"/>
      <c r="AA102" s="269"/>
      <c r="AB102" s="269"/>
      <c r="AC102" s="269"/>
      <c r="AD102" s="269"/>
      <c r="AE102" s="269"/>
      <c r="AF102" s="269"/>
      <c r="AG102" s="269"/>
      <c r="AH102" s="269"/>
      <c r="AI102" s="269"/>
      <c r="AJ102" s="269"/>
      <c r="AK102" s="269"/>
      <c r="AL102" s="270"/>
    </row>
    <row r="103" spans="1:38" s="223" customFormat="1">
      <c r="A103" s="301" t="s">
        <v>240</v>
      </c>
      <c r="B103" s="257"/>
      <c r="C103" s="257"/>
      <c r="D103" s="257"/>
      <c r="E103" s="257"/>
      <c r="F103" s="257"/>
      <c r="G103" s="257"/>
      <c r="H103" s="257"/>
      <c r="I103" s="257"/>
      <c r="J103" s="257"/>
      <c r="K103" s="257"/>
      <c r="L103" s="257"/>
      <c r="M103" s="257"/>
      <c r="N103" s="257"/>
      <c r="O103" s="257"/>
      <c r="P103" s="257"/>
      <c r="Q103" s="257"/>
      <c r="R103" s="272"/>
      <c r="S103" s="272"/>
      <c r="T103" s="272"/>
      <c r="U103" s="272"/>
      <c r="V103" s="272"/>
      <c r="W103" s="272"/>
      <c r="X103" s="272"/>
      <c r="Y103" s="272"/>
      <c r="Z103" s="272"/>
      <c r="AA103" s="272"/>
      <c r="AB103" s="272"/>
      <c r="AC103" s="272"/>
      <c r="AD103" s="272"/>
      <c r="AE103" s="272"/>
      <c r="AF103" s="272"/>
      <c r="AG103" s="272"/>
      <c r="AH103" s="272"/>
      <c r="AI103" s="272"/>
      <c r="AJ103" s="272"/>
      <c r="AK103" s="272"/>
      <c r="AL103" s="273"/>
    </row>
    <row r="104" spans="1:38" s="224" customFormat="1">
      <c r="A104" s="274" t="s">
        <v>241</v>
      </c>
      <c r="B104" s="258"/>
      <c r="C104" s="258"/>
      <c r="D104" s="258"/>
      <c r="E104" s="258"/>
      <c r="F104" s="258"/>
      <c r="G104" s="258"/>
      <c r="H104" s="258"/>
      <c r="I104" s="258"/>
      <c r="J104" s="258"/>
      <c r="K104" s="258"/>
      <c r="L104" s="258"/>
      <c r="M104" s="258"/>
      <c r="N104" s="258"/>
      <c r="O104" s="257"/>
      <c r="P104" s="257"/>
      <c r="Q104" s="257"/>
      <c r="R104" s="275"/>
      <c r="S104" s="275"/>
      <c r="T104" s="275"/>
      <c r="U104" s="275"/>
      <c r="V104" s="275"/>
      <c r="W104" s="275"/>
      <c r="X104" s="258"/>
      <c r="Y104" s="275"/>
      <c r="Z104" s="275"/>
      <c r="AA104" s="258"/>
      <c r="AB104" s="275"/>
      <c r="AC104" s="275"/>
      <c r="AD104" s="276"/>
      <c r="AE104" s="276"/>
      <c r="AF104" s="276"/>
      <c r="AG104" s="276"/>
      <c r="AH104" s="276"/>
      <c r="AI104" s="276"/>
      <c r="AJ104" s="276"/>
      <c r="AK104" s="276"/>
      <c r="AL104" s="277"/>
    </row>
    <row r="105" spans="1:38" s="299" customFormat="1" ht="15" customHeight="1">
      <c r="A105" s="287" t="s">
        <v>231</v>
      </c>
      <c r="B105" s="257"/>
      <c r="C105" s="257"/>
      <c r="D105" s="257"/>
      <c r="E105" s="257"/>
      <c r="F105" s="257"/>
      <c r="G105" s="257"/>
      <c r="H105" s="257"/>
      <c r="I105" s="257"/>
      <c r="J105" s="257"/>
      <c r="K105" s="257"/>
      <c r="L105" s="257"/>
      <c r="M105" s="257"/>
      <c r="N105" s="257"/>
      <c r="O105" s="257"/>
      <c r="P105" s="257"/>
      <c r="Q105" s="257"/>
      <c r="R105" s="266"/>
      <c r="S105" s="266"/>
      <c r="T105" s="266"/>
      <c r="U105" s="266"/>
      <c r="V105" s="266"/>
      <c r="W105" s="266"/>
      <c r="X105" s="257"/>
      <c r="Y105" s="266"/>
      <c r="Z105" s="266"/>
      <c r="AA105" s="257"/>
      <c r="AB105" s="266"/>
      <c r="AC105" s="266"/>
      <c r="AD105" s="267"/>
      <c r="AE105" s="267"/>
      <c r="AF105" s="267"/>
      <c r="AG105" s="267"/>
      <c r="AH105" s="267"/>
      <c r="AI105" s="267"/>
      <c r="AJ105" s="267"/>
      <c r="AK105" s="267"/>
      <c r="AL105" s="268"/>
    </row>
    <row r="106" spans="1:38" s="224" customFormat="1" ht="15" customHeight="1">
      <c r="A106" s="274" t="s">
        <v>221</v>
      </c>
      <c r="B106" s="258"/>
      <c r="C106" s="258"/>
      <c r="D106" s="258"/>
      <c r="E106" s="258"/>
      <c r="F106" s="258"/>
      <c r="G106" s="258"/>
      <c r="H106" s="258"/>
      <c r="I106" s="258"/>
      <c r="J106" s="258"/>
      <c r="K106" s="258"/>
      <c r="L106" s="258"/>
      <c r="M106" s="258"/>
      <c r="N106" s="258"/>
      <c r="O106" s="257"/>
      <c r="P106" s="257"/>
      <c r="Q106" s="257"/>
      <c r="R106" s="275"/>
      <c r="S106" s="275"/>
      <c r="T106" s="275"/>
      <c r="U106" s="275"/>
      <c r="V106" s="275"/>
      <c r="W106" s="275"/>
      <c r="X106" s="258"/>
      <c r="Y106" s="275"/>
      <c r="Z106" s="275"/>
      <c r="AA106" s="258"/>
      <c r="AB106" s="275"/>
      <c r="AC106" s="275"/>
      <c r="AD106" s="276"/>
      <c r="AE106" s="276"/>
      <c r="AF106" s="276"/>
      <c r="AG106" s="276"/>
      <c r="AH106" s="276"/>
      <c r="AI106" s="276"/>
      <c r="AJ106" s="276"/>
      <c r="AK106" s="276"/>
      <c r="AL106" s="277"/>
    </row>
    <row r="107" spans="1:38" s="165" customFormat="1">
      <c r="A107" s="302" t="s">
        <v>242</v>
      </c>
      <c r="B107" s="303"/>
      <c r="C107" s="303"/>
      <c r="D107" s="303"/>
      <c r="E107" s="303"/>
      <c r="F107" s="303"/>
      <c r="G107" s="303"/>
      <c r="H107" s="303"/>
      <c r="I107" s="303"/>
      <c r="J107" s="303"/>
      <c r="K107" s="303"/>
      <c r="L107" s="303"/>
      <c r="M107" s="303"/>
      <c r="N107" s="303"/>
      <c r="O107" s="303"/>
      <c r="P107" s="303"/>
      <c r="Q107" s="303"/>
      <c r="R107" s="266"/>
      <c r="S107" s="266"/>
      <c r="T107" s="266"/>
      <c r="U107" s="266"/>
      <c r="V107" s="266"/>
      <c r="W107" s="266"/>
      <c r="X107" s="266"/>
      <c r="Y107" s="266"/>
      <c r="Z107" s="266"/>
      <c r="AA107" s="266"/>
      <c r="AB107" s="303"/>
      <c r="AC107" s="266"/>
      <c r="AD107" s="266"/>
      <c r="AE107" s="266"/>
      <c r="AF107" s="266"/>
      <c r="AG107" s="266"/>
      <c r="AH107" s="266"/>
      <c r="AI107" s="266"/>
      <c r="AJ107" s="266"/>
      <c r="AK107" s="266"/>
      <c r="AL107" s="278"/>
    </row>
    <row r="108" spans="1:38" s="165" customFormat="1">
      <c r="A108" s="271"/>
      <c r="B108" s="257"/>
      <c r="C108" s="257"/>
      <c r="D108" s="257"/>
      <c r="E108" s="257"/>
      <c r="F108" s="257"/>
      <c r="G108" s="257"/>
      <c r="H108" s="257"/>
      <c r="I108" s="257"/>
      <c r="J108" s="257"/>
      <c r="K108" s="257"/>
      <c r="L108" s="257"/>
      <c r="M108" s="257"/>
      <c r="N108" s="257"/>
      <c r="O108" s="257"/>
      <c r="P108" s="257"/>
      <c r="Q108" s="257"/>
      <c r="R108" s="266"/>
      <c r="S108" s="266"/>
      <c r="T108" s="266"/>
      <c r="U108" s="266"/>
      <c r="V108" s="266"/>
      <c r="W108" s="266"/>
      <c r="X108" s="266"/>
      <c r="Y108" s="266"/>
      <c r="Z108" s="266"/>
      <c r="AA108" s="266"/>
      <c r="AB108" s="257"/>
      <c r="AC108" s="266"/>
      <c r="AD108" s="266"/>
      <c r="AE108" s="266"/>
      <c r="AF108" s="266"/>
      <c r="AG108" s="266"/>
      <c r="AH108" s="266"/>
      <c r="AI108" s="266"/>
      <c r="AJ108" s="266"/>
      <c r="AK108" s="266"/>
      <c r="AL108" s="278"/>
    </row>
    <row r="109" spans="1:38" s="299" customFormat="1">
      <c r="A109" s="279" t="s">
        <v>137</v>
      </c>
      <c r="B109" s="280"/>
      <c r="C109" s="280"/>
      <c r="D109" s="280"/>
      <c r="E109" s="280"/>
      <c r="F109" s="280"/>
      <c r="G109" s="280"/>
      <c r="H109" s="280"/>
      <c r="I109" s="280"/>
      <c r="J109" s="280"/>
      <c r="K109" s="280"/>
      <c r="L109" s="280"/>
      <c r="M109" s="280"/>
      <c r="N109" s="280"/>
      <c r="O109" s="280"/>
      <c r="P109" s="280"/>
      <c r="Q109" s="280"/>
      <c r="R109" s="281"/>
      <c r="S109" s="281"/>
      <c r="T109" s="281"/>
      <c r="U109" s="281"/>
      <c r="V109" s="281"/>
      <c r="W109" s="281"/>
      <c r="X109" s="281"/>
      <c r="Y109" s="281"/>
      <c r="Z109" s="281"/>
      <c r="AA109" s="281"/>
      <c r="AB109" s="281"/>
      <c r="AC109" s="281"/>
      <c r="AD109" s="280"/>
      <c r="AE109" s="281"/>
      <c r="AF109" s="281"/>
      <c r="AG109" s="280"/>
      <c r="AH109" s="282"/>
      <c r="AI109" s="282"/>
      <c r="AJ109" s="282"/>
      <c r="AK109" s="282"/>
      <c r="AL109" s="283"/>
    </row>
  </sheetData>
  <customSheetViews>
    <customSheetView guid="{9EFA0E2E-4423-4194-BE85-A51AF61C76D7}" showGridLines="0">
      <selection activeCell="I8" sqref="I8"/>
      <pageMargins left="0" right="0" top="0" bottom="0" header="0" footer="0"/>
      <pageSetup paperSize="9" orientation="portrait"/>
    </customSheetView>
  </customSheetViews>
  <mergeCells count="1">
    <mergeCell ref="B86:D86"/>
  </mergeCells>
  <pageMargins left="0.511811024" right="0.511811024" top="0.78740157499999996" bottom="0.78740157499999996" header="0.31496062000000002" footer="0.31496062000000002"/>
  <pageSetup paperSize="9" orientation="portrait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4506668294322"/>
  </sheetPr>
  <dimension ref="A1:AL109"/>
  <sheetViews>
    <sheetView workbookViewId="0">
      <pane ySplit="1" topLeftCell="A77" activePane="bottomLeft" state="frozen"/>
      <selection activeCell="A95" sqref="A95"/>
      <selection pane="bottomLeft" activeCell="A95" sqref="A95"/>
    </sheetView>
  </sheetViews>
  <sheetFormatPr defaultColWidth="9.140625" defaultRowHeight="15"/>
  <cols>
    <col min="1" max="1" width="18.140625" style="14" customWidth="1"/>
    <col min="2" max="2" width="23.85546875" style="14" customWidth="1"/>
    <col min="3" max="3" width="23.85546875" style="14" hidden="1" customWidth="1"/>
    <col min="4" max="4" width="14.7109375" style="16" customWidth="1"/>
    <col min="5" max="5" width="19.5703125" style="16" customWidth="1"/>
    <col min="6" max="6" width="9.140625" style="15"/>
    <col min="7" max="7" width="10.5703125" style="15" customWidth="1"/>
    <col min="8" max="9" width="9.140625" style="14"/>
    <col min="10" max="10" width="27.5703125" style="14" customWidth="1"/>
    <col min="11" max="16384" width="9.140625" style="14"/>
  </cols>
  <sheetData>
    <row r="1" spans="1:5" ht="40.5" customHeight="1">
      <c r="A1" s="87" t="s">
        <v>5</v>
      </c>
      <c r="B1" s="88" t="s">
        <v>6</v>
      </c>
      <c r="C1" s="18" t="s">
        <v>188</v>
      </c>
      <c r="D1" s="89" t="s">
        <v>189</v>
      </c>
      <c r="E1" s="89" t="s">
        <v>190</v>
      </c>
    </row>
    <row r="2" spans="1:5">
      <c r="A2" s="90" t="s">
        <v>40</v>
      </c>
      <c r="B2" s="91" t="s">
        <v>41</v>
      </c>
      <c r="C2" s="92">
        <v>1627</v>
      </c>
      <c r="D2" s="93">
        <v>639</v>
      </c>
      <c r="E2" s="288">
        <v>46.88</v>
      </c>
    </row>
    <row r="3" spans="1:5">
      <c r="A3" s="94" t="s">
        <v>43</v>
      </c>
      <c r="B3" s="95" t="s">
        <v>44</v>
      </c>
      <c r="C3" s="92">
        <v>664</v>
      </c>
      <c r="D3" s="93">
        <v>437</v>
      </c>
      <c r="E3" s="288">
        <v>77.850356294536809</v>
      </c>
    </row>
    <row r="4" spans="1:5">
      <c r="A4" s="94" t="s">
        <v>47</v>
      </c>
      <c r="B4" s="95" t="s">
        <v>48</v>
      </c>
      <c r="C4" s="92">
        <v>504</v>
      </c>
      <c r="D4" s="93">
        <v>337</v>
      </c>
      <c r="E4" s="288">
        <v>76.940639269406404</v>
      </c>
    </row>
    <row r="5" spans="1:5">
      <c r="A5" s="94" t="s">
        <v>49</v>
      </c>
      <c r="B5" s="95" t="s">
        <v>50</v>
      </c>
      <c r="C5" s="92">
        <v>1351</v>
      </c>
      <c r="D5" s="93">
        <v>953</v>
      </c>
      <c r="E5" s="288">
        <v>85.624438454627139</v>
      </c>
    </row>
    <row r="6" spans="1:5">
      <c r="A6" s="94" t="s">
        <v>49</v>
      </c>
      <c r="B6" s="95" t="s">
        <v>51</v>
      </c>
      <c r="C6" s="92">
        <v>632</v>
      </c>
      <c r="D6" s="93">
        <v>361</v>
      </c>
      <c r="E6" s="288">
        <v>67.434620174346193</v>
      </c>
    </row>
    <row r="7" spans="1:5">
      <c r="A7" s="94" t="s">
        <v>47</v>
      </c>
      <c r="B7" s="95" t="s">
        <v>52</v>
      </c>
      <c r="C7" s="92">
        <v>412</v>
      </c>
      <c r="D7" s="93">
        <v>334</v>
      </c>
      <c r="E7" s="288">
        <v>95.247148288973392</v>
      </c>
    </row>
    <row r="8" spans="1:5">
      <c r="A8" s="94" t="s">
        <v>49</v>
      </c>
      <c r="B8" s="95" t="s">
        <v>53</v>
      </c>
      <c r="C8" s="92">
        <v>1512</v>
      </c>
      <c r="D8" s="93">
        <v>1161</v>
      </c>
      <c r="E8" s="288">
        <v>92.682277807344349</v>
      </c>
    </row>
    <row r="9" spans="1:5">
      <c r="A9" s="94" t="s">
        <v>49</v>
      </c>
      <c r="B9" s="95" t="s">
        <v>54</v>
      </c>
      <c r="C9" s="92">
        <v>364</v>
      </c>
      <c r="D9" s="93">
        <v>140</v>
      </c>
      <c r="E9" s="288">
        <v>45.064377682403425</v>
      </c>
    </row>
    <row r="10" spans="1:5">
      <c r="A10" s="94" t="s">
        <v>40</v>
      </c>
      <c r="B10" s="95" t="s">
        <v>55</v>
      </c>
      <c r="C10" s="92">
        <v>5398</v>
      </c>
      <c r="D10" s="93">
        <v>4294</v>
      </c>
      <c r="E10" s="288">
        <v>95.365709209357405</v>
      </c>
    </row>
    <row r="11" spans="1:5">
      <c r="A11" s="94" t="s">
        <v>49</v>
      </c>
      <c r="B11" s="95" t="s">
        <v>56</v>
      </c>
      <c r="C11" s="92">
        <v>512</v>
      </c>
      <c r="D11" s="93">
        <v>428</v>
      </c>
      <c r="E11" s="288">
        <v>99.689440993788807</v>
      </c>
    </row>
    <row r="12" spans="1:5">
      <c r="A12" s="94" t="s">
        <v>47</v>
      </c>
      <c r="B12" s="95" t="s">
        <v>58</v>
      </c>
      <c r="C12" s="92">
        <v>1522</v>
      </c>
      <c r="D12" s="93">
        <v>1025</v>
      </c>
      <c r="E12" s="288">
        <v>80.666316894018891</v>
      </c>
    </row>
    <row r="13" spans="1:5">
      <c r="A13" s="94" t="s">
        <v>43</v>
      </c>
      <c r="B13" s="95" t="s">
        <v>59</v>
      </c>
      <c r="C13" s="92">
        <v>2306</v>
      </c>
      <c r="D13" s="93">
        <v>1436</v>
      </c>
      <c r="E13" s="288">
        <v>74.404145077720202</v>
      </c>
    </row>
    <row r="14" spans="1:5">
      <c r="A14" s="94" t="s">
        <v>43</v>
      </c>
      <c r="B14" s="95" t="s">
        <v>60</v>
      </c>
      <c r="C14" s="92">
        <v>713</v>
      </c>
      <c r="D14" s="93">
        <v>406</v>
      </c>
      <c r="E14" s="288">
        <v>68.852459016393453</v>
      </c>
    </row>
    <row r="15" spans="1:5">
      <c r="A15" s="94" t="s">
        <v>49</v>
      </c>
      <c r="B15" s="95" t="s">
        <v>61</v>
      </c>
      <c r="C15" s="92">
        <v>521</v>
      </c>
      <c r="D15" s="93">
        <v>374</v>
      </c>
      <c r="E15" s="288">
        <v>83.793876026885727</v>
      </c>
    </row>
    <row r="16" spans="1:5">
      <c r="A16" s="94" t="s">
        <v>40</v>
      </c>
      <c r="B16" s="95" t="s">
        <v>62</v>
      </c>
      <c r="C16" s="92">
        <v>753</v>
      </c>
      <c r="D16" s="93">
        <v>625</v>
      </c>
      <c r="E16" s="288">
        <v>100.21378941742383</v>
      </c>
    </row>
    <row r="17" spans="1:5">
      <c r="A17" s="94" t="s">
        <v>49</v>
      </c>
      <c r="B17" s="95" t="s">
        <v>63</v>
      </c>
      <c r="C17" s="92">
        <v>9041</v>
      </c>
      <c r="D17" s="93">
        <v>6036</v>
      </c>
      <c r="E17" s="288">
        <v>80.483577047868806</v>
      </c>
    </row>
    <row r="18" spans="1:5">
      <c r="A18" s="94" t="s">
        <v>40</v>
      </c>
      <c r="B18" s="95" t="s">
        <v>64</v>
      </c>
      <c r="C18" s="92">
        <v>19769</v>
      </c>
      <c r="D18" s="93">
        <v>13765</v>
      </c>
      <c r="E18" s="288">
        <v>83.456276146399617</v>
      </c>
    </row>
    <row r="19" spans="1:5">
      <c r="A19" s="94" t="s">
        <v>49</v>
      </c>
      <c r="B19" s="95" t="s">
        <v>65</v>
      </c>
      <c r="C19" s="92">
        <v>1588</v>
      </c>
      <c r="D19" s="93">
        <v>1154</v>
      </c>
      <c r="E19" s="288">
        <v>87.380111055022724</v>
      </c>
    </row>
    <row r="20" spans="1:5">
      <c r="A20" s="94" t="s">
        <v>47</v>
      </c>
      <c r="B20" s="95" t="s">
        <v>66</v>
      </c>
      <c r="C20" s="92">
        <v>5562</v>
      </c>
      <c r="D20" s="93">
        <v>3643</v>
      </c>
      <c r="E20" s="288">
        <v>79.02386117136659</v>
      </c>
    </row>
    <row r="21" spans="1:5">
      <c r="A21" s="94" t="s">
        <v>43</v>
      </c>
      <c r="B21" s="95" t="s">
        <v>67</v>
      </c>
      <c r="C21" s="92">
        <v>1742</v>
      </c>
      <c r="D21" s="93">
        <v>951</v>
      </c>
      <c r="E21" s="288">
        <v>65.58620689655173</v>
      </c>
    </row>
    <row r="22" spans="1:5">
      <c r="A22" s="94" t="s">
        <v>40</v>
      </c>
      <c r="B22" s="95" t="s">
        <v>68</v>
      </c>
      <c r="C22" s="92">
        <v>592</v>
      </c>
      <c r="D22" s="93">
        <v>453</v>
      </c>
      <c r="E22" s="288">
        <v>91.576819407008088</v>
      </c>
    </row>
    <row r="23" spans="1:5">
      <c r="A23" s="94" t="s">
        <v>49</v>
      </c>
      <c r="B23" s="95" t="s">
        <v>69</v>
      </c>
      <c r="C23" s="92">
        <v>272</v>
      </c>
      <c r="D23" s="93">
        <v>173</v>
      </c>
      <c r="E23" s="288">
        <v>76.323529411764696</v>
      </c>
    </row>
    <row r="24" spans="1:5">
      <c r="A24" s="94" t="s">
        <v>40</v>
      </c>
      <c r="B24" s="95" t="s">
        <v>70</v>
      </c>
      <c r="C24" s="92">
        <v>1722</v>
      </c>
      <c r="D24" s="93">
        <v>1245</v>
      </c>
      <c r="E24" s="288">
        <v>87.266355140186931</v>
      </c>
    </row>
    <row r="25" spans="1:5">
      <c r="A25" s="94" t="s">
        <v>49</v>
      </c>
      <c r="B25" s="95" t="s">
        <v>71</v>
      </c>
      <c r="C25" s="92">
        <v>381</v>
      </c>
      <c r="D25" s="93">
        <v>246</v>
      </c>
      <c r="E25" s="288">
        <v>78.427205100956442</v>
      </c>
    </row>
    <row r="26" spans="1:5">
      <c r="A26" s="94" t="s">
        <v>43</v>
      </c>
      <c r="B26" s="95" t="s">
        <v>72</v>
      </c>
      <c r="C26" s="92">
        <v>1137</v>
      </c>
      <c r="D26" s="93">
        <v>621</v>
      </c>
      <c r="E26" s="288">
        <v>64.307904729030028</v>
      </c>
    </row>
    <row r="27" spans="1:5">
      <c r="A27" s="94" t="s">
        <v>40</v>
      </c>
      <c r="B27" s="95" t="s">
        <v>73</v>
      </c>
      <c r="C27" s="92">
        <v>954</v>
      </c>
      <c r="D27" s="93">
        <v>811</v>
      </c>
      <c r="E27" s="288">
        <v>101.96982397317686</v>
      </c>
    </row>
    <row r="28" spans="1:5">
      <c r="A28" s="94" t="s">
        <v>47</v>
      </c>
      <c r="B28" s="95" t="s">
        <v>74</v>
      </c>
      <c r="C28" s="92">
        <v>550</v>
      </c>
      <c r="D28" s="93">
        <v>386</v>
      </c>
      <c r="E28" s="288">
        <v>82.951289398280792</v>
      </c>
    </row>
    <row r="29" spans="1:5">
      <c r="A29" s="94" t="s">
        <v>49</v>
      </c>
      <c r="B29" s="95" t="s">
        <v>75</v>
      </c>
      <c r="C29" s="92">
        <v>1508</v>
      </c>
      <c r="D29" s="93">
        <v>1007</v>
      </c>
      <c r="E29" s="288">
        <v>81.209677419354847</v>
      </c>
    </row>
    <row r="30" spans="1:5">
      <c r="A30" s="94" t="s">
        <v>40</v>
      </c>
      <c r="B30" s="95" t="s">
        <v>76</v>
      </c>
      <c r="C30" s="92">
        <v>6549</v>
      </c>
      <c r="D30" s="93">
        <v>4697</v>
      </c>
      <c r="E30" s="288">
        <v>85.675199124460377</v>
      </c>
    </row>
    <row r="31" spans="1:5">
      <c r="A31" s="94" t="s">
        <v>40</v>
      </c>
      <c r="B31" s="95" t="s">
        <v>77</v>
      </c>
      <c r="C31" s="92">
        <v>1388</v>
      </c>
      <c r="D31" s="93">
        <v>816</v>
      </c>
      <c r="E31" s="288">
        <v>70.466321243523311</v>
      </c>
    </row>
    <row r="32" spans="1:5">
      <c r="A32" s="94" t="s">
        <v>40</v>
      </c>
      <c r="B32" s="95" t="s">
        <v>78</v>
      </c>
      <c r="C32" s="92">
        <v>574</v>
      </c>
      <c r="D32" s="93">
        <v>457</v>
      </c>
      <c r="E32" s="288">
        <v>97.7888730385164</v>
      </c>
    </row>
    <row r="33" spans="1:5">
      <c r="A33" s="94" t="s">
        <v>49</v>
      </c>
      <c r="B33" s="95" t="s">
        <v>79</v>
      </c>
      <c r="C33" s="92">
        <v>573</v>
      </c>
      <c r="D33" s="93">
        <v>476</v>
      </c>
      <c r="E33" s="288">
        <v>101.20481927710843</v>
      </c>
    </row>
    <row r="34" spans="1:5">
      <c r="A34" s="94" t="s">
        <v>49</v>
      </c>
      <c r="B34" s="95" t="s">
        <v>80</v>
      </c>
      <c r="C34" s="92">
        <v>508</v>
      </c>
      <c r="D34" s="93">
        <v>394</v>
      </c>
      <c r="E34" s="288">
        <v>91.486068111455126</v>
      </c>
    </row>
    <row r="35" spans="1:5">
      <c r="A35" s="94" t="s">
        <v>49</v>
      </c>
      <c r="B35" s="95" t="s">
        <v>81</v>
      </c>
      <c r="C35" s="92">
        <v>753</v>
      </c>
      <c r="D35" s="93">
        <v>508</v>
      </c>
      <c r="E35" s="288">
        <v>80.252764612954181</v>
      </c>
    </row>
    <row r="36" spans="1:5">
      <c r="A36" s="94" t="s">
        <v>40</v>
      </c>
      <c r="B36" s="95" t="s">
        <v>82</v>
      </c>
      <c r="C36" s="92">
        <v>616</v>
      </c>
      <c r="D36" s="93">
        <v>336</v>
      </c>
      <c r="E36" s="288">
        <v>66.666666666666657</v>
      </c>
    </row>
    <row r="37" spans="1:5">
      <c r="A37" s="94" t="s">
        <v>49</v>
      </c>
      <c r="B37" s="95" t="s">
        <v>83</v>
      </c>
      <c r="C37" s="92">
        <v>2337</v>
      </c>
      <c r="D37" s="93">
        <v>1548</v>
      </c>
      <c r="E37" s="288">
        <v>80.471322127880782</v>
      </c>
    </row>
    <row r="38" spans="1:5">
      <c r="A38" s="94" t="s">
        <v>40</v>
      </c>
      <c r="B38" s="95" t="s">
        <v>84</v>
      </c>
      <c r="C38" s="92">
        <v>428</v>
      </c>
      <c r="D38" s="93">
        <v>266</v>
      </c>
      <c r="E38" s="288">
        <v>74.579439252336456</v>
      </c>
    </row>
    <row r="39" spans="1:5">
      <c r="A39" s="94" t="s">
        <v>49</v>
      </c>
      <c r="B39" s="95" t="s">
        <v>85</v>
      </c>
      <c r="C39" s="92">
        <v>1564</v>
      </c>
      <c r="D39" s="93">
        <v>931</v>
      </c>
      <c r="E39" s="288">
        <v>70.744680851063833</v>
      </c>
    </row>
    <row r="40" spans="1:5">
      <c r="A40" s="94" t="s">
        <v>43</v>
      </c>
      <c r="B40" s="95" t="s">
        <v>86</v>
      </c>
      <c r="C40" s="92">
        <v>1794</v>
      </c>
      <c r="D40" s="93">
        <v>1211</v>
      </c>
      <c r="E40" s="288">
        <v>80.16328331862313</v>
      </c>
    </row>
    <row r="41" spans="1:5">
      <c r="A41" s="94" t="s">
        <v>49</v>
      </c>
      <c r="B41" s="95" t="s">
        <v>87</v>
      </c>
      <c r="C41" s="92">
        <v>563</v>
      </c>
      <c r="D41" s="93">
        <v>438</v>
      </c>
      <c r="E41" s="288">
        <v>93.12544294826364</v>
      </c>
    </row>
    <row r="42" spans="1:5">
      <c r="A42" s="94" t="s">
        <v>40</v>
      </c>
      <c r="B42" s="95" t="s">
        <v>88</v>
      </c>
      <c r="C42" s="92">
        <v>659</v>
      </c>
      <c r="D42" s="93">
        <v>437</v>
      </c>
      <c r="E42" s="288">
        <v>80.478821362799266</v>
      </c>
    </row>
    <row r="43" spans="1:5">
      <c r="A43" s="94" t="s">
        <v>40</v>
      </c>
      <c r="B43" s="95" t="s">
        <v>89</v>
      </c>
      <c r="C43" s="92">
        <v>488</v>
      </c>
      <c r="D43" s="93">
        <v>284</v>
      </c>
      <c r="E43" s="288">
        <v>72.32597623089984</v>
      </c>
    </row>
    <row r="44" spans="1:5">
      <c r="A44" s="94" t="s">
        <v>47</v>
      </c>
      <c r="B44" s="95" t="s">
        <v>90</v>
      </c>
      <c r="C44" s="92">
        <v>9326</v>
      </c>
      <c r="D44" s="93">
        <v>6946</v>
      </c>
      <c r="E44" s="288">
        <v>89.341450866060711</v>
      </c>
    </row>
    <row r="45" spans="1:5">
      <c r="A45" s="94" t="s">
        <v>47</v>
      </c>
      <c r="B45" s="95" t="s">
        <v>91</v>
      </c>
      <c r="C45" s="92">
        <v>710</v>
      </c>
      <c r="D45" s="93">
        <v>573</v>
      </c>
      <c r="E45" s="288">
        <v>97.559591373439275</v>
      </c>
    </row>
    <row r="46" spans="1:5">
      <c r="A46" s="94" t="s">
        <v>49</v>
      </c>
      <c r="B46" s="95" t="s">
        <v>92</v>
      </c>
      <c r="C46" s="92">
        <v>2239</v>
      </c>
      <c r="D46" s="93">
        <v>1772</v>
      </c>
      <c r="E46" s="288">
        <v>94.272034048590186</v>
      </c>
    </row>
    <row r="47" spans="1:5">
      <c r="A47" s="94" t="s">
        <v>40</v>
      </c>
      <c r="B47" s="95" t="s">
        <v>93</v>
      </c>
      <c r="C47" s="92">
        <v>922</v>
      </c>
      <c r="D47" s="93">
        <v>702</v>
      </c>
      <c r="E47" s="288">
        <v>90.308747855917687</v>
      </c>
    </row>
    <row r="48" spans="1:5">
      <c r="A48" s="94" t="s">
        <v>47</v>
      </c>
      <c r="B48" s="95" t="s">
        <v>94</v>
      </c>
      <c r="C48" s="92">
        <v>550</v>
      </c>
      <c r="D48" s="93">
        <v>388</v>
      </c>
      <c r="E48" s="288">
        <v>82.90598290598291</v>
      </c>
    </row>
    <row r="49" spans="1:5">
      <c r="A49" s="94" t="s">
        <v>49</v>
      </c>
      <c r="B49" s="95" t="s">
        <v>95</v>
      </c>
      <c r="C49" s="92">
        <v>1159</v>
      </c>
      <c r="D49" s="93">
        <v>686</v>
      </c>
      <c r="E49" s="288">
        <v>70.98999655053467</v>
      </c>
    </row>
    <row r="50" spans="1:5">
      <c r="A50" s="94" t="s">
        <v>43</v>
      </c>
      <c r="B50" s="95" t="s">
        <v>96</v>
      </c>
      <c r="C50" s="92">
        <v>1050</v>
      </c>
      <c r="D50" s="93">
        <v>700</v>
      </c>
      <c r="E50" s="288">
        <v>80.956052428681573</v>
      </c>
    </row>
    <row r="51" spans="1:5">
      <c r="A51" s="94" t="s">
        <v>43</v>
      </c>
      <c r="B51" s="95" t="s">
        <v>97</v>
      </c>
      <c r="C51" s="92">
        <v>253</v>
      </c>
      <c r="D51" s="93">
        <v>162</v>
      </c>
      <c r="E51" s="288">
        <v>76.535433070866134</v>
      </c>
    </row>
    <row r="52" spans="1:5">
      <c r="A52" s="94" t="s">
        <v>49</v>
      </c>
      <c r="B52" s="95" t="s">
        <v>98</v>
      </c>
      <c r="C52" s="92">
        <v>924</v>
      </c>
      <c r="D52" s="93">
        <v>624</v>
      </c>
      <c r="E52" s="288">
        <v>79.456706281833618</v>
      </c>
    </row>
    <row r="53" spans="1:5">
      <c r="A53" s="94" t="s">
        <v>49</v>
      </c>
      <c r="B53" s="95" t="s">
        <v>99</v>
      </c>
      <c r="C53" s="92">
        <v>662</v>
      </c>
      <c r="D53" s="93">
        <v>432</v>
      </c>
      <c r="E53" s="288">
        <v>78.072289156626496</v>
      </c>
    </row>
    <row r="54" spans="1:5">
      <c r="A54" s="94" t="s">
        <v>43</v>
      </c>
      <c r="B54" s="95" t="s">
        <v>100</v>
      </c>
      <c r="C54" s="92">
        <v>2425</v>
      </c>
      <c r="D54" s="93">
        <v>1936</v>
      </c>
      <c r="E54" s="288">
        <v>94.423670947813349</v>
      </c>
    </row>
    <row r="55" spans="1:5">
      <c r="A55" s="94" t="s">
        <v>47</v>
      </c>
      <c r="B55" s="95" t="s">
        <v>101</v>
      </c>
      <c r="C55" s="92">
        <v>946</v>
      </c>
      <c r="D55" s="93">
        <v>600</v>
      </c>
      <c r="E55" s="288">
        <v>75.566750629722918</v>
      </c>
    </row>
    <row r="56" spans="1:5">
      <c r="A56" s="94" t="s">
        <v>43</v>
      </c>
      <c r="B56" s="95" t="s">
        <v>102</v>
      </c>
      <c r="C56" s="92">
        <v>1253</v>
      </c>
      <c r="D56" s="93">
        <v>914</v>
      </c>
      <c r="E56" s="288">
        <v>87.800192122958691</v>
      </c>
    </row>
    <row r="57" spans="1:5">
      <c r="A57" s="94" t="s">
        <v>43</v>
      </c>
      <c r="B57" s="95" t="s">
        <v>103</v>
      </c>
      <c r="C57" s="92">
        <v>1417</v>
      </c>
      <c r="D57" s="93">
        <v>816</v>
      </c>
      <c r="E57" s="288">
        <v>69.723725434349191</v>
      </c>
    </row>
    <row r="58" spans="1:5">
      <c r="A58" s="94" t="s">
        <v>49</v>
      </c>
      <c r="B58" s="95" t="s">
        <v>104</v>
      </c>
      <c r="C58" s="92">
        <v>1086</v>
      </c>
      <c r="D58" s="93">
        <v>802</v>
      </c>
      <c r="E58" s="288">
        <v>87.746170678336981</v>
      </c>
    </row>
    <row r="59" spans="1:5">
      <c r="A59" s="94" t="s">
        <v>43</v>
      </c>
      <c r="B59" s="95" t="s">
        <v>105</v>
      </c>
      <c r="C59" s="92">
        <v>396</v>
      </c>
      <c r="D59" s="93">
        <v>242</v>
      </c>
      <c r="E59" s="288">
        <v>73.63083164300204</v>
      </c>
    </row>
    <row r="60" spans="1:5">
      <c r="A60" s="94" t="s">
        <v>49</v>
      </c>
      <c r="B60" s="95" t="s">
        <v>106</v>
      </c>
      <c r="C60" s="92">
        <v>730</v>
      </c>
      <c r="D60" s="93">
        <v>603</v>
      </c>
      <c r="E60" s="288">
        <v>99.286498353457731</v>
      </c>
    </row>
    <row r="61" spans="1:5">
      <c r="A61" s="94" t="s">
        <v>47</v>
      </c>
      <c r="B61" s="95" t="s">
        <v>107</v>
      </c>
      <c r="C61" s="92">
        <v>990</v>
      </c>
      <c r="D61" s="93">
        <v>733</v>
      </c>
      <c r="E61" s="288">
        <v>89.97545008183306</v>
      </c>
    </row>
    <row r="62" spans="1:5">
      <c r="A62" s="94" t="s">
        <v>49</v>
      </c>
      <c r="B62" s="95" t="s">
        <v>108</v>
      </c>
      <c r="C62" s="92">
        <v>522</v>
      </c>
      <c r="D62" s="93">
        <v>337</v>
      </c>
      <c r="E62" s="288">
        <v>77.769230769230759</v>
      </c>
    </row>
    <row r="63" spans="1:5">
      <c r="A63" s="94" t="s">
        <v>40</v>
      </c>
      <c r="B63" s="95" t="s">
        <v>109</v>
      </c>
      <c r="C63" s="92">
        <v>635</v>
      </c>
      <c r="D63" s="93">
        <v>288</v>
      </c>
      <c r="E63" s="288">
        <v>53.366275478690554</v>
      </c>
    </row>
    <row r="64" spans="1:5">
      <c r="A64" s="94" t="s">
        <v>40</v>
      </c>
      <c r="B64" s="95" t="s">
        <v>110</v>
      </c>
      <c r="C64" s="92">
        <v>2131</v>
      </c>
      <c r="D64" s="93">
        <v>1497</v>
      </c>
      <c r="E64" s="288">
        <v>86.548467912892662</v>
      </c>
    </row>
    <row r="65" spans="1:5">
      <c r="A65" s="94" t="s">
        <v>40</v>
      </c>
      <c r="B65" s="95" t="s">
        <v>111</v>
      </c>
      <c r="C65" s="92">
        <v>1054</v>
      </c>
      <c r="D65" s="93">
        <v>685</v>
      </c>
      <c r="E65" s="288">
        <v>78.375286041189923</v>
      </c>
    </row>
    <row r="66" spans="1:5">
      <c r="A66" s="94" t="s">
        <v>47</v>
      </c>
      <c r="B66" s="95" t="s">
        <v>112</v>
      </c>
      <c r="C66" s="92">
        <v>410</v>
      </c>
      <c r="D66" s="93">
        <v>265</v>
      </c>
      <c r="E66" s="288">
        <v>77.788649706457932</v>
      </c>
    </row>
    <row r="67" spans="1:5">
      <c r="A67" s="94" t="s">
        <v>47</v>
      </c>
      <c r="B67" s="95" t="s">
        <v>113</v>
      </c>
      <c r="C67" s="92">
        <v>1616</v>
      </c>
      <c r="D67" s="93">
        <v>976</v>
      </c>
      <c r="E67" s="288">
        <v>71.554252199413497</v>
      </c>
    </row>
    <row r="68" spans="1:5">
      <c r="A68" s="94" t="s">
        <v>49</v>
      </c>
      <c r="B68" s="95" t="s">
        <v>114</v>
      </c>
      <c r="C68" s="92">
        <v>552</v>
      </c>
      <c r="D68" s="93">
        <v>366</v>
      </c>
      <c r="E68" s="288">
        <v>77.872340425531917</v>
      </c>
    </row>
    <row r="69" spans="1:5">
      <c r="A69" s="94" t="s">
        <v>43</v>
      </c>
      <c r="B69" s="95" t="s">
        <v>115</v>
      </c>
      <c r="C69" s="92">
        <v>6608</v>
      </c>
      <c r="D69" s="93">
        <v>4560</v>
      </c>
      <c r="E69" s="288">
        <v>82.718587495465002</v>
      </c>
    </row>
    <row r="70" spans="1:5">
      <c r="A70" s="94" t="s">
        <v>47</v>
      </c>
      <c r="B70" s="95" t="s">
        <v>116</v>
      </c>
      <c r="C70" s="92">
        <v>465</v>
      </c>
      <c r="D70" s="93">
        <v>330</v>
      </c>
      <c r="E70" s="288">
        <v>83.403538331929241</v>
      </c>
    </row>
    <row r="71" spans="1:5">
      <c r="A71" s="94" t="s">
        <v>40</v>
      </c>
      <c r="B71" s="95" t="s">
        <v>117</v>
      </c>
      <c r="C71" s="92">
        <v>29073</v>
      </c>
      <c r="D71" s="93">
        <v>17960</v>
      </c>
      <c r="E71" s="288">
        <v>74.546536242511436</v>
      </c>
    </row>
    <row r="72" spans="1:5">
      <c r="A72" s="94" t="s">
        <v>47</v>
      </c>
      <c r="B72" s="95" t="s">
        <v>118</v>
      </c>
      <c r="C72" s="92">
        <v>1715</v>
      </c>
      <c r="D72" s="93">
        <v>1343</v>
      </c>
      <c r="E72" s="288">
        <v>93.199167244968777</v>
      </c>
    </row>
    <row r="73" spans="1:5">
      <c r="A73" s="94" t="s">
        <v>49</v>
      </c>
      <c r="B73" s="95" t="s">
        <v>119</v>
      </c>
      <c r="C73" s="92">
        <v>1036</v>
      </c>
      <c r="D73" s="93">
        <v>660</v>
      </c>
      <c r="E73" s="288">
        <v>75.3998476770754</v>
      </c>
    </row>
    <row r="74" spans="1:5">
      <c r="A74" s="94" t="s">
        <v>40</v>
      </c>
      <c r="B74" s="95" t="s">
        <v>120</v>
      </c>
      <c r="C74" s="92">
        <v>1122</v>
      </c>
      <c r="D74" s="93">
        <v>762</v>
      </c>
      <c r="E74" s="288">
        <v>81.935483870967744</v>
      </c>
    </row>
    <row r="75" spans="1:5">
      <c r="A75" s="94" t="s">
        <v>40</v>
      </c>
      <c r="B75" s="95" t="s">
        <v>121</v>
      </c>
      <c r="C75" s="92">
        <v>3978</v>
      </c>
      <c r="D75" s="93">
        <v>3064</v>
      </c>
      <c r="E75" s="288">
        <v>92.942366026289164</v>
      </c>
    </row>
    <row r="76" spans="1:5">
      <c r="A76" s="94" t="s">
        <v>43</v>
      </c>
      <c r="B76" s="95" t="s">
        <v>122</v>
      </c>
      <c r="C76" s="92">
        <v>458</v>
      </c>
      <c r="D76" s="93">
        <v>385</v>
      </c>
      <c r="E76" s="288">
        <v>102.39361702127661</v>
      </c>
    </row>
    <row r="77" spans="1:5">
      <c r="A77" s="94" t="s">
        <v>47</v>
      </c>
      <c r="B77" s="95" t="s">
        <v>123</v>
      </c>
      <c r="C77" s="92">
        <v>678</v>
      </c>
      <c r="D77" s="93">
        <v>634</v>
      </c>
      <c r="E77" s="288">
        <v>109.94219653179191</v>
      </c>
    </row>
    <row r="78" spans="1:5">
      <c r="A78" s="96" t="s">
        <v>40</v>
      </c>
      <c r="B78" s="97" t="s">
        <v>124</v>
      </c>
      <c r="C78" s="98">
        <v>22007</v>
      </c>
      <c r="D78" s="99">
        <v>14806</v>
      </c>
      <c r="E78" s="289">
        <v>80.808485091054635</v>
      </c>
    </row>
    <row r="79" spans="1:5">
      <c r="A79" s="100" t="s">
        <v>40</v>
      </c>
      <c r="B79" s="100" t="s">
        <v>125</v>
      </c>
      <c r="C79" s="92">
        <v>14287</v>
      </c>
      <c r="D79" s="93">
        <v>9466</v>
      </c>
      <c r="E79" s="290">
        <v>79.736066264214514</v>
      </c>
    </row>
    <row r="80" spans="1:5">
      <c r="A80" s="15"/>
      <c r="B80" s="15"/>
      <c r="C80" s="15"/>
    </row>
    <row r="81" spans="1:6">
      <c r="B81" s="29" t="s">
        <v>127</v>
      </c>
      <c r="D81" s="93">
        <v>18513</v>
      </c>
      <c r="E81" s="101">
        <v>85.347450594707553</v>
      </c>
    </row>
    <row r="82" spans="1:6">
      <c r="B82" s="29" t="s">
        <v>126</v>
      </c>
      <c r="D82" s="93">
        <v>14777</v>
      </c>
      <c r="E82" s="101">
        <v>79.606019250107735</v>
      </c>
    </row>
    <row r="83" spans="1:6">
      <c r="B83" s="29" t="s">
        <v>128</v>
      </c>
      <c r="D83" s="93">
        <v>78355</v>
      </c>
      <c r="E83" s="101">
        <v>80.747272527412122</v>
      </c>
    </row>
    <row r="84" spans="1:6">
      <c r="B84" s="34" t="s">
        <v>129</v>
      </c>
      <c r="D84" s="99">
        <v>22610</v>
      </c>
      <c r="E84" s="102">
        <v>82.468085106382986</v>
      </c>
    </row>
    <row r="85" spans="1:6">
      <c r="B85" s="39" t="s">
        <v>130</v>
      </c>
      <c r="C85" s="40"/>
      <c r="D85" s="74">
        <v>134255</v>
      </c>
      <c r="E85" s="103">
        <v>81.51091628821915</v>
      </c>
    </row>
    <row r="90" spans="1:6">
      <c r="A90" s="104" t="s">
        <v>191</v>
      </c>
      <c r="B90" s="105"/>
      <c r="C90" s="105"/>
      <c r="D90" s="106"/>
      <c r="E90" s="107"/>
    </row>
    <row r="91" spans="1:6">
      <c r="A91" s="56" t="s">
        <v>235</v>
      </c>
      <c r="B91" s="54"/>
      <c r="C91" s="54"/>
      <c r="D91" s="108"/>
      <c r="E91" s="109"/>
    </row>
    <row r="92" spans="1:6">
      <c r="A92" s="53" t="s">
        <v>223</v>
      </c>
      <c r="B92" s="54"/>
      <c r="C92" s="54"/>
      <c r="D92" s="108"/>
      <c r="E92" s="109"/>
      <c r="F92" s="15" t="s">
        <v>0</v>
      </c>
    </row>
    <row r="93" spans="1:6">
      <c r="A93" s="284" t="s">
        <v>225</v>
      </c>
      <c r="B93" s="54"/>
      <c r="C93" s="54"/>
      <c r="D93" s="108"/>
      <c r="E93" s="109"/>
    </row>
    <row r="94" spans="1:6">
      <c r="A94" s="53" t="s">
        <v>192</v>
      </c>
      <c r="B94" s="54"/>
      <c r="C94" s="54"/>
      <c r="D94" s="108"/>
      <c r="E94" s="109"/>
    </row>
    <row r="95" spans="1:6">
      <c r="A95" s="304" t="s">
        <v>244</v>
      </c>
      <c r="B95" s="51"/>
      <c r="C95" s="51"/>
      <c r="D95" s="110"/>
      <c r="E95" s="111"/>
    </row>
    <row r="96" spans="1:6">
      <c r="A96" s="50" t="s">
        <v>228</v>
      </c>
      <c r="B96" s="51"/>
      <c r="C96" s="51"/>
      <c r="D96" s="110"/>
      <c r="E96" s="111"/>
    </row>
    <row r="97" spans="1:38">
      <c r="A97" s="50" t="s">
        <v>233</v>
      </c>
      <c r="B97" s="51"/>
      <c r="C97" s="51"/>
      <c r="D97" s="110"/>
      <c r="E97" s="111"/>
    </row>
    <row r="98" spans="1:38">
      <c r="A98" s="81" t="s">
        <v>176</v>
      </c>
      <c r="B98" s="82"/>
      <c r="C98" s="82"/>
      <c r="D98" s="112"/>
      <c r="E98" s="113"/>
    </row>
    <row r="100" spans="1:38" s="299" customFormat="1">
      <c r="A100" s="259" t="s">
        <v>136</v>
      </c>
      <c r="B100" s="260"/>
      <c r="C100" s="260"/>
      <c r="D100" s="260"/>
      <c r="E100" s="260"/>
      <c r="F100" s="260"/>
      <c r="G100" s="261"/>
      <c r="H100" s="261"/>
      <c r="I100" s="261"/>
      <c r="J100" s="261"/>
      <c r="K100" s="261"/>
      <c r="L100" s="261"/>
      <c r="M100" s="261"/>
      <c r="N100" s="261"/>
      <c r="O100" s="261"/>
      <c r="P100" s="261"/>
      <c r="Q100" s="261"/>
      <c r="R100" s="262"/>
      <c r="S100" s="262"/>
      <c r="T100" s="262"/>
      <c r="U100" s="262"/>
      <c r="V100" s="262"/>
      <c r="W100" s="262"/>
      <c r="X100" s="261"/>
      <c r="Y100" s="262"/>
      <c r="Z100" s="262"/>
      <c r="AA100" s="261"/>
      <c r="AB100" s="262"/>
      <c r="AC100" s="262"/>
      <c r="AD100" s="263"/>
      <c r="AE100" s="263"/>
      <c r="AF100" s="263"/>
      <c r="AG100" s="263"/>
      <c r="AH100" s="263"/>
      <c r="AI100" s="263"/>
      <c r="AJ100" s="263"/>
      <c r="AK100" s="263"/>
      <c r="AL100" s="264"/>
    </row>
    <row r="101" spans="1:38" s="299" customFormat="1">
      <c r="A101" s="265"/>
      <c r="B101" s="256"/>
      <c r="C101" s="256"/>
      <c r="D101" s="256"/>
      <c r="E101" s="256"/>
      <c r="F101" s="256"/>
      <c r="G101" s="257"/>
      <c r="H101" s="257"/>
      <c r="I101" s="257"/>
      <c r="J101" s="257"/>
      <c r="K101" s="257"/>
      <c r="L101" s="257"/>
      <c r="M101" s="257"/>
      <c r="N101" s="257"/>
      <c r="O101" s="257"/>
      <c r="P101" s="257"/>
      <c r="Q101" s="257"/>
      <c r="R101" s="266" t="s">
        <v>0</v>
      </c>
      <c r="S101" s="266"/>
      <c r="T101" s="266"/>
      <c r="U101" s="266"/>
      <c r="V101" s="266"/>
      <c r="W101" s="266"/>
      <c r="X101" s="257"/>
      <c r="Y101" s="266"/>
      <c r="Z101" s="266"/>
      <c r="AA101" s="257"/>
      <c r="AB101" s="266"/>
      <c r="AC101" s="266"/>
      <c r="AD101" s="267"/>
      <c r="AE101" s="267"/>
      <c r="AF101" s="267"/>
      <c r="AG101" s="267"/>
      <c r="AH101" s="267"/>
      <c r="AI101" s="267"/>
      <c r="AJ101" s="267"/>
      <c r="AK101" s="267"/>
      <c r="AL101" s="268"/>
    </row>
    <row r="102" spans="1:38" s="222" customFormat="1">
      <c r="A102" s="274" t="s">
        <v>239</v>
      </c>
      <c r="B102" s="258"/>
      <c r="C102" s="258"/>
      <c r="D102" s="258"/>
      <c r="E102" s="258"/>
      <c r="F102" s="258"/>
      <c r="G102" s="258"/>
      <c r="H102" s="258"/>
      <c r="I102" s="258"/>
      <c r="J102" s="258"/>
      <c r="K102" s="258"/>
      <c r="L102" s="258"/>
      <c r="M102" s="258"/>
      <c r="N102" s="258" t="s">
        <v>0</v>
      </c>
      <c r="O102" s="257"/>
      <c r="P102" s="257"/>
      <c r="Q102" s="257"/>
      <c r="R102" s="269"/>
      <c r="S102" s="269"/>
      <c r="T102" s="269"/>
      <c r="U102" s="269"/>
      <c r="V102" s="269"/>
      <c r="W102" s="269"/>
      <c r="X102" s="269"/>
      <c r="Y102" s="269"/>
      <c r="Z102" s="269"/>
      <c r="AA102" s="269"/>
      <c r="AB102" s="269"/>
      <c r="AC102" s="269"/>
      <c r="AD102" s="269"/>
      <c r="AE102" s="269"/>
      <c r="AF102" s="269"/>
      <c r="AG102" s="269"/>
      <c r="AH102" s="269"/>
      <c r="AI102" s="269"/>
      <c r="AJ102" s="269"/>
      <c r="AK102" s="269"/>
      <c r="AL102" s="270"/>
    </row>
    <row r="103" spans="1:38" s="223" customFormat="1">
      <c r="A103" s="301" t="s">
        <v>240</v>
      </c>
      <c r="B103" s="257"/>
      <c r="C103" s="257"/>
      <c r="D103" s="257"/>
      <c r="E103" s="257"/>
      <c r="F103" s="257"/>
      <c r="G103" s="257"/>
      <c r="H103" s="257"/>
      <c r="I103" s="257"/>
      <c r="J103" s="257"/>
      <c r="K103" s="257"/>
      <c r="L103" s="257"/>
      <c r="M103" s="257"/>
      <c r="N103" s="257"/>
      <c r="O103" s="257"/>
      <c r="P103" s="257"/>
      <c r="Q103" s="257"/>
      <c r="R103" s="272"/>
      <c r="S103" s="272"/>
      <c r="T103" s="272"/>
      <c r="U103" s="272"/>
      <c r="V103" s="272"/>
      <c r="W103" s="272"/>
      <c r="X103" s="272"/>
      <c r="Y103" s="272"/>
      <c r="Z103" s="272"/>
      <c r="AA103" s="272"/>
      <c r="AB103" s="272"/>
      <c r="AC103" s="272"/>
      <c r="AD103" s="272"/>
      <c r="AE103" s="272"/>
      <c r="AF103" s="272"/>
      <c r="AG103" s="272"/>
      <c r="AH103" s="272"/>
      <c r="AI103" s="272"/>
      <c r="AJ103" s="272"/>
      <c r="AK103" s="272"/>
      <c r="AL103" s="273"/>
    </row>
    <row r="104" spans="1:38" s="224" customFormat="1">
      <c r="A104" s="274" t="s">
        <v>241</v>
      </c>
      <c r="B104" s="258"/>
      <c r="C104" s="258"/>
      <c r="D104" s="258"/>
      <c r="E104" s="258"/>
      <c r="F104" s="258"/>
      <c r="G104" s="258"/>
      <c r="H104" s="258"/>
      <c r="I104" s="258"/>
      <c r="J104" s="258"/>
      <c r="K104" s="258"/>
      <c r="L104" s="258"/>
      <c r="M104" s="258"/>
      <c r="N104" s="258"/>
      <c r="O104" s="257"/>
      <c r="P104" s="257"/>
      <c r="Q104" s="257"/>
      <c r="R104" s="275"/>
      <c r="S104" s="275"/>
      <c r="T104" s="275"/>
      <c r="U104" s="275"/>
      <c r="V104" s="275"/>
      <c r="W104" s="275"/>
      <c r="X104" s="258"/>
      <c r="Y104" s="275"/>
      <c r="Z104" s="275"/>
      <c r="AA104" s="258"/>
      <c r="AB104" s="275"/>
      <c r="AC104" s="275"/>
      <c r="AD104" s="276"/>
      <c r="AE104" s="276"/>
      <c r="AF104" s="276"/>
      <c r="AG104" s="276"/>
      <c r="AH104" s="276"/>
      <c r="AI104" s="276"/>
      <c r="AJ104" s="276"/>
      <c r="AK104" s="276"/>
      <c r="AL104" s="277"/>
    </row>
    <row r="105" spans="1:38" s="299" customFormat="1" ht="15" customHeight="1">
      <c r="A105" s="287" t="s">
        <v>231</v>
      </c>
      <c r="B105" s="257"/>
      <c r="C105" s="257"/>
      <c r="D105" s="257"/>
      <c r="E105" s="257"/>
      <c r="F105" s="257"/>
      <c r="G105" s="257"/>
      <c r="H105" s="257"/>
      <c r="I105" s="257"/>
      <c r="J105" s="257"/>
      <c r="K105" s="257"/>
      <c r="L105" s="257"/>
      <c r="M105" s="257"/>
      <c r="N105" s="257"/>
      <c r="O105" s="257"/>
      <c r="P105" s="257"/>
      <c r="Q105" s="257"/>
      <c r="R105" s="266"/>
      <c r="S105" s="266"/>
      <c r="T105" s="266"/>
      <c r="U105" s="266"/>
      <c r="V105" s="266"/>
      <c r="W105" s="266"/>
      <c r="X105" s="257"/>
      <c r="Y105" s="266"/>
      <c r="Z105" s="266"/>
      <c r="AA105" s="257"/>
      <c r="AB105" s="266"/>
      <c r="AC105" s="266"/>
      <c r="AD105" s="267"/>
      <c r="AE105" s="267"/>
      <c r="AF105" s="267"/>
      <c r="AG105" s="267"/>
      <c r="AH105" s="267"/>
      <c r="AI105" s="267"/>
      <c r="AJ105" s="267"/>
      <c r="AK105" s="267"/>
      <c r="AL105" s="268"/>
    </row>
    <row r="106" spans="1:38" s="224" customFormat="1" ht="15" customHeight="1">
      <c r="A106" s="274" t="s">
        <v>221</v>
      </c>
      <c r="B106" s="258"/>
      <c r="C106" s="258"/>
      <c r="D106" s="258"/>
      <c r="E106" s="258"/>
      <c r="F106" s="258"/>
      <c r="G106" s="258"/>
      <c r="H106" s="258"/>
      <c r="I106" s="258"/>
      <c r="J106" s="258"/>
      <c r="K106" s="258"/>
      <c r="L106" s="258"/>
      <c r="M106" s="258"/>
      <c r="N106" s="258"/>
      <c r="O106" s="257"/>
      <c r="P106" s="257"/>
      <c r="Q106" s="257"/>
      <c r="R106" s="275"/>
      <c r="S106" s="275"/>
      <c r="T106" s="275"/>
      <c r="U106" s="275"/>
      <c r="V106" s="275"/>
      <c r="W106" s="275"/>
      <c r="X106" s="258"/>
      <c r="Y106" s="275"/>
      <c r="Z106" s="275"/>
      <c r="AA106" s="258"/>
      <c r="AB106" s="275"/>
      <c r="AC106" s="275"/>
      <c r="AD106" s="276"/>
      <c r="AE106" s="276"/>
      <c r="AF106" s="276"/>
      <c r="AG106" s="276"/>
      <c r="AH106" s="276"/>
      <c r="AI106" s="276"/>
      <c r="AJ106" s="276"/>
      <c r="AK106" s="276"/>
      <c r="AL106" s="277"/>
    </row>
    <row r="107" spans="1:38" s="165" customFormat="1">
      <c r="A107" s="302" t="s">
        <v>242</v>
      </c>
      <c r="B107" s="303"/>
      <c r="C107" s="303"/>
      <c r="D107" s="303"/>
      <c r="E107" s="303"/>
      <c r="F107" s="303"/>
      <c r="G107" s="303"/>
      <c r="H107" s="303"/>
      <c r="I107" s="303"/>
      <c r="J107" s="303"/>
      <c r="K107" s="303"/>
      <c r="L107" s="303"/>
      <c r="M107" s="303"/>
      <c r="N107" s="303"/>
      <c r="O107" s="303"/>
      <c r="P107" s="303"/>
      <c r="Q107" s="303"/>
      <c r="R107" s="266"/>
      <c r="S107" s="266"/>
      <c r="T107" s="266"/>
      <c r="U107" s="266"/>
      <c r="V107" s="266"/>
      <c r="W107" s="266"/>
      <c r="X107" s="266"/>
      <c r="Y107" s="266"/>
      <c r="Z107" s="266"/>
      <c r="AA107" s="266"/>
      <c r="AB107" s="303"/>
      <c r="AC107" s="266"/>
      <c r="AD107" s="266"/>
      <c r="AE107" s="266"/>
      <c r="AF107" s="266"/>
      <c r="AG107" s="266"/>
      <c r="AH107" s="266"/>
      <c r="AI107" s="266"/>
      <c r="AJ107" s="266"/>
      <c r="AK107" s="266"/>
      <c r="AL107" s="278"/>
    </row>
    <row r="108" spans="1:38" s="165" customFormat="1">
      <c r="A108" s="271"/>
      <c r="B108" s="257"/>
      <c r="C108" s="257"/>
      <c r="D108" s="257"/>
      <c r="E108" s="257"/>
      <c r="F108" s="257"/>
      <c r="G108" s="257"/>
      <c r="H108" s="257"/>
      <c r="I108" s="257"/>
      <c r="J108" s="257"/>
      <c r="K108" s="257"/>
      <c r="L108" s="257"/>
      <c r="M108" s="257"/>
      <c r="N108" s="257"/>
      <c r="O108" s="257"/>
      <c r="P108" s="257"/>
      <c r="Q108" s="257"/>
      <c r="R108" s="266"/>
      <c r="S108" s="266"/>
      <c r="T108" s="266"/>
      <c r="U108" s="266"/>
      <c r="V108" s="266"/>
      <c r="W108" s="266"/>
      <c r="X108" s="266"/>
      <c r="Y108" s="266"/>
      <c r="Z108" s="266"/>
      <c r="AA108" s="266"/>
      <c r="AB108" s="257"/>
      <c r="AC108" s="266"/>
      <c r="AD108" s="266"/>
      <c r="AE108" s="266"/>
      <c r="AF108" s="266"/>
      <c r="AG108" s="266"/>
      <c r="AH108" s="266"/>
      <c r="AI108" s="266"/>
      <c r="AJ108" s="266"/>
      <c r="AK108" s="266"/>
      <c r="AL108" s="278"/>
    </row>
    <row r="109" spans="1:38" s="299" customFormat="1">
      <c r="A109" s="279" t="s">
        <v>137</v>
      </c>
      <c r="B109" s="280"/>
      <c r="C109" s="280"/>
      <c r="D109" s="280"/>
      <c r="E109" s="280"/>
      <c r="F109" s="280"/>
      <c r="G109" s="280"/>
      <c r="H109" s="280"/>
      <c r="I109" s="280"/>
      <c r="J109" s="280"/>
      <c r="K109" s="280"/>
      <c r="L109" s="280"/>
      <c r="M109" s="280"/>
      <c r="N109" s="280"/>
      <c r="O109" s="280"/>
      <c r="P109" s="280"/>
      <c r="Q109" s="280"/>
      <c r="R109" s="281"/>
      <c r="S109" s="281"/>
      <c r="T109" s="281"/>
      <c r="U109" s="281"/>
      <c r="V109" s="281"/>
      <c r="W109" s="281"/>
      <c r="X109" s="281"/>
      <c r="Y109" s="281"/>
      <c r="Z109" s="281"/>
      <c r="AA109" s="281"/>
      <c r="AB109" s="281"/>
      <c r="AC109" s="281"/>
      <c r="AD109" s="280"/>
      <c r="AE109" s="281"/>
      <c r="AF109" s="281"/>
      <c r="AG109" s="280"/>
      <c r="AH109" s="282"/>
      <c r="AI109" s="282"/>
      <c r="AJ109" s="282"/>
      <c r="AK109" s="282"/>
      <c r="AL109" s="283"/>
    </row>
  </sheetData>
  <pageMargins left="0.511811024" right="0.511811024" top="0.78740157499999996" bottom="0.78740157499999996" header="0.31496062000000002" footer="0.3149606200000000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33C040"/>
  </sheetPr>
  <dimension ref="A1:AL109"/>
  <sheetViews>
    <sheetView workbookViewId="0">
      <pane ySplit="1" topLeftCell="A74" activePane="bottomLeft" state="frozen"/>
      <selection activeCell="A95" sqref="A95"/>
      <selection pane="bottomLeft" activeCell="A95" sqref="A95"/>
    </sheetView>
  </sheetViews>
  <sheetFormatPr defaultColWidth="9.140625" defaultRowHeight="15"/>
  <cols>
    <col min="1" max="1" width="16.5703125" style="16" customWidth="1"/>
    <col min="2" max="2" width="23.85546875" style="16" customWidth="1"/>
    <col min="3" max="3" width="19.5703125" style="15" hidden="1" customWidth="1"/>
    <col min="4" max="4" width="19.5703125" style="16" hidden="1" customWidth="1"/>
    <col min="5" max="8" width="16.42578125" style="16" customWidth="1"/>
    <col min="9" max="9" width="9.140625" style="16"/>
    <col min="10" max="10" width="8.7109375" style="16" customWidth="1"/>
    <col min="11" max="12" width="9.140625" style="16"/>
    <col min="13" max="13" width="24.5703125" style="16" customWidth="1"/>
    <col min="14" max="16384" width="9.140625" style="16"/>
  </cols>
  <sheetData>
    <row r="1" spans="1:8" s="13" customFormat="1" ht="45">
      <c r="A1" s="64" t="s">
        <v>177</v>
      </c>
      <c r="B1" s="64" t="s">
        <v>6</v>
      </c>
      <c r="C1" s="65" t="s">
        <v>193</v>
      </c>
      <c r="D1" s="66" t="s">
        <v>194</v>
      </c>
      <c r="E1" s="65" t="s">
        <v>195</v>
      </c>
      <c r="F1" s="65" t="s">
        <v>196</v>
      </c>
      <c r="G1" s="66" t="s">
        <v>197</v>
      </c>
      <c r="H1" s="66" t="s">
        <v>198</v>
      </c>
    </row>
    <row r="2" spans="1:8">
      <c r="A2" s="67" t="s">
        <v>40</v>
      </c>
      <c r="B2" s="67" t="s">
        <v>41</v>
      </c>
      <c r="C2" s="22">
        <v>15277</v>
      </c>
      <c r="D2" s="22">
        <v>15407</v>
      </c>
      <c r="E2" s="23">
        <v>923</v>
      </c>
      <c r="F2" s="68">
        <v>89.466882067851373</v>
      </c>
      <c r="G2" s="285">
        <v>988</v>
      </c>
      <c r="H2" s="24">
        <v>90.753214941824851</v>
      </c>
    </row>
    <row r="3" spans="1:8">
      <c r="A3" s="67" t="s">
        <v>43</v>
      </c>
      <c r="B3" s="67" t="s">
        <v>44</v>
      </c>
      <c r="C3" s="22">
        <v>4781</v>
      </c>
      <c r="D3" s="22">
        <v>4930</v>
      </c>
      <c r="E3" s="23">
        <v>388</v>
      </c>
      <c r="F3" s="68">
        <v>93.194555644515617</v>
      </c>
      <c r="G3" s="285">
        <v>442</v>
      </c>
      <c r="H3" s="24">
        <v>99.400299850074958</v>
      </c>
    </row>
    <row r="4" spans="1:8">
      <c r="A4" s="67" t="s">
        <v>47</v>
      </c>
      <c r="B4" s="67" t="s">
        <v>48</v>
      </c>
      <c r="C4" s="22">
        <v>5990</v>
      </c>
      <c r="D4" s="22">
        <v>6052</v>
      </c>
      <c r="E4" s="23">
        <v>291</v>
      </c>
      <c r="F4" s="68">
        <v>91.222570532915356</v>
      </c>
      <c r="G4" s="285">
        <v>324</v>
      </c>
      <c r="H4" s="24">
        <v>94.73684210526315</v>
      </c>
    </row>
    <row r="5" spans="1:8">
      <c r="A5" s="67" t="s">
        <v>49</v>
      </c>
      <c r="B5" s="67" t="s">
        <v>50</v>
      </c>
      <c r="C5" s="22">
        <v>14870</v>
      </c>
      <c r="D5" s="22">
        <v>14307</v>
      </c>
      <c r="E5" s="23">
        <v>807</v>
      </c>
      <c r="F5" s="68">
        <v>88.746334310850443</v>
      </c>
      <c r="G5" s="285">
        <v>780</v>
      </c>
      <c r="H5" s="24">
        <v>85.808580858085804</v>
      </c>
    </row>
    <row r="6" spans="1:8">
      <c r="A6" s="67" t="s">
        <v>49</v>
      </c>
      <c r="B6" s="67" t="s">
        <v>51</v>
      </c>
      <c r="C6" s="22">
        <v>6823</v>
      </c>
      <c r="D6" s="22">
        <v>7013</v>
      </c>
      <c r="E6" s="23">
        <v>325</v>
      </c>
      <c r="F6" s="68">
        <v>80.115036976170899</v>
      </c>
      <c r="G6" s="285">
        <v>305</v>
      </c>
      <c r="H6" s="24">
        <v>69.794050343249424</v>
      </c>
    </row>
    <row r="7" spans="1:8">
      <c r="A7" s="67" t="s">
        <v>47</v>
      </c>
      <c r="B7" s="67" t="s">
        <v>52</v>
      </c>
      <c r="C7" s="22">
        <v>3733</v>
      </c>
      <c r="D7" s="22">
        <v>3701</v>
      </c>
      <c r="E7" s="23">
        <v>282</v>
      </c>
      <c r="F7" s="68">
        <v>106.95322376738308</v>
      </c>
      <c r="G7" s="285">
        <v>302</v>
      </c>
      <c r="H7" s="24">
        <v>110.75794621026893</v>
      </c>
    </row>
    <row r="8" spans="1:8">
      <c r="A8" s="67" t="s">
        <v>49</v>
      </c>
      <c r="B8" s="67" t="s">
        <v>53</v>
      </c>
      <c r="C8" s="22">
        <v>15163</v>
      </c>
      <c r="D8" s="22">
        <v>14821</v>
      </c>
      <c r="E8" s="23">
        <v>1051</v>
      </c>
      <c r="F8" s="68">
        <v>104.05940594059406</v>
      </c>
      <c r="G8" s="285">
        <v>1069</v>
      </c>
      <c r="H8" s="24">
        <v>105.73689416419387</v>
      </c>
    </row>
    <row r="9" spans="1:8">
      <c r="A9" s="67" t="s">
        <v>49</v>
      </c>
      <c r="B9" s="67" t="s">
        <v>54</v>
      </c>
      <c r="C9" s="22">
        <v>3725</v>
      </c>
      <c r="D9" s="22">
        <v>3498</v>
      </c>
      <c r="E9" s="23">
        <v>195</v>
      </c>
      <c r="F9" s="68">
        <v>81.024930747922426</v>
      </c>
      <c r="G9" s="285">
        <v>178</v>
      </c>
      <c r="H9" s="24">
        <v>74.68531468531468</v>
      </c>
    </row>
    <row r="10" spans="1:8">
      <c r="A10" s="67" t="s">
        <v>40</v>
      </c>
      <c r="B10" s="67" t="s">
        <v>55</v>
      </c>
      <c r="C10" s="22">
        <v>47872</v>
      </c>
      <c r="D10" s="22">
        <v>46893</v>
      </c>
      <c r="E10" s="23">
        <v>3930</v>
      </c>
      <c r="F10" s="68">
        <v>112.26433060369455</v>
      </c>
      <c r="G10" s="285">
        <v>3956</v>
      </c>
      <c r="H10" s="24">
        <v>106.42037302725969</v>
      </c>
    </row>
    <row r="11" spans="1:8">
      <c r="A11" s="67" t="s">
        <v>49</v>
      </c>
      <c r="B11" s="67" t="s">
        <v>199</v>
      </c>
      <c r="C11" s="22">
        <v>5285</v>
      </c>
      <c r="D11" s="22">
        <v>5255</v>
      </c>
      <c r="E11" s="23">
        <v>423</v>
      </c>
      <c r="F11" s="68">
        <v>123.32361516034986</v>
      </c>
      <c r="G11" s="285">
        <v>392</v>
      </c>
      <c r="H11" s="24">
        <v>111.04815864022663</v>
      </c>
    </row>
    <row r="12" spans="1:8">
      <c r="A12" s="67" t="s">
        <v>47</v>
      </c>
      <c r="B12" s="67" t="s">
        <v>58</v>
      </c>
      <c r="C12" s="22">
        <v>15696</v>
      </c>
      <c r="D12" s="22">
        <v>14978</v>
      </c>
      <c r="E12" s="23">
        <v>951</v>
      </c>
      <c r="F12" s="68">
        <v>92.032258064516142</v>
      </c>
      <c r="G12" s="285">
        <v>1014</v>
      </c>
      <c r="H12" s="24">
        <v>100.56198347107437</v>
      </c>
    </row>
    <row r="13" spans="1:8">
      <c r="A13" s="67" t="s">
        <v>43</v>
      </c>
      <c r="B13" s="67" t="s">
        <v>59</v>
      </c>
      <c r="C13" s="22">
        <v>21504</v>
      </c>
      <c r="D13" s="22">
        <v>20994</v>
      </c>
      <c r="E13" s="23">
        <v>1370</v>
      </c>
      <c r="F13" s="68">
        <v>90.568532393124727</v>
      </c>
      <c r="G13" s="285">
        <v>1350</v>
      </c>
      <c r="H13" s="24">
        <v>85.461067735809237</v>
      </c>
    </row>
    <row r="14" spans="1:8">
      <c r="A14" s="67" t="s">
        <v>43</v>
      </c>
      <c r="B14" s="67" t="s">
        <v>60</v>
      </c>
      <c r="C14" s="22">
        <v>6846</v>
      </c>
      <c r="D14" s="22">
        <v>6762</v>
      </c>
      <c r="E14" s="23">
        <v>436</v>
      </c>
      <c r="F14" s="68">
        <v>91.213389121338921</v>
      </c>
      <c r="G14" s="285">
        <v>324</v>
      </c>
      <c r="H14" s="24">
        <v>70.485859318346627</v>
      </c>
    </row>
    <row r="15" spans="1:8">
      <c r="A15" s="67" t="s">
        <v>49</v>
      </c>
      <c r="B15" s="67" t="s">
        <v>61</v>
      </c>
      <c r="C15" s="22">
        <v>5417</v>
      </c>
      <c r="D15" s="22">
        <v>4837</v>
      </c>
      <c r="E15" s="23">
        <v>345</v>
      </c>
      <c r="F15" s="68">
        <v>93.07553956834532</v>
      </c>
      <c r="G15" s="285">
        <v>318</v>
      </c>
      <c r="H15" s="24">
        <v>100</v>
      </c>
    </row>
    <row r="16" spans="1:8">
      <c r="A16" s="67" t="s">
        <v>40</v>
      </c>
      <c r="B16" s="67" t="s">
        <v>62</v>
      </c>
      <c r="C16" s="22">
        <v>6331</v>
      </c>
      <c r="D16" s="22">
        <v>6654</v>
      </c>
      <c r="E16" s="23">
        <v>521</v>
      </c>
      <c r="F16" s="68">
        <v>103.03230059327622</v>
      </c>
      <c r="G16" s="285">
        <v>590</v>
      </c>
      <c r="H16" s="24">
        <v>120.16293279022403</v>
      </c>
    </row>
    <row r="17" spans="1:8">
      <c r="A17" s="67" t="s">
        <v>49</v>
      </c>
      <c r="B17" s="67" t="s">
        <v>63</v>
      </c>
      <c r="C17" s="22">
        <v>95939</v>
      </c>
      <c r="D17" s="22">
        <v>89847</v>
      </c>
      <c r="E17" s="23">
        <v>5942</v>
      </c>
      <c r="F17" s="68">
        <v>99.949537426408753</v>
      </c>
      <c r="G17" s="285">
        <v>6065</v>
      </c>
      <c r="H17" s="24">
        <v>98.361985079468056</v>
      </c>
    </row>
    <row r="18" spans="1:8">
      <c r="A18" s="67" t="s">
        <v>40</v>
      </c>
      <c r="B18" s="67" t="s">
        <v>64</v>
      </c>
      <c r="C18" s="22">
        <v>183096</v>
      </c>
      <c r="D18" s="22">
        <v>170395</v>
      </c>
      <c r="E18" s="23">
        <v>12693</v>
      </c>
      <c r="F18" s="68">
        <v>98.942472587434395</v>
      </c>
      <c r="G18" s="285">
        <v>12482</v>
      </c>
      <c r="H18" s="24">
        <v>91.991352626148483</v>
      </c>
    </row>
    <row r="19" spans="1:8">
      <c r="A19" s="67" t="s">
        <v>49</v>
      </c>
      <c r="B19" s="67" t="s">
        <v>65</v>
      </c>
      <c r="C19" s="22">
        <v>18706</v>
      </c>
      <c r="D19" s="22">
        <v>18224</v>
      </c>
      <c r="E19" s="23">
        <v>1051</v>
      </c>
      <c r="F19" s="68">
        <v>98.346849656893326</v>
      </c>
      <c r="G19" s="285">
        <v>1091</v>
      </c>
      <c r="H19" s="24">
        <v>103.70722433460075</v>
      </c>
    </row>
    <row r="20" spans="1:8">
      <c r="A20" s="67" t="s">
        <v>47</v>
      </c>
      <c r="B20" s="67" t="s">
        <v>66</v>
      </c>
      <c r="C20" s="22">
        <v>61911</v>
      </c>
      <c r="D20" s="22">
        <v>58122</v>
      </c>
      <c r="E20" s="23">
        <v>2957</v>
      </c>
      <c r="F20" s="68">
        <v>82.154102611594737</v>
      </c>
      <c r="G20" s="285">
        <v>3175</v>
      </c>
      <c r="H20" s="24">
        <v>83.428221073837264</v>
      </c>
    </row>
    <row r="21" spans="1:8">
      <c r="A21" s="67" t="s">
        <v>43</v>
      </c>
      <c r="B21" s="67" t="s">
        <v>67</v>
      </c>
      <c r="C21" s="22">
        <v>14062</v>
      </c>
      <c r="D21" s="22">
        <v>13396</v>
      </c>
      <c r="E21" s="23">
        <v>1011</v>
      </c>
      <c r="F21" s="68">
        <v>88.788056206088982</v>
      </c>
      <c r="G21" s="285">
        <v>1065</v>
      </c>
      <c r="H21" s="24">
        <v>93.366452367036814</v>
      </c>
    </row>
    <row r="22" spans="1:8">
      <c r="A22" s="67" t="s">
        <v>40</v>
      </c>
      <c r="B22" s="67" t="s">
        <v>68</v>
      </c>
      <c r="C22" s="22">
        <v>5964</v>
      </c>
      <c r="D22" s="22">
        <v>5973</v>
      </c>
      <c r="E22" s="23">
        <v>416</v>
      </c>
      <c r="F22" s="68">
        <v>106.75791274593669</v>
      </c>
      <c r="G22" s="285">
        <v>466</v>
      </c>
      <c r="H22" s="24">
        <v>115.34653465346534</v>
      </c>
    </row>
    <row r="23" spans="1:8">
      <c r="A23" s="67" t="s">
        <v>49</v>
      </c>
      <c r="B23" s="67" t="s">
        <v>69</v>
      </c>
      <c r="C23" s="22">
        <v>2463</v>
      </c>
      <c r="D23" s="22">
        <v>2620</v>
      </c>
      <c r="E23" s="23">
        <v>152</v>
      </c>
      <c r="F23" s="68">
        <v>93.442622950819683</v>
      </c>
      <c r="G23" s="285">
        <v>181</v>
      </c>
      <c r="H23" s="24">
        <v>95.263157894736835</v>
      </c>
    </row>
    <row r="24" spans="1:8">
      <c r="A24" s="67" t="s">
        <v>40</v>
      </c>
      <c r="B24" s="67" t="s">
        <v>70</v>
      </c>
      <c r="C24" s="22">
        <v>17546</v>
      </c>
      <c r="D24" s="22">
        <v>17870</v>
      </c>
      <c r="E24" s="23">
        <v>1236</v>
      </c>
      <c r="F24" s="68">
        <v>111.99033524614919</v>
      </c>
      <c r="G24" s="285">
        <v>1222</v>
      </c>
      <c r="H24" s="24">
        <v>103.03541315345699</v>
      </c>
    </row>
    <row r="25" spans="1:8">
      <c r="A25" s="67" t="s">
        <v>49</v>
      </c>
      <c r="B25" s="67" t="s">
        <v>71</v>
      </c>
      <c r="C25" s="22">
        <v>3288</v>
      </c>
      <c r="D25" s="22">
        <v>3308</v>
      </c>
      <c r="E25" s="23">
        <v>254</v>
      </c>
      <c r="F25" s="68">
        <v>113.56184798807749</v>
      </c>
      <c r="G25" s="285">
        <v>219</v>
      </c>
      <c r="H25" s="24">
        <v>81.92019950124687</v>
      </c>
    </row>
    <row r="26" spans="1:8">
      <c r="A26" s="67" t="s">
        <v>43</v>
      </c>
      <c r="B26" s="67" t="s">
        <v>72</v>
      </c>
      <c r="C26" s="22">
        <v>11077</v>
      </c>
      <c r="D26" s="22">
        <v>10915</v>
      </c>
      <c r="E26" s="23">
        <v>656</v>
      </c>
      <c r="F26" s="68">
        <v>93.402942572377782</v>
      </c>
      <c r="G26" s="285">
        <v>647</v>
      </c>
      <c r="H26" s="24">
        <v>84.281372123317411</v>
      </c>
    </row>
    <row r="27" spans="1:8">
      <c r="A27" s="67" t="s">
        <v>40</v>
      </c>
      <c r="B27" s="67" t="s">
        <v>73</v>
      </c>
      <c r="C27" s="22">
        <v>9113</v>
      </c>
      <c r="D27" s="22">
        <v>8901</v>
      </c>
      <c r="E27" s="23">
        <v>619</v>
      </c>
      <c r="F27" s="68">
        <v>94.503816793893122</v>
      </c>
      <c r="G27" s="285">
        <v>736</v>
      </c>
      <c r="H27" s="24">
        <v>120.13057671381937</v>
      </c>
    </row>
    <row r="28" spans="1:8">
      <c r="A28" s="67" t="s">
        <v>47</v>
      </c>
      <c r="B28" s="67" t="s">
        <v>74</v>
      </c>
      <c r="C28" s="22">
        <v>5347</v>
      </c>
      <c r="D28" s="22">
        <v>5662</v>
      </c>
      <c r="E28" s="23">
        <v>365</v>
      </c>
      <c r="F28" s="68">
        <v>109.71943887775551</v>
      </c>
      <c r="G28" s="285">
        <v>382</v>
      </c>
      <c r="H28" s="24">
        <v>98.963730569948183</v>
      </c>
    </row>
    <row r="29" spans="1:8">
      <c r="A29" s="67" t="s">
        <v>49</v>
      </c>
      <c r="B29" s="67" t="s">
        <v>75</v>
      </c>
      <c r="C29" s="22">
        <v>15088</v>
      </c>
      <c r="D29" s="22">
        <v>14270</v>
      </c>
      <c r="E29" s="23">
        <v>968</v>
      </c>
      <c r="F29" s="68">
        <v>98.977505112474446</v>
      </c>
      <c r="G29" s="285">
        <v>920</v>
      </c>
      <c r="H29" s="24">
        <v>88.603531300160498</v>
      </c>
    </row>
    <row r="30" spans="1:8">
      <c r="A30" s="67" t="s">
        <v>40</v>
      </c>
      <c r="B30" s="67" t="s">
        <v>76</v>
      </c>
      <c r="C30" s="22">
        <v>63971</v>
      </c>
      <c r="D30" s="22">
        <v>60685</v>
      </c>
      <c r="E30" s="23">
        <v>4012</v>
      </c>
      <c r="F30" s="68">
        <v>93.650793650793645</v>
      </c>
      <c r="G30" s="285">
        <v>4221</v>
      </c>
      <c r="H30" s="24">
        <v>95.16044187269857</v>
      </c>
    </row>
    <row r="31" spans="1:8">
      <c r="A31" s="67" t="s">
        <v>40</v>
      </c>
      <c r="B31" s="67" t="s">
        <v>77</v>
      </c>
      <c r="C31" s="22">
        <v>12686</v>
      </c>
      <c r="D31" s="22">
        <v>12694</v>
      </c>
      <c r="E31" s="23">
        <v>905</v>
      </c>
      <c r="F31" s="68">
        <v>106.5959952885748</v>
      </c>
      <c r="G31" s="285">
        <v>983</v>
      </c>
      <c r="H31" s="24">
        <v>99.12605042016807</v>
      </c>
    </row>
    <row r="32" spans="1:8">
      <c r="A32" s="67" t="s">
        <v>40</v>
      </c>
      <c r="B32" s="67" t="s">
        <v>78</v>
      </c>
      <c r="C32" s="22">
        <v>5916</v>
      </c>
      <c r="D32" s="22">
        <v>5807</v>
      </c>
      <c r="E32" s="23">
        <v>394</v>
      </c>
      <c r="F32" s="68">
        <v>104.41696113074205</v>
      </c>
      <c r="G32" s="285">
        <v>403</v>
      </c>
      <c r="H32" s="24">
        <v>98.53300733496333</v>
      </c>
    </row>
    <row r="33" spans="1:8">
      <c r="A33" s="67" t="s">
        <v>49</v>
      </c>
      <c r="B33" s="67" t="s">
        <v>79</v>
      </c>
      <c r="C33" s="22">
        <v>4693</v>
      </c>
      <c r="D33" s="22">
        <v>4827</v>
      </c>
      <c r="E33" s="23">
        <v>277</v>
      </c>
      <c r="F33" s="68">
        <v>75.545454545454533</v>
      </c>
      <c r="G33" s="285">
        <v>366</v>
      </c>
      <c r="H33" s="24">
        <v>95.561357702349866</v>
      </c>
    </row>
    <row r="34" spans="1:8">
      <c r="A34" s="67" t="s">
        <v>49</v>
      </c>
      <c r="B34" s="67" t="s">
        <v>80</v>
      </c>
      <c r="C34" s="22">
        <v>6183</v>
      </c>
      <c r="D34" s="22">
        <v>6143</v>
      </c>
      <c r="E34" s="23">
        <v>378</v>
      </c>
      <c r="F34" s="68">
        <v>112.94820717131473</v>
      </c>
      <c r="G34" s="285">
        <v>362</v>
      </c>
      <c r="H34" s="24">
        <v>102.25988700564972</v>
      </c>
    </row>
    <row r="35" spans="1:8">
      <c r="A35" s="67" t="s">
        <v>49</v>
      </c>
      <c r="B35" s="67" t="s">
        <v>81</v>
      </c>
      <c r="C35" s="22">
        <v>6771</v>
      </c>
      <c r="D35" s="22">
        <v>6939</v>
      </c>
      <c r="E35" s="23">
        <v>423</v>
      </c>
      <c r="F35" s="68">
        <v>85.569790964261628</v>
      </c>
      <c r="G35" s="285">
        <v>519</v>
      </c>
      <c r="H35" s="24">
        <v>103.18091451292246</v>
      </c>
    </row>
    <row r="36" spans="1:8">
      <c r="A36" s="67" t="s">
        <v>40</v>
      </c>
      <c r="B36" s="67" t="s">
        <v>82</v>
      </c>
      <c r="C36" s="22">
        <v>6840</v>
      </c>
      <c r="D36" s="22">
        <v>6749</v>
      </c>
      <c r="E36" s="23">
        <v>388</v>
      </c>
      <c r="F36" s="68">
        <v>97.405857740585773</v>
      </c>
      <c r="G36" s="285">
        <v>317</v>
      </c>
      <c r="H36" s="24">
        <v>78.271604938271594</v>
      </c>
    </row>
    <row r="37" spans="1:8">
      <c r="A37" s="67" t="s">
        <v>49</v>
      </c>
      <c r="B37" s="67" t="s">
        <v>83</v>
      </c>
      <c r="C37" s="22">
        <v>20328</v>
      </c>
      <c r="D37" s="22">
        <v>19504</v>
      </c>
      <c r="E37" s="23">
        <v>1298</v>
      </c>
      <c r="F37" s="68">
        <v>86.822742474916396</v>
      </c>
      <c r="G37" s="285">
        <v>1399</v>
      </c>
      <c r="H37" s="24">
        <v>88.153749212350348</v>
      </c>
    </row>
    <row r="38" spans="1:8">
      <c r="A38" s="67" t="s">
        <v>40</v>
      </c>
      <c r="B38" s="67" t="s">
        <v>84</v>
      </c>
      <c r="C38" s="22">
        <v>5336</v>
      </c>
      <c r="D38" s="22">
        <v>5261</v>
      </c>
      <c r="E38" s="23">
        <v>288</v>
      </c>
      <c r="F38" s="68">
        <v>112.35370611183355</v>
      </c>
      <c r="G38" s="285">
        <v>294</v>
      </c>
      <c r="H38" s="24">
        <v>93.333333333333329</v>
      </c>
    </row>
    <row r="39" spans="1:8">
      <c r="A39" s="67" t="s">
        <v>49</v>
      </c>
      <c r="B39" s="67" t="s">
        <v>85</v>
      </c>
      <c r="C39" s="22">
        <v>14480</v>
      </c>
      <c r="D39" s="22">
        <v>14110</v>
      </c>
      <c r="E39" s="23">
        <v>1005</v>
      </c>
      <c r="F39" s="68">
        <v>97.572815533980588</v>
      </c>
      <c r="G39" s="285">
        <v>1048</v>
      </c>
      <c r="H39" s="24">
        <v>102.2439024390244</v>
      </c>
    </row>
    <row r="40" spans="1:8">
      <c r="A40" s="67" t="s">
        <v>43</v>
      </c>
      <c r="B40" s="67" t="s">
        <v>86</v>
      </c>
      <c r="C40" s="22">
        <v>14495</v>
      </c>
      <c r="D40" s="22">
        <v>14436</v>
      </c>
      <c r="E40" s="23">
        <v>1272</v>
      </c>
      <c r="F40" s="68">
        <v>109.43504445081733</v>
      </c>
      <c r="G40" s="285">
        <v>1237</v>
      </c>
      <c r="H40" s="24">
        <v>101.25511596180081</v>
      </c>
    </row>
    <row r="41" spans="1:8">
      <c r="A41" s="67" t="s">
        <v>49</v>
      </c>
      <c r="B41" s="67" t="s">
        <v>87</v>
      </c>
      <c r="C41" s="22">
        <v>5904</v>
      </c>
      <c r="D41" s="22">
        <v>5671</v>
      </c>
      <c r="E41" s="23">
        <v>365</v>
      </c>
      <c r="F41" s="68">
        <v>95.968448729184928</v>
      </c>
      <c r="G41" s="285">
        <v>390</v>
      </c>
      <c r="H41" s="24">
        <v>107.93357933579337</v>
      </c>
    </row>
    <row r="42" spans="1:8">
      <c r="A42" s="67" t="s">
        <v>40</v>
      </c>
      <c r="B42" s="67" t="s">
        <v>88</v>
      </c>
      <c r="C42" s="22">
        <v>7265</v>
      </c>
      <c r="D42" s="22">
        <v>6814</v>
      </c>
      <c r="E42" s="23">
        <v>462</v>
      </c>
      <c r="F42" s="68">
        <v>103.04832713754648</v>
      </c>
      <c r="G42" s="285">
        <v>481</v>
      </c>
      <c r="H42" s="24">
        <v>116.84210526315788</v>
      </c>
    </row>
    <row r="43" spans="1:8">
      <c r="A43" s="67" t="s">
        <v>40</v>
      </c>
      <c r="B43" s="67" t="s">
        <v>89</v>
      </c>
      <c r="C43" s="22">
        <v>5493</v>
      </c>
      <c r="D43" s="22">
        <v>5601</v>
      </c>
      <c r="E43" s="23">
        <v>305</v>
      </c>
      <c r="F43" s="68">
        <v>104.57142857142856</v>
      </c>
      <c r="G43" s="285">
        <v>312</v>
      </c>
      <c r="H43" s="24">
        <v>85.013623978201636</v>
      </c>
    </row>
    <row r="44" spans="1:8">
      <c r="A44" s="67" t="s">
        <v>47</v>
      </c>
      <c r="B44" s="67" t="s">
        <v>90</v>
      </c>
      <c r="C44" s="22">
        <v>84307</v>
      </c>
      <c r="D44" s="22">
        <v>82479</v>
      </c>
      <c r="E44" s="23">
        <v>6065</v>
      </c>
      <c r="F44" s="68">
        <v>98.479108032041566</v>
      </c>
      <c r="G44" s="285">
        <v>6405</v>
      </c>
      <c r="H44" s="24">
        <v>102.41991365065827</v>
      </c>
    </row>
    <row r="45" spans="1:8">
      <c r="A45" s="67" t="s">
        <v>47</v>
      </c>
      <c r="B45" s="67" t="s">
        <v>91</v>
      </c>
      <c r="C45" s="22">
        <v>6477</v>
      </c>
      <c r="D45" s="22">
        <v>6293</v>
      </c>
      <c r="E45" s="23">
        <v>430</v>
      </c>
      <c r="F45" s="68">
        <v>87.994542974079124</v>
      </c>
      <c r="G45" s="285">
        <v>402</v>
      </c>
      <c r="H45" s="24">
        <v>90.337078651685403</v>
      </c>
    </row>
    <row r="46" spans="1:8">
      <c r="A46" s="67" t="s">
        <v>49</v>
      </c>
      <c r="B46" s="67" t="s">
        <v>92</v>
      </c>
      <c r="C46" s="22">
        <v>21396</v>
      </c>
      <c r="D46" s="22">
        <v>20533</v>
      </c>
      <c r="E46" s="23">
        <v>1634</v>
      </c>
      <c r="F46" s="68">
        <v>114.39906651108518</v>
      </c>
      <c r="G46" s="285">
        <v>1700</v>
      </c>
      <c r="H46" s="24">
        <v>110.58109280138768</v>
      </c>
    </row>
    <row r="47" spans="1:8">
      <c r="A47" s="67" t="s">
        <v>40</v>
      </c>
      <c r="B47" s="67" t="s">
        <v>93</v>
      </c>
      <c r="C47" s="22">
        <v>8846</v>
      </c>
      <c r="D47" s="22">
        <v>8795</v>
      </c>
      <c r="E47" s="23">
        <v>619</v>
      </c>
      <c r="F47" s="68">
        <v>107.34104046242776</v>
      </c>
      <c r="G47" s="285">
        <v>640</v>
      </c>
      <c r="H47" s="24">
        <v>103.00429184549355</v>
      </c>
    </row>
    <row r="48" spans="1:8">
      <c r="A48" s="67" t="s">
        <v>47</v>
      </c>
      <c r="B48" s="67" t="s">
        <v>94</v>
      </c>
      <c r="C48" s="22">
        <v>6263</v>
      </c>
      <c r="D48" s="22">
        <v>6124</v>
      </c>
      <c r="E48" s="23">
        <v>389</v>
      </c>
      <c r="F48" s="68">
        <v>103.18302387267903</v>
      </c>
      <c r="G48" s="285">
        <v>455</v>
      </c>
      <c r="H48" s="24">
        <v>134.21828908554571</v>
      </c>
    </row>
    <row r="49" spans="1:8">
      <c r="A49" s="67" t="s">
        <v>49</v>
      </c>
      <c r="B49" s="67" t="s">
        <v>95</v>
      </c>
      <c r="C49" s="22">
        <v>12165</v>
      </c>
      <c r="D49" s="22">
        <v>12310</v>
      </c>
      <c r="E49" s="26">
        <v>596</v>
      </c>
      <c r="F49" s="69">
        <v>79.010163499779054</v>
      </c>
      <c r="G49" s="286">
        <v>576</v>
      </c>
      <c r="H49" s="24">
        <v>77.943166441136668</v>
      </c>
    </row>
    <row r="50" spans="1:8">
      <c r="A50" s="67" t="s">
        <v>43</v>
      </c>
      <c r="B50" s="67" t="s">
        <v>96</v>
      </c>
      <c r="C50" s="22">
        <v>9553</v>
      </c>
      <c r="D50" s="22">
        <v>9347</v>
      </c>
      <c r="E50" s="23">
        <v>709</v>
      </c>
      <c r="F50" s="68">
        <v>104.16258570029385</v>
      </c>
      <c r="G50" s="285">
        <v>710</v>
      </c>
      <c r="H50" s="24">
        <v>98.977695167286242</v>
      </c>
    </row>
    <row r="51" spans="1:8">
      <c r="A51" s="67" t="s">
        <v>43</v>
      </c>
      <c r="B51" s="67" t="s">
        <v>97</v>
      </c>
      <c r="C51" s="22">
        <v>2718</v>
      </c>
      <c r="D51" s="22">
        <v>2748</v>
      </c>
      <c r="E51" s="23">
        <v>174</v>
      </c>
      <c r="F51" s="68">
        <v>116.77852348993289</v>
      </c>
      <c r="G51" s="285">
        <v>171</v>
      </c>
      <c r="H51" s="24">
        <v>95.887850467289709</v>
      </c>
    </row>
    <row r="52" spans="1:8">
      <c r="A52" s="67" t="s">
        <v>49</v>
      </c>
      <c r="B52" s="67" t="s">
        <v>98</v>
      </c>
      <c r="C52" s="22">
        <v>8942</v>
      </c>
      <c r="D52" s="22">
        <v>9211</v>
      </c>
      <c r="E52" s="23">
        <v>631</v>
      </c>
      <c r="F52" s="68">
        <v>107.25212464589235</v>
      </c>
      <c r="G52" s="285">
        <v>661</v>
      </c>
      <c r="H52" s="24">
        <v>104.86515071390798</v>
      </c>
    </row>
    <row r="53" spans="1:8">
      <c r="A53" s="67" t="s">
        <v>49</v>
      </c>
      <c r="B53" s="67" t="s">
        <v>99</v>
      </c>
      <c r="C53" s="22">
        <v>6890</v>
      </c>
      <c r="D53" s="22">
        <v>6855</v>
      </c>
      <c r="E53" s="23">
        <v>428</v>
      </c>
      <c r="F53" s="68">
        <v>94.970414201183431</v>
      </c>
      <c r="G53" s="285">
        <v>434</v>
      </c>
      <c r="H53" s="24">
        <v>97.601199400299848</v>
      </c>
    </row>
    <row r="54" spans="1:8">
      <c r="A54" s="67" t="s">
        <v>43</v>
      </c>
      <c r="B54" s="67" t="s">
        <v>100</v>
      </c>
      <c r="C54" s="22">
        <v>24772</v>
      </c>
      <c r="D54" s="22">
        <v>24293</v>
      </c>
      <c r="E54" s="23">
        <v>1617</v>
      </c>
      <c r="F54" s="68">
        <v>106.0096153846154</v>
      </c>
      <c r="G54" s="285">
        <v>1711</v>
      </c>
      <c r="H54" s="24">
        <v>99.418942475305045</v>
      </c>
    </row>
    <row r="55" spans="1:8">
      <c r="A55" s="67" t="s">
        <v>47</v>
      </c>
      <c r="B55" s="67" t="s">
        <v>101</v>
      </c>
      <c r="C55" s="22">
        <v>9385</v>
      </c>
      <c r="D55" s="22">
        <v>9508</v>
      </c>
      <c r="E55" s="23">
        <v>600</v>
      </c>
      <c r="F55" s="68">
        <v>99.337748344370851</v>
      </c>
      <c r="G55" s="285">
        <v>632</v>
      </c>
      <c r="H55" s="24">
        <v>95.951417004048594</v>
      </c>
    </row>
    <row r="56" spans="1:8">
      <c r="A56" s="67" t="s">
        <v>43</v>
      </c>
      <c r="B56" s="67" t="s">
        <v>102</v>
      </c>
      <c r="C56" s="22">
        <v>10884</v>
      </c>
      <c r="D56" s="22">
        <v>10638</v>
      </c>
      <c r="E56" s="26">
        <v>845</v>
      </c>
      <c r="F56" s="69">
        <v>105.05594695399915</v>
      </c>
      <c r="G56" s="286">
        <v>814</v>
      </c>
      <c r="H56" s="24">
        <v>96.103896103896105</v>
      </c>
    </row>
    <row r="57" spans="1:8">
      <c r="A57" s="67" t="s">
        <v>43</v>
      </c>
      <c r="B57" s="67" t="s">
        <v>103</v>
      </c>
      <c r="C57" s="22">
        <v>11985</v>
      </c>
      <c r="D57" s="22">
        <v>11930</v>
      </c>
      <c r="E57" s="23">
        <v>802</v>
      </c>
      <c r="F57" s="68">
        <v>87.842278203723993</v>
      </c>
      <c r="G57" s="285">
        <v>796</v>
      </c>
      <c r="H57" s="24">
        <v>83.060869565217388</v>
      </c>
    </row>
    <row r="58" spans="1:8">
      <c r="A58" s="67" t="s">
        <v>49</v>
      </c>
      <c r="B58" s="67" t="s">
        <v>104</v>
      </c>
      <c r="C58" s="22">
        <v>11401</v>
      </c>
      <c r="D58" s="22">
        <v>10899</v>
      </c>
      <c r="E58" s="23">
        <v>709</v>
      </c>
      <c r="F58" s="68">
        <v>98.654916512059373</v>
      </c>
      <c r="G58" s="285">
        <v>659</v>
      </c>
      <c r="H58" s="24">
        <v>84.959174903308991</v>
      </c>
    </row>
    <row r="59" spans="1:8">
      <c r="A59" s="67" t="s">
        <v>43</v>
      </c>
      <c r="B59" s="67" t="s">
        <v>105</v>
      </c>
      <c r="C59" s="22">
        <v>3351</v>
      </c>
      <c r="D59" s="22">
        <v>3146</v>
      </c>
      <c r="E59" s="23">
        <v>259</v>
      </c>
      <c r="F59" s="68">
        <v>97.125000000000014</v>
      </c>
      <c r="G59" s="285">
        <v>260</v>
      </c>
      <c r="H59" s="24">
        <v>108.03324099722991</v>
      </c>
    </row>
    <row r="60" spans="1:8">
      <c r="A60" s="67" t="s">
        <v>49</v>
      </c>
      <c r="B60" s="67" t="s">
        <v>106</v>
      </c>
      <c r="C60" s="22">
        <v>6865</v>
      </c>
      <c r="D60" s="22">
        <v>6831</v>
      </c>
      <c r="E60" s="23">
        <v>478</v>
      </c>
      <c r="F60" s="68">
        <v>99.033149171270736</v>
      </c>
      <c r="G60" s="285">
        <v>556</v>
      </c>
      <c r="H60" s="24">
        <v>105.03778337531486</v>
      </c>
    </row>
    <row r="61" spans="1:8">
      <c r="A61" s="67" t="s">
        <v>47</v>
      </c>
      <c r="B61" s="67" t="s">
        <v>107</v>
      </c>
      <c r="C61" s="22">
        <v>9408</v>
      </c>
      <c r="D61" s="22">
        <v>9866</v>
      </c>
      <c r="E61" s="23">
        <v>772</v>
      </c>
      <c r="F61" s="68">
        <v>118.16326530612244</v>
      </c>
      <c r="G61" s="285">
        <v>853</v>
      </c>
      <c r="H61" s="24">
        <v>125.13447432762837</v>
      </c>
    </row>
    <row r="62" spans="1:8">
      <c r="A62" s="67" t="s">
        <v>49</v>
      </c>
      <c r="B62" s="67" t="s">
        <v>108</v>
      </c>
      <c r="C62" s="22">
        <v>5467</v>
      </c>
      <c r="D62" s="22">
        <v>5602</v>
      </c>
      <c r="E62" s="23">
        <v>292</v>
      </c>
      <c r="F62" s="68">
        <v>88.753799392097264</v>
      </c>
      <c r="G62" s="285">
        <v>368</v>
      </c>
      <c r="H62" s="24">
        <v>100.82191780821918</v>
      </c>
    </row>
    <row r="63" spans="1:8">
      <c r="A63" s="67" t="s">
        <v>40</v>
      </c>
      <c r="B63" s="67" t="s">
        <v>109</v>
      </c>
      <c r="C63" s="22">
        <v>6229</v>
      </c>
      <c r="D63" s="22">
        <v>6877</v>
      </c>
      <c r="E63" s="23">
        <v>308</v>
      </c>
      <c r="F63" s="68">
        <v>76.935886761032478</v>
      </c>
      <c r="G63" s="285">
        <v>318</v>
      </c>
      <c r="H63" s="24">
        <v>72.382397572078915</v>
      </c>
    </row>
    <row r="64" spans="1:8">
      <c r="A64" s="67" t="s">
        <v>40</v>
      </c>
      <c r="B64" s="67" t="s">
        <v>110</v>
      </c>
      <c r="C64" s="22">
        <v>20534</v>
      </c>
      <c r="D64" s="22">
        <v>21102</v>
      </c>
      <c r="E64" s="23">
        <v>1406</v>
      </c>
      <c r="F64" s="68">
        <v>104.38010393466963</v>
      </c>
      <c r="G64" s="285">
        <v>1453</v>
      </c>
      <c r="H64" s="24">
        <v>98.798730734360831</v>
      </c>
    </row>
    <row r="65" spans="1:8">
      <c r="A65" s="67" t="s">
        <v>40</v>
      </c>
      <c r="B65" s="67" t="s">
        <v>111</v>
      </c>
      <c r="C65" s="22">
        <v>11475</v>
      </c>
      <c r="D65" s="22">
        <v>11333</v>
      </c>
      <c r="E65" s="23">
        <v>690</v>
      </c>
      <c r="F65" s="68">
        <v>104.33467741935483</v>
      </c>
      <c r="G65" s="285">
        <v>695</v>
      </c>
      <c r="H65" s="24">
        <v>98.302687411598299</v>
      </c>
    </row>
    <row r="66" spans="1:8">
      <c r="A66" s="67" t="s">
        <v>47</v>
      </c>
      <c r="B66" s="67" t="s">
        <v>112</v>
      </c>
      <c r="C66" s="22">
        <v>4092</v>
      </c>
      <c r="D66" s="22">
        <v>4497</v>
      </c>
      <c r="E66" s="23">
        <v>282</v>
      </c>
      <c r="F66" s="68">
        <v>104.44444444444446</v>
      </c>
      <c r="G66" s="285">
        <v>327</v>
      </c>
      <c r="H66" s="24">
        <v>118.62152357920192</v>
      </c>
    </row>
    <row r="67" spans="1:8">
      <c r="A67" s="67" t="s">
        <v>47</v>
      </c>
      <c r="B67" s="67" t="s">
        <v>113</v>
      </c>
      <c r="C67" s="22">
        <v>16365</v>
      </c>
      <c r="D67" s="22">
        <v>15887</v>
      </c>
      <c r="E67" s="23">
        <v>1010</v>
      </c>
      <c r="F67" s="68">
        <v>94.421938298535352</v>
      </c>
      <c r="G67" s="285">
        <v>1034</v>
      </c>
      <c r="H67" s="24">
        <v>99.710703953712638</v>
      </c>
    </row>
    <row r="68" spans="1:8">
      <c r="A68" s="67" t="s">
        <v>49</v>
      </c>
      <c r="B68" s="67" t="s">
        <v>114</v>
      </c>
      <c r="C68" s="22">
        <v>5498</v>
      </c>
      <c r="D68" s="22">
        <v>5380</v>
      </c>
      <c r="E68" s="23">
        <v>339</v>
      </c>
      <c r="F68" s="68">
        <v>93.217231897341875</v>
      </c>
      <c r="G68" s="285">
        <v>357</v>
      </c>
      <c r="H68" s="24">
        <v>96.312949640287755</v>
      </c>
    </row>
    <row r="69" spans="1:8">
      <c r="A69" s="67" t="s">
        <v>43</v>
      </c>
      <c r="B69" s="67" t="s">
        <v>115</v>
      </c>
      <c r="C69" s="22">
        <v>62665</v>
      </c>
      <c r="D69" s="22">
        <v>61087</v>
      </c>
      <c r="E69" s="23">
        <v>4191</v>
      </c>
      <c r="F69" s="68">
        <v>97.141311906049609</v>
      </c>
      <c r="G69" s="285">
        <v>4198</v>
      </c>
      <c r="H69" s="24">
        <v>92.739322533136956</v>
      </c>
    </row>
    <row r="70" spans="1:8">
      <c r="A70" s="67" t="s">
        <v>47</v>
      </c>
      <c r="B70" s="67" t="s">
        <v>116</v>
      </c>
      <c r="C70" s="22">
        <v>5368</v>
      </c>
      <c r="D70" s="22">
        <v>5518</v>
      </c>
      <c r="E70" s="23">
        <v>329</v>
      </c>
      <c r="F70" s="68">
        <v>100.20304568527921</v>
      </c>
      <c r="G70" s="285">
        <v>319</v>
      </c>
      <c r="H70" s="24">
        <v>105.51267916207277</v>
      </c>
    </row>
    <row r="71" spans="1:8">
      <c r="A71" s="67" t="s">
        <v>40</v>
      </c>
      <c r="B71" s="67" t="s">
        <v>117</v>
      </c>
      <c r="C71" s="22">
        <v>269243</v>
      </c>
      <c r="D71" s="22">
        <v>251410</v>
      </c>
      <c r="E71" s="26">
        <v>17728</v>
      </c>
      <c r="F71" s="69">
        <v>92.534145280556771</v>
      </c>
      <c r="G71" s="286">
        <v>16215</v>
      </c>
      <c r="H71" s="24">
        <v>81.591747735659183</v>
      </c>
    </row>
    <row r="72" spans="1:8">
      <c r="A72" s="67" t="s">
        <v>47</v>
      </c>
      <c r="B72" s="67" t="s">
        <v>118</v>
      </c>
      <c r="C72" s="22">
        <v>13209</v>
      </c>
      <c r="D72" s="22">
        <v>13293</v>
      </c>
      <c r="E72" s="23">
        <v>1158</v>
      </c>
      <c r="F72" s="68">
        <v>101.28279883381926</v>
      </c>
      <c r="G72" s="285">
        <v>1184</v>
      </c>
      <c r="H72" s="24">
        <v>104.01171303074672</v>
      </c>
    </row>
    <row r="73" spans="1:8">
      <c r="A73" s="67" t="s">
        <v>49</v>
      </c>
      <c r="B73" s="67" t="s">
        <v>119</v>
      </c>
      <c r="C73" s="22">
        <v>9623</v>
      </c>
      <c r="D73" s="22">
        <v>9940</v>
      </c>
      <c r="E73" s="23">
        <v>608</v>
      </c>
      <c r="F73" s="68">
        <v>95.46086150995832</v>
      </c>
      <c r="G73" s="285">
        <v>687</v>
      </c>
      <c r="H73" s="24">
        <v>95.46086150995832</v>
      </c>
    </row>
    <row r="74" spans="1:8">
      <c r="A74" s="67" t="s">
        <v>40</v>
      </c>
      <c r="B74" s="67" t="s">
        <v>120</v>
      </c>
      <c r="C74" s="22">
        <v>12129</v>
      </c>
      <c r="D74" s="22">
        <v>11702</v>
      </c>
      <c r="E74" s="23">
        <v>808</v>
      </c>
      <c r="F74" s="68">
        <v>114.77272727272727</v>
      </c>
      <c r="G74" s="285">
        <v>810</v>
      </c>
      <c r="H74" s="24">
        <v>107.37958462218293</v>
      </c>
    </row>
    <row r="75" spans="1:8">
      <c r="A75" s="67" t="s">
        <v>40</v>
      </c>
      <c r="B75" s="67" t="s">
        <v>121</v>
      </c>
      <c r="C75" s="22">
        <v>36243</v>
      </c>
      <c r="D75" s="22">
        <v>37180</v>
      </c>
      <c r="E75" s="23">
        <v>2879</v>
      </c>
      <c r="F75" s="68">
        <v>114.14034624025373</v>
      </c>
      <c r="G75" s="285">
        <v>2951</v>
      </c>
      <c r="H75" s="24">
        <v>107.47845089231515</v>
      </c>
    </row>
    <row r="76" spans="1:8">
      <c r="A76" s="67" t="s">
        <v>43</v>
      </c>
      <c r="B76" s="67" t="s">
        <v>122</v>
      </c>
      <c r="C76" s="22">
        <v>4415</v>
      </c>
      <c r="D76" s="22">
        <v>4496</v>
      </c>
      <c r="E76" s="23">
        <v>304</v>
      </c>
      <c r="F76" s="68">
        <v>100.21978021978022</v>
      </c>
      <c r="G76" s="285">
        <v>303</v>
      </c>
      <c r="H76" s="24">
        <v>99.235807860262014</v>
      </c>
    </row>
    <row r="77" spans="1:8">
      <c r="A77" s="67" t="s">
        <v>47</v>
      </c>
      <c r="B77" s="67" t="s">
        <v>123</v>
      </c>
      <c r="C77" s="22">
        <v>6650</v>
      </c>
      <c r="D77" s="22">
        <v>7078</v>
      </c>
      <c r="E77" s="23">
        <v>552</v>
      </c>
      <c r="F77" s="68">
        <v>138.69346733668343</v>
      </c>
      <c r="G77" s="285">
        <v>533</v>
      </c>
      <c r="H77" s="24">
        <v>110.73407202216066</v>
      </c>
    </row>
    <row r="78" spans="1:8">
      <c r="A78" s="67" t="s">
        <v>40</v>
      </c>
      <c r="B78" s="67" t="s">
        <v>124</v>
      </c>
      <c r="C78" s="22">
        <v>242147</v>
      </c>
      <c r="D78" s="22">
        <v>225575</v>
      </c>
      <c r="E78" s="23">
        <v>14631</v>
      </c>
      <c r="F78" s="68">
        <v>101.90847670126071</v>
      </c>
      <c r="G78" s="285">
        <v>14552</v>
      </c>
      <c r="H78" s="24">
        <v>96.774622597592611</v>
      </c>
    </row>
    <row r="79" spans="1:8">
      <c r="A79" s="67" t="s">
        <v>40</v>
      </c>
      <c r="B79" s="67" t="s">
        <v>125</v>
      </c>
      <c r="C79" s="22">
        <v>173415</v>
      </c>
      <c r="D79" s="22">
        <v>149454</v>
      </c>
      <c r="E79" s="23">
        <v>10023</v>
      </c>
      <c r="F79" s="68">
        <v>108.33333333333333</v>
      </c>
      <c r="G79" s="285">
        <v>9923</v>
      </c>
      <c r="H79" s="24">
        <v>101.32402995234852</v>
      </c>
    </row>
    <row r="81" spans="1:10" s="14" customFormat="1">
      <c r="B81" s="29" t="s">
        <v>127</v>
      </c>
      <c r="D81" s="70"/>
      <c r="E81" s="23">
        <v>16433</v>
      </c>
      <c r="F81" s="71">
        <v>97.956872270986395</v>
      </c>
      <c r="G81" s="23">
        <v>17341</v>
      </c>
      <c r="H81" s="33">
        <v>101.15941606265221</v>
      </c>
      <c r="I81" s="15"/>
      <c r="J81" s="15"/>
    </row>
    <row r="82" spans="1:10" s="14" customFormat="1">
      <c r="B82" s="29" t="s">
        <v>126</v>
      </c>
      <c r="D82" s="70"/>
      <c r="E82" s="23">
        <v>14034</v>
      </c>
      <c r="F82" s="71">
        <v>99.257373223000215</v>
      </c>
      <c r="G82" s="23">
        <v>14028</v>
      </c>
      <c r="H82" s="33">
        <v>94.266274674506505</v>
      </c>
      <c r="I82" s="15"/>
      <c r="J82" s="15"/>
    </row>
    <row r="83" spans="1:10" s="14" customFormat="1">
      <c r="B83" s="29" t="s">
        <v>128</v>
      </c>
      <c r="D83" s="70"/>
      <c r="E83" s="23">
        <v>76184</v>
      </c>
      <c r="F83" s="71">
        <v>102.0193904333387</v>
      </c>
      <c r="G83" s="23">
        <v>75008</v>
      </c>
      <c r="H83" s="33">
        <v>95.476488240142316</v>
      </c>
      <c r="I83" s="15"/>
      <c r="J83" s="15"/>
    </row>
    <row r="84" spans="1:10" s="14" customFormat="1">
      <c r="B84" s="34" t="s">
        <v>129</v>
      </c>
      <c r="D84" s="72"/>
      <c r="E84" s="23">
        <v>20974</v>
      </c>
      <c r="F84" s="73">
        <v>99.208892567847215</v>
      </c>
      <c r="G84" s="23">
        <v>21600</v>
      </c>
      <c r="H84" s="38">
        <v>98.384176544939024</v>
      </c>
      <c r="I84" s="15"/>
      <c r="J84" s="15"/>
    </row>
    <row r="85" spans="1:10" s="14" customFormat="1">
      <c r="B85" s="39" t="s">
        <v>130</v>
      </c>
      <c r="C85" s="40"/>
      <c r="D85" s="74">
        <v>191099</v>
      </c>
      <c r="E85" s="41">
        <v>127625</v>
      </c>
      <c r="F85" s="75">
        <v>100.70463655588171</v>
      </c>
      <c r="G85" s="41">
        <v>127977</v>
      </c>
      <c r="H85" s="43">
        <v>96.557265731100046</v>
      </c>
      <c r="I85" s="15"/>
      <c r="J85" s="15"/>
    </row>
    <row r="86" spans="1:10" s="14" customFormat="1">
      <c r="B86" s="15"/>
      <c r="D86" s="76"/>
      <c r="E86" s="77"/>
      <c r="F86" s="78"/>
      <c r="G86" s="77"/>
      <c r="H86" s="79"/>
      <c r="I86" s="15"/>
      <c r="J86" s="15"/>
    </row>
    <row r="87" spans="1:10" s="14" customFormat="1">
      <c r="B87" s="15"/>
      <c r="D87" s="76"/>
      <c r="E87" s="77"/>
      <c r="F87" s="78"/>
      <c r="G87" s="77"/>
      <c r="H87" s="79"/>
      <c r="I87" s="15"/>
      <c r="J87" s="15"/>
    </row>
    <row r="88" spans="1:10" s="14" customFormat="1">
      <c r="B88" s="15"/>
      <c r="D88" s="76"/>
      <c r="E88" s="77"/>
      <c r="F88" s="78"/>
      <c r="G88" s="77"/>
      <c r="H88" s="79"/>
      <c r="I88" s="15"/>
      <c r="J88" s="15"/>
    </row>
    <row r="90" spans="1:10">
      <c r="A90" s="44" t="s">
        <v>200</v>
      </c>
      <c r="B90" s="45"/>
      <c r="C90" s="80"/>
      <c r="D90" s="45"/>
      <c r="E90" s="45"/>
      <c r="F90" s="45"/>
      <c r="G90" s="45"/>
      <c r="H90" s="46"/>
      <c r="I90" s="47"/>
    </row>
    <row r="91" spans="1:10">
      <c r="A91" s="300" t="s">
        <v>235</v>
      </c>
      <c r="B91" s="47"/>
      <c r="D91" s="47"/>
      <c r="E91" s="47"/>
      <c r="F91" s="47"/>
      <c r="G91" s="47"/>
      <c r="H91" s="49"/>
      <c r="I91" s="47"/>
    </row>
    <row r="92" spans="1:10">
      <c r="A92" s="48" t="s">
        <v>222</v>
      </c>
      <c r="B92" s="47"/>
      <c r="D92" s="47"/>
      <c r="E92" s="47"/>
      <c r="F92" s="47"/>
      <c r="G92" s="47"/>
      <c r="H92" s="49"/>
      <c r="I92" s="47"/>
    </row>
    <row r="93" spans="1:10">
      <c r="A93" s="284" t="s">
        <v>226</v>
      </c>
      <c r="B93" s="51"/>
      <c r="D93" s="51"/>
      <c r="E93" s="51"/>
      <c r="F93" s="51"/>
      <c r="G93" s="51"/>
      <c r="H93" s="52"/>
      <c r="I93" s="51"/>
    </row>
    <row r="94" spans="1:10" s="14" customFormat="1">
      <c r="A94" s="53" t="s">
        <v>192</v>
      </c>
      <c r="B94" s="54"/>
      <c r="C94" s="15"/>
      <c r="D94" s="54"/>
      <c r="E94" s="54"/>
      <c r="F94" s="55"/>
      <c r="G94" s="55"/>
      <c r="H94" s="52"/>
      <c r="I94" s="54"/>
    </row>
    <row r="95" spans="1:10" s="14" customFormat="1">
      <c r="A95" s="304" t="s">
        <v>244</v>
      </c>
      <c r="B95" s="51"/>
      <c r="C95" s="15"/>
      <c r="D95" s="51"/>
      <c r="E95" s="51"/>
      <c r="F95" s="57"/>
      <c r="G95" s="57"/>
      <c r="H95" s="52"/>
      <c r="I95" s="51"/>
    </row>
    <row r="96" spans="1:10" s="14" customFormat="1">
      <c r="A96" s="50" t="s">
        <v>229</v>
      </c>
      <c r="B96" s="51"/>
      <c r="C96" s="15"/>
      <c r="D96" s="51"/>
      <c r="E96" s="51"/>
      <c r="F96" s="57"/>
      <c r="G96" s="57"/>
      <c r="H96" s="52"/>
      <c r="I96" s="51"/>
    </row>
    <row r="97" spans="1:38" s="14" customFormat="1">
      <c r="A97" s="50" t="s">
        <v>234</v>
      </c>
      <c r="B97" s="51"/>
      <c r="C97" s="15"/>
      <c r="D97" s="51"/>
      <c r="E97" s="51"/>
      <c r="F97" s="57"/>
      <c r="G97" s="57"/>
      <c r="H97" s="59"/>
      <c r="I97" s="51"/>
    </row>
    <row r="98" spans="1:38" s="14" customFormat="1">
      <c r="A98" s="81" t="s">
        <v>176</v>
      </c>
      <c r="B98" s="82"/>
      <c r="C98" s="83"/>
      <c r="D98" s="82"/>
      <c r="E98" s="82"/>
      <c r="F98" s="84"/>
      <c r="G98" s="84"/>
      <c r="H98" s="85"/>
      <c r="I98" s="86"/>
    </row>
    <row r="100" spans="1:38" s="299" customFormat="1">
      <c r="A100" s="259" t="s">
        <v>136</v>
      </c>
      <c r="B100" s="260"/>
      <c r="C100" s="260"/>
      <c r="D100" s="260"/>
      <c r="E100" s="260"/>
      <c r="F100" s="260"/>
      <c r="G100" s="261"/>
      <c r="H100" s="261"/>
      <c r="I100" s="261"/>
      <c r="J100" s="261"/>
      <c r="K100" s="261"/>
      <c r="L100" s="261"/>
      <c r="M100" s="261"/>
      <c r="N100" s="261"/>
      <c r="O100" s="261"/>
      <c r="P100" s="261"/>
      <c r="Q100" s="261"/>
      <c r="R100" s="262"/>
      <c r="S100" s="262"/>
      <c r="T100" s="262"/>
      <c r="U100" s="262"/>
      <c r="V100" s="262"/>
      <c r="W100" s="262"/>
      <c r="X100" s="261"/>
      <c r="Y100" s="262"/>
      <c r="Z100" s="262"/>
      <c r="AA100" s="261"/>
      <c r="AB100" s="262"/>
      <c r="AC100" s="262"/>
      <c r="AD100" s="263"/>
      <c r="AE100" s="263"/>
      <c r="AF100" s="263"/>
      <c r="AG100" s="263"/>
      <c r="AH100" s="263"/>
      <c r="AI100" s="263"/>
      <c r="AJ100" s="263"/>
      <c r="AK100" s="263"/>
      <c r="AL100" s="264"/>
    </row>
    <row r="101" spans="1:38" s="299" customFormat="1">
      <c r="A101" s="265"/>
      <c r="B101" s="256"/>
      <c r="C101" s="256"/>
      <c r="D101" s="256"/>
      <c r="E101" s="256"/>
      <c r="F101" s="256"/>
      <c r="G101" s="257"/>
      <c r="H101" s="257"/>
      <c r="I101" s="257"/>
      <c r="J101" s="257"/>
      <c r="K101" s="257"/>
      <c r="L101" s="257"/>
      <c r="M101" s="257"/>
      <c r="N101" s="257"/>
      <c r="O101" s="257"/>
      <c r="P101" s="257"/>
      <c r="Q101" s="257"/>
      <c r="R101" s="266" t="s">
        <v>0</v>
      </c>
      <c r="S101" s="266"/>
      <c r="T101" s="266"/>
      <c r="U101" s="266"/>
      <c r="V101" s="266"/>
      <c r="W101" s="266"/>
      <c r="X101" s="257"/>
      <c r="Y101" s="266"/>
      <c r="Z101" s="266"/>
      <c r="AA101" s="257"/>
      <c r="AB101" s="266"/>
      <c r="AC101" s="266"/>
      <c r="AD101" s="267"/>
      <c r="AE101" s="267"/>
      <c r="AF101" s="267"/>
      <c r="AG101" s="267"/>
      <c r="AH101" s="267"/>
      <c r="AI101" s="267"/>
      <c r="AJ101" s="267"/>
      <c r="AK101" s="267"/>
      <c r="AL101" s="268"/>
    </row>
    <row r="102" spans="1:38" s="222" customFormat="1">
      <c r="A102" s="274" t="s">
        <v>239</v>
      </c>
      <c r="B102" s="258"/>
      <c r="C102" s="258"/>
      <c r="D102" s="258"/>
      <c r="E102" s="258"/>
      <c r="F102" s="258"/>
      <c r="G102" s="258"/>
      <c r="H102" s="258"/>
      <c r="I102" s="258"/>
      <c r="J102" s="258"/>
      <c r="K102" s="258"/>
      <c r="L102" s="258"/>
      <c r="M102" s="258"/>
      <c r="N102" s="258" t="s">
        <v>0</v>
      </c>
      <c r="O102" s="257"/>
      <c r="P102" s="257"/>
      <c r="Q102" s="257"/>
      <c r="R102" s="269"/>
      <c r="S102" s="269"/>
      <c r="T102" s="269"/>
      <c r="U102" s="269"/>
      <c r="V102" s="269"/>
      <c r="W102" s="269"/>
      <c r="X102" s="269"/>
      <c r="Y102" s="269"/>
      <c r="Z102" s="269"/>
      <c r="AA102" s="269"/>
      <c r="AB102" s="269"/>
      <c r="AC102" s="269"/>
      <c r="AD102" s="269"/>
      <c r="AE102" s="269"/>
      <c r="AF102" s="269"/>
      <c r="AG102" s="269"/>
      <c r="AH102" s="269"/>
      <c r="AI102" s="269"/>
      <c r="AJ102" s="269"/>
      <c r="AK102" s="269"/>
      <c r="AL102" s="270"/>
    </row>
    <row r="103" spans="1:38" s="223" customFormat="1">
      <c r="A103" s="301" t="s">
        <v>240</v>
      </c>
      <c r="B103" s="257"/>
      <c r="C103" s="257"/>
      <c r="D103" s="257"/>
      <c r="E103" s="257"/>
      <c r="F103" s="257"/>
      <c r="G103" s="257"/>
      <c r="H103" s="257"/>
      <c r="I103" s="257"/>
      <c r="J103" s="257"/>
      <c r="K103" s="257"/>
      <c r="L103" s="257"/>
      <c r="M103" s="257"/>
      <c r="N103" s="257"/>
      <c r="O103" s="257"/>
      <c r="P103" s="257"/>
      <c r="Q103" s="257"/>
      <c r="R103" s="272"/>
      <c r="S103" s="272"/>
      <c r="T103" s="272"/>
      <c r="U103" s="272"/>
      <c r="V103" s="272"/>
      <c r="W103" s="272"/>
      <c r="X103" s="272"/>
      <c r="Y103" s="272"/>
      <c r="Z103" s="272"/>
      <c r="AA103" s="272"/>
      <c r="AB103" s="272"/>
      <c r="AC103" s="272"/>
      <c r="AD103" s="272"/>
      <c r="AE103" s="272"/>
      <c r="AF103" s="272"/>
      <c r="AG103" s="272"/>
      <c r="AH103" s="272"/>
      <c r="AI103" s="272"/>
      <c r="AJ103" s="272"/>
      <c r="AK103" s="272"/>
      <c r="AL103" s="273"/>
    </row>
    <row r="104" spans="1:38" s="224" customFormat="1">
      <c r="A104" s="274" t="s">
        <v>241</v>
      </c>
      <c r="B104" s="258"/>
      <c r="C104" s="258"/>
      <c r="D104" s="258"/>
      <c r="E104" s="258"/>
      <c r="F104" s="258"/>
      <c r="G104" s="258"/>
      <c r="H104" s="258"/>
      <c r="I104" s="258"/>
      <c r="J104" s="258"/>
      <c r="K104" s="258"/>
      <c r="L104" s="258"/>
      <c r="M104" s="258"/>
      <c r="N104" s="258"/>
      <c r="O104" s="257"/>
      <c r="P104" s="257"/>
      <c r="Q104" s="257"/>
      <c r="R104" s="275"/>
      <c r="S104" s="275"/>
      <c r="T104" s="275"/>
      <c r="U104" s="275"/>
      <c r="V104" s="275"/>
      <c r="W104" s="275"/>
      <c r="X104" s="258"/>
      <c r="Y104" s="275"/>
      <c r="Z104" s="275"/>
      <c r="AA104" s="258"/>
      <c r="AB104" s="275"/>
      <c r="AC104" s="275"/>
      <c r="AD104" s="276"/>
      <c r="AE104" s="276"/>
      <c r="AF104" s="276"/>
      <c r="AG104" s="276"/>
      <c r="AH104" s="276"/>
      <c r="AI104" s="276"/>
      <c r="AJ104" s="276"/>
      <c r="AK104" s="276"/>
      <c r="AL104" s="277"/>
    </row>
    <row r="105" spans="1:38" s="299" customFormat="1" ht="15" customHeight="1">
      <c r="A105" s="287" t="s">
        <v>231</v>
      </c>
      <c r="B105" s="257"/>
      <c r="C105" s="257"/>
      <c r="D105" s="257"/>
      <c r="E105" s="257"/>
      <c r="F105" s="257"/>
      <c r="G105" s="257"/>
      <c r="H105" s="257"/>
      <c r="I105" s="257"/>
      <c r="J105" s="257"/>
      <c r="K105" s="257"/>
      <c r="L105" s="257"/>
      <c r="M105" s="257"/>
      <c r="N105" s="257"/>
      <c r="O105" s="257"/>
      <c r="P105" s="257"/>
      <c r="Q105" s="257"/>
      <c r="R105" s="266"/>
      <c r="S105" s="266"/>
      <c r="T105" s="266"/>
      <c r="U105" s="266"/>
      <c r="V105" s="266"/>
      <c r="W105" s="266"/>
      <c r="X105" s="257"/>
      <c r="Y105" s="266"/>
      <c r="Z105" s="266"/>
      <c r="AA105" s="257"/>
      <c r="AB105" s="266"/>
      <c r="AC105" s="266"/>
      <c r="AD105" s="267"/>
      <c r="AE105" s="267"/>
      <c r="AF105" s="267"/>
      <c r="AG105" s="267"/>
      <c r="AH105" s="267"/>
      <c r="AI105" s="267"/>
      <c r="AJ105" s="267"/>
      <c r="AK105" s="267"/>
      <c r="AL105" s="268"/>
    </row>
    <row r="106" spans="1:38" s="224" customFormat="1" ht="15" customHeight="1">
      <c r="A106" s="274" t="s">
        <v>221</v>
      </c>
      <c r="B106" s="258"/>
      <c r="C106" s="258"/>
      <c r="D106" s="258"/>
      <c r="E106" s="258"/>
      <c r="F106" s="258"/>
      <c r="G106" s="258"/>
      <c r="H106" s="258"/>
      <c r="I106" s="258"/>
      <c r="J106" s="258"/>
      <c r="K106" s="258"/>
      <c r="L106" s="258"/>
      <c r="M106" s="258"/>
      <c r="N106" s="258"/>
      <c r="O106" s="257"/>
      <c r="P106" s="257"/>
      <c r="Q106" s="257"/>
      <c r="R106" s="275"/>
      <c r="S106" s="275"/>
      <c r="T106" s="275"/>
      <c r="U106" s="275"/>
      <c r="V106" s="275"/>
      <c r="W106" s="275"/>
      <c r="X106" s="258"/>
      <c r="Y106" s="275"/>
      <c r="Z106" s="275"/>
      <c r="AA106" s="258"/>
      <c r="AB106" s="275"/>
      <c r="AC106" s="275"/>
      <c r="AD106" s="276"/>
      <c r="AE106" s="276"/>
      <c r="AF106" s="276"/>
      <c r="AG106" s="276"/>
      <c r="AH106" s="276"/>
      <c r="AI106" s="276"/>
      <c r="AJ106" s="276"/>
      <c r="AK106" s="276"/>
      <c r="AL106" s="277"/>
    </row>
    <row r="107" spans="1:38" s="165" customFormat="1">
      <c r="A107" s="302" t="s">
        <v>242</v>
      </c>
      <c r="B107" s="303"/>
      <c r="C107" s="303"/>
      <c r="D107" s="303"/>
      <c r="E107" s="303"/>
      <c r="F107" s="303"/>
      <c r="G107" s="303"/>
      <c r="H107" s="303"/>
      <c r="I107" s="303"/>
      <c r="J107" s="303"/>
      <c r="K107" s="303"/>
      <c r="L107" s="303"/>
      <c r="M107" s="303"/>
      <c r="N107" s="303"/>
      <c r="O107" s="303"/>
      <c r="P107" s="303"/>
      <c r="Q107" s="303"/>
      <c r="R107" s="266"/>
      <c r="S107" s="266"/>
      <c r="T107" s="266"/>
      <c r="U107" s="266"/>
      <c r="V107" s="266"/>
      <c r="W107" s="266"/>
      <c r="X107" s="266"/>
      <c r="Y107" s="266"/>
      <c r="Z107" s="266"/>
      <c r="AA107" s="266"/>
      <c r="AB107" s="303"/>
      <c r="AC107" s="266"/>
      <c r="AD107" s="266"/>
      <c r="AE107" s="266"/>
      <c r="AF107" s="266"/>
      <c r="AG107" s="266"/>
      <c r="AH107" s="266"/>
      <c r="AI107" s="266"/>
      <c r="AJ107" s="266"/>
      <c r="AK107" s="266"/>
      <c r="AL107" s="278"/>
    </row>
    <row r="108" spans="1:38" s="165" customFormat="1">
      <c r="A108" s="271"/>
      <c r="B108" s="257"/>
      <c r="C108" s="257"/>
      <c r="D108" s="257"/>
      <c r="E108" s="257"/>
      <c r="F108" s="257"/>
      <c r="G108" s="257"/>
      <c r="H108" s="257"/>
      <c r="I108" s="257"/>
      <c r="J108" s="257"/>
      <c r="K108" s="257"/>
      <c r="L108" s="257"/>
      <c r="M108" s="257"/>
      <c r="N108" s="257"/>
      <c r="O108" s="257"/>
      <c r="P108" s="257"/>
      <c r="Q108" s="257"/>
      <c r="R108" s="266"/>
      <c r="S108" s="266"/>
      <c r="T108" s="266"/>
      <c r="U108" s="266"/>
      <c r="V108" s="266"/>
      <c r="W108" s="266"/>
      <c r="X108" s="266"/>
      <c r="Y108" s="266"/>
      <c r="Z108" s="266"/>
      <c r="AA108" s="266"/>
      <c r="AB108" s="257"/>
      <c r="AC108" s="266"/>
      <c r="AD108" s="266"/>
      <c r="AE108" s="266"/>
      <c r="AF108" s="266"/>
      <c r="AG108" s="266"/>
      <c r="AH108" s="266"/>
      <c r="AI108" s="266"/>
      <c r="AJ108" s="266"/>
      <c r="AK108" s="266"/>
      <c r="AL108" s="278"/>
    </row>
    <row r="109" spans="1:38" s="299" customFormat="1">
      <c r="A109" s="279" t="s">
        <v>137</v>
      </c>
      <c r="B109" s="280"/>
      <c r="C109" s="280"/>
      <c r="D109" s="280"/>
      <c r="E109" s="280"/>
      <c r="F109" s="280"/>
      <c r="G109" s="280"/>
      <c r="H109" s="280"/>
      <c r="I109" s="280"/>
      <c r="J109" s="280"/>
      <c r="K109" s="280"/>
      <c r="L109" s="280"/>
      <c r="M109" s="280"/>
      <c r="N109" s="280"/>
      <c r="O109" s="280"/>
      <c r="P109" s="280"/>
      <c r="Q109" s="280"/>
      <c r="R109" s="281"/>
      <c r="S109" s="281"/>
      <c r="T109" s="281"/>
      <c r="U109" s="281"/>
      <c r="V109" s="281"/>
      <c r="W109" s="281"/>
      <c r="X109" s="281"/>
      <c r="Y109" s="281"/>
      <c r="Z109" s="281"/>
      <c r="AA109" s="281"/>
      <c r="AB109" s="281"/>
      <c r="AC109" s="281"/>
      <c r="AD109" s="280"/>
      <c r="AE109" s="281"/>
      <c r="AF109" s="281"/>
      <c r="AG109" s="280"/>
      <c r="AH109" s="282"/>
      <c r="AI109" s="282"/>
      <c r="AJ109" s="282"/>
      <c r="AK109" s="282"/>
      <c r="AL109" s="283"/>
    </row>
  </sheetData>
  <pageMargins left="0.511811024" right="0.511811024" top="0.78740157499999996" bottom="0.78740157499999996" header="0.31496062000000002" footer="0.31496062000000002"/>
  <pageSetup paperSize="9" orientation="portrait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BW109"/>
  <sheetViews>
    <sheetView workbookViewId="0">
      <pane ySplit="1" topLeftCell="A71" activePane="bottomLeft" state="frozen"/>
      <selection activeCell="A95" sqref="A95"/>
      <selection pane="bottomLeft" activeCell="T103" sqref="T103"/>
    </sheetView>
  </sheetViews>
  <sheetFormatPr defaultColWidth="9.140625" defaultRowHeight="15"/>
  <cols>
    <col min="1" max="1" width="16.5703125" style="16" customWidth="1"/>
    <col min="2" max="2" width="23.85546875" style="16" customWidth="1"/>
    <col min="3" max="3" width="23.85546875" style="16" hidden="1" customWidth="1"/>
    <col min="4" max="4" width="23.85546875" style="16" customWidth="1"/>
    <col min="5" max="7" width="20.28515625" style="16" customWidth="1"/>
    <col min="8" max="9" width="9.140625" style="16"/>
    <col min="10" max="10" width="3.42578125" style="16" customWidth="1"/>
    <col min="11" max="11" width="9.140625" style="16"/>
    <col min="12" max="12" width="12.140625" style="16" customWidth="1"/>
    <col min="13" max="16384" width="9.140625" style="16"/>
  </cols>
  <sheetData>
    <row r="1" spans="1:75" s="13" customFormat="1" ht="30">
      <c r="A1" s="17" t="s">
        <v>177</v>
      </c>
      <c r="B1" s="17" t="s">
        <v>6</v>
      </c>
      <c r="C1" s="18" t="s">
        <v>201</v>
      </c>
      <c r="D1" s="19" t="s">
        <v>202</v>
      </c>
      <c r="E1" s="19" t="s">
        <v>203</v>
      </c>
      <c r="F1" s="20" t="s">
        <v>204</v>
      </c>
      <c r="G1" s="20" t="s">
        <v>205</v>
      </c>
      <c r="H1" s="15"/>
    </row>
    <row r="2" spans="1:75">
      <c r="A2" s="21" t="s">
        <v>40</v>
      </c>
      <c r="B2" s="21" t="s">
        <v>41</v>
      </c>
      <c r="C2" s="22">
        <v>1987</v>
      </c>
      <c r="D2" s="23">
        <v>1337</v>
      </c>
      <c r="E2" s="24">
        <v>76.531196336576983</v>
      </c>
      <c r="F2" s="25">
        <v>933</v>
      </c>
      <c r="G2" s="24">
        <v>53.405838580423584</v>
      </c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/>
      <c r="AW2" s="15"/>
      <c r="AX2" s="15"/>
      <c r="AY2" s="15"/>
      <c r="AZ2" s="15"/>
      <c r="BA2" s="15"/>
      <c r="BB2" s="15"/>
      <c r="BC2" s="15"/>
      <c r="BD2" s="15"/>
      <c r="BE2" s="15"/>
      <c r="BF2" s="15"/>
      <c r="BG2" s="15"/>
      <c r="BH2" s="15"/>
      <c r="BI2" s="15"/>
      <c r="BJ2" s="15"/>
      <c r="BK2" s="15"/>
      <c r="BL2" s="15"/>
      <c r="BM2" s="15"/>
      <c r="BN2" s="15"/>
      <c r="BO2" s="15"/>
      <c r="BP2" s="15"/>
      <c r="BQ2" s="15"/>
      <c r="BR2" s="15"/>
      <c r="BS2" s="15"/>
      <c r="BT2" s="15"/>
      <c r="BU2" s="15"/>
      <c r="BV2" s="15"/>
      <c r="BW2" s="15"/>
    </row>
    <row r="3" spans="1:75">
      <c r="A3" s="21" t="s">
        <v>43</v>
      </c>
      <c r="B3" s="21" t="s">
        <v>44</v>
      </c>
      <c r="C3" s="22">
        <v>819</v>
      </c>
      <c r="D3" s="23">
        <v>478</v>
      </c>
      <c r="E3" s="24">
        <v>66.790870982766663</v>
      </c>
      <c r="F3" s="25">
        <v>260</v>
      </c>
      <c r="G3" s="24">
        <v>36.329762459245465</v>
      </c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  <c r="AU3" s="15"/>
      <c r="AV3" s="15"/>
      <c r="AW3" s="15"/>
      <c r="AX3" s="15"/>
      <c r="AY3" s="15"/>
      <c r="AZ3" s="15"/>
      <c r="BA3" s="15"/>
      <c r="BB3" s="15"/>
      <c r="BC3" s="15"/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</row>
    <row r="4" spans="1:75" ht="15" customHeight="1">
      <c r="A4" s="21" t="s">
        <v>47</v>
      </c>
      <c r="B4" s="21" t="s">
        <v>48</v>
      </c>
      <c r="C4" s="22">
        <v>605</v>
      </c>
      <c r="D4" s="23">
        <v>310</v>
      </c>
      <c r="E4" s="24">
        <v>57.656540607563556</v>
      </c>
      <c r="F4" s="25">
        <v>208</v>
      </c>
      <c r="G4" s="24">
        <v>38.68567885926845</v>
      </c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5"/>
      <c r="AW4" s="15"/>
      <c r="AX4" s="15"/>
      <c r="AY4" s="15"/>
      <c r="AZ4" s="15"/>
      <c r="BA4" s="15"/>
      <c r="BB4" s="15"/>
      <c r="BC4" s="15"/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BP4" s="15"/>
      <c r="BQ4" s="15"/>
      <c r="BR4" s="15"/>
      <c r="BS4" s="15"/>
      <c r="BT4" s="15"/>
      <c r="BU4" s="15"/>
      <c r="BV4" s="15"/>
      <c r="BW4" s="15"/>
    </row>
    <row r="5" spans="1:75" ht="15" customHeight="1">
      <c r="A5" s="21" t="s">
        <v>49</v>
      </c>
      <c r="B5" s="21" t="s">
        <v>50</v>
      </c>
      <c r="C5" s="22">
        <v>1706</v>
      </c>
      <c r="D5" s="26">
        <v>1500</v>
      </c>
      <c r="E5" s="27">
        <v>102.08711433756805</v>
      </c>
      <c r="F5" s="28">
        <v>574</v>
      </c>
      <c r="G5" s="24">
        <v>39.065335753176043</v>
      </c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  <c r="BB5" s="15"/>
      <c r="BC5" s="15"/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  <c r="BP5" s="15"/>
      <c r="BQ5" s="15"/>
      <c r="BR5" s="15"/>
      <c r="BS5" s="15"/>
      <c r="BT5" s="15"/>
      <c r="BU5" s="15"/>
      <c r="BV5" s="15"/>
      <c r="BW5" s="15"/>
    </row>
    <row r="6" spans="1:75" ht="15" customHeight="1">
      <c r="A6" s="21" t="s">
        <v>49</v>
      </c>
      <c r="B6" s="21" t="s">
        <v>51</v>
      </c>
      <c r="C6" s="22">
        <v>781</v>
      </c>
      <c r="D6" s="23">
        <v>278</v>
      </c>
      <c r="E6" s="24">
        <v>40.78239608801956</v>
      </c>
      <c r="F6" s="25">
        <v>94</v>
      </c>
      <c r="G6" s="24">
        <v>13.789731051344745</v>
      </c>
      <c r="H6" s="15"/>
      <c r="I6" s="15"/>
      <c r="J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5"/>
      <c r="BK6" s="15"/>
      <c r="BL6" s="15"/>
      <c r="BM6" s="15"/>
      <c r="BN6" s="15"/>
      <c r="BO6" s="15"/>
      <c r="BP6" s="15"/>
      <c r="BQ6" s="15"/>
      <c r="BR6" s="15"/>
      <c r="BS6" s="15"/>
      <c r="BT6" s="15"/>
      <c r="BU6" s="15"/>
      <c r="BV6" s="15"/>
      <c r="BW6" s="15"/>
    </row>
    <row r="7" spans="1:75" ht="15" customHeight="1">
      <c r="A7" s="21" t="s">
        <v>47</v>
      </c>
      <c r="B7" s="21" t="s">
        <v>52</v>
      </c>
      <c r="C7" s="22">
        <v>503</v>
      </c>
      <c r="D7" s="23">
        <v>491</v>
      </c>
      <c r="E7" s="24">
        <v>111.00226073850791</v>
      </c>
      <c r="F7" s="25">
        <v>384</v>
      </c>
      <c r="G7" s="24">
        <v>86.812358703843259</v>
      </c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5"/>
      <c r="AH7" s="15"/>
      <c r="AI7" s="15"/>
      <c r="AJ7" s="15"/>
      <c r="AK7" s="15"/>
      <c r="AL7" s="15"/>
      <c r="AM7" s="15"/>
      <c r="AN7" s="15"/>
      <c r="AO7" s="15"/>
      <c r="AP7" s="15"/>
      <c r="AQ7" s="15"/>
      <c r="AR7" s="15"/>
      <c r="AS7" s="15"/>
      <c r="AT7" s="15"/>
      <c r="AU7" s="15"/>
      <c r="AV7" s="15"/>
      <c r="AW7" s="15"/>
      <c r="AX7" s="15"/>
      <c r="AY7" s="15"/>
      <c r="AZ7" s="15"/>
      <c r="BA7" s="15"/>
      <c r="BB7" s="15"/>
      <c r="BC7" s="15"/>
      <c r="BD7" s="15"/>
      <c r="BE7" s="15"/>
      <c r="BF7" s="15"/>
      <c r="BG7" s="15"/>
      <c r="BH7" s="15"/>
      <c r="BI7" s="15"/>
      <c r="BJ7" s="15"/>
      <c r="BK7" s="15"/>
      <c r="BL7" s="15"/>
      <c r="BM7" s="15"/>
      <c r="BN7" s="15"/>
      <c r="BO7" s="15"/>
      <c r="BP7" s="15"/>
      <c r="BQ7" s="15"/>
      <c r="BR7" s="15"/>
      <c r="BS7" s="15"/>
      <c r="BT7" s="15"/>
      <c r="BU7" s="15"/>
      <c r="BV7" s="15"/>
      <c r="BW7" s="15"/>
    </row>
    <row r="8" spans="1:75" ht="15" customHeight="1">
      <c r="A8" s="21" t="s">
        <v>49</v>
      </c>
      <c r="B8" s="21" t="s">
        <v>53</v>
      </c>
      <c r="C8" s="22">
        <v>1875</v>
      </c>
      <c r="D8" s="23">
        <v>1594</v>
      </c>
      <c r="E8" s="24">
        <v>97.611757501530931</v>
      </c>
      <c r="F8" s="25">
        <v>643</v>
      </c>
      <c r="G8" s="27">
        <v>39.37538273116963</v>
      </c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15"/>
      <c r="AK8" s="15"/>
      <c r="AL8" s="15"/>
      <c r="AM8" s="15"/>
      <c r="AN8" s="15"/>
      <c r="AO8" s="15"/>
      <c r="AP8" s="15"/>
      <c r="AQ8" s="15"/>
      <c r="AR8" s="15"/>
      <c r="AS8" s="15"/>
      <c r="AT8" s="15"/>
      <c r="AU8" s="15"/>
      <c r="AV8" s="15"/>
      <c r="AW8" s="15"/>
      <c r="AX8" s="15"/>
      <c r="AY8" s="15"/>
      <c r="AZ8" s="15"/>
      <c r="BA8" s="15"/>
      <c r="BB8" s="15"/>
      <c r="BC8" s="15"/>
      <c r="BD8" s="15"/>
      <c r="BE8" s="15"/>
      <c r="BF8" s="15"/>
      <c r="BG8" s="15"/>
      <c r="BH8" s="15"/>
      <c r="BI8" s="15"/>
      <c r="BJ8" s="15"/>
      <c r="BK8" s="15"/>
      <c r="BL8" s="15"/>
      <c r="BM8" s="15"/>
      <c r="BN8" s="15"/>
      <c r="BO8" s="15"/>
      <c r="BP8" s="15"/>
      <c r="BQ8" s="15"/>
      <c r="BR8" s="15"/>
      <c r="BS8" s="15"/>
      <c r="BT8" s="15"/>
      <c r="BU8" s="15"/>
      <c r="BV8" s="15"/>
      <c r="BW8" s="15"/>
    </row>
    <row r="9" spans="1:75" ht="15" customHeight="1">
      <c r="A9" s="21" t="s">
        <v>49</v>
      </c>
      <c r="B9" s="21" t="s">
        <v>54</v>
      </c>
      <c r="C9" s="22">
        <v>452</v>
      </c>
      <c r="D9" s="26">
        <v>122</v>
      </c>
      <c r="E9" s="27">
        <v>31.016949152542374</v>
      </c>
      <c r="F9" s="28">
        <v>27</v>
      </c>
      <c r="G9" s="27">
        <v>6.8644067796610173</v>
      </c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15"/>
      <c r="AM9" s="15"/>
      <c r="AN9" s="15"/>
      <c r="AO9" s="15"/>
      <c r="AP9" s="15"/>
      <c r="AQ9" s="15"/>
      <c r="AR9" s="15"/>
      <c r="AS9" s="15"/>
      <c r="AT9" s="15"/>
      <c r="AU9" s="15"/>
      <c r="AV9" s="15"/>
      <c r="AW9" s="15"/>
      <c r="AX9" s="15"/>
      <c r="AY9" s="15"/>
      <c r="AZ9" s="15"/>
      <c r="BA9" s="15"/>
      <c r="BB9" s="15"/>
      <c r="BC9" s="15"/>
      <c r="BD9" s="15"/>
      <c r="BE9" s="15"/>
      <c r="BF9" s="15"/>
      <c r="BG9" s="15"/>
      <c r="BH9" s="15"/>
      <c r="BI9" s="15"/>
      <c r="BJ9" s="15"/>
      <c r="BK9" s="15"/>
      <c r="BL9" s="15"/>
      <c r="BM9" s="15"/>
      <c r="BN9" s="15"/>
      <c r="BO9" s="15"/>
      <c r="BP9" s="15"/>
      <c r="BQ9" s="15"/>
      <c r="BR9" s="15"/>
      <c r="BS9" s="15"/>
      <c r="BT9" s="15"/>
      <c r="BU9" s="15"/>
      <c r="BV9" s="15"/>
      <c r="BW9" s="15"/>
    </row>
    <row r="10" spans="1:75" ht="15" customHeight="1">
      <c r="A10" s="21" t="s">
        <v>40</v>
      </c>
      <c r="B10" s="21" t="s">
        <v>55</v>
      </c>
      <c r="C10" s="22">
        <v>6737</v>
      </c>
      <c r="D10" s="23">
        <v>6011</v>
      </c>
      <c r="E10" s="24">
        <v>102.85176524268522</v>
      </c>
      <c r="F10" s="25">
        <v>3946</v>
      </c>
      <c r="G10" s="24">
        <v>67.518393885815314</v>
      </c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5"/>
      <c r="AT10" s="15"/>
      <c r="AU10" s="15"/>
      <c r="AV10" s="15"/>
      <c r="AW10" s="15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</row>
    <row r="11" spans="1:75" ht="15" customHeight="1">
      <c r="A11" s="21" t="s">
        <v>49</v>
      </c>
      <c r="B11" s="21" t="s">
        <v>199</v>
      </c>
      <c r="C11" s="22">
        <v>646</v>
      </c>
      <c r="D11" s="26">
        <v>574</v>
      </c>
      <c r="E11" s="27">
        <v>103.11377245508983</v>
      </c>
      <c r="F11" s="28">
        <v>174</v>
      </c>
      <c r="G11" s="27">
        <v>31.257485029940124</v>
      </c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5"/>
      <c r="AV11" s="15"/>
      <c r="AW11" s="15"/>
      <c r="AX11" s="15"/>
      <c r="AY11" s="15"/>
      <c r="AZ11" s="15"/>
      <c r="BA11" s="15"/>
      <c r="BB11" s="15"/>
      <c r="BC11" s="15"/>
      <c r="BD11" s="15"/>
      <c r="BE11" s="15"/>
      <c r="BF11" s="15"/>
      <c r="BG11" s="15"/>
      <c r="BH11" s="15"/>
      <c r="BI11" s="15"/>
      <c r="BJ11" s="15"/>
      <c r="BK11" s="15"/>
      <c r="BL11" s="15"/>
      <c r="BM11" s="15"/>
      <c r="BN11" s="15"/>
      <c r="BO11" s="15"/>
      <c r="BP11" s="15"/>
      <c r="BQ11" s="15"/>
      <c r="BR11" s="15"/>
      <c r="BS11" s="15"/>
      <c r="BT11" s="15"/>
      <c r="BU11" s="15"/>
      <c r="BV11" s="15"/>
      <c r="BW11" s="15"/>
    </row>
    <row r="12" spans="1:75" ht="15" customHeight="1">
      <c r="A12" s="21" t="s">
        <v>47</v>
      </c>
      <c r="B12" s="21" t="s">
        <v>58</v>
      </c>
      <c r="C12" s="22">
        <v>1916</v>
      </c>
      <c r="D12" s="23">
        <v>1409</v>
      </c>
      <c r="E12" s="24">
        <v>85.221774193548384</v>
      </c>
      <c r="F12" s="25">
        <v>761</v>
      </c>
      <c r="G12" s="24">
        <v>46.028225806451609</v>
      </c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AY12" s="15"/>
      <c r="AZ12" s="15"/>
      <c r="BA12" s="15"/>
      <c r="BB12" s="15"/>
      <c r="BC12" s="15"/>
      <c r="BD12" s="15"/>
      <c r="BE12" s="15"/>
      <c r="BF12" s="15"/>
      <c r="BG12" s="15"/>
      <c r="BH12" s="15"/>
      <c r="BI12" s="15"/>
      <c r="BJ12" s="15"/>
      <c r="BK12" s="15"/>
      <c r="BL12" s="15"/>
      <c r="BM12" s="15"/>
      <c r="BN12" s="15"/>
      <c r="BO12" s="15"/>
      <c r="BP12" s="15"/>
      <c r="BQ12" s="15"/>
      <c r="BR12" s="15"/>
      <c r="BS12" s="15"/>
      <c r="BT12" s="15"/>
      <c r="BU12" s="15"/>
      <c r="BV12" s="15"/>
      <c r="BW12" s="15"/>
    </row>
    <row r="13" spans="1:75">
      <c r="A13" s="21" t="s">
        <v>43</v>
      </c>
      <c r="B13" s="21" t="s">
        <v>59</v>
      </c>
      <c r="C13" s="22">
        <v>2900</v>
      </c>
      <c r="D13" s="23">
        <v>1001</v>
      </c>
      <c r="E13" s="24">
        <v>39.976038338658149</v>
      </c>
      <c r="F13" s="25">
        <v>300</v>
      </c>
      <c r="G13" s="24">
        <v>11.980830670926517</v>
      </c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  <c r="AI13" s="15"/>
      <c r="AJ13" s="15"/>
      <c r="AK13" s="15"/>
      <c r="AL13" s="15"/>
      <c r="AM13" s="15"/>
      <c r="AN13" s="15"/>
      <c r="AO13" s="15"/>
      <c r="AP13" s="15"/>
      <c r="AQ13" s="15"/>
      <c r="AR13" s="15"/>
      <c r="AS13" s="15"/>
      <c r="AT13" s="15"/>
      <c r="AU13" s="15"/>
      <c r="AV13" s="15"/>
      <c r="AW13" s="15"/>
      <c r="AX13" s="15"/>
      <c r="AY13" s="15"/>
      <c r="AZ13" s="15"/>
      <c r="BA13" s="15"/>
      <c r="BB13" s="15"/>
      <c r="BC13" s="15"/>
      <c r="BD13" s="15"/>
      <c r="BE13" s="15"/>
      <c r="BF13" s="15"/>
      <c r="BG13" s="15"/>
      <c r="BH13" s="15"/>
      <c r="BI13" s="15"/>
      <c r="BJ13" s="15"/>
      <c r="BK13" s="15"/>
      <c r="BL13" s="15"/>
      <c r="BM13" s="15"/>
      <c r="BN13" s="15"/>
      <c r="BO13" s="15"/>
      <c r="BP13" s="15"/>
      <c r="BQ13" s="15"/>
      <c r="BR13" s="15"/>
      <c r="BS13" s="15"/>
      <c r="BT13" s="15"/>
      <c r="BU13" s="15"/>
      <c r="BV13" s="15"/>
      <c r="BW13" s="15"/>
    </row>
    <row r="14" spans="1:75">
      <c r="A14" s="21" t="s">
        <v>43</v>
      </c>
      <c r="B14" s="21" t="s">
        <v>60</v>
      </c>
      <c r="C14" s="22">
        <v>882</v>
      </c>
      <c r="D14" s="23">
        <v>286</v>
      </c>
      <c r="E14" s="24">
        <v>37.175043327556324</v>
      </c>
      <c r="F14" s="25">
        <v>141</v>
      </c>
      <c r="G14" s="24">
        <v>18.32755632582322</v>
      </c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15"/>
      <c r="AO14" s="15"/>
      <c r="AP14" s="15"/>
      <c r="AQ14" s="15"/>
      <c r="AR14" s="15"/>
      <c r="AS14" s="15"/>
      <c r="AT14" s="15"/>
      <c r="AU14" s="15"/>
      <c r="AV14" s="15"/>
      <c r="AW14" s="15"/>
      <c r="AX14" s="15"/>
      <c r="AY14" s="15"/>
      <c r="AZ14" s="15"/>
      <c r="BA14" s="15"/>
      <c r="BB14" s="15"/>
      <c r="BC14" s="15"/>
      <c r="BD14" s="15"/>
      <c r="BE14" s="15"/>
      <c r="BF14" s="15"/>
      <c r="BG14" s="15"/>
      <c r="BH14" s="15"/>
      <c r="BI14" s="15"/>
      <c r="BJ14" s="15"/>
      <c r="BK14" s="15"/>
      <c r="BL14" s="15"/>
      <c r="BM14" s="15"/>
      <c r="BN14" s="15"/>
      <c r="BO14" s="15"/>
      <c r="BP14" s="15"/>
      <c r="BQ14" s="15"/>
      <c r="BR14" s="15"/>
      <c r="BS14" s="15"/>
      <c r="BT14" s="15"/>
      <c r="BU14" s="15"/>
      <c r="BV14" s="15"/>
      <c r="BW14" s="15"/>
    </row>
    <row r="15" spans="1:75" ht="15" customHeight="1">
      <c r="A15" s="21" t="s">
        <v>49</v>
      </c>
      <c r="B15" s="21" t="s">
        <v>61</v>
      </c>
      <c r="C15" s="22">
        <v>649</v>
      </c>
      <c r="D15" s="26">
        <v>409</v>
      </c>
      <c r="E15" s="27">
        <v>72.56061502069781</v>
      </c>
      <c r="F15" s="28">
        <v>83</v>
      </c>
      <c r="G15" s="24">
        <v>14.725014784151391</v>
      </c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  <c r="AN15" s="15"/>
      <c r="AO15" s="15"/>
      <c r="AP15" s="15"/>
      <c r="AQ15" s="15"/>
      <c r="AR15" s="15"/>
      <c r="AS15" s="15"/>
      <c r="AT15" s="15"/>
      <c r="AU15" s="15"/>
      <c r="AV15" s="15"/>
      <c r="AW15" s="15"/>
      <c r="AX15" s="15"/>
      <c r="AY15" s="15"/>
      <c r="AZ15" s="15"/>
      <c r="BA15" s="15"/>
      <c r="BB15" s="15"/>
      <c r="BC15" s="15"/>
      <c r="BD15" s="15"/>
      <c r="BE15" s="15"/>
      <c r="BF15" s="15"/>
      <c r="BG15" s="15"/>
      <c r="BH15" s="15"/>
      <c r="BI15" s="15"/>
      <c r="BJ15" s="15"/>
      <c r="BK15" s="15"/>
      <c r="BL15" s="15"/>
      <c r="BM15" s="15"/>
      <c r="BN15" s="15"/>
      <c r="BO15" s="15"/>
      <c r="BP15" s="15"/>
      <c r="BQ15" s="15"/>
      <c r="BR15" s="15"/>
      <c r="BS15" s="15"/>
      <c r="BT15" s="15"/>
      <c r="BU15" s="15"/>
      <c r="BV15" s="15"/>
      <c r="BW15" s="15"/>
    </row>
    <row r="16" spans="1:75" ht="15" customHeight="1">
      <c r="A16" s="21" t="s">
        <v>40</v>
      </c>
      <c r="B16" s="21" t="s">
        <v>62</v>
      </c>
      <c r="C16" s="22">
        <v>924</v>
      </c>
      <c r="D16" s="23">
        <v>787</v>
      </c>
      <c r="E16" s="24">
        <v>97.160493827160494</v>
      </c>
      <c r="F16" s="25">
        <v>562</v>
      </c>
      <c r="G16" s="24">
        <v>69.382716049382722</v>
      </c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5"/>
      <c r="AF16" s="15"/>
      <c r="AG16" s="15"/>
      <c r="AH16" s="15"/>
      <c r="AI16" s="15"/>
      <c r="AJ16" s="15"/>
      <c r="AK16" s="15"/>
      <c r="AL16" s="15"/>
      <c r="AM16" s="15"/>
      <c r="AN16" s="15"/>
      <c r="AO16" s="15"/>
      <c r="AP16" s="15"/>
      <c r="AQ16" s="15"/>
      <c r="AR16" s="15"/>
      <c r="AS16" s="15"/>
      <c r="AT16" s="15"/>
      <c r="AU16" s="15"/>
      <c r="AV16" s="15"/>
      <c r="AW16" s="15"/>
      <c r="AX16" s="15"/>
      <c r="AY16" s="15"/>
      <c r="AZ16" s="15"/>
      <c r="BA16" s="15"/>
      <c r="BB16" s="15"/>
      <c r="BC16" s="15"/>
      <c r="BD16" s="15"/>
      <c r="BE16" s="15"/>
      <c r="BF16" s="15"/>
      <c r="BG16" s="15"/>
      <c r="BH16" s="15"/>
      <c r="BI16" s="15"/>
      <c r="BJ16" s="15"/>
      <c r="BK16" s="15"/>
      <c r="BL16" s="15"/>
      <c r="BM16" s="15"/>
      <c r="BN16" s="15"/>
      <c r="BO16" s="15"/>
      <c r="BP16" s="15"/>
      <c r="BQ16" s="15"/>
      <c r="BR16" s="15"/>
      <c r="BS16" s="15"/>
      <c r="BT16" s="15"/>
      <c r="BU16" s="15"/>
      <c r="BV16" s="15"/>
      <c r="BW16" s="15"/>
    </row>
    <row r="17" spans="1:75" ht="15" customHeight="1">
      <c r="A17" s="21" t="s">
        <v>49</v>
      </c>
      <c r="B17" s="21" t="s">
        <v>63</v>
      </c>
      <c r="C17" s="22">
        <v>11366</v>
      </c>
      <c r="D17" s="26">
        <v>7813</v>
      </c>
      <c r="E17" s="27">
        <v>79.594539527302359</v>
      </c>
      <c r="F17" s="28">
        <v>2138</v>
      </c>
      <c r="G17" s="27">
        <v>21.780766096169518</v>
      </c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5"/>
      <c r="AF17" s="15"/>
      <c r="AG17" s="15"/>
      <c r="AH17" s="15"/>
      <c r="AI17" s="15"/>
      <c r="AJ17" s="15"/>
      <c r="AK17" s="15"/>
      <c r="AL17" s="15"/>
      <c r="AM17" s="15"/>
      <c r="AN17" s="15"/>
      <c r="AO17" s="15"/>
      <c r="AP17" s="15"/>
      <c r="AQ17" s="15"/>
      <c r="AR17" s="15"/>
      <c r="AS17" s="15"/>
      <c r="AT17" s="15"/>
      <c r="AU17" s="15"/>
      <c r="AV17" s="15"/>
      <c r="AW17" s="15"/>
      <c r="AX17" s="15"/>
      <c r="AY17" s="15"/>
      <c r="AZ17" s="15"/>
      <c r="BA17" s="15"/>
      <c r="BB17" s="15"/>
      <c r="BC17" s="15"/>
      <c r="BD17" s="15"/>
      <c r="BE17" s="15"/>
      <c r="BF17" s="15"/>
      <c r="BG17" s="15"/>
      <c r="BH17" s="15"/>
      <c r="BI17" s="15"/>
      <c r="BJ17" s="15"/>
      <c r="BK17" s="15"/>
      <c r="BL17" s="15"/>
      <c r="BM17" s="15"/>
      <c r="BN17" s="15"/>
      <c r="BO17" s="15"/>
      <c r="BP17" s="15"/>
      <c r="BQ17" s="15"/>
      <c r="BR17" s="15"/>
      <c r="BS17" s="15"/>
      <c r="BT17" s="15"/>
      <c r="BU17" s="15"/>
      <c r="BV17" s="15"/>
      <c r="BW17" s="15"/>
    </row>
    <row r="18" spans="1:75" ht="15" customHeight="1">
      <c r="A18" s="21" t="s">
        <v>40</v>
      </c>
      <c r="B18" s="21" t="s">
        <v>64</v>
      </c>
      <c r="C18" s="22">
        <v>24648</v>
      </c>
      <c r="D18" s="23">
        <v>16642</v>
      </c>
      <c r="E18" s="24">
        <v>77.78331723428785</v>
      </c>
      <c r="F18" s="25">
        <v>9533</v>
      </c>
      <c r="G18" s="24">
        <v>44.556445330757491</v>
      </c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5"/>
      <c r="AI18" s="15"/>
      <c r="AJ18" s="15"/>
      <c r="AK18" s="15"/>
      <c r="AL18" s="15"/>
      <c r="AM18" s="15"/>
      <c r="AN18" s="15"/>
      <c r="AO18" s="15"/>
      <c r="AP18" s="15"/>
      <c r="AQ18" s="15"/>
      <c r="AR18" s="15"/>
      <c r="AS18" s="15"/>
      <c r="AT18" s="15"/>
      <c r="AU18" s="15"/>
      <c r="AV18" s="15"/>
      <c r="AW18" s="15"/>
      <c r="AX18" s="15"/>
      <c r="AY18" s="15"/>
      <c r="AZ18" s="15"/>
      <c r="BA18" s="15"/>
      <c r="BB18" s="15"/>
      <c r="BC18" s="15"/>
      <c r="BD18" s="15"/>
      <c r="BE18" s="15"/>
      <c r="BF18" s="15"/>
      <c r="BG18" s="15"/>
      <c r="BH18" s="15"/>
      <c r="BI18" s="15"/>
      <c r="BJ18" s="15"/>
      <c r="BK18" s="15"/>
      <c r="BL18" s="15"/>
      <c r="BM18" s="15"/>
      <c r="BN18" s="15"/>
      <c r="BO18" s="15"/>
      <c r="BP18" s="15"/>
      <c r="BQ18" s="15"/>
      <c r="BR18" s="15"/>
      <c r="BS18" s="15"/>
      <c r="BT18" s="15"/>
      <c r="BU18" s="15"/>
      <c r="BV18" s="15"/>
      <c r="BW18" s="15"/>
    </row>
    <row r="19" spans="1:75" ht="15" customHeight="1">
      <c r="A19" s="21" t="s">
        <v>49</v>
      </c>
      <c r="B19" s="21" t="s">
        <v>65</v>
      </c>
      <c r="C19" s="22">
        <v>1979</v>
      </c>
      <c r="D19" s="26">
        <v>1404</v>
      </c>
      <c r="E19" s="27">
        <v>81.707080504364683</v>
      </c>
      <c r="F19" s="28">
        <v>430</v>
      </c>
      <c r="G19" s="27">
        <v>25.024248302618812</v>
      </c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5"/>
      <c r="AV19" s="15"/>
      <c r="AW19" s="15"/>
      <c r="AX19" s="15"/>
      <c r="AY19" s="15"/>
      <c r="AZ19" s="15"/>
      <c r="BA19" s="15"/>
      <c r="BB19" s="15"/>
      <c r="BC19" s="15"/>
      <c r="BD19" s="15"/>
      <c r="BE19" s="15"/>
      <c r="BF19" s="15"/>
      <c r="BG19" s="15"/>
      <c r="BH19" s="15"/>
      <c r="BI19" s="15"/>
      <c r="BJ19" s="15"/>
      <c r="BK19" s="15"/>
      <c r="BL19" s="15"/>
      <c r="BM19" s="15"/>
      <c r="BN19" s="15"/>
      <c r="BO19" s="15"/>
      <c r="BP19" s="15"/>
      <c r="BQ19" s="15"/>
      <c r="BR19" s="15"/>
      <c r="BS19" s="15"/>
      <c r="BT19" s="15"/>
      <c r="BU19" s="15"/>
      <c r="BV19" s="15"/>
      <c r="BW19" s="15"/>
    </row>
    <row r="20" spans="1:75" ht="15" customHeight="1">
      <c r="A20" s="21" t="s">
        <v>47</v>
      </c>
      <c r="B20" s="21" t="s">
        <v>66</v>
      </c>
      <c r="C20" s="22">
        <v>6926</v>
      </c>
      <c r="D20" s="23">
        <v>3235</v>
      </c>
      <c r="E20" s="24">
        <v>53.767313019390585</v>
      </c>
      <c r="F20" s="25">
        <v>1584</v>
      </c>
      <c r="G20" s="24">
        <v>26.326869806094184</v>
      </c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H20" s="15"/>
      <c r="AI20" s="15"/>
      <c r="AJ20" s="15"/>
      <c r="AK20" s="15"/>
      <c r="AL20" s="15"/>
      <c r="AM20" s="15"/>
      <c r="AN20" s="15"/>
      <c r="AO20" s="15"/>
      <c r="AP20" s="15"/>
      <c r="AQ20" s="15"/>
      <c r="AR20" s="15"/>
      <c r="AS20" s="15"/>
      <c r="AT20" s="15"/>
      <c r="AU20" s="15"/>
      <c r="AV20" s="15"/>
      <c r="AW20" s="15"/>
      <c r="AX20" s="15"/>
      <c r="AY20" s="15"/>
      <c r="AZ20" s="15"/>
      <c r="BA20" s="15"/>
      <c r="BB20" s="15"/>
      <c r="BC20" s="15"/>
      <c r="BD20" s="15"/>
      <c r="BE20" s="15"/>
      <c r="BF20" s="15"/>
      <c r="BG20" s="15"/>
      <c r="BH20" s="15"/>
      <c r="BI20" s="15"/>
      <c r="BJ20" s="15"/>
      <c r="BK20" s="15"/>
      <c r="BL20" s="15"/>
      <c r="BM20" s="15"/>
      <c r="BN20" s="15"/>
      <c r="BO20" s="15"/>
      <c r="BP20" s="15"/>
      <c r="BQ20" s="15"/>
      <c r="BR20" s="15"/>
      <c r="BS20" s="15"/>
      <c r="BT20" s="15"/>
      <c r="BU20" s="15"/>
      <c r="BV20" s="15"/>
      <c r="BW20" s="15"/>
    </row>
    <row r="21" spans="1:75">
      <c r="A21" s="21" t="s">
        <v>43</v>
      </c>
      <c r="B21" s="21" t="s">
        <v>67</v>
      </c>
      <c r="C21" s="22">
        <v>2137</v>
      </c>
      <c r="D21" s="23">
        <v>1430</v>
      </c>
      <c r="E21" s="24">
        <v>76.32093933463797</v>
      </c>
      <c r="F21" s="25">
        <v>719</v>
      </c>
      <c r="G21" s="24">
        <v>38.373954812310977</v>
      </c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5"/>
      <c r="AF21" s="15"/>
      <c r="AG21" s="15"/>
      <c r="AH21" s="15"/>
      <c r="AI21" s="15"/>
      <c r="AJ21" s="15"/>
      <c r="AK21" s="15"/>
      <c r="AL21" s="15"/>
      <c r="AM21" s="15"/>
      <c r="AN21" s="15"/>
      <c r="AO21" s="15"/>
      <c r="AP21" s="15"/>
      <c r="AQ21" s="15"/>
      <c r="AR21" s="15"/>
      <c r="AS21" s="15"/>
      <c r="AT21" s="15"/>
      <c r="AU21" s="15"/>
      <c r="AV21" s="15"/>
      <c r="AW21" s="15"/>
      <c r="AX21" s="15"/>
      <c r="AY21" s="15"/>
      <c r="AZ21" s="15"/>
      <c r="BA21" s="15"/>
      <c r="BB21" s="15"/>
      <c r="BC21" s="15"/>
      <c r="BD21" s="15"/>
      <c r="BE21" s="15"/>
      <c r="BF21" s="15"/>
      <c r="BG21" s="15"/>
      <c r="BH21" s="15"/>
      <c r="BI21" s="15"/>
      <c r="BJ21" s="15"/>
      <c r="BK21" s="15"/>
      <c r="BL21" s="15"/>
      <c r="BM21" s="15"/>
      <c r="BN21" s="15"/>
      <c r="BO21" s="15"/>
      <c r="BP21" s="15"/>
      <c r="BQ21" s="15"/>
      <c r="BR21" s="15"/>
      <c r="BS21" s="15"/>
      <c r="BT21" s="15"/>
      <c r="BU21" s="15"/>
      <c r="BV21" s="15"/>
      <c r="BW21" s="15"/>
    </row>
    <row r="22" spans="1:75" ht="15" customHeight="1">
      <c r="A22" s="21" t="s">
        <v>40</v>
      </c>
      <c r="B22" s="21" t="s">
        <v>68</v>
      </c>
      <c r="C22" s="22">
        <v>734</v>
      </c>
      <c r="D22" s="23">
        <v>767</v>
      </c>
      <c r="E22" s="24">
        <v>119.96871741397288</v>
      </c>
      <c r="F22" s="25">
        <v>578</v>
      </c>
      <c r="G22" s="24">
        <v>90.406673618352443</v>
      </c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  <c r="AG22" s="15"/>
      <c r="AH22" s="15"/>
      <c r="AI22" s="15"/>
      <c r="AJ22" s="15"/>
      <c r="AK22" s="15"/>
      <c r="AL22" s="15"/>
      <c r="AM22" s="15"/>
      <c r="AN22" s="15"/>
      <c r="AO22" s="15"/>
      <c r="AP22" s="15"/>
      <c r="AQ22" s="15"/>
      <c r="AR22" s="15"/>
      <c r="AS22" s="15"/>
      <c r="AT22" s="15"/>
      <c r="AU22" s="15"/>
      <c r="AV22" s="15"/>
      <c r="AW22" s="15"/>
      <c r="AX22" s="15"/>
      <c r="AY22" s="15"/>
      <c r="AZ22" s="15"/>
      <c r="BA22" s="15"/>
      <c r="BB22" s="15"/>
      <c r="BC22" s="15"/>
      <c r="BD22" s="15"/>
      <c r="BE22" s="15"/>
      <c r="BF22" s="15"/>
      <c r="BG22" s="15"/>
      <c r="BH22" s="15"/>
      <c r="BI22" s="15"/>
      <c r="BJ22" s="15"/>
      <c r="BK22" s="15"/>
      <c r="BL22" s="15"/>
      <c r="BM22" s="15"/>
      <c r="BN22" s="15"/>
      <c r="BO22" s="15"/>
      <c r="BP22" s="15"/>
      <c r="BQ22" s="15"/>
      <c r="BR22" s="15"/>
      <c r="BS22" s="15"/>
      <c r="BT22" s="15"/>
      <c r="BU22" s="15"/>
      <c r="BV22" s="15"/>
      <c r="BW22" s="15"/>
    </row>
    <row r="23" spans="1:75" ht="15" customHeight="1">
      <c r="A23" s="21" t="s">
        <v>49</v>
      </c>
      <c r="B23" s="21" t="s">
        <v>69</v>
      </c>
      <c r="C23" s="22">
        <v>331</v>
      </c>
      <c r="D23" s="26">
        <v>184</v>
      </c>
      <c r="E23" s="27">
        <v>63.085714285714275</v>
      </c>
      <c r="F23" s="28">
        <v>73</v>
      </c>
      <c r="G23" s="27">
        <v>25.028571428571428</v>
      </c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5"/>
      <c r="AH23" s="15"/>
      <c r="AI23" s="15"/>
      <c r="AJ23" s="15"/>
      <c r="AK23" s="15"/>
      <c r="AL23" s="15"/>
      <c r="AM23" s="15"/>
      <c r="AN23" s="15"/>
      <c r="AO23" s="15"/>
      <c r="AP23" s="15"/>
      <c r="AQ23" s="15"/>
      <c r="AR23" s="15"/>
      <c r="AS23" s="15"/>
      <c r="AT23" s="15"/>
      <c r="AU23" s="15"/>
      <c r="AV23" s="15"/>
      <c r="AW23" s="15"/>
      <c r="AX23" s="15"/>
      <c r="AY23" s="15"/>
      <c r="AZ23" s="15"/>
      <c r="BA23" s="15"/>
      <c r="BB23" s="15"/>
      <c r="BC23" s="15"/>
      <c r="BD23" s="15"/>
      <c r="BE23" s="15"/>
      <c r="BF23" s="15"/>
      <c r="BG23" s="15"/>
      <c r="BH23" s="15"/>
      <c r="BI23" s="15"/>
      <c r="BJ23" s="15"/>
      <c r="BK23" s="15"/>
      <c r="BL23" s="15"/>
      <c r="BM23" s="15"/>
      <c r="BN23" s="15"/>
      <c r="BO23" s="15"/>
      <c r="BP23" s="15"/>
      <c r="BQ23" s="15"/>
      <c r="BR23" s="15"/>
      <c r="BS23" s="15"/>
      <c r="BT23" s="15"/>
      <c r="BU23" s="15"/>
      <c r="BV23" s="15"/>
      <c r="BW23" s="15"/>
    </row>
    <row r="24" spans="1:75" ht="15" customHeight="1">
      <c r="A24" s="21" t="s">
        <v>40</v>
      </c>
      <c r="B24" s="21" t="s">
        <v>70</v>
      </c>
      <c r="C24" s="22">
        <v>2134</v>
      </c>
      <c r="D24" s="23">
        <v>1634</v>
      </c>
      <c r="E24" s="24">
        <v>87.880960917891713</v>
      </c>
      <c r="F24" s="25">
        <v>1217</v>
      </c>
      <c r="G24" s="24">
        <v>65.453567586948722</v>
      </c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5"/>
      <c r="AG24" s="15"/>
      <c r="AH24" s="15"/>
      <c r="AI24" s="15"/>
      <c r="AJ24" s="15"/>
      <c r="AK24" s="15"/>
      <c r="AL24" s="15"/>
      <c r="AM24" s="15"/>
      <c r="AN24" s="15"/>
      <c r="AO24" s="15"/>
      <c r="AP24" s="15"/>
      <c r="AQ24" s="15"/>
      <c r="AR24" s="15"/>
      <c r="AS24" s="15"/>
      <c r="AT24" s="15"/>
      <c r="AU24" s="15"/>
      <c r="AV24" s="15"/>
      <c r="AW24" s="15"/>
      <c r="AX24" s="15"/>
      <c r="AY24" s="15"/>
      <c r="AZ24" s="15"/>
      <c r="BA24" s="15"/>
      <c r="BB24" s="15"/>
      <c r="BC24" s="15"/>
      <c r="BD24" s="15"/>
      <c r="BE24" s="15"/>
      <c r="BF24" s="15"/>
      <c r="BG24" s="15"/>
      <c r="BH24" s="15"/>
      <c r="BI24" s="15"/>
      <c r="BJ24" s="15"/>
      <c r="BK24" s="15"/>
      <c r="BL24" s="15"/>
      <c r="BM24" s="15"/>
      <c r="BN24" s="15"/>
      <c r="BO24" s="15"/>
      <c r="BP24" s="15"/>
      <c r="BQ24" s="15"/>
      <c r="BR24" s="15"/>
      <c r="BS24" s="15"/>
      <c r="BT24" s="15"/>
      <c r="BU24" s="15"/>
      <c r="BV24" s="15"/>
      <c r="BW24" s="15"/>
    </row>
    <row r="25" spans="1:75" ht="15" customHeight="1">
      <c r="A25" s="21" t="s">
        <v>49</v>
      </c>
      <c r="B25" s="21" t="s">
        <v>71</v>
      </c>
      <c r="C25" s="22">
        <v>464</v>
      </c>
      <c r="D25" s="26">
        <v>259</v>
      </c>
      <c r="E25" s="27">
        <v>63.376835236541609</v>
      </c>
      <c r="F25" s="28">
        <v>79</v>
      </c>
      <c r="G25" s="27">
        <v>19.331158238172922</v>
      </c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  <c r="AB25" s="15"/>
      <c r="AC25" s="15"/>
      <c r="AD25" s="15"/>
      <c r="AE25" s="15"/>
      <c r="AF25" s="15"/>
      <c r="AG25" s="15"/>
      <c r="AH25" s="15"/>
      <c r="AI25" s="15"/>
      <c r="AJ25" s="15"/>
      <c r="AK25" s="15"/>
      <c r="AL25" s="15"/>
      <c r="AM25" s="15"/>
      <c r="AN25" s="15"/>
      <c r="AO25" s="15"/>
      <c r="AP25" s="15"/>
      <c r="AQ25" s="15"/>
      <c r="AR25" s="15"/>
      <c r="AS25" s="15"/>
      <c r="AT25" s="15"/>
      <c r="AU25" s="15"/>
      <c r="AV25" s="15"/>
      <c r="AW25" s="15"/>
      <c r="AX25" s="15"/>
      <c r="AY25" s="15"/>
      <c r="AZ25" s="15"/>
      <c r="BA25" s="15"/>
      <c r="BB25" s="15"/>
      <c r="BC25" s="15"/>
      <c r="BD25" s="15"/>
      <c r="BE25" s="15"/>
      <c r="BF25" s="15"/>
      <c r="BG25" s="15"/>
      <c r="BH25" s="15"/>
      <c r="BI25" s="15"/>
      <c r="BJ25" s="15"/>
      <c r="BK25" s="15"/>
      <c r="BL25" s="15"/>
      <c r="BM25" s="15"/>
      <c r="BN25" s="15"/>
      <c r="BO25" s="15"/>
      <c r="BP25" s="15"/>
      <c r="BQ25" s="15"/>
      <c r="BR25" s="15"/>
      <c r="BS25" s="15"/>
      <c r="BT25" s="15"/>
      <c r="BU25" s="15"/>
      <c r="BV25" s="15"/>
      <c r="BW25" s="15"/>
    </row>
    <row r="26" spans="1:75">
      <c r="A26" s="21" t="s">
        <v>43</v>
      </c>
      <c r="B26" s="21" t="s">
        <v>72</v>
      </c>
      <c r="C26" s="22">
        <v>1386</v>
      </c>
      <c r="D26" s="23">
        <v>881</v>
      </c>
      <c r="E26" s="24">
        <v>72.213114754098356</v>
      </c>
      <c r="F26" s="25">
        <v>403</v>
      </c>
      <c r="G26" s="24">
        <v>33.032786885245905</v>
      </c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5"/>
      <c r="AM26" s="15"/>
      <c r="AN26" s="15"/>
      <c r="AO26" s="15"/>
      <c r="AP26" s="15"/>
      <c r="AQ26" s="15"/>
      <c r="AR26" s="15"/>
      <c r="AS26" s="15"/>
      <c r="AT26" s="15"/>
      <c r="AU26" s="15"/>
      <c r="AV26" s="15"/>
      <c r="AW26" s="15"/>
      <c r="AX26" s="15"/>
      <c r="AY26" s="15"/>
      <c r="AZ26" s="15"/>
      <c r="BA26" s="15"/>
      <c r="BB26" s="15"/>
      <c r="BC26" s="15"/>
      <c r="BD26" s="15"/>
      <c r="BE26" s="15"/>
      <c r="BF26" s="15"/>
      <c r="BG26" s="15"/>
      <c r="BH26" s="15"/>
      <c r="BI26" s="15"/>
      <c r="BJ26" s="15"/>
      <c r="BK26" s="15"/>
      <c r="BL26" s="15"/>
      <c r="BM26" s="15"/>
      <c r="BN26" s="15"/>
      <c r="BO26" s="15"/>
      <c r="BP26" s="15"/>
      <c r="BQ26" s="15"/>
      <c r="BR26" s="15"/>
      <c r="BS26" s="15"/>
      <c r="BT26" s="15"/>
      <c r="BU26" s="15"/>
      <c r="BV26" s="15"/>
      <c r="BW26" s="15"/>
    </row>
    <row r="27" spans="1:75" ht="15" customHeight="1">
      <c r="A27" s="21" t="s">
        <v>40</v>
      </c>
      <c r="B27" s="21" t="s">
        <v>73</v>
      </c>
      <c r="C27" s="22">
        <v>1188</v>
      </c>
      <c r="D27" s="23">
        <v>1097</v>
      </c>
      <c r="E27" s="24">
        <v>106.29844961240309</v>
      </c>
      <c r="F27" s="25">
        <v>781</v>
      </c>
      <c r="G27" s="24">
        <v>75.678294573643413</v>
      </c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5"/>
      <c r="AF27" s="15"/>
      <c r="AG27" s="15"/>
      <c r="AH27" s="15"/>
      <c r="AI27" s="15"/>
      <c r="AJ27" s="15"/>
      <c r="AK27" s="15"/>
      <c r="AL27" s="15"/>
      <c r="AM27" s="15"/>
      <c r="AN27" s="15"/>
      <c r="AO27" s="15"/>
      <c r="AP27" s="15"/>
      <c r="AQ27" s="15"/>
      <c r="AR27" s="15"/>
      <c r="AS27" s="15"/>
      <c r="AT27" s="15"/>
      <c r="AU27" s="15"/>
      <c r="AV27" s="15"/>
      <c r="AW27" s="15"/>
      <c r="AX27" s="15"/>
      <c r="AY27" s="15"/>
      <c r="AZ27" s="15"/>
      <c r="BA27" s="15"/>
      <c r="BB27" s="15"/>
      <c r="BC27" s="15"/>
      <c r="BD27" s="15"/>
      <c r="BE27" s="15"/>
      <c r="BF27" s="15"/>
      <c r="BG27" s="15"/>
      <c r="BH27" s="15"/>
      <c r="BI27" s="15"/>
      <c r="BJ27" s="15"/>
      <c r="BK27" s="15"/>
      <c r="BL27" s="15"/>
      <c r="BM27" s="15"/>
      <c r="BN27" s="15"/>
      <c r="BO27" s="15"/>
      <c r="BP27" s="15"/>
      <c r="BQ27" s="15"/>
      <c r="BR27" s="15"/>
      <c r="BS27" s="15"/>
      <c r="BT27" s="15"/>
      <c r="BU27" s="15"/>
      <c r="BV27" s="15"/>
      <c r="BW27" s="15"/>
    </row>
    <row r="28" spans="1:75" ht="15" customHeight="1">
      <c r="A28" s="21" t="s">
        <v>47</v>
      </c>
      <c r="B28" s="21" t="s">
        <v>74</v>
      </c>
      <c r="C28" s="22">
        <v>672</v>
      </c>
      <c r="D28" s="23">
        <v>592</v>
      </c>
      <c r="E28" s="24">
        <v>100.22573363431151</v>
      </c>
      <c r="F28" s="25">
        <v>403</v>
      </c>
      <c r="G28" s="24">
        <v>68.227990970654631</v>
      </c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5"/>
      <c r="AF28" s="15"/>
      <c r="AG28" s="15"/>
      <c r="AH28" s="15"/>
      <c r="AI28" s="15"/>
      <c r="AJ28" s="15"/>
      <c r="AK28" s="15"/>
      <c r="AL28" s="15"/>
      <c r="AM28" s="15"/>
      <c r="AN28" s="15"/>
      <c r="AO28" s="15"/>
      <c r="AP28" s="15"/>
      <c r="AQ28" s="15"/>
      <c r="AR28" s="15"/>
      <c r="AS28" s="15"/>
      <c r="AT28" s="15"/>
      <c r="AU28" s="15"/>
      <c r="AV28" s="15"/>
      <c r="AW28" s="15"/>
      <c r="AX28" s="15"/>
      <c r="AY28" s="15"/>
      <c r="AZ28" s="15"/>
      <c r="BA28" s="15"/>
      <c r="BB28" s="15"/>
      <c r="BC28" s="15"/>
      <c r="BD28" s="15"/>
      <c r="BE28" s="15"/>
      <c r="BF28" s="15"/>
      <c r="BG28" s="15"/>
      <c r="BH28" s="15"/>
      <c r="BI28" s="15"/>
      <c r="BJ28" s="15"/>
      <c r="BK28" s="15"/>
      <c r="BL28" s="15"/>
      <c r="BM28" s="15"/>
      <c r="BN28" s="15"/>
      <c r="BO28" s="15"/>
      <c r="BP28" s="15"/>
      <c r="BQ28" s="15"/>
      <c r="BR28" s="15"/>
      <c r="BS28" s="15"/>
      <c r="BT28" s="15"/>
      <c r="BU28" s="15"/>
      <c r="BV28" s="15"/>
      <c r="BW28" s="15"/>
    </row>
    <row r="29" spans="1:75" ht="15" customHeight="1">
      <c r="A29" s="21" t="s">
        <v>49</v>
      </c>
      <c r="B29" s="21" t="s">
        <v>75</v>
      </c>
      <c r="C29" s="22">
        <v>1888</v>
      </c>
      <c r="D29" s="26">
        <v>772</v>
      </c>
      <c r="E29" s="27">
        <v>47.226753670473087</v>
      </c>
      <c r="F29" s="28">
        <v>197</v>
      </c>
      <c r="G29" s="27">
        <v>12.051386623164765</v>
      </c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5"/>
      <c r="AF29" s="15"/>
      <c r="AG29" s="15"/>
      <c r="AH29" s="15"/>
      <c r="AI29" s="15"/>
      <c r="AJ29" s="15"/>
      <c r="AK29" s="15"/>
      <c r="AL29" s="15"/>
      <c r="AM29" s="15"/>
      <c r="AN29" s="15"/>
      <c r="AO29" s="15"/>
      <c r="AP29" s="15"/>
      <c r="AQ29" s="15"/>
      <c r="AR29" s="15"/>
      <c r="AS29" s="15"/>
      <c r="AT29" s="15"/>
      <c r="AU29" s="15"/>
      <c r="AV29" s="15"/>
      <c r="AW29" s="15"/>
      <c r="AX29" s="15"/>
      <c r="AY29" s="15"/>
      <c r="AZ29" s="15"/>
      <c r="BA29" s="15"/>
      <c r="BB29" s="15"/>
      <c r="BC29" s="15"/>
      <c r="BD29" s="15"/>
      <c r="BE29" s="15"/>
      <c r="BF29" s="15"/>
      <c r="BG29" s="15"/>
      <c r="BH29" s="15"/>
      <c r="BI29" s="15"/>
      <c r="BJ29" s="15"/>
      <c r="BK29" s="15"/>
      <c r="BL29" s="15"/>
      <c r="BM29" s="15"/>
      <c r="BN29" s="15"/>
      <c r="BO29" s="15"/>
      <c r="BP29" s="15"/>
      <c r="BQ29" s="15"/>
      <c r="BR29" s="15"/>
      <c r="BS29" s="15"/>
      <c r="BT29" s="15"/>
      <c r="BU29" s="15"/>
      <c r="BV29" s="15"/>
      <c r="BW29" s="15"/>
    </row>
    <row r="30" spans="1:75" ht="15" customHeight="1">
      <c r="A30" s="21" t="s">
        <v>40</v>
      </c>
      <c r="B30" s="21" t="s">
        <v>76</v>
      </c>
      <c r="C30" s="22">
        <v>8184</v>
      </c>
      <c r="D30" s="23">
        <v>2892</v>
      </c>
      <c r="E30" s="24">
        <v>40.766845221313787</v>
      </c>
      <c r="F30" s="25">
        <v>1200</v>
      </c>
      <c r="G30" s="24">
        <v>16.915703411333521</v>
      </c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5"/>
      <c r="AG30" s="15"/>
      <c r="AH30" s="15"/>
      <c r="AI30" s="15"/>
      <c r="AJ30" s="15"/>
      <c r="AK30" s="15"/>
      <c r="AL30" s="15"/>
      <c r="AM30" s="15"/>
      <c r="AN30" s="15"/>
      <c r="AO30" s="15"/>
      <c r="AP30" s="15"/>
      <c r="AQ30" s="15"/>
      <c r="AR30" s="15"/>
      <c r="AS30" s="15"/>
      <c r="AT30" s="15"/>
      <c r="AU30" s="15"/>
      <c r="AV30" s="15"/>
      <c r="AW30" s="15"/>
      <c r="AX30" s="15"/>
      <c r="AY30" s="15"/>
      <c r="AZ30" s="15"/>
      <c r="BA30" s="15"/>
      <c r="BB30" s="15"/>
      <c r="BC30" s="15"/>
      <c r="BD30" s="15"/>
      <c r="BE30" s="15"/>
      <c r="BF30" s="15"/>
      <c r="BG30" s="15"/>
      <c r="BH30" s="15"/>
      <c r="BI30" s="15"/>
      <c r="BJ30" s="15"/>
      <c r="BK30" s="15"/>
      <c r="BL30" s="15"/>
      <c r="BM30" s="15"/>
      <c r="BN30" s="15"/>
      <c r="BO30" s="15"/>
      <c r="BP30" s="15"/>
      <c r="BQ30" s="15"/>
      <c r="BR30" s="15"/>
      <c r="BS30" s="15"/>
      <c r="BT30" s="15"/>
      <c r="BU30" s="15"/>
      <c r="BV30" s="15"/>
      <c r="BW30" s="15"/>
    </row>
    <row r="31" spans="1:75" ht="15" customHeight="1">
      <c r="A31" s="21" t="s">
        <v>40</v>
      </c>
      <c r="B31" s="21" t="s">
        <v>77</v>
      </c>
      <c r="C31" s="22">
        <v>1738</v>
      </c>
      <c r="D31" s="23">
        <v>1569</v>
      </c>
      <c r="E31" s="24">
        <v>104.27558706247231</v>
      </c>
      <c r="F31" s="25">
        <v>976</v>
      </c>
      <c r="G31" s="24">
        <v>64.864864864864856</v>
      </c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15"/>
      <c r="AF31" s="15"/>
      <c r="AG31" s="15"/>
      <c r="AH31" s="15"/>
      <c r="AI31" s="15"/>
      <c r="AJ31" s="15"/>
      <c r="AK31" s="15"/>
      <c r="AL31" s="15"/>
      <c r="AM31" s="15"/>
      <c r="AN31" s="15"/>
      <c r="AO31" s="15"/>
      <c r="AP31" s="15"/>
      <c r="AQ31" s="15"/>
      <c r="AR31" s="15"/>
      <c r="AS31" s="15"/>
      <c r="AT31" s="15"/>
      <c r="AU31" s="15"/>
      <c r="AV31" s="15"/>
      <c r="AW31" s="15"/>
      <c r="AX31" s="15"/>
      <c r="AY31" s="15"/>
      <c r="AZ31" s="15"/>
      <c r="BA31" s="15"/>
      <c r="BB31" s="15"/>
      <c r="BC31" s="15"/>
      <c r="BD31" s="15"/>
      <c r="BE31" s="15"/>
      <c r="BF31" s="15"/>
      <c r="BG31" s="15"/>
      <c r="BH31" s="15"/>
      <c r="BI31" s="15"/>
      <c r="BJ31" s="15"/>
      <c r="BK31" s="15"/>
      <c r="BL31" s="15"/>
      <c r="BM31" s="15"/>
      <c r="BN31" s="15"/>
      <c r="BO31" s="15"/>
      <c r="BP31" s="15"/>
      <c r="BQ31" s="15"/>
      <c r="BR31" s="15"/>
      <c r="BS31" s="15"/>
      <c r="BT31" s="15"/>
      <c r="BU31" s="15"/>
      <c r="BV31" s="15"/>
      <c r="BW31" s="15"/>
    </row>
    <row r="32" spans="1:75">
      <c r="A32" s="21" t="s">
        <v>40</v>
      </c>
      <c r="B32" s="21" t="s">
        <v>78</v>
      </c>
      <c r="C32" s="22">
        <v>735</v>
      </c>
      <c r="D32" s="23">
        <v>631</v>
      </c>
      <c r="E32" s="24">
        <v>100.5310674455656</v>
      </c>
      <c r="F32" s="25">
        <v>429</v>
      </c>
      <c r="G32" s="24">
        <v>68.348380244291036</v>
      </c>
      <c r="H32" s="15"/>
      <c r="I32" s="15"/>
      <c r="J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5"/>
      <c r="AF32" s="15"/>
      <c r="AG32" s="15"/>
      <c r="AH32" s="15"/>
      <c r="AI32" s="15"/>
      <c r="AJ32" s="15"/>
      <c r="AK32" s="15"/>
      <c r="AL32" s="15"/>
      <c r="AM32" s="15"/>
      <c r="AN32" s="15"/>
      <c r="AO32" s="15"/>
      <c r="AP32" s="15"/>
      <c r="AQ32" s="15"/>
      <c r="AR32" s="15"/>
      <c r="AS32" s="15"/>
      <c r="AT32" s="15"/>
      <c r="AU32" s="15"/>
      <c r="AV32" s="15"/>
      <c r="AW32" s="15"/>
      <c r="AX32" s="15"/>
      <c r="AY32" s="15"/>
      <c r="AZ32" s="15"/>
      <c r="BA32" s="15"/>
      <c r="BB32" s="15"/>
      <c r="BC32" s="15"/>
      <c r="BD32" s="15"/>
      <c r="BE32" s="15"/>
      <c r="BF32" s="15"/>
      <c r="BG32" s="15"/>
      <c r="BH32" s="15"/>
      <c r="BI32" s="15"/>
      <c r="BJ32" s="15"/>
      <c r="BK32" s="15"/>
      <c r="BL32" s="15"/>
      <c r="BM32" s="15"/>
      <c r="BN32" s="15"/>
      <c r="BO32" s="15"/>
      <c r="BP32" s="15"/>
      <c r="BQ32" s="15"/>
      <c r="BR32" s="15"/>
      <c r="BS32" s="15"/>
      <c r="BT32" s="15"/>
      <c r="BU32" s="15"/>
      <c r="BV32" s="15"/>
      <c r="BW32" s="15"/>
    </row>
    <row r="33" spans="1:75">
      <c r="A33" s="21" t="s">
        <v>49</v>
      </c>
      <c r="B33" s="21" t="s">
        <v>79</v>
      </c>
      <c r="C33" s="22">
        <v>700</v>
      </c>
      <c r="D33" s="26">
        <v>489</v>
      </c>
      <c r="E33" s="27">
        <v>79.469122426868893</v>
      </c>
      <c r="F33" s="28">
        <v>149</v>
      </c>
      <c r="G33" s="27">
        <v>24.214517876489705</v>
      </c>
      <c r="H33" s="15"/>
      <c r="I33" s="15"/>
      <c r="J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5"/>
      <c r="AT33" s="15"/>
      <c r="AU33" s="15"/>
      <c r="AV33" s="15"/>
      <c r="AW33" s="15"/>
      <c r="AX33" s="15"/>
      <c r="AY33" s="15"/>
      <c r="AZ33" s="15"/>
      <c r="BA33" s="15"/>
      <c r="BB33" s="15"/>
      <c r="BC33" s="15"/>
      <c r="BD33" s="15"/>
      <c r="BE33" s="15"/>
      <c r="BF33" s="15"/>
      <c r="BG33" s="15"/>
      <c r="BH33" s="15"/>
      <c r="BI33" s="15"/>
      <c r="BJ33" s="15"/>
      <c r="BK33" s="15"/>
      <c r="BL33" s="15"/>
      <c r="BM33" s="15"/>
      <c r="BN33" s="15"/>
      <c r="BO33" s="15"/>
      <c r="BP33" s="15"/>
      <c r="BQ33" s="15"/>
      <c r="BR33" s="15"/>
      <c r="BS33" s="15"/>
      <c r="BT33" s="15"/>
      <c r="BU33" s="15"/>
      <c r="BV33" s="15"/>
      <c r="BW33" s="15"/>
    </row>
    <row r="34" spans="1:75">
      <c r="A34" s="21" t="s">
        <v>49</v>
      </c>
      <c r="B34" s="21" t="s">
        <v>80</v>
      </c>
      <c r="C34" s="22">
        <v>644</v>
      </c>
      <c r="D34" s="26">
        <v>451</v>
      </c>
      <c r="E34" s="27">
        <v>81.506024096385531</v>
      </c>
      <c r="F34" s="28">
        <v>150</v>
      </c>
      <c r="G34" s="27">
        <v>27.108433734939759</v>
      </c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  <c r="AE34" s="15"/>
      <c r="AF34" s="15"/>
      <c r="AG34" s="15"/>
      <c r="AH34" s="15"/>
      <c r="AI34" s="15"/>
      <c r="AJ34" s="15"/>
      <c r="AK34" s="15"/>
      <c r="AL34" s="15"/>
      <c r="AM34" s="15"/>
      <c r="AN34" s="15"/>
      <c r="AO34" s="15"/>
      <c r="AP34" s="15"/>
      <c r="AQ34" s="15"/>
      <c r="AR34" s="15"/>
      <c r="AS34" s="15"/>
      <c r="AT34" s="15"/>
      <c r="AU34" s="15"/>
      <c r="AV34" s="15"/>
      <c r="AW34" s="15"/>
      <c r="AX34" s="15"/>
      <c r="AY34" s="15"/>
      <c r="AZ34" s="15"/>
      <c r="BA34" s="15"/>
      <c r="BB34" s="15"/>
      <c r="BC34" s="15"/>
      <c r="BD34" s="15"/>
      <c r="BE34" s="15"/>
      <c r="BF34" s="15"/>
      <c r="BG34" s="15"/>
      <c r="BH34" s="15"/>
      <c r="BI34" s="15"/>
      <c r="BJ34" s="15"/>
      <c r="BK34" s="15"/>
      <c r="BL34" s="15"/>
      <c r="BM34" s="15"/>
      <c r="BN34" s="15"/>
      <c r="BO34" s="15"/>
      <c r="BP34" s="15"/>
      <c r="BQ34" s="15"/>
      <c r="BR34" s="15"/>
      <c r="BS34" s="15"/>
      <c r="BT34" s="15"/>
      <c r="BU34" s="15"/>
      <c r="BV34" s="15"/>
      <c r="BW34" s="15"/>
    </row>
    <row r="35" spans="1:75">
      <c r="A35" s="21" t="s">
        <v>49</v>
      </c>
      <c r="B35" s="21" t="s">
        <v>81</v>
      </c>
      <c r="C35" s="22">
        <v>933</v>
      </c>
      <c r="D35" s="26">
        <v>672</v>
      </c>
      <c r="E35" s="27">
        <v>82.656826568265686</v>
      </c>
      <c r="F35" s="28">
        <v>202</v>
      </c>
      <c r="G35" s="27">
        <v>24.846248462484624</v>
      </c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  <c r="AE35" s="15"/>
      <c r="AF35" s="15"/>
      <c r="AG35" s="15"/>
      <c r="AH35" s="15"/>
      <c r="AI35" s="15"/>
      <c r="AJ35" s="15"/>
      <c r="AK35" s="15"/>
      <c r="AL35" s="15"/>
      <c r="AM35" s="15"/>
      <c r="AN35" s="15"/>
      <c r="AO35" s="15"/>
      <c r="AP35" s="15"/>
      <c r="AQ35" s="15"/>
      <c r="AR35" s="15"/>
      <c r="AS35" s="15"/>
      <c r="AT35" s="15"/>
      <c r="AU35" s="15"/>
      <c r="AV35" s="15"/>
      <c r="AW35" s="15"/>
      <c r="AX35" s="15"/>
      <c r="AY35" s="15"/>
      <c r="AZ35" s="15"/>
      <c r="BA35" s="15"/>
      <c r="BB35" s="15"/>
      <c r="BC35" s="15"/>
      <c r="BD35" s="15"/>
      <c r="BE35" s="15"/>
      <c r="BF35" s="15"/>
      <c r="BG35" s="15"/>
      <c r="BH35" s="15"/>
      <c r="BI35" s="15"/>
      <c r="BJ35" s="15"/>
      <c r="BK35" s="15"/>
      <c r="BL35" s="15"/>
      <c r="BM35" s="15"/>
      <c r="BN35" s="15"/>
      <c r="BO35" s="15"/>
      <c r="BP35" s="15"/>
      <c r="BQ35" s="15"/>
      <c r="BR35" s="15"/>
      <c r="BS35" s="15"/>
      <c r="BT35" s="15"/>
      <c r="BU35" s="15"/>
      <c r="BV35" s="15"/>
      <c r="BW35" s="15"/>
    </row>
    <row r="36" spans="1:75">
      <c r="A36" s="21" t="s">
        <v>40</v>
      </c>
      <c r="B36" s="21" t="s">
        <v>82</v>
      </c>
      <c r="C36" s="22">
        <v>763</v>
      </c>
      <c r="D36" s="23">
        <v>684</v>
      </c>
      <c r="E36" s="24">
        <v>102.85714285714285</v>
      </c>
      <c r="F36" s="25">
        <v>546</v>
      </c>
      <c r="G36" s="24">
        <v>82.10526315789474</v>
      </c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  <c r="AA36" s="15"/>
      <c r="AB36" s="15"/>
      <c r="AC36" s="15"/>
      <c r="AD36" s="15"/>
      <c r="AE36" s="15"/>
      <c r="AF36" s="15"/>
      <c r="AG36" s="15"/>
      <c r="AH36" s="15"/>
      <c r="AI36" s="15"/>
      <c r="AJ36" s="15"/>
      <c r="AK36" s="15"/>
      <c r="AL36" s="15"/>
      <c r="AM36" s="15"/>
      <c r="AN36" s="15"/>
      <c r="AO36" s="15"/>
      <c r="AP36" s="15"/>
      <c r="AQ36" s="15"/>
      <c r="AR36" s="15"/>
      <c r="AS36" s="15"/>
      <c r="AT36" s="15"/>
      <c r="AU36" s="15"/>
      <c r="AV36" s="15"/>
      <c r="AW36" s="15"/>
      <c r="AX36" s="15"/>
      <c r="AY36" s="15"/>
      <c r="AZ36" s="15"/>
      <c r="BA36" s="15"/>
      <c r="BB36" s="15"/>
      <c r="BC36" s="15"/>
      <c r="BD36" s="15"/>
      <c r="BE36" s="15"/>
      <c r="BF36" s="15"/>
      <c r="BG36" s="15"/>
      <c r="BH36" s="15"/>
      <c r="BI36" s="15"/>
      <c r="BJ36" s="15"/>
      <c r="BK36" s="15"/>
      <c r="BL36" s="15"/>
      <c r="BM36" s="15"/>
      <c r="BN36" s="15"/>
      <c r="BO36" s="15"/>
      <c r="BP36" s="15"/>
      <c r="BQ36" s="15"/>
      <c r="BR36" s="15"/>
      <c r="BS36" s="15"/>
      <c r="BT36" s="15"/>
      <c r="BU36" s="15"/>
      <c r="BV36" s="15"/>
      <c r="BW36" s="15"/>
    </row>
    <row r="37" spans="1:75">
      <c r="A37" s="21" t="s">
        <v>49</v>
      </c>
      <c r="B37" s="21" t="s">
        <v>83</v>
      </c>
      <c r="C37" s="22">
        <v>2900</v>
      </c>
      <c r="D37" s="26">
        <v>1108</v>
      </c>
      <c r="E37" s="27">
        <v>43.88698177977291</v>
      </c>
      <c r="F37" s="28">
        <v>301</v>
      </c>
      <c r="G37" s="27">
        <v>11.922365988909428</v>
      </c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  <c r="AA37" s="15"/>
      <c r="AB37" s="15"/>
      <c r="AC37" s="15"/>
      <c r="AD37" s="15"/>
      <c r="AE37" s="15"/>
      <c r="AF37" s="15"/>
      <c r="AG37" s="15"/>
      <c r="AH37" s="15"/>
      <c r="AI37" s="15"/>
      <c r="AJ37" s="15"/>
      <c r="AK37" s="15"/>
      <c r="AL37" s="15"/>
      <c r="AM37" s="15"/>
      <c r="AN37" s="15"/>
      <c r="AO37" s="15"/>
      <c r="AP37" s="15"/>
      <c r="AQ37" s="15"/>
      <c r="AR37" s="15"/>
      <c r="AS37" s="15"/>
      <c r="AT37" s="15"/>
      <c r="AU37" s="15"/>
      <c r="AV37" s="15"/>
      <c r="AW37" s="15"/>
      <c r="AX37" s="15"/>
      <c r="AY37" s="15"/>
      <c r="AZ37" s="15"/>
      <c r="BA37" s="15"/>
      <c r="BB37" s="15"/>
      <c r="BC37" s="15"/>
      <c r="BD37" s="15"/>
      <c r="BE37" s="15"/>
      <c r="BF37" s="15"/>
      <c r="BG37" s="15"/>
      <c r="BH37" s="15"/>
      <c r="BI37" s="15"/>
      <c r="BJ37" s="15"/>
      <c r="BK37" s="15"/>
      <c r="BL37" s="15"/>
      <c r="BM37" s="15"/>
      <c r="BN37" s="15"/>
      <c r="BO37" s="15"/>
      <c r="BP37" s="15"/>
      <c r="BQ37" s="15"/>
      <c r="BR37" s="15"/>
      <c r="BS37" s="15"/>
      <c r="BT37" s="15"/>
      <c r="BU37" s="15"/>
      <c r="BV37" s="15"/>
      <c r="BW37" s="15"/>
    </row>
    <row r="38" spans="1:75">
      <c r="A38" s="21" t="s">
        <v>40</v>
      </c>
      <c r="B38" s="21" t="s">
        <v>84</v>
      </c>
      <c r="C38" s="22">
        <v>535</v>
      </c>
      <c r="D38" s="23">
        <v>512</v>
      </c>
      <c r="E38" s="24">
        <v>110.42415528396839</v>
      </c>
      <c r="F38" s="25">
        <v>385</v>
      </c>
      <c r="G38" s="24">
        <v>83.033788641265289</v>
      </c>
      <c r="H38" s="15"/>
      <c r="I38" s="15"/>
      <c r="J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/>
      <c r="AB38" s="15"/>
      <c r="AC38" s="15"/>
      <c r="AD38" s="15"/>
      <c r="AE38" s="15"/>
      <c r="AF38" s="15"/>
      <c r="AG38" s="15"/>
      <c r="AH38" s="15"/>
      <c r="AI38" s="15"/>
      <c r="AJ38" s="15"/>
      <c r="AK38" s="15"/>
      <c r="AL38" s="15"/>
      <c r="AM38" s="15"/>
      <c r="AN38" s="15"/>
      <c r="AO38" s="15"/>
      <c r="AP38" s="15"/>
      <c r="AQ38" s="15"/>
      <c r="AR38" s="15"/>
      <c r="AS38" s="15"/>
      <c r="AT38" s="15"/>
      <c r="AU38" s="15"/>
      <c r="AV38" s="15"/>
      <c r="AW38" s="15"/>
      <c r="AX38" s="15"/>
      <c r="AY38" s="15"/>
      <c r="AZ38" s="15"/>
      <c r="BA38" s="15"/>
      <c r="BB38" s="15"/>
      <c r="BC38" s="15"/>
      <c r="BD38" s="15"/>
      <c r="BE38" s="15"/>
      <c r="BF38" s="15"/>
      <c r="BG38" s="15"/>
      <c r="BH38" s="15"/>
      <c r="BI38" s="15"/>
      <c r="BJ38" s="15"/>
      <c r="BK38" s="15"/>
      <c r="BL38" s="15"/>
      <c r="BM38" s="15"/>
      <c r="BN38" s="15"/>
      <c r="BO38" s="15"/>
      <c r="BP38" s="15"/>
      <c r="BQ38" s="15"/>
      <c r="BR38" s="15"/>
      <c r="BS38" s="15"/>
      <c r="BT38" s="15"/>
      <c r="BU38" s="15"/>
      <c r="BV38" s="15"/>
      <c r="BW38" s="15"/>
    </row>
    <row r="39" spans="1:75">
      <c r="A39" s="21" t="s">
        <v>49</v>
      </c>
      <c r="B39" s="21" t="s">
        <v>85</v>
      </c>
      <c r="C39" s="22">
        <v>1916</v>
      </c>
      <c r="D39" s="26">
        <v>1321</v>
      </c>
      <c r="E39" s="27">
        <v>78.568596352101508</v>
      </c>
      <c r="F39" s="28">
        <v>374</v>
      </c>
      <c r="G39" s="27">
        <v>22.244250594766061</v>
      </c>
      <c r="H39" s="15"/>
      <c r="I39" s="15"/>
      <c r="J39" s="15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15"/>
      <c r="AA39" s="15"/>
      <c r="AB39" s="15"/>
      <c r="AC39" s="15"/>
      <c r="AD39" s="15"/>
      <c r="AE39" s="15"/>
      <c r="AF39" s="15"/>
      <c r="AG39" s="15"/>
      <c r="AH39" s="15"/>
      <c r="AI39" s="15"/>
      <c r="AJ39" s="15"/>
      <c r="AK39" s="15"/>
      <c r="AL39" s="15"/>
      <c r="AM39" s="15"/>
      <c r="AN39" s="15"/>
      <c r="AO39" s="15"/>
      <c r="AP39" s="15"/>
      <c r="AQ39" s="15"/>
      <c r="AR39" s="15"/>
      <c r="AS39" s="15"/>
      <c r="AT39" s="15"/>
      <c r="AU39" s="15"/>
      <c r="AV39" s="15"/>
      <c r="AW39" s="15"/>
      <c r="AX39" s="15"/>
      <c r="AY39" s="15"/>
      <c r="AZ39" s="15"/>
      <c r="BA39" s="15"/>
      <c r="BB39" s="15"/>
      <c r="BC39" s="15"/>
      <c r="BD39" s="15"/>
      <c r="BE39" s="15"/>
      <c r="BF39" s="15"/>
      <c r="BG39" s="15"/>
      <c r="BH39" s="15"/>
      <c r="BI39" s="15"/>
      <c r="BJ39" s="15"/>
      <c r="BK39" s="15"/>
      <c r="BL39" s="15"/>
      <c r="BM39" s="15"/>
      <c r="BN39" s="15"/>
      <c r="BO39" s="15"/>
      <c r="BP39" s="15"/>
      <c r="BQ39" s="15"/>
      <c r="BR39" s="15"/>
      <c r="BS39" s="15"/>
      <c r="BT39" s="15"/>
      <c r="BU39" s="15"/>
      <c r="BV39" s="15"/>
      <c r="BW39" s="15"/>
    </row>
    <row r="40" spans="1:75">
      <c r="A40" s="21" t="s">
        <v>43</v>
      </c>
      <c r="B40" s="21" t="s">
        <v>86</v>
      </c>
      <c r="C40" s="22">
        <v>2237</v>
      </c>
      <c r="D40" s="23">
        <v>736</v>
      </c>
      <c r="E40" s="24">
        <v>37.905579399141629</v>
      </c>
      <c r="F40" s="25">
        <v>370</v>
      </c>
      <c r="G40" s="24">
        <v>19.055793991416312</v>
      </c>
      <c r="H40" s="15"/>
      <c r="I40" s="15"/>
      <c r="J40" s="15"/>
      <c r="K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5"/>
      <c r="AG40" s="15"/>
      <c r="AH40" s="15"/>
      <c r="AI40" s="15"/>
      <c r="AJ40" s="15"/>
      <c r="AK40" s="15"/>
      <c r="AL40" s="15"/>
      <c r="AM40" s="15"/>
      <c r="AN40" s="15"/>
      <c r="AO40" s="15"/>
      <c r="AP40" s="15"/>
      <c r="AQ40" s="15"/>
      <c r="AR40" s="15"/>
      <c r="AS40" s="15"/>
      <c r="AT40" s="15"/>
      <c r="AU40" s="15"/>
      <c r="AV40" s="15"/>
      <c r="AW40" s="15"/>
      <c r="AX40" s="15"/>
      <c r="AY40" s="15"/>
      <c r="AZ40" s="15"/>
      <c r="BA40" s="15"/>
      <c r="BB40" s="15"/>
      <c r="BC40" s="15"/>
      <c r="BD40" s="15"/>
      <c r="BE40" s="15"/>
      <c r="BF40" s="15"/>
      <c r="BG40" s="15"/>
      <c r="BH40" s="15"/>
      <c r="BI40" s="15"/>
      <c r="BJ40" s="15"/>
      <c r="BK40" s="15"/>
      <c r="BL40" s="15"/>
      <c r="BM40" s="15"/>
      <c r="BN40" s="15"/>
      <c r="BO40" s="15"/>
      <c r="BP40" s="15"/>
      <c r="BQ40" s="15"/>
      <c r="BR40" s="15"/>
      <c r="BS40" s="15"/>
      <c r="BT40" s="15"/>
      <c r="BU40" s="15"/>
      <c r="BV40" s="15"/>
      <c r="BW40" s="15"/>
    </row>
    <row r="41" spans="1:75">
      <c r="A41" s="21" t="s">
        <v>49</v>
      </c>
      <c r="B41" s="21" t="s">
        <v>87</v>
      </c>
      <c r="C41" s="22">
        <v>702</v>
      </c>
      <c r="D41" s="26">
        <v>488</v>
      </c>
      <c r="E41" s="27">
        <v>80.087527352297585</v>
      </c>
      <c r="F41" s="28">
        <v>156</v>
      </c>
      <c r="G41" s="27">
        <v>25.601750547045949</v>
      </c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5"/>
      <c r="AC41" s="15"/>
      <c r="AD41" s="15"/>
      <c r="AE41" s="15"/>
      <c r="AF41" s="15"/>
      <c r="AG41" s="15"/>
      <c r="AH41" s="15"/>
      <c r="AI41" s="15"/>
      <c r="AJ41" s="15"/>
      <c r="AK41" s="15"/>
      <c r="AL41" s="15"/>
      <c r="AM41" s="15"/>
      <c r="AN41" s="15"/>
      <c r="AO41" s="15"/>
      <c r="AP41" s="15"/>
      <c r="AQ41" s="15"/>
      <c r="AR41" s="15"/>
      <c r="AS41" s="15"/>
      <c r="AT41" s="15"/>
      <c r="AU41" s="15"/>
      <c r="AV41" s="15"/>
      <c r="AW41" s="15"/>
      <c r="AX41" s="15"/>
      <c r="AY41" s="15"/>
      <c r="AZ41" s="15"/>
      <c r="BA41" s="15"/>
      <c r="BB41" s="15"/>
      <c r="BC41" s="15"/>
      <c r="BD41" s="15"/>
      <c r="BE41" s="15"/>
      <c r="BF41" s="15"/>
      <c r="BG41" s="15"/>
      <c r="BH41" s="15"/>
      <c r="BI41" s="15"/>
      <c r="BJ41" s="15"/>
      <c r="BK41" s="15"/>
      <c r="BL41" s="15"/>
      <c r="BM41" s="15"/>
      <c r="BN41" s="15"/>
      <c r="BO41" s="15"/>
      <c r="BP41" s="15"/>
      <c r="BQ41" s="15"/>
      <c r="BR41" s="15"/>
      <c r="BS41" s="15"/>
      <c r="BT41" s="15"/>
      <c r="BU41" s="15"/>
      <c r="BV41" s="15"/>
      <c r="BW41" s="15"/>
    </row>
    <row r="42" spans="1:75">
      <c r="A42" s="21" t="s">
        <v>40</v>
      </c>
      <c r="B42" s="21" t="s">
        <v>88</v>
      </c>
      <c r="C42" s="22">
        <v>808</v>
      </c>
      <c r="D42" s="23">
        <v>685</v>
      </c>
      <c r="E42" s="24">
        <v>96.660395108184389</v>
      </c>
      <c r="F42" s="25">
        <v>472</v>
      </c>
      <c r="G42" s="24">
        <v>66.603951081843832</v>
      </c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  <c r="AA42" s="15"/>
      <c r="AB42" s="15"/>
      <c r="AC42" s="15"/>
      <c r="AD42" s="15"/>
      <c r="AE42" s="15"/>
      <c r="AF42" s="15"/>
      <c r="AG42" s="15"/>
      <c r="AH42" s="15"/>
      <c r="AI42" s="15"/>
      <c r="AJ42" s="15"/>
      <c r="AK42" s="15"/>
      <c r="AL42" s="15"/>
      <c r="AM42" s="15"/>
      <c r="AN42" s="15"/>
      <c r="AO42" s="15"/>
      <c r="AP42" s="15"/>
      <c r="AQ42" s="15"/>
      <c r="AR42" s="15"/>
      <c r="AS42" s="15"/>
      <c r="AT42" s="15"/>
      <c r="AU42" s="15"/>
      <c r="AV42" s="15"/>
      <c r="AW42" s="15"/>
      <c r="AX42" s="15"/>
      <c r="AY42" s="15"/>
      <c r="AZ42" s="15"/>
      <c r="BA42" s="15"/>
      <c r="BB42" s="15"/>
      <c r="BC42" s="15"/>
      <c r="BD42" s="15"/>
      <c r="BE42" s="15"/>
      <c r="BF42" s="15"/>
      <c r="BG42" s="15"/>
      <c r="BH42" s="15"/>
      <c r="BI42" s="15"/>
      <c r="BJ42" s="15"/>
      <c r="BK42" s="15"/>
      <c r="BL42" s="15"/>
      <c r="BM42" s="15"/>
      <c r="BN42" s="15"/>
      <c r="BO42" s="15"/>
      <c r="BP42" s="15"/>
      <c r="BQ42" s="15"/>
      <c r="BR42" s="15"/>
      <c r="BS42" s="15"/>
      <c r="BT42" s="15"/>
      <c r="BU42" s="15"/>
      <c r="BV42" s="15"/>
      <c r="BW42" s="15"/>
    </row>
    <row r="43" spans="1:75">
      <c r="A43" s="21" t="s">
        <v>40</v>
      </c>
      <c r="B43" s="21" t="s">
        <v>89</v>
      </c>
      <c r="C43" s="22">
        <v>617</v>
      </c>
      <c r="D43" s="23">
        <v>540</v>
      </c>
      <c r="E43" s="24">
        <v>101.69491525423729</v>
      </c>
      <c r="F43" s="25">
        <v>435</v>
      </c>
      <c r="G43" s="24">
        <v>81.920903954802256</v>
      </c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15"/>
      <c r="X43" s="15"/>
      <c r="Y43" s="15"/>
      <c r="Z43" s="15"/>
      <c r="AA43" s="15"/>
      <c r="AB43" s="15"/>
      <c r="AC43" s="15"/>
      <c r="AD43" s="15"/>
      <c r="AE43" s="15"/>
      <c r="AF43" s="15"/>
      <c r="AG43" s="15"/>
      <c r="AH43" s="15"/>
      <c r="AI43" s="15"/>
      <c r="AJ43" s="15"/>
      <c r="AK43" s="15"/>
      <c r="AL43" s="15"/>
      <c r="AM43" s="15"/>
      <c r="AN43" s="15"/>
      <c r="AO43" s="15"/>
      <c r="AP43" s="15"/>
      <c r="AQ43" s="15"/>
      <c r="AR43" s="15"/>
      <c r="AS43" s="15"/>
      <c r="AT43" s="15"/>
      <c r="AU43" s="15"/>
      <c r="AV43" s="15"/>
      <c r="AW43" s="15"/>
      <c r="AX43" s="15"/>
      <c r="AY43" s="15"/>
      <c r="AZ43" s="15"/>
      <c r="BA43" s="15"/>
      <c r="BB43" s="15"/>
      <c r="BC43" s="15"/>
      <c r="BD43" s="15"/>
      <c r="BE43" s="15"/>
      <c r="BF43" s="15"/>
      <c r="BG43" s="15"/>
      <c r="BH43" s="15"/>
      <c r="BI43" s="15"/>
      <c r="BJ43" s="15"/>
      <c r="BK43" s="15"/>
      <c r="BL43" s="15"/>
      <c r="BM43" s="15"/>
      <c r="BN43" s="15"/>
      <c r="BO43" s="15"/>
      <c r="BP43" s="15"/>
      <c r="BQ43" s="15"/>
      <c r="BR43" s="15"/>
      <c r="BS43" s="15"/>
      <c r="BT43" s="15"/>
      <c r="BU43" s="15"/>
      <c r="BV43" s="15"/>
      <c r="BW43" s="15"/>
    </row>
    <row r="44" spans="1:75">
      <c r="A44" s="21" t="s">
        <v>47</v>
      </c>
      <c r="B44" s="21" t="s">
        <v>90</v>
      </c>
      <c r="C44" s="22">
        <v>11616</v>
      </c>
      <c r="D44" s="23">
        <v>8043</v>
      </c>
      <c r="E44" s="24">
        <v>79.717853839037929</v>
      </c>
      <c r="F44" s="25">
        <v>4728</v>
      </c>
      <c r="G44" s="24">
        <v>46.861371745738076</v>
      </c>
      <c r="H44" s="15"/>
      <c r="I44" s="15"/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15"/>
      <c r="Z44" s="15"/>
      <c r="AA44" s="15"/>
      <c r="AB44" s="15"/>
      <c r="AC44" s="15"/>
      <c r="AD44" s="15"/>
      <c r="AE44" s="15"/>
      <c r="AF44" s="15"/>
      <c r="AG44" s="15"/>
      <c r="AH44" s="15"/>
      <c r="AI44" s="15"/>
      <c r="AJ44" s="15"/>
      <c r="AK44" s="15"/>
      <c r="AL44" s="15"/>
      <c r="AM44" s="15"/>
      <c r="AN44" s="15"/>
      <c r="AO44" s="15"/>
      <c r="AP44" s="15"/>
      <c r="AQ44" s="15"/>
      <c r="AR44" s="15"/>
      <c r="AS44" s="15"/>
      <c r="AT44" s="15"/>
      <c r="AU44" s="15"/>
      <c r="AV44" s="15"/>
      <c r="AW44" s="15"/>
      <c r="AX44" s="15"/>
      <c r="AY44" s="15"/>
      <c r="AZ44" s="15"/>
      <c r="BA44" s="15"/>
      <c r="BB44" s="15"/>
      <c r="BC44" s="15"/>
      <c r="BD44" s="15"/>
      <c r="BE44" s="15"/>
      <c r="BF44" s="15"/>
      <c r="BG44" s="15"/>
      <c r="BH44" s="15"/>
      <c r="BI44" s="15"/>
      <c r="BJ44" s="15"/>
      <c r="BK44" s="15"/>
      <c r="BL44" s="15"/>
      <c r="BM44" s="15"/>
      <c r="BN44" s="15"/>
      <c r="BO44" s="15"/>
      <c r="BP44" s="15"/>
      <c r="BQ44" s="15"/>
      <c r="BR44" s="15"/>
      <c r="BS44" s="15"/>
      <c r="BT44" s="15"/>
      <c r="BU44" s="15"/>
      <c r="BV44" s="15"/>
      <c r="BW44" s="15"/>
    </row>
    <row r="45" spans="1:75">
      <c r="A45" s="21" t="s">
        <v>47</v>
      </c>
      <c r="B45" s="21" t="s">
        <v>91</v>
      </c>
      <c r="C45" s="22">
        <v>880</v>
      </c>
      <c r="D45" s="23">
        <v>775</v>
      </c>
      <c r="E45" s="24">
        <v>101.08695652173914</v>
      </c>
      <c r="F45" s="25">
        <v>593</v>
      </c>
      <c r="G45" s="24">
        <v>77.34782608695653</v>
      </c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  <c r="AA45" s="15"/>
      <c r="AB45" s="15"/>
      <c r="AC45" s="15"/>
      <c r="AD45" s="15"/>
      <c r="AE45" s="15"/>
      <c r="AF45" s="15"/>
      <c r="AG45" s="15"/>
      <c r="AH45" s="15"/>
      <c r="AI45" s="15"/>
      <c r="AJ45" s="15"/>
      <c r="AK45" s="15"/>
      <c r="AL45" s="15"/>
      <c r="AM45" s="15"/>
      <c r="AN45" s="15"/>
      <c r="AO45" s="15"/>
      <c r="AP45" s="15"/>
      <c r="AQ45" s="15"/>
      <c r="AR45" s="15"/>
      <c r="AS45" s="15"/>
      <c r="AT45" s="15"/>
      <c r="AU45" s="15"/>
      <c r="AV45" s="15"/>
      <c r="AW45" s="15"/>
      <c r="AX45" s="15"/>
      <c r="AY45" s="15"/>
      <c r="AZ45" s="15"/>
      <c r="BA45" s="15"/>
      <c r="BB45" s="15"/>
      <c r="BC45" s="15"/>
      <c r="BD45" s="15"/>
      <c r="BE45" s="15"/>
      <c r="BF45" s="15"/>
      <c r="BG45" s="15"/>
      <c r="BH45" s="15"/>
      <c r="BI45" s="15"/>
      <c r="BJ45" s="15"/>
      <c r="BK45" s="15"/>
      <c r="BL45" s="15"/>
      <c r="BM45" s="15"/>
      <c r="BN45" s="15"/>
      <c r="BO45" s="15"/>
      <c r="BP45" s="15"/>
      <c r="BQ45" s="15"/>
      <c r="BR45" s="15"/>
      <c r="BS45" s="15"/>
      <c r="BT45" s="15"/>
      <c r="BU45" s="15"/>
      <c r="BV45" s="15"/>
      <c r="BW45" s="15"/>
    </row>
    <row r="46" spans="1:75">
      <c r="A46" s="21" t="s">
        <v>49</v>
      </c>
      <c r="B46" s="21" t="s">
        <v>92</v>
      </c>
      <c r="C46" s="22">
        <v>2782</v>
      </c>
      <c r="D46" s="26">
        <v>1426</v>
      </c>
      <c r="E46" s="27">
        <v>58.925619834710744</v>
      </c>
      <c r="F46" s="28">
        <v>392</v>
      </c>
      <c r="G46" s="27">
        <v>16.198347107438018</v>
      </c>
      <c r="H46" s="15"/>
      <c r="I46" s="15"/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15"/>
      <c r="AA46" s="15"/>
      <c r="AB46" s="15"/>
      <c r="AC46" s="15"/>
      <c r="AD46" s="15"/>
      <c r="AE46" s="15"/>
      <c r="AF46" s="15"/>
      <c r="AG46" s="15"/>
      <c r="AH46" s="15"/>
      <c r="AI46" s="15"/>
      <c r="AJ46" s="15"/>
      <c r="AK46" s="15"/>
      <c r="AL46" s="15"/>
      <c r="AM46" s="15"/>
      <c r="AN46" s="15"/>
      <c r="AO46" s="15"/>
      <c r="AP46" s="15"/>
      <c r="AQ46" s="15"/>
      <c r="AR46" s="15"/>
      <c r="AS46" s="15"/>
      <c r="AT46" s="15"/>
      <c r="AU46" s="15"/>
      <c r="AV46" s="15"/>
      <c r="AW46" s="15"/>
      <c r="AX46" s="15"/>
      <c r="AY46" s="15"/>
      <c r="AZ46" s="15"/>
      <c r="BA46" s="15"/>
      <c r="BB46" s="15"/>
      <c r="BC46" s="15"/>
      <c r="BD46" s="15"/>
      <c r="BE46" s="15"/>
      <c r="BF46" s="15"/>
      <c r="BG46" s="15"/>
      <c r="BH46" s="15"/>
      <c r="BI46" s="15"/>
      <c r="BJ46" s="15"/>
      <c r="BK46" s="15"/>
      <c r="BL46" s="15"/>
      <c r="BM46" s="15"/>
      <c r="BN46" s="15"/>
      <c r="BO46" s="15"/>
      <c r="BP46" s="15"/>
      <c r="BQ46" s="15"/>
      <c r="BR46" s="15"/>
      <c r="BS46" s="15"/>
      <c r="BT46" s="15"/>
      <c r="BU46" s="15"/>
      <c r="BV46" s="15"/>
      <c r="BW46" s="15"/>
    </row>
    <row r="47" spans="1:75">
      <c r="A47" s="21" t="s">
        <v>40</v>
      </c>
      <c r="B47" s="21" t="s">
        <v>93</v>
      </c>
      <c r="C47" s="22">
        <v>1127</v>
      </c>
      <c r="D47" s="23">
        <v>1009</v>
      </c>
      <c r="E47" s="24">
        <v>101.88488724335241</v>
      </c>
      <c r="F47" s="25">
        <v>722</v>
      </c>
      <c r="G47" s="24">
        <v>72.904745876809159</v>
      </c>
      <c r="H47" s="15"/>
      <c r="I47" s="15"/>
      <c r="J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  <c r="AH47" s="15"/>
      <c r="AI47" s="15"/>
      <c r="AJ47" s="15"/>
      <c r="AK47" s="15"/>
      <c r="AL47" s="15"/>
      <c r="AM47" s="15"/>
      <c r="AN47" s="15"/>
      <c r="AO47" s="15"/>
      <c r="AP47" s="15"/>
      <c r="AQ47" s="15"/>
      <c r="AR47" s="15"/>
      <c r="AS47" s="15"/>
      <c r="AT47" s="15"/>
      <c r="AU47" s="15"/>
      <c r="AV47" s="15"/>
      <c r="AW47" s="15"/>
      <c r="AX47" s="15"/>
      <c r="AY47" s="15"/>
      <c r="AZ47" s="15"/>
      <c r="BA47" s="15"/>
      <c r="BB47" s="15"/>
      <c r="BC47" s="15"/>
      <c r="BD47" s="15"/>
      <c r="BE47" s="15"/>
      <c r="BF47" s="15"/>
      <c r="BG47" s="15"/>
      <c r="BH47" s="15"/>
      <c r="BI47" s="15"/>
      <c r="BJ47" s="15"/>
      <c r="BK47" s="15"/>
      <c r="BL47" s="15"/>
      <c r="BM47" s="15"/>
      <c r="BN47" s="15"/>
      <c r="BO47" s="15"/>
      <c r="BP47" s="15"/>
      <c r="BQ47" s="15"/>
      <c r="BR47" s="15"/>
      <c r="BS47" s="15"/>
      <c r="BT47" s="15"/>
      <c r="BU47" s="15"/>
      <c r="BV47" s="15"/>
      <c r="BW47" s="15"/>
    </row>
    <row r="48" spans="1:75">
      <c r="A48" s="21" t="s">
        <v>47</v>
      </c>
      <c r="B48" s="21" t="s">
        <v>94</v>
      </c>
      <c r="C48" s="22">
        <v>673</v>
      </c>
      <c r="D48" s="23">
        <v>612</v>
      </c>
      <c r="E48" s="24">
        <v>103.55329949238579</v>
      </c>
      <c r="F48" s="25">
        <v>376</v>
      </c>
      <c r="G48" s="24">
        <v>63.620981387478849</v>
      </c>
      <c r="H48" s="15"/>
      <c r="I48" s="15"/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15"/>
      <c r="Y48" s="15"/>
      <c r="Z48" s="15"/>
      <c r="AA48" s="15"/>
      <c r="AB48" s="15"/>
      <c r="AC48" s="15"/>
      <c r="AD48" s="15"/>
      <c r="AE48" s="15"/>
      <c r="AF48" s="15"/>
      <c r="AG48" s="15"/>
      <c r="AH48" s="15"/>
      <c r="AI48" s="15"/>
      <c r="AJ48" s="15"/>
      <c r="AK48" s="15"/>
      <c r="AL48" s="15"/>
      <c r="AM48" s="15"/>
      <c r="AN48" s="15"/>
      <c r="AO48" s="15"/>
      <c r="AP48" s="15"/>
      <c r="AQ48" s="15"/>
      <c r="AR48" s="15"/>
      <c r="AS48" s="15"/>
      <c r="AT48" s="15"/>
      <c r="AU48" s="15"/>
      <c r="AV48" s="15"/>
      <c r="AW48" s="15"/>
      <c r="AX48" s="15"/>
      <c r="AY48" s="15"/>
      <c r="AZ48" s="15"/>
      <c r="BA48" s="15"/>
      <c r="BB48" s="15"/>
      <c r="BC48" s="15"/>
      <c r="BD48" s="15"/>
      <c r="BE48" s="15"/>
      <c r="BF48" s="15"/>
      <c r="BG48" s="15"/>
      <c r="BH48" s="15"/>
      <c r="BI48" s="15"/>
      <c r="BJ48" s="15"/>
      <c r="BK48" s="15"/>
      <c r="BL48" s="15"/>
      <c r="BM48" s="15"/>
      <c r="BN48" s="15"/>
      <c r="BO48" s="15"/>
      <c r="BP48" s="15"/>
      <c r="BQ48" s="15"/>
      <c r="BR48" s="15"/>
      <c r="BS48" s="15"/>
      <c r="BT48" s="15"/>
      <c r="BU48" s="15"/>
      <c r="BV48" s="15"/>
      <c r="BW48" s="15"/>
    </row>
    <row r="49" spans="1:75">
      <c r="A49" s="21" t="s">
        <v>49</v>
      </c>
      <c r="B49" s="21" t="s">
        <v>95</v>
      </c>
      <c r="C49" s="22">
        <v>1399</v>
      </c>
      <c r="D49" s="26">
        <v>538</v>
      </c>
      <c r="E49" s="27">
        <v>43.422114608555283</v>
      </c>
      <c r="F49" s="28">
        <v>157</v>
      </c>
      <c r="G49" s="27">
        <v>12.671509281678773</v>
      </c>
      <c r="H49" s="15"/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5"/>
      <c r="Z49" s="15"/>
      <c r="AA49" s="15"/>
      <c r="AB49" s="15"/>
      <c r="AC49" s="15"/>
      <c r="AD49" s="15"/>
      <c r="AE49" s="15"/>
      <c r="AF49" s="15"/>
      <c r="AG49" s="15"/>
      <c r="AH49" s="15"/>
      <c r="AI49" s="15"/>
      <c r="AJ49" s="15"/>
      <c r="AK49" s="15"/>
      <c r="AL49" s="15"/>
      <c r="AM49" s="15"/>
      <c r="AN49" s="15"/>
      <c r="AO49" s="15"/>
      <c r="AP49" s="15"/>
      <c r="AQ49" s="15"/>
      <c r="AR49" s="15"/>
      <c r="AS49" s="15"/>
      <c r="AT49" s="15"/>
      <c r="AU49" s="15"/>
      <c r="AV49" s="15"/>
      <c r="AW49" s="15"/>
      <c r="AX49" s="15"/>
      <c r="AY49" s="15"/>
      <c r="AZ49" s="15"/>
      <c r="BA49" s="15"/>
      <c r="BB49" s="15"/>
      <c r="BC49" s="15"/>
      <c r="BD49" s="15"/>
      <c r="BE49" s="15"/>
      <c r="BF49" s="15"/>
      <c r="BG49" s="15"/>
      <c r="BH49" s="15"/>
      <c r="BI49" s="15"/>
      <c r="BJ49" s="15"/>
      <c r="BK49" s="15"/>
      <c r="BL49" s="15"/>
      <c r="BM49" s="15"/>
      <c r="BN49" s="15"/>
      <c r="BO49" s="15"/>
      <c r="BP49" s="15"/>
      <c r="BQ49" s="15"/>
      <c r="BR49" s="15"/>
      <c r="BS49" s="15"/>
      <c r="BT49" s="15"/>
      <c r="BU49" s="15"/>
      <c r="BV49" s="15"/>
      <c r="BW49" s="15"/>
    </row>
    <row r="50" spans="1:75">
      <c r="A50" s="21" t="s">
        <v>43</v>
      </c>
      <c r="B50" s="21" t="s">
        <v>96</v>
      </c>
      <c r="C50" s="22">
        <v>1316</v>
      </c>
      <c r="D50" s="23">
        <v>905</v>
      </c>
      <c r="E50" s="24">
        <v>79.478922716627636</v>
      </c>
      <c r="F50" s="25">
        <v>529</v>
      </c>
      <c r="G50" s="24">
        <v>46.457845433255265</v>
      </c>
      <c r="H50" s="15"/>
      <c r="I50" s="15"/>
      <c r="J50" s="15"/>
      <c r="M50" s="15"/>
      <c r="N50" s="15"/>
      <c r="O50" s="15"/>
      <c r="P50" s="15"/>
      <c r="Q50" s="15"/>
      <c r="R50" s="15"/>
      <c r="S50" s="15"/>
      <c r="T50" s="15"/>
      <c r="U50" s="15"/>
      <c r="V50" s="15"/>
      <c r="W50" s="15"/>
      <c r="X50" s="15"/>
      <c r="Y50" s="15"/>
      <c r="Z50" s="15"/>
      <c r="AA50" s="15"/>
      <c r="AB50" s="15"/>
      <c r="AC50" s="15"/>
      <c r="AD50" s="15"/>
      <c r="AE50" s="15"/>
      <c r="AF50" s="15"/>
      <c r="AG50" s="15"/>
      <c r="AH50" s="15"/>
      <c r="AI50" s="15"/>
      <c r="AJ50" s="15"/>
      <c r="AK50" s="15"/>
      <c r="AL50" s="15"/>
      <c r="AM50" s="15"/>
      <c r="AN50" s="15"/>
      <c r="AO50" s="15"/>
      <c r="AP50" s="15"/>
      <c r="AQ50" s="15"/>
      <c r="AR50" s="15"/>
      <c r="AS50" s="15"/>
      <c r="AT50" s="15"/>
      <c r="AU50" s="15"/>
      <c r="AV50" s="15"/>
      <c r="AW50" s="15"/>
      <c r="AX50" s="15"/>
      <c r="AY50" s="15"/>
      <c r="AZ50" s="15"/>
      <c r="BA50" s="15"/>
      <c r="BB50" s="15"/>
      <c r="BC50" s="15"/>
      <c r="BD50" s="15"/>
      <c r="BE50" s="15"/>
      <c r="BF50" s="15"/>
      <c r="BG50" s="15"/>
      <c r="BH50" s="15"/>
      <c r="BI50" s="15"/>
      <c r="BJ50" s="15"/>
      <c r="BK50" s="15"/>
      <c r="BL50" s="15"/>
      <c r="BM50" s="15"/>
      <c r="BN50" s="15"/>
      <c r="BO50" s="15"/>
      <c r="BP50" s="15"/>
      <c r="BQ50" s="15"/>
      <c r="BR50" s="15"/>
      <c r="BS50" s="15"/>
      <c r="BT50" s="15"/>
      <c r="BU50" s="15"/>
      <c r="BV50" s="15"/>
      <c r="BW50" s="15"/>
    </row>
    <row r="51" spans="1:75">
      <c r="A51" s="21" t="s">
        <v>43</v>
      </c>
      <c r="B51" s="21" t="s">
        <v>97</v>
      </c>
      <c r="C51" s="22">
        <v>312</v>
      </c>
      <c r="D51" s="23">
        <v>173</v>
      </c>
      <c r="E51" s="24">
        <v>63.447432762836186</v>
      </c>
      <c r="F51" s="25">
        <v>114</v>
      </c>
      <c r="G51" s="24">
        <v>41.809290953545229</v>
      </c>
      <c r="H51" s="15"/>
      <c r="I51" s="15"/>
      <c r="J51" s="15"/>
      <c r="K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15"/>
      <c r="AA51" s="15"/>
      <c r="AB51" s="15"/>
      <c r="AC51" s="15"/>
      <c r="AD51" s="15"/>
      <c r="AE51" s="15"/>
      <c r="AF51" s="15"/>
      <c r="AG51" s="15"/>
      <c r="AH51" s="15"/>
      <c r="AI51" s="15"/>
      <c r="AJ51" s="15"/>
      <c r="AK51" s="15"/>
      <c r="AL51" s="15"/>
      <c r="AM51" s="15"/>
      <c r="AN51" s="15"/>
      <c r="AO51" s="15"/>
      <c r="AP51" s="15"/>
      <c r="AQ51" s="15"/>
      <c r="AR51" s="15"/>
      <c r="AS51" s="15"/>
      <c r="AT51" s="15"/>
      <c r="AU51" s="15"/>
      <c r="AV51" s="15"/>
      <c r="AW51" s="15"/>
      <c r="AX51" s="15"/>
      <c r="AY51" s="15"/>
      <c r="AZ51" s="15"/>
      <c r="BA51" s="15"/>
      <c r="BB51" s="15"/>
      <c r="BC51" s="15"/>
      <c r="BD51" s="15"/>
      <c r="BE51" s="15"/>
      <c r="BF51" s="15"/>
      <c r="BG51" s="15"/>
      <c r="BH51" s="15"/>
      <c r="BI51" s="15"/>
      <c r="BJ51" s="15"/>
      <c r="BK51" s="15"/>
      <c r="BL51" s="15"/>
      <c r="BM51" s="15"/>
      <c r="BN51" s="15"/>
      <c r="BO51" s="15"/>
      <c r="BP51" s="15"/>
      <c r="BQ51" s="15"/>
      <c r="BR51" s="15"/>
      <c r="BS51" s="15"/>
      <c r="BT51" s="15"/>
      <c r="BU51" s="15"/>
      <c r="BV51" s="15"/>
      <c r="BW51" s="15"/>
    </row>
    <row r="52" spans="1:75">
      <c r="A52" s="21" t="s">
        <v>49</v>
      </c>
      <c r="B52" s="21" t="s">
        <v>98</v>
      </c>
      <c r="C52" s="22">
        <v>1140</v>
      </c>
      <c r="D52" s="26">
        <v>758</v>
      </c>
      <c r="E52" s="27">
        <v>76.104417670682736</v>
      </c>
      <c r="F52" s="28">
        <v>323</v>
      </c>
      <c r="G52" s="27">
        <v>32.429718875502004</v>
      </c>
      <c r="H52" s="15"/>
      <c r="I52" s="15"/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  <c r="Z52" s="15"/>
      <c r="AA52" s="15"/>
      <c r="AB52" s="15"/>
      <c r="AC52" s="15"/>
      <c r="AD52" s="15"/>
      <c r="AE52" s="15"/>
      <c r="AF52" s="15"/>
      <c r="AG52" s="15"/>
      <c r="AH52" s="15"/>
      <c r="AI52" s="15"/>
      <c r="AJ52" s="15"/>
      <c r="AK52" s="15"/>
      <c r="AL52" s="15"/>
      <c r="AM52" s="15"/>
      <c r="AN52" s="15"/>
      <c r="AO52" s="15"/>
      <c r="AP52" s="15"/>
      <c r="AQ52" s="15"/>
      <c r="AR52" s="15"/>
      <c r="AS52" s="15"/>
      <c r="AT52" s="15"/>
      <c r="AU52" s="15"/>
      <c r="AV52" s="15"/>
      <c r="AW52" s="15"/>
      <c r="AX52" s="15"/>
      <c r="AY52" s="15"/>
      <c r="AZ52" s="15"/>
      <c r="BA52" s="15"/>
      <c r="BB52" s="15"/>
      <c r="BC52" s="15"/>
      <c r="BD52" s="15"/>
      <c r="BE52" s="15"/>
      <c r="BF52" s="15"/>
      <c r="BG52" s="15"/>
      <c r="BH52" s="15"/>
      <c r="BI52" s="15"/>
      <c r="BJ52" s="15"/>
      <c r="BK52" s="15"/>
      <c r="BL52" s="15"/>
      <c r="BM52" s="15"/>
      <c r="BN52" s="15"/>
      <c r="BO52" s="15"/>
      <c r="BP52" s="15"/>
      <c r="BQ52" s="15"/>
      <c r="BR52" s="15"/>
      <c r="BS52" s="15"/>
      <c r="BT52" s="15"/>
      <c r="BU52" s="15"/>
      <c r="BV52" s="15"/>
      <c r="BW52" s="15"/>
    </row>
    <row r="53" spans="1:75">
      <c r="A53" s="21" t="s">
        <v>49</v>
      </c>
      <c r="B53" s="21" t="s">
        <v>99</v>
      </c>
      <c r="C53" s="22">
        <v>844</v>
      </c>
      <c r="D53" s="26">
        <v>323</v>
      </c>
      <c r="E53" s="27">
        <v>44.695571955719558</v>
      </c>
      <c r="F53" s="28">
        <v>116</v>
      </c>
      <c r="G53" s="24">
        <v>16.051660516605168</v>
      </c>
      <c r="H53" s="15"/>
      <c r="I53" s="15"/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5"/>
      <c r="Z53" s="15"/>
      <c r="AA53" s="15"/>
      <c r="AB53" s="15"/>
      <c r="AC53" s="15"/>
      <c r="AD53" s="15"/>
      <c r="AE53" s="15"/>
      <c r="AF53" s="15"/>
      <c r="AG53" s="15"/>
      <c r="AH53" s="15"/>
      <c r="AI53" s="15"/>
      <c r="AJ53" s="15"/>
      <c r="AK53" s="15"/>
      <c r="AL53" s="15"/>
      <c r="AM53" s="15"/>
      <c r="AN53" s="15"/>
      <c r="AO53" s="15"/>
      <c r="AP53" s="15"/>
      <c r="AQ53" s="15"/>
      <c r="AR53" s="15"/>
      <c r="AS53" s="15"/>
      <c r="AT53" s="15"/>
      <c r="AU53" s="15"/>
      <c r="AV53" s="15"/>
      <c r="AW53" s="15"/>
      <c r="AX53" s="15"/>
      <c r="AY53" s="15"/>
      <c r="AZ53" s="15"/>
      <c r="BA53" s="15"/>
      <c r="BB53" s="15"/>
      <c r="BC53" s="15"/>
      <c r="BD53" s="15"/>
      <c r="BE53" s="15"/>
      <c r="BF53" s="15"/>
      <c r="BG53" s="15"/>
      <c r="BH53" s="15"/>
      <c r="BI53" s="15"/>
      <c r="BJ53" s="15"/>
      <c r="BK53" s="15"/>
      <c r="BL53" s="15"/>
      <c r="BM53" s="15"/>
      <c r="BN53" s="15"/>
      <c r="BO53" s="15"/>
      <c r="BP53" s="15"/>
      <c r="BQ53" s="15"/>
      <c r="BR53" s="15"/>
      <c r="BS53" s="15"/>
      <c r="BT53" s="15"/>
      <c r="BU53" s="15"/>
      <c r="BV53" s="15"/>
      <c r="BW53" s="15"/>
    </row>
    <row r="54" spans="1:75">
      <c r="A54" s="21" t="s">
        <v>43</v>
      </c>
      <c r="B54" s="21" t="s">
        <v>100</v>
      </c>
      <c r="C54" s="22">
        <v>3044</v>
      </c>
      <c r="D54" s="23">
        <v>1701</v>
      </c>
      <c r="E54" s="24">
        <v>64.644033443121344</v>
      </c>
      <c r="F54" s="25">
        <v>786</v>
      </c>
      <c r="G54" s="24">
        <v>29.870787940207748</v>
      </c>
      <c r="H54" s="15"/>
      <c r="I54" s="15"/>
      <c r="J54" s="15"/>
      <c r="K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  <c r="AB54" s="15"/>
      <c r="AC54" s="15"/>
      <c r="AD54" s="15"/>
      <c r="AE54" s="15"/>
      <c r="AF54" s="15"/>
      <c r="AG54" s="15"/>
      <c r="AH54" s="15"/>
      <c r="AI54" s="15"/>
      <c r="AJ54" s="15"/>
      <c r="AK54" s="15"/>
      <c r="AL54" s="15"/>
      <c r="AM54" s="15"/>
      <c r="AN54" s="15"/>
      <c r="AO54" s="15"/>
      <c r="AP54" s="15"/>
      <c r="AQ54" s="15"/>
      <c r="AR54" s="15"/>
      <c r="AS54" s="15"/>
      <c r="AT54" s="15"/>
      <c r="AU54" s="15"/>
      <c r="AV54" s="15"/>
      <c r="AW54" s="15"/>
      <c r="AX54" s="15"/>
      <c r="AY54" s="15"/>
      <c r="AZ54" s="15"/>
      <c r="BA54" s="15"/>
      <c r="BB54" s="15"/>
      <c r="BC54" s="15"/>
      <c r="BD54" s="15"/>
      <c r="BE54" s="15"/>
      <c r="BF54" s="15"/>
      <c r="BG54" s="15"/>
      <c r="BH54" s="15"/>
      <c r="BI54" s="15"/>
      <c r="BJ54" s="15"/>
      <c r="BK54" s="15"/>
      <c r="BL54" s="15"/>
      <c r="BM54" s="15"/>
      <c r="BN54" s="15"/>
      <c r="BO54" s="15"/>
      <c r="BP54" s="15"/>
      <c r="BQ54" s="15"/>
      <c r="BR54" s="15"/>
      <c r="BS54" s="15"/>
      <c r="BT54" s="15"/>
      <c r="BU54" s="15"/>
      <c r="BV54" s="15"/>
      <c r="BW54" s="15"/>
    </row>
    <row r="55" spans="1:75">
      <c r="A55" s="21" t="s">
        <v>47</v>
      </c>
      <c r="B55" s="21" t="s">
        <v>101</v>
      </c>
      <c r="C55" s="22">
        <v>1188</v>
      </c>
      <c r="D55" s="23">
        <v>951</v>
      </c>
      <c r="E55" s="24">
        <v>92.629870129870113</v>
      </c>
      <c r="F55" s="25">
        <v>638</v>
      </c>
      <c r="G55" s="24">
        <v>62.142857142857132</v>
      </c>
      <c r="H55" s="15"/>
      <c r="I55" s="15"/>
      <c r="J55" s="15"/>
      <c r="K55" s="15"/>
      <c r="L55" s="15"/>
      <c r="M55" s="15"/>
      <c r="N55" s="15"/>
      <c r="O55" s="15"/>
      <c r="P55" s="15"/>
      <c r="Q55" s="15"/>
      <c r="R55" s="15"/>
      <c r="S55" s="15"/>
      <c r="T55" s="15"/>
      <c r="U55" s="15"/>
      <c r="V55" s="15"/>
      <c r="W55" s="15"/>
      <c r="X55" s="15"/>
      <c r="Y55" s="15"/>
      <c r="Z55" s="15"/>
      <c r="AA55" s="15"/>
      <c r="AB55" s="15"/>
      <c r="AC55" s="15"/>
      <c r="AD55" s="15"/>
      <c r="AE55" s="15"/>
      <c r="AF55" s="15"/>
      <c r="AG55" s="15"/>
      <c r="AH55" s="15"/>
      <c r="AI55" s="15"/>
      <c r="AJ55" s="15"/>
      <c r="AK55" s="15"/>
      <c r="AL55" s="15"/>
      <c r="AM55" s="15"/>
      <c r="AN55" s="15"/>
      <c r="AO55" s="15"/>
      <c r="AP55" s="15"/>
      <c r="AQ55" s="15"/>
      <c r="AR55" s="15"/>
      <c r="AS55" s="15"/>
      <c r="AT55" s="15"/>
      <c r="AU55" s="15"/>
      <c r="AV55" s="15"/>
      <c r="AW55" s="15"/>
      <c r="AX55" s="15"/>
      <c r="AY55" s="15"/>
      <c r="AZ55" s="15"/>
      <c r="BA55" s="15"/>
      <c r="BB55" s="15"/>
      <c r="BC55" s="15"/>
      <c r="BD55" s="15"/>
      <c r="BE55" s="15"/>
      <c r="BF55" s="15"/>
      <c r="BG55" s="15"/>
      <c r="BH55" s="15"/>
      <c r="BI55" s="15"/>
      <c r="BJ55" s="15"/>
      <c r="BK55" s="15"/>
      <c r="BL55" s="15"/>
      <c r="BM55" s="15"/>
      <c r="BN55" s="15"/>
      <c r="BO55" s="15"/>
      <c r="BP55" s="15"/>
      <c r="BQ55" s="15"/>
      <c r="BR55" s="15"/>
      <c r="BS55" s="15"/>
      <c r="BT55" s="15"/>
      <c r="BU55" s="15"/>
      <c r="BV55" s="15"/>
      <c r="BW55" s="15"/>
    </row>
    <row r="56" spans="1:75">
      <c r="A56" s="21" t="s">
        <v>43</v>
      </c>
      <c r="B56" s="21" t="s">
        <v>102</v>
      </c>
      <c r="C56" s="22">
        <v>1545</v>
      </c>
      <c r="D56" s="26">
        <v>953</v>
      </c>
      <c r="E56" s="27">
        <v>70.57516662552456</v>
      </c>
      <c r="F56" s="28">
        <v>579</v>
      </c>
      <c r="G56" s="24">
        <v>42.878301653912615</v>
      </c>
      <c r="H56" s="15"/>
      <c r="I56" s="15"/>
      <c r="J56" s="15"/>
      <c r="M56" s="15"/>
      <c r="N56" s="15"/>
      <c r="O56" s="15"/>
      <c r="P56" s="15"/>
      <c r="Q56" s="15"/>
      <c r="R56" s="15"/>
      <c r="S56" s="15"/>
      <c r="T56" s="15"/>
      <c r="U56" s="15"/>
      <c r="V56" s="15"/>
      <c r="W56" s="15"/>
      <c r="X56" s="15"/>
      <c r="Y56" s="15"/>
      <c r="Z56" s="15"/>
      <c r="AA56" s="15"/>
      <c r="AB56" s="15"/>
      <c r="AC56" s="15"/>
      <c r="AD56" s="15"/>
      <c r="AE56" s="15"/>
      <c r="AF56" s="15"/>
      <c r="AG56" s="15"/>
      <c r="AH56" s="15"/>
      <c r="AI56" s="15"/>
      <c r="AJ56" s="15"/>
      <c r="AK56" s="15"/>
      <c r="AL56" s="15"/>
      <c r="AM56" s="15"/>
      <c r="AN56" s="15"/>
      <c r="AO56" s="15"/>
      <c r="AP56" s="15"/>
      <c r="AQ56" s="15"/>
      <c r="AR56" s="15"/>
      <c r="AS56" s="15"/>
      <c r="AT56" s="15"/>
      <c r="AU56" s="15"/>
      <c r="AV56" s="15"/>
      <c r="AW56" s="15"/>
      <c r="AX56" s="15"/>
      <c r="AY56" s="15"/>
      <c r="AZ56" s="15"/>
      <c r="BA56" s="15"/>
      <c r="BB56" s="15"/>
      <c r="BC56" s="15"/>
      <c r="BD56" s="15"/>
      <c r="BE56" s="15"/>
      <c r="BF56" s="15"/>
      <c r="BG56" s="15"/>
      <c r="BH56" s="15"/>
      <c r="BI56" s="15"/>
      <c r="BJ56" s="15"/>
      <c r="BK56" s="15"/>
      <c r="BL56" s="15"/>
      <c r="BM56" s="15"/>
      <c r="BN56" s="15"/>
      <c r="BO56" s="15"/>
      <c r="BP56" s="15"/>
      <c r="BQ56" s="15"/>
      <c r="BR56" s="15"/>
      <c r="BS56" s="15"/>
      <c r="BT56" s="15"/>
      <c r="BU56" s="15"/>
      <c r="BV56" s="15"/>
      <c r="BW56" s="15"/>
    </row>
    <row r="57" spans="1:75">
      <c r="A57" s="21" t="s">
        <v>43</v>
      </c>
      <c r="B57" s="21" t="s">
        <v>103</v>
      </c>
      <c r="C57" s="22">
        <v>1757</v>
      </c>
      <c r="D57" s="23">
        <v>843</v>
      </c>
      <c r="E57" s="24">
        <v>55.086037900239603</v>
      </c>
      <c r="F57" s="25">
        <v>350</v>
      </c>
      <c r="G57" s="24">
        <v>22.87083424090612</v>
      </c>
      <c r="H57" s="15"/>
      <c r="I57" s="15"/>
      <c r="J57" s="15"/>
      <c r="K57" s="15"/>
      <c r="M57" s="15"/>
      <c r="N57" s="15"/>
      <c r="O57" s="15"/>
      <c r="P57" s="15"/>
      <c r="Q57" s="15"/>
      <c r="R57" s="15"/>
      <c r="S57" s="15"/>
      <c r="T57" s="15"/>
      <c r="U57" s="15"/>
      <c r="V57" s="15"/>
      <c r="W57" s="15"/>
      <c r="X57" s="15"/>
      <c r="Y57" s="15"/>
      <c r="Z57" s="15"/>
      <c r="AA57" s="15"/>
      <c r="AB57" s="15"/>
      <c r="AC57" s="15"/>
      <c r="AD57" s="15"/>
      <c r="AE57" s="15"/>
      <c r="AF57" s="15"/>
      <c r="AG57" s="15"/>
      <c r="AH57" s="15"/>
      <c r="AI57" s="15"/>
      <c r="AJ57" s="15"/>
      <c r="AK57" s="15"/>
      <c r="AL57" s="15"/>
      <c r="AM57" s="15"/>
      <c r="AN57" s="15"/>
      <c r="AO57" s="15"/>
      <c r="AP57" s="15"/>
      <c r="AQ57" s="15"/>
      <c r="AR57" s="15"/>
      <c r="AS57" s="15"/>
      <c r="AT57" s="15"/>
      <c r="AU57" s="15"/>
      <c r="AV57" s="15"/>
      <c r="AW57" s="15"/>
      <c r="AX57" s="15"/>
      <c r="AY57" s="15"/>
      <c r="AZ57" s="15"/>
      <c r="BA57" s="15"/>
      <c r="BB57" s="15"/>
      <c r="BC57" s="15"/>
      <c r="BD57" s="15"/>
      <c r="BE57" s="15"/>
      <c r="BF57" s="15"/>
      <c r="BG57" s="15"/>
      <c r="BH57" s="15"/>
      <c r="BI57" s="15"/>
      <c r="BJ57" s="15"/>
      <c r="BK57" s="15"/>
      <c r="BL57" s="15"/>
      <c r="BM57" s="15"/>
      <c r="BN57" s="15"/>
      <c r="BO57" s="15"/>
      <c r="BP57" s="15"/>
      <c r="BQ57" s="15"/>
      <c r="BR57" s="15"/>
      <c r="BS57" s="15"/>
      <c r="BT57" s="15"/>
      <c r="BU57" s="15"/>
      <c r="BV57" s="15"/>
      <c r="BW57" s="15"/>
    </row>
    <row r="58" spans="1:75">
      <c r="A58" s="21" t="s">
        <v>49</v>
      </c>
      <c r="B58" s="21" t="s">
        <v>104</v>
      </c>
      <c r="C58" s="22">
        <v>1385</v>
      </c>
      <c r="D58" s="26">
        <v>839</v>
      </c>
      <c r="E58" s="27">
        <v>70.761877987067749</v>
      </c>
      <c r="F58" s="28">
        <v>206</v>
      </c>
      <c r="G58" s="27">
        <v>17.374191734607813</v>
      </c>
      <c r="H58" s="15"/>
      <c r="I58" s="15"/>
      <c r="J58" s="15"/>
      <c r="K58" s="15"/>
      <c r="L58" s="15"/>
      <c r="M58" s="15"/>
      <c r="N58" s="15"/>
      <c r="O58" s="15"/>
      <c r="P58" s="15"/>
      <c r="Q58" s="15"/>
      <c r="R58" s="15"/>
      <c r="S58" s="15"/>
      <c r="T58" s="15"/>
      <c r="U58" s="15"/>
      <c r="V58" s="15"/>
      <c r="W58" s="15"/>
      <c r="X58" s="15"/>
      <c r="Y58" s="15"/>
      <c r="Z58" s="15"/>
      <c r="AA58" s="15"/>
      <c r="AB58" s="15"/>
      <c r="AC58" s="15"/>
      <c r="AD58" s="15"/>
      <c r="AE58" s="15"/>
      <c r="AF58" s="15"/>
      <c r="AG58" s="15"/>
      <c r="AH58" s="15"/>
      <c r="AI58" s="15"/>
      <c r="AJ58" s="15"/>
      <c r="AK58" s="15"/>
      <c r="AL58" s="15"/>
      <c r="AM58" s="15"/>
      <c r="AN58" s="15"/>
      <c r="AO58" s="15"/>
      <c r="AP58" s="15"/>
      <c r="AQ58" s="15"/>
      <c r="AR58" s="15"/>
      <c r="AS58" s="15"/>
      <c r="AT58" s="15"/>
      <c r="AU58" s="15"/>
      <c r="AV58" s="15"/>
      <c r="AW58" s="15"/>
      <c r="AX58" s="15"/>
      <c r="AY58" s="15"/>
      <c r="AZ58" s="15"/>
      <c r="BA58" s="15"/>
      <c r="BB58" s="15"/>
      <c r="BC58" s="15"/>
      <c r="BD58" s="15"/>
      <c r="BE58" s="15"/>
      <c r="BF58" s="15"/>
      <c r="BG58" s="15"/>
      <c r="BH58" s="15"/>
      <c r="BI58" s="15"/>
      <c r="BJ58" s="15"/>
      <c r="BK58" s="15"/>
      <c r="BL58" s="15"/>
      <c r="BM58" s="15"/>
      <c r="BN58" s="15"/>
      <c r="BO58" s="15"/>
      <c r="BP58" s="15"/>
      <c r="BQ58" s="15"/>
      <c r="BR58" s="15"/>
      <c r="BS58" s="15"/>
      <c r="BT58" s="15"/>
      <c r="BU58" s="15"/>
      <c r="BV58" s="15"/>
      <c r="BW58" s="15"/>
    </row>
    <row r="59" spans="1:75">
      <c r="A59" s="21" t="s">
        <v>43</v>
      </c>
      <c r="B59" s="21" t="s">
        <v>105</v>
      </c>
      <c r="C59" s="22">
        <v>476</v>
      </c>
      <c r="D59" s="23">
        <v>413</v>
      </c>
      <c r="E59" s="24">
        <v>97.712933753943204</v>
      </c>
      <c r="F59" s="25">
        <v>298</v>
      </c>
      <c r="G59" s="24">
        <v>70.504731861198735</v>
      </c>
      <c r="H59" s="15"/>
      <c r="I59" s="15"/>
      <c r="J59" s="15"/>
      <c r="K59" s="15"/>
      <c r="M59" s="15"/>
      <c r="N59" s="15"/>
      <c r="O59" s="15"/>
      <c r="P59" s="15"/>
      <c r="Q59" s="15"/>
      <c r="R59" s="15"/>
      <c r="S59" s="15"/>
      <c r="T59" s="15"/>
      <c r="U59" s="15"/>
      <c r="V59" s="15"/>
      <c r="W59" s="15"/>
      <c r="X59" s="15"/>
      <c r="Y59" s="15"/>
      <c r="Z59" s="15"/>
      <c r="AA59" s="15"/>
      <c r="AB59" s="15"/>
      <c r="AC59" s="15"/>
      <c r="AD59" s="15"/>
      <c r="AE59" s="15"/>
      <c r="AF59" s="15"/>
      <c r="AG59" s="15"/>
      <c r="AH59" s="15"/>
      <c r="AI59" s="15"/>
      <c r="AJ59" s="15"/>
      <c r="AK59" s="15"/>
      <c r="AL59" s="15"/>
      <c r="AM59" s="15"/>
      <c r="AN59" s="15"/>
      <c r="AO59" s="15"/>
      <c r="AP59" s="15"/>
      <c r="AQ59" s="15"/>
      <c r="AR59" s="15"/>
      <c r="AS59" s="15"/>
      <c r="AT59" s="15"/>
      <c r="AU59" s="15"/>
      <c r="AV59" s="15"/>
      <c r="AW59" s="15"/>
      <c r="AX59" s="15"/>
      <c r="AY59" s="15"/>
      <c r="AZ59" s="15"/>
      <c r="BA59" s="15"/>
      <c r="BB59" s="15"/>
      <c r="BC59" s="15"/>
      <c r="BD59" s="15"/>
      <c r="BE59" s="15"/>
      <c r="BF59" s="15"/>
      <c r="BG59" s="15"/>
      <c r="BH59" s="15"/>
      <c r="BI59" s="15"/>
      <c r="BJ59" s="15"/>
      <c r="BK59" s="15"/>
      <c r="BL59" s="15"/>
      <c r="BM59" s="15"/>
      <c r="BN59" s="15"/>
      <c r="BO59" s="15"/>
      <c r="BP59" s="15"/>
      <c r="BQ59" s="15"/>
      <c r="BR59" s="15"/>
      <c r="BS59" s="15"/>
      <c r="BT59" s="15"/>
      <c r="BU59" s="15"/>
      <c r="BV59" s="15"/>
      <c r="BW59" s="15"/>
    </row>
    <row r="60" spans="1:75">
      <c r="A60" s="21" t="s">
        <v>49</v>
      </c>
      <c r="B60" s="21" t="s">
        <v>106</v>
      </c>
      <c r="C60" s="22">
        <v>939</v>
      </c>
      <c r="D60" s="26">
        <v>827</v>
      </c>
      <c r="E60" s="27">
        <v>103.41809087119631</v>
      </c>
      <c r="F60" s="28">
        <v>301</v>
      </c>
      <c r="G60" s="27">
        <v>37.640683618174236</v>
      </c>
      <c r="H60" s="15"/>
      <c r="I60" s="15"/>
      <c r="J60" s="15"/>
      <c r="K60" s="15"/>
      <c r="L60" s="15"/>
      <c r="M60" s="15"/>
      <c r="N60" s="15"/>
      <c r="O60" s="15"/>
      <c r="P60" s="15"/>
      <c r="Q60" s="15"/>
      <c r="R60" s="15"/>
      <c r="S60" s="15"/>
      <c r="T60" s="15"/>
      <c r="U60" s="15"/>
      <c r="V60" s="15"/>
      <c r="W60" s="15"/>
      <c r="X60" s="15"/>
      <c r="Y60" s="15"/>
      <c r="Z60" s="15"/>
      <c r="AA60" s="15"/>
      <c r="AB60" s="15"/>
      <c r="AC60" s="15"/>
      <c r="AD60" s="15"/>
      <c r="AE60" s="15"/>
      <c r="AF60" s="15"/>
      <c r="AG60" s="15"/>
      <c r="AH60" s="15"/>
      <c r="AI60" s="15"/>
      <c r="AJ60" s="15"/>
      <c r="AK60" s="15"/>
      <c r="AL60" s="15"/>
      <c r="AM60" s="15"/>
      <c r="AN60" s="15"/>
      <c r="AO60" s="15"/>
      <c r="AP60" s="15"/>
      <c r="AQ60" s="15"/>
      <c r="AR60" s="15"/>
      <c r="AS60" s="15"/>
      <c r="AT60" s="15"/>
      <c r="AU60" s="15"/>
      <c r="AV60" s="15"/>
      <c r="AW60" s="15"/>
      <c r="AX60" s="15"/>
      <c r="AY60" s="15"/>
      <c r="AZ60" s="15"/>
      <c r="BA60" s="15"/>
      <c r="BB60" s="15"/>
      <c r="BC60" s="15"/>
      <c r="BD60" s="15"/>
      <c r="BE60" s="15"/>
      <c r="BF60" s="15"/>
      <c r="BG60" s="15"/>
      <c r="BH60" s="15"/>
      <c r="BI60" s="15"/>
      <c r="BJ60" s="15"/>
      <c r="BK60" s="15"/>
      <c r="BL60" s="15"/>
      <c r="BM60" s="15"/>
      <c r="BN60" s="15"/>
      <c r="BO60" s="15"/>
      <c r="BP60" s="15"/>
      <c r="BQ60" s="15"/>
      <c r="BR60" s="15"/>
      <c r="BS60" s="15"/>
      <c r="BT60" s="15"/>
      <c r="BU60" s="15"/>
      <c r="BV60" s="15"/>
      <c r="BW60" s="15"/>
    </row>
    <row r="61" spans="1:75">
      <c r="A61" s="21" t="s">
        <v>47</v>
      </c>
      <c r="B61" s="21" t="s">
        <v>107</v>
      </c>
      <c r="C61" s="22">
        <v>1246</v>
      </c>
      <c r="D61" s="23">
        <v>1088</v>
      </c>
      <c r="E61" s="24">
        <v>101.17792932424055</v>
      </c>
      <c r="F61" s="25">
        <v>727</v>
      </c>
      <c r="G61" s="24">
        <v>67.606943583385004</v>
      </c>
      <c r="H61" s="15"/>
      <c r="I61" s="15"/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5"/>
      <c r="W61" s="15"/>
      <c r="X61" s="15"/>
      <c r="Y61" s="15"/>
      <c r="Z61" s="15"/>
      <c r="AA61" s="15"/>
      <c r="AB61" s="15"/>
      <c r="AC61" s="15"/>
      <c r="AD61" s="15"/>
      <c r="AE61" s="15"/>
      <c r="AF61" s="15"/>
      <c r="AG61" s="15"/>
      <c r="AH61" s="15"/>
      <c r="AI61" s="15"/>
      <c r="AJ61" s="15"/>
      <c r="AK61" s="15"/>
      <c r="AL61" s="15"/>
      <c r="AM61" s="15"/>
      <c r="AN61" s="15"/>
      <c r="AO61" s="15"/>
      <c r="AP61" s="15"/>
      <c r="AQ61" s="15"/>
      <c r="AR61" s="15"/>
      <c r="AS61" s="15"/>
      <c r="AT61" s="15"/>
      <c r="AU61" s="15"/>
      <c r="AV61" s="15"/>
      <c r="AW61" s="15"/>
      <c r="AX61" s="15"/>
      <c r="AY61" s="15"/>
      <c r="AZ61" s="15"/>
      <c r="BA61" s="15"/>
      <c r="BB61" s="15"/>
      <c r="BC61" s="15"/>
      <c r="BD61" s="15"/>
      <c r="BE61" s="15"/>
      <c r="BF61" s="15"/>
      <c r="BG61" s="15"/>
      <c r="BH61" s="15"/>
      <c r="BI61" s="15"/>
      <c r="BJ61" s="15"/>
      <c r="BK61" s="15"/>
      <c r="BL61" s="15"/>
      <c r="BM61" s="15"/>
      <c r="BN61" s="15"/>
      <c r="BO61" s="15"/>
      <c r="BP61" s="15"/>
      <c r="BQ61" s="15"/>
      <c r="BR61" s="15"/>
      <c r="BS61" s="15"/>
      <c r="BT61" s="15"/>
      <c r="BU61" s="15"/>
      <c r="BV61" s="15"/>
      <c r="BW61" s="15"/>
    </row>
    <row r="62" spans="1:75">
      <c r="A62" s="21" t="s">
        <v>49</v>
      </c>
      <c r="B62" s="21" t="s">
        <v>108</v>
      </c>
      <c r="C62" s="22">
        <v>647</v>
      </c>
      <c r="D62" s="26">
        <v>530</v>
      </c>
      <c r="E62" s="27">
        <v>94.027202838557074</v>
      </c>
      <c r="F62" s="28">
        <v>188</v>
      </c>
      <c r="G62" s="24">
        <v>33.353045535186283</v>
      </c>
      <c r="H62" s="15"/>
      <c r="I62" s="15"/>
      <c r="J62" s="15"/>
      <c r="K62" s="15"/>
      <c r="L62" s="15"/>
      <c r="M62" s="15"/>
      <c r="N62" s="15"/>
      <c r="O62" s="15"/>
      <c r="P62" s="15"/>
      <c r="Q62" s="15"/>
      <c r="R62" s="15"/>
      <c r="S62" s="15"/>
      <c r="T62" s="15"/>
      <c r="U62" s="15"/>
      <c r="V62" s="15"/>
      <c r="W62" s="15"/>
      <c r="X62" s="15"/>
      <c r="Y62" s="15"/>
      <c r="Z62" s="15"/>
      <c r="AA62" s="15"/>
      <c r="AB62" s="15"/>
      <c r="AC62" s="15"/>
      <c r="AD62" s="15"/>
      <c r="AE62" s="15"/>
      <c r="AF62" s="15"/>
      <c r="AG62" s="15"/>
      <c r="AH62" s="15"/>
      <c r="AI62" s="15"/>
      <c r="AJ62" s="15"/>
      <c r="AK62" s="15"/>
      <c r="AL62" s="15"/>
      <c r="AM62" s="15"/>
      <c r="AN62" s="15"/>
      <c r="AO62" s="15"/>
      <c r="AP62" s="15"/>
      <c r="AQ62" s="15"/>
      <c r="AR62" s="15"/>
      <c r="AS62" s="15"/>
      <c r="AT62" s="15"/>
      <c r="AU62" s="15"/>
      <c r="AV62" s="15"/>
      <c r="AW62" s="15"/>
      <c r="AX62" s="15"/>
      <c r="AY62" s="15"/>
      <c r="AZ62" s="15"/>
      <c r="BA62" s="15"/>
      <c r="BB62" s="15"/>
      <c r="BC62" s="15"/>
      <c r="BD62" s="15"/>
      <c r="BE62" s="15"/>
      <c r="BF62" s="15"/>
      <c r="BG62" s="15"/>
      <c r="BH62" s="15"/>
      <c r="BI62" s="15"/>
      <c r="BJ62" s="15"/>
      <c r="BK62" s="15"/>
      <c r="BL62" s="15"/>
      <c r="BM62" s="15"/>
      <c r="BN62" s="15"/>
      <c r="BO62" s="15"/>
      <c r="BP62" s="15"/>
      <c r="BQ62" s="15"/>
      <c r="BR62" s="15"/>
      <c r="BS62" s="15"/>
      <c r="BT62" s="15"/>
      <c r="BU62" s="15"/>
      <c r="BV62" s="15"/>
      <c r="BW62" s="15"/>
    </row>
    <row r="63" spans="1:75">
      <c r="A63" s="21" t="s">
        <v>40</v>
      </c>
      <c r="B63" s="21" t="s">
        <v>109</v>
      </c>
      <c r="C63" s="22">
        <v>787</v>
      </c>
      <c r="D63" s="23">
        <v>535</v>
      </c>
      <c r="E63" s="24">
        <v>78.026251823043268</v>
      </c>
      <c r="F63" s="25">
        <v>354</v>
      </c>
      <c r="G63" s="24">
        <v>51.628585318424889</v>
      </c>
      <c r="H63" s="15"/>
      <c r="I63" s="15"/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5"/>
      <c r="U63" s="15"/>
      <c r="V63" s="15"/>
      <c r="W63" s="15"/>
      <c r="X63" s="15"/>
      <c r="Y63" s="15"/>
      <c r="Z63" s="15"/>
      <c r="AA63" s="15"/>
      <c r="AB63" s="15"/>
      <c r="AC63" s="15"/>
      <c r="AD63" s="15"/>
      <c r="AE63" s="15"/>
      <c r="AF63" s="15"/>
      <c r="AG63" s="15"/>
      <c r="AH63" s="15"/>
      <c r="AI63" s="15"/>
      <c r="AJ63" s="15"/>
      <c r="AK63" s="15"/>
      <c r="AL63" s="15"/>
      <c r="AM63" s="15"/>
      <c r="AN63" s="15"/>
      <c r="AO63" s="15"/>
      <c r="AP63" s="15"/>
      <c r="AQ63" s="15"/>
      <c r="AR63" s="15"/>
      <c r="AS63" s="15"/>
      <c r="AT63" s="15"/>
      <c r="AU63" s="15"/>
      <c r="AV63" s="15"/>
      <c r="AW63" s="15"/>
      <c r="AX63" s="15"/>
      <c r="AY63" s="15"/>
      <c r="AZ63" s="15"/>
      <c r="BA63" s="15"/>
      <c r="BB63" s="15"/>
      <c r="BC63" s="15"/>
      <c r="BD63" s="15"/>
      <c r="BE63" s="15"/>
      <c r="BF63" s="15"/>
      <c r="BG63" s="15"/>
      <c r="BH63" s="15"/>
      <c r="BI63" s="15"/>
      <c r="BJ63" s="15"/>
      <c r="BK63" s="15"/>
      <c r="BL63" s="15"/>
      <c r="BM63" s="15"/>
      <c r="BN63" s="15"/>
      <c r="BO63" s="15"/>
      <c r="BP63" s="15"/>
      <c r="BQ63" s="15"/>
      <c r="BR63" s="15"/>
      <c r="BS63" s="15"/>
      <c r="BT63" s="15"/>
      <c r="BU63" s="15"/>
      <c r="BV63" s="15"/>
      <c r="BW63" s="15"/>
    </row>
    <row r="64" spans="1:75">
      <c r="A64" s="21" t="s">
        <v>40</v>
      </c>
      <c r="B64" s="21" t="s">
        <v>110</v>
      </c>
      <c r="C64" s="22">
        <v>2632</v>
      </c>
      <c r="D64" s="23">
        <v>2204</v>
      </c>
      <c r="E64" s="24">
        <v>95.909486510008705</v>
      </c>
      <c r="F64" s="25">
        <v>1539</v>
      </c>
      <c r="G64" s="24">
        <v>66.971279373368148</v>
      </c>
      <c r="H64" s="15"/>
      <c r="I64" s="15"/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15"/>
      <c r="U64" s="15"/>
      <c r="V64" s="15"/>
      <c r="W64" s="15"/>
      <c r="X64" s="15"/>
      <c r="Y64" s="15"/>
      <c r="Z64" s="15"/>
      <c r="AA64" s="15"/>
      <c r="AB64" s="15"/>
      <c r="AC64" s="15"/>
      <c r="AD64" s="15"/>
      <c r="AE64" s="15"/>
      <c r="AF64" s="15"/>
      <c r="AG64" s="15"/>
      <c r="AH64" s="15"/>
      <c r="AI64" s="15"/>
      <c r="AJ64" s="15"/>
      <c r="AK64" s="15"/>
      <c r="AL64" s="15"/>
      <c r="AM64" s="15"/>
      <c r="AN64" s="15"/>
      <c r="AO64" s="15"/>
      <c r="AP64" s="15"/>
      <c r="AQ64" s="15"/>
      <c r="AR64" s="15"/>
      <c r="AS64" s="15"/>
      <c r="AT64" s="15"/>
      <c r="AU64" s="15"/>
      <c r="AV64" s="15"/>
      <c r="AW64" s="15"/>
      <c r="AX64" s="15"/>
      <c r="AY64" s="15"/>
      <c r="AZ64" s="15"/>
      <c r="BA64" s="15"/>
      <c r="BB64" s="15"/>
      <c r="BC64" s="15"/>
      <c r="BD64" s="15"/>
      <c r="BE64" s="15"/>
      <c r="BF64" s="15"/>
      <c r="BG64" s="15"/>
      <c r="BH64" s="15"/>
      <c r="BI64" s="15"/>
      <c r="BJ64" s="15"/>
      <c r="BK64" s="15"/>
      <c r="BL64" s="15"/>
      <c r="BM64" s="15"/>
      <c r="BN64" s="15"/>
      <c r="BO64" s="15"/>
      <c r="BP64" s="15"/>
      <c r="BQ64" s="15"/>
      <c r="BR64" s="15"/>
      <c r="BS64" s="15"/>
      <c r="BT64" s="15"/>
      <c r="BU64" s="15"/>
      <c r="BV64" s="15"/>
      <c r="BW64" s="15"/>
    </row>
    <row r="65" spans="1:75">
      <c r="A65" s="21" t="s">
        <v>40</v>
      </c>
      <c r="B65" s="21" t="s">
        <v>111</v>
      </c>
      <c r="C65" s="22">
        <v>1292</v>
      </c>
      <c r="D65" s="23">
        <v>955</v>
      </c>
      <c r="E65" s="24">
        <v>84.264705882352942</v>
      </c>
      <c r="F65" s="25">
        <v>681</v>
      </c>
      <c r="G65" s="24">
        <v>60.088235294117652</v>
      </c>
      <c r="H65" s="15"/>
      <c r="I65" s="15"/>
      <c r="J65" s="15"/>
      <c r="K65" s="15"/>
      <c r="L65" s="15"/>
      <c r="M65" s="15"/>
      <c r="N65" s="15"/>
      <c r="O65" s="15"/>
      <c r="P65" s="15"/>
      <c r="Q65" s="15"/>
      <c r="R65" s="15"/>
      <c r="S65" s="15"/>
      <c r="T65" s="15"/>
      <c r="U65" s="15"/>
      <c r="V65" s="15"/>
      <c r="W65" s="15"/>
      <c r="X65" s="15"/>
      <c r="Y65" s="15"/>
      <c r="Z65" s="15"/>
      <c r="AA65" s="15"/>
      <c r="AB65" s="15"/>
      <c r="AC65" s="15"/>
      <c r="AD65" s="15"/>
      <c r="AE65" s="15"/>
      <c r="AF65" s="15"/>
      <c r="AG65" s="15"/>
      <c r="AH65" s="15"/>
      <c r="AI65" s="15"/>
      <c r="AJ65" s="15"/>
      <c r="AK65" s="15"/>
      <c r="AL65" s="15"/>
      <c r="AM65" s="15"/>
      <c r="AN65" s="15"/>
      <c r="AO65" s="15"/>
      <c r="AP65" s="15"/>
      <c r="AQ65" s="15"/>
      <c r="AR65" s="15"/>
      <c r="AS65" s="15"/>
      <c r="AT65" s="15"/>
      <c r="AU65" s="15"/>
      <c r="AV65" s="15"/>
      <c r="AW65" s="15"/>
      <c r="AX65" s="15"/>
      <c r="AY65" s="15"/>
      <c r="AZ65" s="15"/>
      <c r="BA65" s="15"/>
      <c r="BB65" s="15"/>
      <c r="BC65" s="15"/>
      <c r="BD65" s="15"/>
      <c r="BE65" s="15"/>
      <c r="BF65" s="15"/>
      <c r="BG65" s="15"/>
      <c r="BH65" s="15"/>
      <c r="BI65" s="15"/>
      <c r="BJ65" s="15"/>
      <c r="BK65" s="15"/>
      <c r="BL65" s="15"/>
      <c r="BM65" s="15"/>
      <c r="BN65" s="15"/>
      <c r="BO65" s="15"/>
      <c r="BP65" s="15"/>
      <c r="BQ65" s="15"/>
      <c r="BR65" s="15"/>
      <c r="BS65" s="15"/>
      <c r="BT65" s="15"/>
      <c r="BU65" s="15"/>
      <c r="BV65" s="15"/>
      <c r="BW65" s="15"/>
    </row>
    <row r="66" spans="1:75">
      <c r="A66" s="21" t="s">
        <v>47</v>
      </c>
      <c r="B66" s="21" t="s">
        <v>112</v>
      </c>
      <c r="C66" s="22">
        <v>516</v>
      </c>
      <c r="D66" s="23">
        <v>343</v>
      </c>
      <c r="E66" s="24">
        <v>77.020958083832326</v>
      </c>
      <c r="F66" s="25">
        <v>205</v>
      </c>
      <c r="G66" s="24">
        <v>46.032934131736525</v>
      </c>
      <c r="H66" s="15"/>
      <c r="I66" s="15"/>
      <c r="J66" s="15"/>
      <c r="K66" s="15"/>
      <c r="L66" s="15"/>
      <c r="M66" s="15"/>
      <c r="N66" s="15"/>
      <c r="O66" s="15"/>
      <c r="P66" s="15"/>
      <c r="Q66" s="15"/>
      <c r="R66" s="15"/>
      <c r="S66" s="15"/>
      <c r="T66" s="15"/>
      <c r="U66" s="15"/>
      <c r="V66" s="15"/>
      <c r="W66" s="15"/>
      <c r="X66" s="15"/>
      <c r="Y66" s="15"/>
      <c r="Z66" s="15"/>
      <c r="AA66" s="15"/>
      <c r="AB66" s="15"/>
      <c r="AC66" s="15"/>
      <c r="AD66" s="15"/>
      <c r="AE66" s="15"/>
      <c r="AF66" s="15"/>
      <c r="AG66" s="15"/>
      <c r="AH66" s="15"/>
      <c r="AI66" s="15"/>
      <c r="AJ66" s="15"/>
      <c r="AK66" s="15"/>
      <c r="AL66" s="15"/>
      <c r="AM66" s="15"/>
      <c r="AN66" s="15"/>
      <c r="AO66" s="15"/>
      <c r="AP66" s="15"/>
      <c r="AQ66" s="15"/>
      <c r="AR66" s="15"/>
      <c r="AS66" s="15"/>
      <c r="AT66" s="15"/>
      <c r="AU66" s="15"/>
      <c r="AV66" s="15"/>
      <c r="AW66" s="15"/>
      <c r="AX66" s="15"/>
      <c r="AY66" s="15"/>
      <c r="AZ66" s="15"/>
      <c r="BA66" s="15"/>
      <c r="BB66" s="15"/>
      <c r="BC66" s="15"/>
      <c r="BD66" s="15"/>
      <c r="BE66" s="15"/>
      <c r="BF66" s="15"/>
      <c r="BG66" s="15"/>
      <c r="BH66" s="15"/>
      <c r="BI66" s="15"/>
      <c r="BJ66" s="15"/>
      <c r="BK66" s="15"/>
      <c r="BL66" s="15"/>
      <c r="BM66" s="15"/>
      <c r="BN66" s="15"/>
      <c r="BO66" s="15"/>
      <c r="BP66" s="15"/>
      <c r="BQ66" s="15"/>
      <c r="BR66" s="15"/>
      <c r="BS66" s="15"/>
      <c r="BT66" s="15"/>
      <c r="BU66" s="15"/>
      <c r="BV66" s="15"/>
      <c r="BW66" s="15"/>
    </row>
    <row r="67" spans="1:75">
      <c r="A67" s="21" t="s">
        <v>47</v>
      </c>
      <c r="B67" s="21" t="s">
        <v>113</v>
      </c>
      <c r="C67" s="22">
        <v>1977</v>
      </c>
      <c r="D67" s="23">
        <v>1727</v>
      </c>
      <c r="E67" s="24">
        <v>99.462468803993104</v>
      </c>
      <c r="F67" s="25">
        <v>1071</v>
      </c>
      <c r="G67" s="24">
        <v>61.681704741793055</v>
      </c>
      <c r="H67" s="15"/>
      <c r="I67" s="15"/>
      <c r="J67" s="15"/>
      <c r="L67" s="15"/>
      <c r="M67" s="15"/>
      <c r="N67" s="15"/>
      <c r="O67" s="15"/>
      <c r="P67" s="15"/>
      <c r="Q67" s="15"/>
      <c r="R67" s="15"/>
      <c r="S67" s="15"/>
      <c r="T67" s="15"/>
      <c r="U67" s="15"/>
      <c r="V67" s="15"/>
      <c r="W67" s="15"/>
      <c r="X67" s="15"/>
      <c r="Y67" s="15"/>
      <c r="Z67" s="15"/>
      <c r="AA67" s="15"/>
      <c r="AB67" s="15"/>
      <c r="AC67" s="15"/>
      <c r="AD67" s="15"/>
      <c r="AE67" s="15"/>
      <c r="AF67" s="15"/>
      <c r="AG67" s="15"/>
      <c r="AH67" s="15"/>
      <c r="AI67" s="15"/>
      <c r="AJ67" s="15"/>
      <c r="AK67" s="15"/>
      <c r="AL67" s="15"/>
      <c r="AM67" s="15"/>
      <c r="AN67" s="15"/>
      <c r="AO67" s="15"/>
      <c r="AP67" s="15"/>
      <c r="AQ67" s="15"/>
      <c r="AR67" s="15"/>
      <c r="AS67" s="15"/>
      <c r="AT67" s="15"/>
      <c r="AU67" s="15"/>
      <c r="AV67" s="15"/>
      <c r="AW67" s="15"/>
      <c r="AX67" s="15"/>
      <c r="AY67" s="15"/>
      <c r="AZ67" s="15"/>
      <c r="BA67" s="15"/>
      <c r="BB67" s="15"/>
      <c r="BC67" s="15"/>
      <c r="BD67" s="15"/>
      <c r="BE67" s="15"/>
      <c r="BF67" s="15"/>
      <c r="BG67" s="15"/>
      <c r="BH67" s="15"/>
      <c r="BI67" s="15"/>
      <c r="BJ67" s="15"/>
      <c r="BK67" s="15"/>
      <c r="BL67" s="15"/>
      <c r="BM67" s="15"/>
      <c r="BN67" s="15"/>
      <c r="BO67" s="15"/>
      <c r="BP67" s="15"/>
      <c r="BQ67" s="15"/>
      <c r="BR67" s="15"/>
      <c r="BS67" s="15"/>
      <c r="BT67" s="15"/>
      <c r="BU67" s="15"/>
      <c r="BV67" s="15"/>
      <c r="BW67" s="15"/>
    </row>
    <row r="68" spans="1:75">
      <c r="A68" s="21" t="s">
        <v>49</v>
      </c>
      <c r="B68" s="21" t="s">
        <v>114</v>
      </c>
      <c r="C68" s="22">
        <v>691</v>
      </c>
      <c r="D68" s="26">
        <v>454</v>
      </c>
      <c r="E68" s="27">
        <v>75.877437325905277</v>
      </c>
      <c r="F68" s="28">
        <v>111</v>
      </c>
      <c r="G68" s="27">
        <v>18.551532033426181</v>
      </c>
      <c r="H68" s="15"/>
      <c r="I68" s="15"/>
      <c r="J68" s="15"/>
      <c r="K68" s="15"/>
      <c r="L68" s="15"/>
      <c r="M68" s="15"/>
      <c r="N68" s="15"/>
      <c r="O68" s="15"/>
      <c r="P68" s="15"/>
      <c r="Q68" s="15"/>
      <c r="R68" s="15"/>
      <c r="S68" s="15"/>
      <c r="T68" s="15"/>
      <c r="U68" s="15"/>
      <c r="V68" s="15"/>
      <c r="W68" s="15"/>
      <c r="X68" s="15"/>
      <c r="Y68" s="15"/>
      <c r="Z68" s="15"/>
      <c r="AA68" s="15"/>
      <c r="AB68" s="15"/>
      <c r="AC68" s="15"/>
      <c r="AD68" s="15"/>
      <c r="AE68" s="15"/>
      <c r="AF68" s="15"/>
      <c r="AG68" s="15"/>
      <c r="AH68" s="15"/>
      <c r="AI68" s="15"/>
      <c r="AJ68" s="15"/>
      <c r="AK68" s="15"/>
      <c r="AL68" s="15"/>
      <c r="AM68" s="15"/>
      <c r="AN68" s="15"/>
      <c r="AO68" s="15"/>
      <c r="AP68" s="15"/>
      <c r="AQ68" s="15"/>
      <c r="AR68" s="15"/>
      <c r="AS68" s="15"/>
      <c r="AT68" s="15"/>
      <c r="AU68" s="15"/>
      <c r="AV68" s="15"/>
      <c r="AW68" s="15"/>
      <c r="AX68" s="15"/>
      <c r="AY68" s="15"/>
      <c r="AZ68" s="15"/>
      <c r="BA68" s="15"/>
      <c r="BB68" s="15"/>
      <c r="BC68" s="15"/>
      <c r="BD68" s="15"/>
      <c r="BE68" s="15"/>
      <c r="BF68" s="15"/>
      <c r="BG68" s="15"/>
      <c r="BH68" s="15"/>
      <c r="BI68" s="15"/>
      <c r="BJ68" s="15"/>
      <c r="BK68" s="15"/>
      <c r="BL68" s="15"/>
      <c r="BM68" s="15"/>
      <c r="BN68" s="15"/>
      <c r="BO68" s="15"/>
      <c r="BP68" s="15"/>
      <c r="BQ68" s="15"/>
      <c r="BR68" s="15"/>
      <c r="BS68" s="15"/>
      <c r="BT68" s="15"/>
      <c r="BU68" s="15"/>
      <c r="BV68" s="15"/>
      <c r="BW68" s="15"/>
    </row>
    <row r="69" spans="1:75">
      <c r="A69" s="21" t="s">
        <v>43</v>
      </c>
      <c r="B69" s="21" t="s">
        <v>115</v>
      </c>
      <c r="C69" s="22">
        <v>8277</v>
      </c>
      <c r="D69" s="23">
        <v>3914</v>
      </c>
      <c r="E69" s="24">
        <v>54.631740566696131</v>
      </c>
      <c r="F69" s="25">
        <v>1831</v>
      </c>
      <c r="G69" s="24">
        <v>25.557158144512165</v>
      </c>
      <c r="H69" s="15"/>
      <c r="I69" s="15"/>
      <c r="J69" s="15"/>
      <c r="K69" s="15"/>
      <c r="M69" s="15"/>
      <c r="N69" s="15"/>
      <c r="O69" s="15"/>
      <c r="P69" s="15"/>
      <c r="Q69" s="15"/>
      <c r="R69" s="15"/>
      <c r="S69" s="15"/>
      <c r="T69" s="15"/>
      <c r="U69" s="15"/>
      <c r="V69" s="15"/>
      <c r="W69" s="15"/>
      <c r="X69" s="15"/>
      <c r="Y69" s="15"/>
      <c r="Z69" s="15"/>
      <c r="AA69" s="15"/>
      <c r="AB69" s="15"/>
      <c r="AC69" s="15"/>
      <c r="AD69" s="15"/>
      <c r="AE69" s="15"/>
      <c r="AF69" s="15"/>
      <c r="AG69" s="15"/>
      <c r="AH69" s="15"/>
      <c r="AI69" s="15"/>
      <c r="AJ69" s="15"/>
      <c r="AK69" s="15"/>
      <c r="AL69" s="15"/>
      <c r="AM69" s="15"/>
      <c r="AN69" s="15"/>
      <c r="AO69" s="15"/>
      <c r="AP69" s="15"/>
      <c r="AQ69" s="15"/>
      <c r="AR69" s="15"/>
      <c r="AS69" s="15"/>
      <c r="AT69" s="15"/>
      <c r="AU69" s="15"/>
      <c r="AV69" s="15"/>
      <c r="AW69" s="15"/>
      <c r="AX69" s="15"/>
      <c r="AY69" s="15"/>
      <c r="AZ69" s="15"/>
      <c r="BA69" s="15"/>
      <c r="BB69" s="15"/>
      <c r="BC69" s="15"/>
      <c r="BD69" s="15"/>
      <c r="BE69" s="15"/>
      <c r="BF69" s="15"/>
      <c r="BG69" s="15"/>
      <c r="BH69" s="15"/>
      <c r="BI69" s="15"/>
      <c r="BJ69" s="15"/>
      <c r="BK69" s="15"/>
      <c r="BL69" s="15"/>
      <c r="BM69" s="15"/>
      <c r="BN69" s="15"/>
      <c r="BO69" s="15"/>
      <c r="BP69" s="15"/>
      <c r="BQ69" s="15"/>
      <c r="BR69" s="15"/>
      <c r="BS69" s="15"/>
      <c r="BT69" s="15"/>
      <c r="BU69" s="15"/>
      <c r="BV69" s="15"/>
      <c r="BW69" s="15"/>
    </row>
    <row r="70" spans="1:75">
      <c r="A70" s="21" t="s">
        <v>47</v>
      </c>
      <c r="B70" s="21" t="s">
        <v>116</v>
      </c>
      <c r="C70" s="22">
        <v>600</v>
      </c>
      <c r="D70" s="23">
        <v>483</v>
      </c>
      <c r="E70" s="24">
        <v>94.705882352941174</v>
      </c>
      <c r="F70" s="25">
        <v>380</v>
      </c>
      <c r="G70" s="24">
        <v>74.509803921568633</v>
      </c>
      <c r="H70" s="15"/>
      <c r="I70" s="15"/>
      <c r="J70" s="15"/>
      <c r="K70" s="15"/>
      <c r="L70" s="15"/>
      <c r="M70" s="15"/>
      <c r="N70" s="15"/>
      <c r="O70" s="15"/>
      <c r="P70" s="15"/>
      <c r="Q70" s="15"/>
      <c r="R70" s="15"/>
      <c r="S70" s="15"/>
      <c r="T70" s="15"/>
      <c r="U70" s="15"/>
      <c r="V70" s="15"/>
      <c r="W70" s="15"/>
      <c r="X70" s="15"/>
      <c r="Y70" s="15"/>
      <c r="Z70" s="15"/>
      <c r="AA70" s="15"/>
      <c r="AB70" s="15"/>
      <c r="AC70" s="15"/>
      <c r="AD70" s="15"/>
      <c r="AE70" s="15"/>
      <c r="AF70" s="15"/>
      <c r="AG70" s="15"/>
      <c r="AH70" s="15"/>
      <c r="AI70" s="15"/>
      <c r="AJ70" s="15"/>
      <c r="AK70" s="15"/>
      <c r="AL70" s="15"/>
      <c r="AM70" s="15"/>
      <c r="AN70" s="15"/>
      <c r="AO70" s="15"/>
      <c r="AP70" s="15"/>
      <c r="AQ70" s="15"/>
      <c r="AR70" s="15"/>
      <c r="AS70" s="15"/>
      <c r="AT70" s="15"/>
      <c r="AU70" s="15"/>
      <c r="AV70" s="15"/>
      <c r="AW70" s="15"/>
      <c r="AX70" s="15"/>
      <c r="AY70" s="15"/>
      <c r="AZ70" s="15"/>
      <c r="BA70" s="15"/>
      <c r="BB70" s="15"/>
      <c r="BC70" s="15"/>
      <c r="BD70" s="15"/>
      <c r="BE70" s="15"/>
      <c r="BF70" s="15"/>
      <c r="BG70" s="15"/>
      <c r="BH70" s="15"/>
      <c r="BI70" s="15"/>
      <c r="BJ70" s="15"/>
      <c r="BK70" s="15"/>
      <c r="BL70" s="15"/>
      <c r="BM70" s="15"/>
      <c r="BN70" s="15"/>
      <c r="BO70" s="15"/>
      <c r="BP70" s="15"/>
      <c r="BQ70" s="15"/>
      <c r="BR70" s="15"/>
      <c r="BS70" s="15"/>
      <c r="BT70" s="15"/>
      <c r="BU70" s="15"/>
      <c r="BV70" s="15"/>
      <c r="BW70" s="15"/>
    </row>
    <row r="71" spans="1:75">
      <c r="A71" s="21" t="s">
        <v>40</v>
      </c>
      <c r="B71" s="21" t="s">
        <v>117</v>
      </c>
      <c r="C71" s="22">
        <v>36482</v>
      </c>
      <c r="D71" s="23">
        <v>21028</v>
      </c>
      <c r="E71" s="24">
        <v>66.665257640444693</v>
      </c>
      <c r="F71" s="25">
        <v>10654</v>
      </c>
      <c r="G71" s="24">
        <v>33.776472080145417</v>
      </c>
      <c r="J71" s="15"/>
      <c r="K71" s="15"/>
      <c r="L71" s="15"/>
    </row>
    <row r="72" spans="1:75">
      <c r="A72" s="21" t="s">
        <v>47</v>
      </c>
      <c r="B72" s="21" t="s">
        <v>118</v>
      </c>
      <c r="C72" s="22">
        <v>2138</v>
      </c>
      <c r="D72" s="23">
        <v>1413</v>
      </c>
      <c r="E72" s="24">
        <v>76.131465517241381</v>
      </c>
      <c r="F72" s="25">
        <v>821</v>
      </c>
      <c r="G72" s="24">
        <v>44.234913793103445</v>
      </c>
      <c r="J72" s="15"/>
      <c r="K72" s="15"/>
      <c r="L72" s="15"/>
    </row>
    <row r="73" spans="1:75">
      <c r="A73" s="21" t="s">
        <v>49</v>
      </c>
      <c r="B73" s="21" t="s">
        <v>119</v>
      </c>
      <c r="C73" s="22">
        <v>1247</v>
      </c>
      <c r="D73" s="26">
        <v>927</v>
      </c>
      <c r="E73" s="27">
        <v>83.790298282615254</v>
      </c>
      <c r="F73" s="28">
        <v>356</v>
      </c>
      <c r="G73" s="24">
        <v>32.178366978005421</v>
      </c>
      <c r="J73" s="15"/>
      <c r="K73" s="15"/>
      <c r="L73" s="15"/>
    </row>
    <row r="74" spans="1:75">
      <c r="A74" s="21" t="s">
        <v>40</v>
      </c>
      <c r="B74" s="21" t="s">
        <v>120</v>
      </c>
      <c r="C74" s="22">
        <v>1375</v>
      </c>
      <c r="D74" s="23">
        <v>1030</v>
      </c>
      <c r="E74" s="24">
        <v>85.38270240397901</v>
      </c>
      <c r="F74" s="25">
        <v>697</v>
      </c>
      <c r="G74" s="24">
        <v>57.778391820945018</v>
      </c>
      <c r="J74" s="15"/>
      <c r="K74" s="15"/>
      <c r="L74" s="15"/>
    </row>
    <row r="75" spans="1:75">
      <c r="A75" s="21" t="s">
        <v>40</v>
      </c>
      <c r="B75" s="21" t="s">
        <v>121</v>
      </c>
      <c r="C75" s="22">
        <v>4928</v>
      </c>
      <c r="D75" s="23">
        <v>4341</v>
      </c>
      <c r="E75" s="24">
        <v>101.07885749767152</v>
      </c>
      <c r="F75" s="25">
        <v>2689</v>
      </c>
      <c r="G75" s="24">
        <v>62.61254268860602</v>
      </c>
      <c r="J75" s="15"/>
      <c r="K75" s="15"/>
      <c r="L75" s="15"/>
    </row>
    <row r="76" spans="1:75">
      <c r="A76" s="21" t="s">
        <v>43</v>
      </c>
      <c r="B76" s="21" t="s">
        <v>122</v>
      </c>
      <c r="C76" s="22">
        <v>566</v>
      </c>
      <c r="D76" s="23">
        <v>421</v>
      </c>
      <c r="E76" s="24">
        <v>85.222672064777328</v>
      </c>
      <c r="F76" s="25">
        <v>282</v>
      </c>
      <c r="G76" s="24">
        <v>57.085020242914972</v>
      </c>
      <c r="J76" s="15"/>
      <c r="K76" s="15"/>
    </row>
    <row r="77" spans="1:75">
      <c r="A77" s="21" t="s">
        <v>47</v>
      </c>
      <c r="B77" s="21" t="s">
        <v>123</v>
      </c>
      <c r="C77" s="22">
        <v>817</v>
      </c>
      <c r="D77" s="23">
        <v>739</v>
      </c>
      <c r="E77" s="24">
        <v>102.02485043718362</v>
      </c>
      <c r="F77" s="25">
        <v>450</v>
      </c>
      <c r="G77" s="24">
        <v>62.126092959042801</v>
      </c>
      <c r="J77" s="15"/>
      <c r="K77" s="15"/>
      <c r="L77" s="15"/>
    </row>
    <row r="78" spans="1:75">
      <c r="A78" s="21" t="s">
        <v>40</v>
      </c>
      <c r="B78" s="21" t="s">
        <v>124</v>
      </c>
      <c r="C78" s="22">
        <v>27506</v>
      </c>
      <c r="D78" s="23">
        <v>17508</v>
      </c>
      <c r="E78" s="24">
        <v>73.439597315436245</v>
      </c>
      <c r="F78" s="25">
        <v>9134</v>
      </c>
      <c r="G78" s="24">
        <v>38.313758389261743</v>
      </c>
      <c r="J78" s="15"/>
      <c r="K78" s="15"/>
      <c r="L78" s="15"/>
    </row>
    <row r="79" spans="1:75">
      <c r="A79" s="21" t="s">
        <v>40</v>
      </c>
      <c r="B79" s="21" t="s">
        <v>125</v>
      </c>
      <c r="C79" s="22">
        <v>17857</v>
      </c>
      <c r="D79" s="23">
        <v>13055</v>
      </c>
      <c r="E79" s="24">
        <v>84.350972410673904</v>
      </c>
      <c r="F79" s="25">
        <v>7708</v>
      </c>
      <c r="G79" s="24">
        <v>49.802933385022932</v>
      </c>
      <c r="J79" s="15"/>
      <c r="K79" s="15"/>
      <c r="L79" s="15"/>
    </row>
    <row r="80" spans="1:75">
      <c r="A80"/>
      <c r="B80" s="15"/>
      <c r="C80" s="15"/>
      <c r="D80" s="15"/>
      <c r="E80" s="15"/>
      <c r="F80" s="15"/>
      <c r="G80" s="15"/>
    </row>
    <row r="81" spans="1:10" s="14" customFormat="1">
      <c r="B81" s="29" t="s">
        <v>127</v>
      </c>
      <c r="D81" s="30">
        <v>22210</v>
      </c>
      <c r="E81" s="31">
        <v>79.147116469679872</v>
      </c>
      <c r="F81" s="32">
        <v>13327</v>
      </c>
      <c r="G81" s="33">
        <v>47.491833462018178</v>
      </c>
      <c r="H81" s="15"/>
      <c r="I81" s="15"/>
      <c r="J81" s="15"/>
    </row>
    <row r="82" spans="1:10" s="14" customFormat="1">
      <c r="B82" s="29" t="s">
        <v>126</v>
      </c>
      <c r="D82" s="30">
        <v>14134</v>
      </c>
      <c r="E82" s="31">
        <v>58.821407762949804</v>
      </c>
      <c r="F82" s="32">
        <v>6962</v>
      </c>
      <c r="G82" s="33">
        <v>28.973725827483836</v>
      </c>
      <c r="H82" s="15"/>
      <c r="I82" s="15"/>
      <c r="J82" s="15"/>
    </row>
    <row r="83" spans="1:10" s="14" customFormat="1">
      <c r="B83" s="29" t="s">
        <v>128</v>
      </c>
      <c r="D83" s="30">
        <v>97447</v>
      </c>
      <c r="E83" s="31">
        <v>77.10024527256904</v>
      </c>
      <c r="F83" s="32">
        <v>56163</v>
      </c>
      <c r="G83" s="33">
        <v>44.436268692143365</v>
      </c>
      <c r="H83" s="15"/>
      <c r="I83" s="15"/>
      <c r="J83" s="15"/>
    </row>
    <row r="84" spans="1:10" s="14" customFormat="1">
      <c r="B84" s="34" t="s">
        <v>129</v>
      </c>
      <c r="D84" s="35">
        <v>26056</v>
      </c>
      <c r="E84" s="36">
        <v>73.200606821118868</v>
      </c>
      <c r="F84" s="37">
        <v>15537</v>
      </c>
      <c r="G84" s="38">
        <v>43.64898020339745</v>
      </c>
      <c r="H84" s="15"/>
      <c r="I84" s="15"/>
      <c r="J84" s="15"/>
    </row>
    <row r="85" spans="1:10" s="14" customFormat="1">
      <c r="B85" s="39" t="s">
        <v>130</v>
      </c>
      <c r="C85" s="40"/>
      <c r="D85" s="41">
        <v>159847</v>
      </c>
      <c r="E85" s="42">
        <v>74.668458348839266</v>
      </c>
      <c r="F85" s="41">
        <v>91989</v>
      </c>
      <c r="G85" s="43">
        <v>42.970320463013849</v>
      </c>
      <c r="H85" s="15"/>
      <c r="I85" s="15"/>
      <c r="J85" s="15"/>
    </row>
    <row r="86" spans="1:10">
      <c r="H86" s="15"/>
      <c r="I86" s="15"/>
    </row>
    <row r="87" spans="1:10">
      <c r="H87" s="15"/>
      <c r="I87" s="15"/>
    </row>
    <row r="88" spans="1:10">
      <c r="H88" s="15"/>
      <c r="I88" s="15"/>
    </row>
    <row r="90" spans="1:10">
      <c r="A90" s="44" t="s">
        <v>206</v>
      </c>
      <c r="B90" s="45"/>
      <c r="C90" s="45"/>
      <c r="D90" s="45"/>
      <c r="E90" s="45"/>
      <c r="F90" s="45"/>
      <c r="G90" s="46"/>
      <c r="H90" s="47"/>
      <c r="I90" s="47"/>
    </row>
    <row r="91" spans="1:10">
      <c r="A91" s="300" t="s">
        <v>235</v>
      </c>
      <c r="B91" s="47"/>
      <c r="C91" s="47"/>
      <c r="D91" s="47"/>
      <c r="E91" s="47"/>
      <c r="F91" s="47"/>
      <c r="G91" s="49"/>
      <c r="H91" s="47"/>
      <c r="I91" s="47"/>
    </row>
    <row r="92" spans="1:10">
      <c r="A92" s="48" t="s">
        <v>207</v>
      </c>
      <c r="B92" s="47"/>
      <c r="C92" s="47"/>
      <c r="D92" s="47"/>
      <c r="E92" s="47"/>
      <c r="F92" s="47"/>
      <c r="G92" s="49"/>
      <c r="H92" s="47"/>
      <c r="I92" s="47"/>
    </row>
    <row r="93" spans="1:10">
      <c r="A93" s="284" t="s">
        <v>227</v>
      </c>
      <c r="B93" s="51"/>
      <c r="C93" s="51"/>
      <c r="D93" s="51"/>
      <c r="E93" s="51"/>
      <c r="F93" s="51"/>
      <c r="G93" s="52"/>
      <c r="H93" s="51"/>
      <c r="I93" s="54"/>
    </row>
    <row r="94" spans="1:10" s="14" customFormat="1">
      <c r="A94" s="53" t="s">
        <v>173</v>
      </c>
      <c r="B94" s="54"/>
      <c r="C94" s="54"/>
      <c r="D94" s="54"/>
      <c r="E94" s="55"/>
      <c r="F94" s="55"/>
      <c r="G94" s="52"/>
      <c r="H94" s="54"/>
    </row>
    <row r="95" spans="1:10" s="14" customFormat="1">
      <c r="A95" s="304" t="s">
        <v>244</v>
      </c>
      <c r="B95" s="51"/>
      <c r="C95" s="51"/>
      <c r="D95" s="51"/>
      <c r="E95" s="57"/>
      <c r="F95" s="57"/>
      <c r="G95" s="52"/>
      <c r="H95" s="51"/>
    </row>
    <row r="96" spans="1:10" s="14" customFormat="1">
      <c r="A96" s="50" t="s">
        <v>230</v>
      </c>
      <c r="B96" s="51"/>
      <c r="C96" s="51"/>
      <c r="D96" s="58"/>
      <c r="E96" s="57"/>
      <c r="F96" s="57"/>
      <c r="G96" s="59"/>
      <c r="H96" s="51"/>
    </row>
    <row r="97" spans="1:33" s="14" customFormat="1">
      <c r="A97" s="60" t="s">
        <v>208</v>
      </c>
      <c r="B97" s="61"/>
      <c r="C97" s="61"/>
      <c r="D97" s="61"/>
      <c r="E97" s="62"/>
      <c r="F97" s="62"/>
      <c r="G97" s="63"/>
      <c r="H97" s="54"/>
    </row>
    <row r="98" spans="1:33" s="15" customFormat="1"/>
    <row r="99" spans="1:33" s="15" customFormat="1"/>
    <row r="100" spans="1:33" s="299" customFormat="1">
      <c r="A100" s="259" t="s">
        <v>136</v>
      </c>
      <c r="B100" s="260"/>
      <c r="C100" s="260"/>
      <c r="D100" s="260"/>
      <c r="E100" s="260"/>
      <c r="F100" s="260"/>
      <c r="G100" s="261"/>
      <c r="H100" s="261"/>
      <c r="I100" s="261"/>
      <c r="J100" s="261"/>
      <c r="K100" s="261"/>
      <c r="L100" s="261"/>
      <c r="M100" s="262"/>
      <c r="N100" s="262"/>
      <c r="O100" s="262"/>
      <c r="P100" s="262"/>
      <c r="Q100" s="262"/>
      <c r="R100" s="262"/>
      <c r="S100" s="261"/>
      <c r="T100" s="262"/>
      <c r="U100" s="262"/>
      <c r="V100" s="261"/>
      <c r="W100" s="262"/>
      <c r="X100" s="262"/>
      <c r="Y100" s="263"/>
      <c r="Z100" s="263"/>
      <c r="AA100" s="263"/>
      <c r="AB100" s="263"/>
      <c r="AC100" s="263"/>
      <c r="AD100" s="263"/>
      <c r="AE100" s="263"/>
      <c r="AF100" s="263"/>
      <c r="AG100" s="264"/>
    </row>
    <row r="101" spans="1:33" s="299" customFormat="1">
      <c r="A101" s="265"/>
      <c r="B101" s="256"/>
      <c r="C101" s="256"/>
      <c r="D101" s="256"/>
      <c r="E101" s="256"/>
      <c r="F101" s="256"/>
      <c r="G101" s="257"/>
      <c r="H101" s="257"/>
      <c r="I101" s="257"/>
      <c r="J101" s="257"/>
      <c r="K101" s="257"/>
      <c r="L101" s="257"/>
      <c r="M101" s="266" t="s">
        <v>0</v>
      </c>
      <c r="N101" s="266"/>
      <c r="O101" s="266"/>
      <c r="P101" s="266"/>
      <c r="Q101" s="266"/>
      <c r="R101" s="266"/>
      <c r="S101" s="257"/>
      <c r="T101" s="266"/>
      <c r="U101" s="266"/>
      <c r="V101" s="257"/>
      <c r="W101" s="266"/>
      <c r="X101" s="266"/>
      <c r="Y101" s="267"/>
      <c r="Z101" s="267"/>
      <c r="AA101" s="267"/>
      <c r="AB101" s="267"/>
      <c r="AC101" s="267"/>
      <c r="AD101" s="267"/>
      <c r="AE101" s="267"/>
      <c r="AF101" s="267"/>
      <c r="AG101" s="268"/>
    </row>
    <row r="102" spans="1:33" s="222" customFormat="1">
      <c r="A102" s="274" t="s">
        <v>239</v>
      </c>
      <c r="B102" s="258"/>
      <c r="C102" s="258"/>
      <c r="D102" s="258"/>
      <c r="E102" s="258"/>
      <c r="F102" s="258"/>
      <c r="G102" s="258"/>
      <c r="H102" s="258"/>
      <c r="I102" s="258"/>
      <c r="J102" s="258"/>
      <c r="K102" s="257"/>
      <c r="L102" s="257"/>
      <c r="M102" s="269"/>
      <c r="N102" s="269"/>
      <c r="O102" s="269"/>
      <c r="P102" s="269"/>
      <c r="Q102" s="269"/>
      <c r="R102" s="269"/>
      <c r="S102" s="269"/>
      <c r="T102" s="269"/>
      <c r="U102" s="269"/>
      <c r="V102" s="269"/>
      <c r="W102" s="269"/>
      <c r="X102" s="269"/>
      <c r="Y102" s="269"/>
      <c r="Z102" s="269"/>
      <c r="AA102" s="269"/>
      <c r="AB102" s="269"/>
      <c r="AC102" s="269"/>
      <c r="AD102" s="269"/>
      <c r="AE102" s="269"/>
      <c r="AF102" s="269"/>
      <c r="AG102" s="270"/>
    </row>
    <row r="103" spans="1:33" s="223" customFormat="1">
      <c r="A103" s="301" t="s">
        <v>240</v>
      </c>
      <c r="B103" s="257"/>
      <c r="C103" s="257"/>
      <c r="D103" s="257"/>
      <c r="E103" s="257"/>
      <c r="F103" s="257"/>
      <c r="G103" s="257"/>
      <c r="H103" s="257"/>
      <c r="I103" s="257"/>
      <c r="J103" s="257"/>
      <c r="K103" s="257"/>
      <c r="L103" s="257"/>
      <c r="M103" s="272"/>
      <c r="N103" s="272"/>
      <c r="O103" s="272"/>
      <c r="P103" s="272"/>
      <c r="Q103" s="272"/>
      <c r="R103" s="272"/>
      <c r="S103" s="272"/>
      <c r="T103" s="272"/>
      <c r="U103" s="272"/>
      <c r="V103" s="272"/>
      <c r="W103" s="272"/>
      <c r="X103" s="272"/>
      <c r="Y103" s="272"/>
      <c r="Z103" s="272"/>
      <c r="AA103" s="272"/>
      <c r="AB103" s="272"/>
      <c r="AC103" s="272"/>
      <c r="AD103" s="272"/>
      <c r="AE103" s="272"/>
      <c r="AF103" s="272"/>
      <c r="AG103" s="273"/>
    </row>
    <row r="104" spans="1:33" s="224" customFormat="1">
      <c r="A104" s="274" t="s">
        <v>241</v>
      </c>
      <c r="B104" s="258"/>
      <c r="C104" s="258"/>
      <c r="D104" s="258"/>
      <c r="E104" s="258"/>
      <c r="F104" s="258"/>
      <c r="G104" s="258"/>
      <c r="H104" s="258"/>
      <c r="I104" s="258"/>
      <c r="J104" s="258"/>
      <c r="K104" s="257"/>
      <c r="L104" s="257"/>
      <c r="M104" s="275"/>
      <c r="N104" s="275"/>
      <c r="O104" s="275"/>
      <c r="P104" s="275"/>
      <c r="Q104" s="275"/>
      <c r="R104" s="275"/>
      <c r="S104" s="258"/>
      <c r="T104" s="275"/>
      <c r="U104" s="275"/>
      <c r="V104" s="258"/>
      <c r="W104" s="275"/>
      <c r="X104" s="275"/>
      <c r="Y104" s="276"/>
      <c r="Z104" s="276"/>
      <c r="AA104" s="276"/>
      <c r="AB104" s="276"/>
      <c r="AC104" s="276"/>
      <c r="AD104" s="276"/>
      <c r="AE104" s="276"/>
      <c r="AF104" s="276"/>
      <c r="AG104" s="277"/>
    </row>
    <row r="105" spans="1:33" s="299" customFormat="1" ht="15" customHeight="1">
      <c r="A105" s="287" t="s">
        <v>231</v>
      </c>
      <c r="B105" s="257"/>
      <c r="C105" s="257"/>
      <c r="D105" s="257"/>
      <c r="E105" s="257"/>
      <c r="F105" s="257"/>
      <c r="G105" s="257"/>
      <c r="H105" s="257"/>
      <c r="I105" s="257"/>
      <c r="J105" s="257"/>
      <c r="K105" s="257"/>
      <c r="L105" s="257"/>
      <c r="M105" s="266"/>
      <c r="N105" s="266"/>
      <c r="O105" s="266"/>
      <c r="P105" s="266"/>
      <c r="Q105" s="266"/>
      <c r="R105" s="266"/>
      <c r="S105" s="257"/>
      <c r="T105" s="266"/>
      <c r="U105" s="266"/>
      <c r="V105" s="257"/>
      <c r="W105" s="266"/>
      <c r="X105" s="266"/>
      <c r="Y105" s="267"/>
      <c r="Z105" s="267"/>
      <c r="AA105" s="267"/>
      <c r="AB105" s="267"/>
      <c r="AC105" s="267"/>
      <c r="AD105" s="267"/>
      <c r="AE105" s="267"/>
      <c r="AF105" s="267"/>
      <c r="AG105" s="268"/>
    </row>
    <row r="106" spans="1:33" s="224" customFormat="1" ht="15" customHeight="1">
      <c r="A106" s="274" t="s">
        <v>221</v>
      </c>
      <c r="B106" s="258"/>
      <c r="C106" s="258"/>
      <c r="D106" s="258"/>
      <c r="E106" s="258"/>
      <c r="F106" s="258"/>
      <c r="G106" s="258"/>
      <c r="H106" s="258"/>
      <c r="I106" s="258"/>
      <c r="J106" s="258"/>
      <c r="K106" s="257"/>
      <c r="L106" s="257"/>
      <c r="M106" s="275"/>
      <c r="N106" s="275"/>
      <c r="O106" s="275"/>
      <c r="P106" s="275"/>
      <c r="Q106" s="275"/>
      <c r="R106" s="275"/>
      <c r="S106" s="258"/>
      <c r="T106" s="275"/>
      <c r="U106" s="275"/>
      <c r="V106" s="258"/>
      <c r="W106" s="275"/>
      <c r="X106" s="275"/>
      <c r="Y106" s="276"/>
      <c r="Z106" s="276"/>
      <c r="AA106" s="276"/>
      <c r="AB106" s="276"/>
      <c r="AC106" s="276"/>
      <c r="AD106" s="276"/>
      <c r="AE106" s="276"/>
      <c r="AF106" s="276"/>
      <c r="AG106" s="277"/>
    </row>
    <row r="107" spans="1:33" s="165" customFormat="1">
      <c r="A107" s="302" t="s">
        <v>242</v>
      </c>
      <c r="B107" s="303"/>
      <c r="C107" s="303"/>
      <c r="D107" s="303"/>
      <c r="E107" s="303"/>
      <c r="F107" s="303"/>
      <c r="G107" s="303"/>
      <c r="H107" s="303"/>
      <c r="I107" s="303"/>
      <c r="J107" s="303"/>
      <c r="K107" s="303"/>
      <c r="L107" s="303"/>
      <c r="M107" s="266"/>
      <c r="N107" s="266"/>
      <c r="O107" s="266"/>
      <c r="P107" s="266"/>
      <c r="Q107" s="266"/>
      <c r="R107" s="266"/>
      <c r="S107" s="266"/>
      <c r="T107" s="266"/>
      <c r="U107" s="266"/>
      <c r="V107" s="266"/>
      <c r="W107" s="303"/>
      <c r="X107" s="266"/>
      <c r="Y107" s="266"/>
      <c r="Z107" s="266"/>
      <c r="AA107" s="266"/>
      <c r="AB107" s="266"/>
      <c r="AC107" s="266"/>
      <c r="AD107" s="266"/>
      <c r="AE107" s="266"/>
      <c r="AF107" s="266"/>
      <c r="AG107" s="278"/>
    </row>
    <row r="108" spans="1:33" s="165" customFormat="1">
      <c r="A108" s="271"/>
      <c r="B108" s="257"/>
      <c r="C108" s="257"/>
      <c r="D108" s="257"/>
      <c r="E108" s="257"/>
      <c r="F108" s="257"/>
      <c r="G108" s="257"/>
      <c r="H108" s="257"/>
      <c r="I108" s="257"/>
      <c r="J108" s="257"/>
      <c r="K108" s="257"/>
      <c r="L108" s="257"/>
      <c r="M108" s="266"/>
      <c r="N108" s="266"/>
      <c r="O108" s="266"/>
      <c r="P108" s="266"/>
      <c r="Q108" s="266"/>
      <c r="R108" s="266"/>
      <c r="S108" s="266"/>
      <c r="T108" s="266"/>
      <c r="U108" s="266"/>
      <c r="V108" s="266"/>
      <c r="W108" s="257"/>
      <c r="X108" s="266"/>
      <c r="Y108" s="266"/>
      <c r="Z108" s="266"/>
      <c r="AA108" s="266"/>
      <c r="AB108" s="266"/>
      <c r="AC108" s="266"/>
      <c r="AD108" s="266"/>
      <c r="AE108" s="266"/>
      <c r="AF108" s="266"/>
      <c r="AG108" s="278"/>
    </row>
    <row r="109" spans="1:33" s="299" customFormat="1">
      <c r="A109" s="279" t="s">
        <v>137</v>
      </c>
      <c r="B109" s="280"/>
      <c r="C109" s="280"/>
      <c r="D109" s="280"/>
      <c r="E109" s="280"/>
      <c r="F109" s="280"/>
      <c r="G109" s="280"/>
      <c r="H109" s="280"/>
      <c r="I109" s="280"/>
      <c r="J109" s="280"/>
      <c r="K109" s="280"/>
      <c r="L109" s="280"/>
      <c r="M109" s="281"/>
      <c r="N109" s="281"/>
      <c r="O109" s="281"/>
      <c r="P109" s="281"/>
      <c r="Q109" s="281"/>
      <c r="R109" s="281"/>
      <c r="S109" s="281"/>
      <c r="T109" s="281"/>
      <c r="U109" s="281"/>
      <c r="V109" s="281"/>
      <c r="W109" s="281"/>
      <c r="X109" s="281"/>
      <c r="Y109" s="280"/>
      <c r="Z109" s="281"/>
      <c r="AA109" s="281"/>
      <c r="AB109" s="280"/>
      <c r="AC109" s="282"/>
      <c r="AD109" s="282"/>
      <c r="AE109" s="282"/>
      <c r="AF109" s="282"/>
      <c r="AG109" s="283"/>
    </row>
  </sheetData>
  <pageMargins left="0.511811024" right="0.511811024" top="0.78740157499999996" bottom="0.78740157499999996" header="0.31496062000000002" footer="0.31496062000000002"/>
  <pageSetup paperSize="9" orientation="portrait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6"/>
  <sheetViews>
    <sheetView workbookViewId="0">
      <selection activeCell="D4" sqref="D4"/>
    </sheetView>
  </sheetViews>
  <sheetFormatPr defaultColWidth="9" defaultRowHeight="15"/>
  <cols>
    <col min="1" max="1" width="18.140625" customWidth="1"/>
    <col min="2" max="2" width="23.85546875" customWidth="1"/>
    <col min="3" max="11" width="13" customWidth="1"/>
    <col min="12" max="12" width="10.140625" customWidth="1"/>
    <col min="13" max="16" width="14.28515625" customWidth="1"/>
  </cols>
  <sheetData>
    <row r="1" spans="1:16">
      <c r="C1" s="348">
        <v>0.9</v>
      </c>
      <c r="D1" s="349"/>
      <c r="E1" s="350">
        <v>0.95</v>
      </c>
      <c r="F1" s="351"/>
      <c r="G1" s="351"/>
      <c r="H1" s="351"/>
      <c r="I1" s="351"/>
      <c r="J1" s="351"/>
      <c r="K1" s="351"/>
      <c r="L1" s="351"/>
    </row>
    <row r="2" spans="1:16" ht="59.25" customHeight="1">
      <c r="A2" s="2" t="s">
        <v>5</v>
      </c>
      <c r="B2" s="2" t="s">
        <v>6</v>
      </c>
      <c r="C2" s="3" t="s">
        <v>15</v>
      </c>
      <c r="D2" s="3" t="s">
        <v>33</v>
      </c>
      <c r="E2" s="3" t="s">
        <v>17</v>
      </c>
      <c r="F2" s="3" t="s">
        <v>19</v>
      </c>
      <c r="G2" s="3" t="s">
        <v>21</v>
      </c>
      <c r="H2" s="3" t="s">
        <v>29</v>
      </c>
      <c r="I2" s="3" t="s">
        <v>23</v>
      </c>
      <c r="J2" s="3" t="s">
        <v>25</v>
      </c>
      <c r="K2" s="3" t="s">
        <v>27</v>
      </c>
      <c r="L2" s="3" t="s">
        <v>31</v>
      </c>
      <c r="M2" s="3" t="s">
        <v>209</v>
      </c>
      <c r="N2" s="3" t="s">
        <v>210</v>
      </c>
      <c r="O2" s="3" t="s">
        <v>211</v>
      </c>
      <c r="P2" s="3" t="s">
        <v>212</v>
      </c>
    </row>
    <row r="3" spans="1:16">
      <c r="A3" s="4" t="s">
        <v>40</v>
      </c>
      <c r="B3" s="4" t="s">
        <v>41</v>
      </c>
      <c r="C3" s="5">
        <f>'CV Rotina &lt;2A - residência'!K3</f>
        <v>0.75609756097560976</v>
      </c>
      <c r="D3" s="5">
        <f>'CV Rotina &lt;2A - residência'!AC3</f>
        <v>1</v>
      </c>
      <c r="E3" s="5">
        <f>'CV Rotina &lt;2A - residência'!M3</f>
        <v>0.7967479674796748</v>
      </c>
      <c r="F3" s="5">
        <f>'CV Rotina &lt;2A - residência'!O3</f>
        <v>0.78048780487804881</v>
      </c>
      <c r="G3" s="5">
        <f>'CV Rotina &lt;2A - residência'!Q3</f>
        <v>0.99186991869918695</v>
      </c>
      <c r="H3" s="5">
        <f>'CV Rotina &lt;2A - residência'!Y3</f>
        <v>0.91056910569105687</v>
      </c>
      <c r="I3" s="5">
        <f>'CV Rotina &lt;2A - residência'!S3</f>
        <v>0.91869918699186992</v>
      </c>
      <c r="J3" s="5">
        <f>'CV Rotina &lt;2A - residência'!U3</f>
        <v>0.92682926829268297</v>
      </c>
      <c r="K3" s="5">
        <f>'CV Rotina &lt;2A - residência'!W3</f>
        <v>0.96747967479674801</v>
      </c>
      <c r="L3" s="5">
        <f>'CV Rotina &lt;2A - residência'!AA3</f>
        <v>1</v>
      </c>
      <c r="M3" s="4">
        <f t="shared" ref="M3:M34" si="0">COUNTIF(C3:D3,"&gt;=0,9")</f>
        <v>1</v>
      </c>
      <c r="N3" s="4">
        <f t="shared" ref="N3:N66" si="1">COUNTIFS(E3:L3,"&gt;=0,95")</f>
        <v>3</v>
      </c>
      <c r="O3" s="4">
        <f>SUM(M3:N3)</f>
        <v>4</v>
      </c>
      <c r="P3" s="4">
        <f>COUNTIF(E3:H3,"&gt;=0,95")</f>
        <v>1</v>
      </c>
    </row>
    <row r="4" spans="1:16">
      <c r="A4" s="4" t="s">
        <v>43</v>
      </c>
      <c r="B4" s="4" t="s">
        <v>44</v>
      </c>
      <c r="C4" s="5">
        <f>'CV Rotina &lt;2A - residência'!K4</f>
        <v>0.875</v>
      </c>
      <c r="D4" s="5">
        <f>'CV Rotina &lt;2A - residência'!AC4</f>
        <v>1.1875</v>
      </c>
      <c r="E4" s="5">
        <f>'CV Rotina &lt;2A - residência'!M4</f>
        <v>1.1041666666666667</v>
      </c>
      <c r="F4" s="5">
        <f>'CV Rotina &lt;2A - residência'!O4</f>
        <v>1.0208333333333333</v>
      </c>
      <c r="G4" s="5">
        <f>'CV Rotina &lt;2A - residência'!Q4</f>
        <v>0.91666666666666663</v>
      </c>
      <c r="H4" s="5">
        <f>'CV Rotina &lt;2A - residência'!Y4</f>
        <v>0.89583333333333337</v>
      </c>
      <c r="I4" s="5">
        <f>'CV Rotina &lt;2A - residência'!S4</f>
        <v>1.0208333333333333</v>
      </c>
      <c r="J4" s="5">
        <f>'CV Rotina &lt;2A - residência'!U4</f>
        <v>0.52083333333333337</v>
      </c>
      <c r="K4" s="5">
        <f>'CV Rotina &lt;2A - residência'!W4</f>
        <v>1.0833333333333333</v>
      </c>
      <c r="L4" s="5">
        <f>'CV Rotina &lt;2A - residência'!AA4</f>
        <v>1</v>
      </c>
      <c r="M4" s="4">
        <f t="shared" si="0"/>
        <v>1</v>
      </c>
      <c r="N4" s="4">
        <f t="shared" si="1"/>
        <v>5</v>
      </c>
      <c r="O4" s="4">
        <f t="shared" ref="O4:O67" si="2">SUM(M4:N4)</f>
        <v>6</v>
      </c>
      <c r="P4" s="4">
        <f t="shared" ref="P4:P67" si="3">COUNTIF(E4:H4,"&gt;=0,95")</f>
        <v>2</v>
      </c>
    </row>
    <row r="5" spans="1:16">
      <c r="A5" s="4" t="s">
        <v>47</v>
      </c>
      <c r="B5" s="4" t="s">
        <v>48</v>
      </c>
      <c r="C5" s="5">
        <f>'CV Rotina &lt;2A - residência'!K5</f>
        <v>0.83823529411764708</v>
      </c>
      <c r="D5" s="5">
        <f>'CV Rotina &lt;2A - residência'!AC5</f>
        <v>0.6029411764705882</v>
      </c>
      <c r="E5" s="5">
        <f>'CV Rotina &lt;2A - residência'!M5</f>
        <v>0.76470588235294112</v>
      </c>
      <c r="F5" s="5">
        <f>'CV Rotina &lt;2A - residência'!O5</f>
        <v>0.76470588235294112</v>
      </c>
      <c r="G5" s="5">
        <f>'CV Rotina &lt;2A - residência'!Q5</f>
        <v>0.6029411764705882</v>
      </c>
      <c r="H5" s="5">
        <f>'CV Rotina &lt;2A - residência'!Y5</f>
        <v>0.76470588235294112</v>
      </c>
      <c r="I5" s="5">
        <f>'CV Rotina &lt;2A - residência'!S5</f>
        <v>0.67647058823529416</v>
      </c>
      <c r="J5" s="5">
        <f>'CV Rotina &lt;2A - residência'!U5</f>
        <v>0.95588235294117652</v>
      </c>
      <c r="K5" s="5">
        <f>'CV Rotina &lt;2A - residência'!W5</f>
        <v>0.57352941176470584</v>
      </c>
      <c r="L5" s="5">
        <f>'CV Rotina &lt;2A - residência'!AA5</f>
        <v>0.61764705882352944</v>
      </c>
      <c r="M5" s="4">
        <f t="shared" si="0"/>
        <v>0</v>
      </c>
      <c r="N5" s="4">
        <f t="shared" si="1"/>
        <v>1</v>
      </c>
      <c r="O5" s="4">
        <f t="shared" si="2"/>
        <v>1</v>
      </c>
      <c r="P5" s="4">
        <f t="shared" si="3"/>
        <v>0</v>
      </c>
    </row>
    <row r="6" spans="1:16">
      <c r="A6" s="4" t="s">
        <v>49</v>
      </c>
      <c r="B6" s="4" t="s">
        <v>50</v>
      </c>
      <c r="C6" s="5">
        <f>'CV Rotina &lt;2A - residência'!K6</f>
        <v>0.95192307692307687</v>
      </c>
      <c r="D6" s="5">
        <f>'CV Rotina &lt;2A - residência'!AC6</f>
        <v>0.75961538461538458</v>
      </c>
      <c r="E6" s="5">
        <f>'CV Rotina &lt;2A - residência'!M6</f>
        <v>0.92307692307692313</v>
      </c>
      <c r="F6" s="5">
        <f>'CV Rotina &lt;2A - residência'!O6</f>
        <v>0.92307692307692313</v>
      </c>
      <c r="G6" s="5">
        <f>'CV Rotina &lt;2A - residência'!Q6</f>
        <v>0.75</v>
      </c>
      <c r="H6" s="5">
        <f>'CV Rotina &lt;2A - residência'!Y6</f>
        <v>0.91346153846153844</v>
      </c>
      <c r="I6" s="5">
        <f>'CV Rotina &lt;2A - residência'!S6</f>
        <v>0.78846153846153844</v>
      </c>
      <c r="J6" s="5">
        <f>'CV Rotina &lt;2A - residência'!U6</f>
        <v>0.97115384615384615</v>
      </c>
      <c r="K6" s="5">
        <f>'CV Rotina &lt;2A - residência'!W6</f>
        <v>0.86538461538461542</v>
      </c>
      <c r="L6" s="5">
        <f>'CV Rotina &lt;2A - residência'!AA6</f>
        <v>0.88461538461538458</v>
      </c>
      <c r="M6" s="4">
        <f t="shared" si="0"/>
        <v>1</v>
      </c>
      <c r="N6" s="4">
        <f t="shared" si="1"/>
        <v>1</v>
      </c>
      <c r="O6" s="4">
        <f t="shared" si="2"/>
        <v>2</v>
      </c>
      <c r="P6" s="4">
        <f t="shared" si="3"/>
        <v>0</v>
      </c>
    </row>
    <row r="7" spans="1:16">
      <c r="A7" s="4" t="s">
        <v>49</v>
      </c>
      <c r="B7" s="4" t="s">
        <v>51</v>
      </c>
      <c r="C7" s="5">
        <f>'CV Rotina &lt;2A - residência'!K7</f>
        <v>0.97777777777777775</v>
      </c>
      <c r="D7" s="5">
        <f>'CV Rotina &lt;2A - residência'!AC7</f>
        <v>0.75555555555555554</v>
      </c>
      <c r="E7" s="5">
        <f>'CV Rotina &lt;2A - residência'!M7</f>
        <v>0.77777777777777779</v>
      </c>
      <c r="F7" s="5">
        <f>'CV Rotina &lt;2A - residência'!O7</f>
        <v>0.75555555555555554</v>
      </c>
      <c r="G7" s="5">
        <f>'CV Rotina &lt;2A - residência'!Q7</f>
        <v>0.75555555555555554</v>
      </c>
      <c r="H7" s="5">
        <f>'CV Rotina &lt;2A - residência'!Y7</f>
        <v>0.88888888888888884</v>
      </c>
      <c r="I7" s="5">
        <f>'CV Rotina &lt;2A - residência'!S7</f>
        <v>0.62222222222222223</v>
      </c>
      <c r="J7" s="5">
        <f>'CV Rotina &lt;2A - residência'!U7</f>
        <v>0.82222222222222219</v>
      </c>
      <c r="K7" s="5">
        <f>'CV Rotina &lt;2A - residência'!W7</f>
        <v>0.73333333333333328</v>
      </c>
      <c r="L7" s="5">
        <f>'CV Rotina &lt;2A - residência'!AA7</f>
        <v>0.8</v>
      </c>
      <c r="M7" s="4">
        <f t="shared" si="0"/>
        <v>1</v>
      </c>
      <c r="N7" s="4">
        <f t="shared" si="1"/>
        <v>0</v>
      </c>
      <c r="O7" s="4">
        <f t="shared" si="2"/>
        <v>1</v>
      </c>
      <c r="P7" s="4">
        <f t="shared" si="3"/>
        <v>0</v>
      </c>
    </row>
    <row r="8" spans="1:16">
      <c r="A8" s="4" t="s">
        <v>47</v>
      </c>
      <c r="B8" s="4" t="s">
        <v>52</v>
      </c>
      <c r="C8" s="5">
        <f>'CV Rotina &lt;2A - residência'!K8</f>
        <v>1.1111111111111112</v>
      </c>
      <c r="D8" s="5">
        <f>'CV Rotina &lt;2A - residência'!AC8</f>
        <v>0.75</v>
      </c>
      <c r="E8" s="5">
        <f>'CV Rotina &lt;2A - residência'!M8</f>
        <v>0.97222222222222221</v>
      </c>
      <c r="F8" s="5">
        <f>'CV Rotina &lt;2A - residência'!O8</f>
        <v>0.94444444444444442</v>
      </c>
      <c r="G8" s="5">
        <f>'CV Rotina &lt;2A - residência'!Q8</f>
        <v>0.75</v>
      </c>
      <c r="H8" s="5">
        <f>'CV Rotina &lt;2A - residência'!Y8</f>
        <v>0.86111111111111116</v>
      </c>
      <c r="I8" s="5">
        <f>'CV Rotina &lt;2A - residência'!S8</f>
        <v>0.91666666666666663</v>
      </c>
      <c r="J8" s="5">
        <f>'CV Rotina &lt;2A - residência'!U8</f>
        <v>1.0555555555555556</v>
      </c>
      <c r="K8" s="5">
        <f>'CV Rotina &lt;2A - residência'!W8</f>
        <v>0.61111111111111116</v>
      </c>
      <c r="L8" s="5">
        <f>'CV Rotina &lt;2A - residência'!AA8</f>
        <v>0.58333333333333337</v>
      </c>
      <c r="M8" s="4">
        <f t="shared" si="0"/>
        <v>1</v>
      </c>
      <c r="N8" s="4">
        <f t="shared" si="1"/>
        <v>2</v>
      </c>
      <c r="O8" s="4">
        <f t="shared" si="2"/>
        <v>3</v>
      </c>
      <c r="P8" s="4">
        <f t="shared" si="3"/>
        <v>1</v>
      </c>
    </row>
    <row r="9" spans="1:16">
      <c r="A9" s="4" t="s">
        <v>49</v>
      </c>
      <c r="B9" s="4" t="s">
        <v>53</v>
      </c>
      <c r="C9" s="5">
        <f>'CV Rotina &lt;2A - residência'!K9</f>
        <v>0.95161290322580649</v>
      </c>
      <c r="D9" s="5">
        <f>'CV Rotina &lt;2A - residência'!AC9</f>
        <v>0.99193548387096775</v>
      </c>
      <c r="E9" s="5">
        <f>'CV Rotina &lt;2A - residência'!M9</f>
        <v>0.82258064516129037</v>
      </c>
      <c r="F9" s="5">
        <f>'CV Rotina &lt;2A - residência'!O9</f>
        <v>0.80645161290322576</v>
      </c>
      <c r="G9" s="5">
        <f>'CV Rotina &lt;2A - residência'!Q9</f>
        <v>0.9838709677419355</v>
      </c>
      <c r="H9" s="5">
        <f>'CV Rotina &lt;2A - residência'!Y9</f>
        <v>1.032258064516129</v>
      </c>
      <c r="I9" s="5">
        <f>'CV Rotina &lt;2A - residência'!S9</f>
        <v>0.84677419354838712</v>
      </c>
      <c r="J9" s="5">
        <f>'CV Rotina &lt;2A - residência'!U9</f>
        <v>0.7338709677419355</v>
      </c>
      <c r="K9" s="5">
        <f>'CV Rotina &lt;2A - residência'!W9</f>
        <v>1.1048387096774193</v>
      </c>
      <c r="L9" s="5">
        <f>'CV Rotina &lt;2A - residência'!AA9</f>
        <v>1.1370967741935485</v>
      </c>
      <c r="M9" s="4">
        <f t="shared" si="0"/>
        <v>2</v>
      </c>
      <c r="N9" s="4">
        <f t="shared" si="1"/>
        <v>4</v>
      </c>
      <c r="O9" s="4">
        <f t="shared" si="2"/>
        <v>6</v>
      </c>
      <c r="P9" s="4">
        <f t="shared" si="3"/>
        <v>2</v>
      </c>
    </row>
    <row r="10" spans="1:16">
      <c r="A10" s="4" t="s">
        <v>49</v>
      </c>
      <c r="B10" s="4" t="s">
        <v>54</v>
      </c>
      <c r="C10" s="5">
        <f>'CV Rotina &lt;2A - residência'!K10</f>
        <v>1</v>
      </c>
      <c r="D10" s="5">
        <f>'CV Rotina &lt;2A - residência'!AC10</f>
        <v>0.67741935483870963</v>
      </c>
      <c r="E10" s="5">
        <f>'CV Rotina &lt;2A - residência'!M10</f>
        <v>0.67741935483870963</v>
      </c>
      <c r="F10" s="5">
        <f>'CV Rotina &lt;2A - residência'!O10</f>
        <v>0.58064516129032262</v>
      </c>
      <c r="G10" s="5">
        <f>'CV Rotina &lt;2A - residência'!Q10</f>
        <v>0.67741935483870963</v>
      </c>
      <c r="H10" s="5">
        <f>'CV Rotina &lt;2A - residência'!Y10</f>
        <v>0.77419354838709675</v>
      </c>
      <c r="I10" s="5">
        <f>'CV Rotina &lt;2A - residência'!S10</f>
        <v>0.80645161290322576</v>
      </c>
      <c r="J10" s="5">
        <f>'CV Rotina &lt;2A - residência'!U10</f>
        <v>0.35483870967741937</v>
      </c>
      <c r="K10" s="5">
        <f>'CV Rotina &lt;2A - residência'!W10</f>
        <v>0.77419354838709675</v>
      </c>
      <c r="L10" s="5">
        <f>'CV Rotina &lt;2A - residência'!AA10</f>
        <v>0.5161290322580645</v>
      </c>
      <c r="M10" s="4">
        <f t="shared" si="0"/>
        <v>1</v>
      </c>
      <c r="N10" s="4">
        <f t="shared" si="1"/>
        <v>0</v>
      </c>
      <c r="O10" s="4">
        <f t="shared" si="2"/>
        <v>1</v>
      </c>
      <c r="P10" s="4">
        <f t="shared" si="3"/>
        <v>0</v>
      </c>
    </row>
    <row r="11" spans="1:16">
      <c r="A11" s="4" t="s">
        <v>40</v>
      </c>
      <c r="B11" s="4" t="s">
        <v>55</v>
      </c>
      <c r="C11" s="5">
        <f>'CV Rotina &lt;2A - residência'!K11</f>
        <v>1.0484848484848486</v>
      </c>
      <c r="D11" s="5">
        <f>'CV Rotina &lt;2A - residência'!AC11</f>
        <v>0.82424242424242422</v>
      </c>
      <c r="E11" s="5">
        <f>'CV Rotina &lt;2A - residência'!M11</f>
        <v>0.91919191919191923</v>
      </c>
      <c r="F11" s="5">
        <f>'CV Rotina &lt;2A - residência'!O11</f>
        <v>0.89292929292929291</v>
      </c>
      <c r="G11" s="5">
        <f>'CV Rotina &lt;2A - residência'!Q11</f>
        <v>0.79393939393939394</v>
      </c>
      <c r="H11" s="5">
        <f>'CV Rotina &lt;2A - residência'!Y11</f>
        <v>0.96363636363636362</v>
      </c>
      <c r="I11" s="5">
        <f>'CV Rotina &lt;2A - residência'!S11</f>
        <v>0.85858585858585856</v>
      </c>
      <c r="J11" s="5">
        <f>'CV Rotina &lt;2A - residência'!U11</f>
        <v>0.80808080808080807</v>
      </c>
      <c r="K11" s="5">
        <f>'CV Rotina &lt;2A - residência'!W11</f>
        <v>0.84444444444444444</v>
      </c>
      <c r="L11" s="5">
        <f>'CV Rotina &lt;2A - residência'!AA11</f>
        <v>0.8606060606060606</v>
      </c>
      <c r="M11" s="4">
        <f t="shared" si="0"/>
        <v>1</v>
      </c>
      <c r="N11" s="4">
        <f t="shared" si="1"/>
        <v>1</v>
      </c>
      <c r="O11" s="4">
        <f t="shared" si="2"/>
        <v>2</v>
      </c>
      <c r="P11" s="4">
        <f t="shared" si="3"/>
        <v>1</v>
      </c>
    </row>
    <row r="12" spans="1:16">
      <c r="A12" s="4" t="s">
        <v>49</v>
      </c>
      <c r="B12" s="4" t="s">
        <v>56</v>
      </c>
      <c r="C12" s="5">
        <f>'CV Rotina &lt;2A - residência'!K12</f>
        <v>0.92452830188679247</v>
      </c>
      <c r="D12" s="5">
        <f>'CV Rotina &lt;2A - residência'!AC12</f>
        <v>0.64150943396226412</v>
      </c>
      <c r="E12" s="5">
        <f>'CV Rotina &lt;2A - residência'!M12</f>
        <v>0.77358490566037741</v>
      </c>
      <c r="F12" s="5">
        <f>'CV Rotina &lt;2A - residência'!O12</f>
        <v>0.77358490566037741</v>
      </c>
      <c r="G12" s="5">
        <f>'CV Rotina &lt;2A - residência'!Q12</f>
        <v>0.64150943396226412</v>
      </c>
      <c r="H12" s="5">
        <f>'CV Rotina &lt;2A - residência'!Y12</f>
        <v>1.2641509433962264</v>
      </c>
      <c r="I12" s="5">
        <f>'CV Rotina &lt;2A - residência'!S12</f>
        <v>0.75471698113207553</v>
      </c>
      <c r="J12" s="5">
        <f>'CV Rotina &lt;2A - residência'!U12</f>
        <v>0.86792452830188682</v>
      </c>
      <c r="K12" s="5">
        <f>'CV Rotina &lt;2A - residência'!W12</f>
        <v>1.2830188679245282</v>
      </c>
      <c r="L12" s="5">
        <f>'CV Rotina &lt;2A - residência'!AA12</f>
        <v>1.3018867924528301</v>
      </c>
      <c r="M12" s="4">
        <f t="shared" si="0"/>
        <v>1</v>
      </c>
      <c r="N12" s="4">
        <f t="shared" si="1"/>
        <v>3</v>
      </c>
      <c r="O12" s="4">
        <f t="shared" si="2"/>
        <v>4</v>
      </c>
      <c r="P12" s="4">
        <f t="shared" si="3"/>
        <v>1</v>
      </c>
    </row>
    <row r="13" spans="1:16">
      <c r="A13" s="4" t="s">
        <v>47</v>
      </c>
      <c r="B13" s="4" t="s">
        <v>58</v>
      </c>
      <c r="C13" s="5">
        <f>'CV Rotina &lt;2A - residência'!K13</f>
        <v>0.87142857142857144</v>
      </c>
      <c r="D13" s="5">
        <f>'CV Rotina &lt;2A - residência'!AC13</f>
        <v>0.7142857142857143</v>
      </c>
      <c r="E13" s="5">
        <f>'CV Rotina &lt;2A - residência'!M13</f>
        <v>0.6428571428571429</v>
      </c>
      <c r="F13" s="5">
        <f>'CV Rotina &lt;2A - residência'!O13</f>
        <v>0.63571428571428568</v>
      </c>
      <c r="G13" s="5">
        <f>'CV Rotina &lt;2A - residência'!Q13</f>
        <v>0.7</v>
      </c>
      <c r="H13" s="5">
        <f>'CV Rotina &lt;2A - residência'!Y13</f>
        <v>0.81428571428571428</v>
      </c>
      <c r="I13" s="5">
        <f>'CV Rotina &lt;2A - residência'!S13</f>
        <v>0.68571428571428572</v>
      </c>
      <c r="J13" s="5">
        <f>'CV Rotina &lt;2A - residência'!U13</f>
        <v>0.82857142857142863</v>
      </c>
      <c r="K13" s="5">
        <f>'CV Rotina &lt;2A - residência'!W13</f>
        <v>0.6071428571428571</v>
      </c>
      <c r="L13" s="5">
        <f>'CV Rotina &lt;2A - residência'!AA13</f>
        <v>0.7</v>
      </c>
      <c r="M13" s="4">
        <f t="shared" si="0"/>
        <v>0</v>
      </c>
      <c r="N13" s="4">
        <f t="shared" si="1"/>
        <v>0</v>
      </c>
      <c r="O13" s="4">
        <f t="shared" si="2"/>
        <v>0</v>
      </c>
      <c r="P13" s="4">
        <f t="shared" si="3"/>
        <v>0</v>
      </c>
    </row>
    <row r="14" spans="1:16">
      <c r="A14" s="4" t="s">
        <v>43</v>
      </c>
      <c r="B14" s="4" t="s">
        <v>59</v>
      </c>
      <c r="C14" s="5">
        <f>'CV Rotina &lt;2A - residência'!K14</f>
        <v>0.79372197309417036</v>
      </c>
      <c r="D14" s="5">
        <f>'CV Rotina &lt;2A - residência'!AC14</f>
        <v>0.85201793721973096</v>
      </c>
      <c r="E14" s="5">
        <f>'CV Rotina &lt;2A - residência'!M14</f>
        <v>0.73542600896860988</v>
      </c>
      <c r="F14" s="5">
        <f>'CV Rotina &lt;2A - residência'!O14</f>
        <v>0.75336322869955152</v>
      </c>
      <c r="G14" s="5">
        <f>'CV Rotina &lt;2A - residência'!Q14</f>
        <v>0.84753363228699552</v>
      </c>
      <c r="H14" s="5">
        <f>'CV Rotina &lt;2A - residência'!Y14</f>
        <v>0.81614349775784756</v>
      </c>
      <c r="I14" s="5">
        <f>'CV Rotina &lt;2A - residência'!S14</f>
        <v>0.7623318385650224</v>
      </c>
      <c r="J14" s="5">
        <f>'CV Rotina &lt;2A - residência'!U14</f>
        <v>0.80717488789237668</v>
      </c>
      <c r="K14" s="5">
        <f>'CV Rotina &lt;2A - residência'!W14</f>
        <v>0.69506726457399104</v>
      </c>
      <c r="L14" s="5">
        <f>'CV Rotina &lt;2A - residência'!AA14</f>
        <v>0.65919282511210764</v>
      </c>
      <c r="M14" s="4">
        <f t="shared" si="0"/>
        <v>0</v>
      </c>
      <c r="N14" s="4">
        <f t="shared" si="1"/>
        <v>0</v>
      </c>
      <c r="O14" s="4">
        <f t="shared" si="2"/>
        <v>0</v>
      </c>
      <c r="P14" s="4">
        <f t="shared" si="3"/>
        <v>0</v>
      </c>
    </row>
    <row r="15" spans="1:16">
      <c r="A15" s="4" t="s">
        <v>43</v>
      </c>
      <c r="B15" s="4" t="s">
        <v>60</v>
      </c>
      <c r="C15" s="5">
        <f>'CV Rotina &lt;2A - residência'!K15</f>
        <v>0.61538461538461542</v>
      </c>
      <c r="D15" s="5">
        <f>'CV Rotina &lt;2A - residência'!AC15</f>
        <v>0.83333333333333337</v>
      </c>
      <c r="E15" s="5">
        <f>'CV Rotina &lt;2A - residência'!M15</f>
        <v>0.76923076923076927</v>
      </c>
      <c r="F15" s="5">
        <f>'CV Rotina &lt;2A - residência'!O15</f>
        <v>0.76923076923076927</v>
      </c>
      <c r="G15" s="5">
        <f>'CV Rotina &lt;2A - residência'!Q15</f>
        <v>0.82051282051282048</v>
      </c>
      <c r="H15" s="5">
        <f>'CV Rotina &lt;2A - residência'!Y15</f>
        <v>0.82051282051282048</v>
      </c>
      <c r="I15" s="5">
        <f>'CV Rotina &lt;2A - residência'!S15</f>
        <v>0.87179487179487181</v>
      </c>
      <c r="J15" s="5">
        <f>'CV Rotina &lt;2A - residência'!U15</f>
        <v>0.84615384615384615</v>
      </c>
      <c r="K15" s="5">
        <f>'CV Rotina &lt;2A - residência'!W15</f>
        <v>0.94871794871794868</v>
      </c>
      <c r="L15" s="5">
        <f>'CV Rotina &lt;2A - residência'!AA15</f>
        <v>0.85897435897435892</v>
      </c>
      <c r="M15" s="4">
        <f t="shared" si="0"/>
        <v>0</v>
      </c>
      <c r="N15" s="4">
        <f t="shared" si="1"/>
        <v>0</v>
      </c>
      <c r="O15" s="4">
        <f t="shared" si="2"/>
        <v>0</v>
      </c>
      <c r="P15" s="4">
        <f t="shared" si="3"/>
        <v>0</v>
      </c>
    </row>
    <row r="16" spans="1:16">
      <c r="A16" s="4" t="s">
        <v>49</v>
      </c>
      <c r="B16" s="4" t="s">
        <v>61</v>
      </c>
      <c r="C16" s="5">
        <f>'CV Rotina &lt;2A - residência'!K16</f>
        <v>0.58064516129032262</v>
      </c>
      <c r="D16" s="5">
        <f>'CV Rotina &lt;2A - residência'!AC16</f>
        <v>0.93548387096774188</v>
      </c>
      <c r="E16" s="5">
        <f>'CV Rotina &lt;2A - residência'!M16</f>
        <v>0.967741935483871</v>
      </c>
      <c r="F16" s="5">
        <f>'CV Rotina &lt;2A - residência'!O16</f>
        <v>0.967741935483871</v>
      </c>
      <c r="G16" s="5">
        <f>'CV Rotina &lt;2A - residência'!Q16</f>
        <v>0.83870967741935487</v>
      </c>
      <c r="H16" s="5">
        <f>'CV Rotina &lt;2A - residência'!Y16</f>
        <v>0.80645161290322576</v>
      </c>
      <c r="I16" s="5">
        <f>'CV Rotina &lt;2A - residência'!S16</f>
        <v>0.90322580645161288</v>
      </c>
      <c r="J16" s="5">
        <f>'CV Rotina &lt;2A - residência'!U16</f>
        <v>0.83870967741935487</v>
      </c>
      <c r="K16" s="5">
        <f>'CV Rotina &lt;2A - residência'!W16</f>
        <v>0.87096774193548387</v>
      </c>
      <c r="L16" s="5">
        <f>'CV Rotina &lt;2A - residência'!AA16</f>
        <v>0.77419354838709675</v>
      </c>
      <c r="M16" s="4">
        <f t="shared" si="0"/>
        <v>1</v>
      </c>
      <c r="N16" s="4">
        <f t="shared" si="1"/>
        <v>2</v>
      </c>
      <c r="O16" s="4">
        <f t="shared" si="2"/>
        <v>3</v>
      </c>
      <c r="P16" s="4">
        <f t="shared" si="3"/>
        <v>2</v>
      </c>
    </row>
    <row r="17" spans="1:16">
      <c r="A17" s="4" t="s">
        <v>40</v>
      </c>
      <c r="B17" s="4" t="s">
        <v>62</v>
      </c>
      <c r="C17" s="5">
        <f>'CV Rotina &lt;2A - residência'!K17</f>
        <v>0.84615384615384615</v>
      </c>
      <c r="D17" s="5">
        <f>'CV Rotina &lt;2A - residência'!AC17</f>
        <v>1.1153846153846154</v>
      </c>
      <c r="E17" s="5">
        <f>'CV Rotina &lt;2A - residência'!M17</f>
        <v>1.1794871794871795</v>
      </c>
      <c r="F17" s="5">
        <f>'CV Rotina &lt;2A - residência'!O17</f>
        <v>1.1538461538461537</v>
      </c>
      <c r="G17" s="5">
        <f>'CV Rotina &lt;2A - residência'!Q17</f>
        <v>1.1025641025641026</v>
      </c>
      <c r="H17" s="5">
        <f>'CV Rotina &lt;2A - residência'!Y17</f>
        <v>1.0256410256410255</v>
      </c>
      <c r="I17" s="5">
        <f>'CV Rotina &lt;2A - residência'!S17</f>
        <v>1.1794871794871795</v>
      </c>
      <c r="J17" s="5">
        <f>'CV Rotina &lt;2A - residência'!U17</f>
        <v>0.9358974358974359</v>
      </c>
      <c r="K17" s="5">
        <f>'CV Rotina &lt;2A - residência'!W17</f>
        <v>1.1282051282051282</v>
      </c>
      <c r="L17" s="5">
        <f>'CV Rotina &lt;2A - residência'!AA17</f>
        <v>1</v>
      </c>
      <c r="M17" s="4">
        <f t="shared" si="0"/>
        <v>1</v>
      </c>
      <c r="N17" s="4">
        <f t="shared" si="1"/>
        <v>7</v>
      </c>
      <c r="O17" s="4">
        <f t="shared" si="2"/>
        <v>8</v>
      </c>
      <c r="P17" s="4">
        <f t="shared" si="3"/>
        <v>4</v>
      </c>
    </row>
    <row r="18" spans="1:16">
      <c r="A18" s="4" t="s">
        <v>49</v>
      </c>
      <c r="B18" s="4" t="s">
        <v>63</v>
      </c>
      <c r="C18" s="5">
        <f>'CV Rotina &lt;2A - residência'!K18</f>
        <v>0.99755799755799757</v>
      </c>
      <c r="D18" s="5">
        <f>'CV Rotina &lt;2A - residência'!AC18</f>
        <v>0.91086691086691085</v>
      </c>
      <c r="E18" s="5">
        <f>'CV Rotina &lt;2A - residência'!M18</f>
        <v>0.89377289377289382</v>
      </c>
      <c r="F18" s="5">
        <f>'CV Rotina &lt;2A - residência'!O18</f>
        <v>0.88278388278388276</v>
      </c>
      <c r="G18" s="5">
        <f>'CV Rotina &lt;2A - residência'!Q18</f>
        <v>0.88034188034188032</v>
      </c>
      <c r="H18" s="5">
        <f>'CV Rotina &lt;2A - residência'!Y18</f>
        <v>0.86202686202686207</v>
      </c>
      <c r="I18" s="5">
        <f>'CV Rotina &lt;2A - residência'!S18</f>
        <v>0.86691086691086694</v>
      </c>
      <c r="J18" s="5">
        <f>'CV Rotina &lt;2A - residência'!U18</f>
        <v>0.71306471306471308</v>
      </c>
      <c r="K18" s="5">
        <f>'CV Rotina &lt;2A - residência'!W18</f>
        <v>0.78388278388278387</v>
      </c>
      <c r="L18" s="5">
        <f>'CV Rotina &lt;2A - residência'!AA18</f>
        <v>0.78266178266178266</v>
      </c>
      <c r="M18" s="4">
        <f t="shared" si="0"/>
        <v>2</v>
      </c>
      <c r="N18" s="4">
        <f t="shared" si="1"/>
        <v>0</v>
      </c>
      <c r="O18" s="4">
        <f t="shared" si="2"/>
        <v>2</v>
      </c>
      <c r="P18" s="4">
        <f t="shared" si="3"/>
        <v>0</v>
      </c>
    </row>
    <row r="19" spans="1:16">
      <c r="A19" s="4" t="s">
        <v>40</v>
      </c>
      <c r="B19" s="4" t="s">
        <v>64</v>
      </c>
      <c r="C19" s="5">
        <f>'CV Rotina &lt;2A - residência'!K19</f>
        <v>0.87589928057553956</v>
      </c>
      <c r="D19" s="5">
        <f>'CV Rotina &lt;2A - residência'!AC19</f>
        <v>0.82733812949640284</v>
      </c>
      <c r="E19" s="5">
        <f>'CV Rotina &lt;2A - residência'!M19</f>
        <v>0.76978417266187049</v>
      </c>
      <c r="F19" s="5">
        <f>'CV Rotina &lt;2A - residência'!O19</f>
        <v>0.76199040767386095</v>
      </c>
      <c r="G19" s="5">
        <f>'CV Rotina &lt;2A - residência'!Q19</f>
        <v>0.80695443645083931</v>
      </c>
      <c r="H19" s="5">
        <f>'CV Rotina &lt;2A - residência'!Y19</f>
        <v>0.86450839328537166</v>
      </c>
      <c r="I19" s="5">
        <f>'CV Rotina &lt;2A - residência'!S19</f>
        <v>0.80875299760191843</v>
      </c>
      <c r="J19" s="5">
        <f>'CV Rotina &lt;2A - residência'!U19</f>
        <v>0.68525179856115104</v>
      </c>
      <c r="K19" s="5">
        <f>'CV Rotina &lt;2A - residência'!W19</f>
        <v>0.7272182254196643</v>
      </c>
      <c r="L19" s="5">
        <f>'CV Rotina &lt;2A - residência'!AA19</f>
        <v>0.73741007194244601</v>
      </c>
      <c r="M19" s="4">
        <f t="shared" si="0"/>
        <v>0</v>
      </c>
      <c r="N19" s="4">
        <f t="shared" si="1"/>
        <v>0</v>
      </c>
      <c r="O19" s="4">
        <f t="shared" si="2"/>
        <v>0</v>
      </c>
      <c r="P19" s="4">
        <f t="shared" si="3"/>
        <v>0</v>
      </c>
    </row>
    <row r="20" spans="1:16">
      <c r="A20" s="4" t="s">
        <v>49</v>
      </c>
      <c r="B20" s="4" t="s">
        <v>65</v>
      </c>
      <c r="C20" s="5">
        <f>'CV Rotina &lt;2A - residência'!K20</f>
        <v>0.93661971830985913</v>
      </c>
      <c r="D20" s="5">
        <f>'CV Rotina &lt;2A - residência'!AC20</f>
        <v>1.028169014084507</v>
      </c>
      <c r="E20" s="5">
        <f>'CV Rotina &lt;2A - residência'!M20</f>
        <v>1</v>
      </c>
      <c r="F20" s="5">
        <f>'CV Rotina &lt;2A - residência'!O20</f>
        <v>1</v>
      </c>
      <c r="G20" s="5">
        <f>'CV Rotina &lt;2A - residência'!Q20</f>
        <v>1.028169014084507</v>
      </c>
      <c r="H20" s="5">
        <f>'CV Rotina &lt;2A - residência'!Y20</f>
        <v>1.056338028169014</v>
      </c>
      <c r="I20" s="5">
        <f>'CV Rotina &lt;2A - residência'!S20</f>
        <v>1</v>
      </c>
      <c r="J20" s="5">
        <f>'CV Rotina &lt;2A - residência'!U20</f>
        <v>0.91549295774647887</v>
      </c>
      <c r="K20" s="5">
        <f>'CV Rotina &lt;2A - residência'!W20</f>
        <v>0.852112676056338</v>
      </c>
      <c r="L20" s="5">
        <f>'CV Rotina &lt;2A - residência'!AA20</f>
        <v>0.85915492957746475</v>
      </c>
      <c r="M20" s="4">
        <f t="shared" si="0"/>
        <v>2</v>
      </c>
      <c r="N20" s="4">
        <f t="shared" si="1"/>
        <v>5</v>
      </c>
      <c r="O20" s="4">
        <f t="shared" si="2"/>
        <v>7</v>
      </c>
      <c r="P20" s="4">
        <f t="shared" si="3"/>
        <v>4</v>
      </c>
    </row>
    <row r="21" spans="1:16">
      <c r="A21" s="4" t="s">
        <v>47</v>
      </c>
      <c r="B21" s="4" t="s">
        <v>66</v>
      </c>
      <c r="C21" s="5">
        <f>'CV Rotina &lt;2A - residência'!K21</f>
        <v>1.0460921843687374</v>
      </c>
      <c r="D21" s="5">
        <f>'CV Rotina &lt;2A - residência'!AC21</f>
        <v>0.86573146292585168</v>
      </c>
      <c r="E21" s="5">
        <f>'CV Rotina &lt;2A - residência'!M21</f>
        <v>0.86172344689378755</v>
      </c>
      <c r="F21" s="5">
        <f>'CV Rotina &lt;2A - residência'!O21</f>
        <v>0.86773547094188375</v>
      </c>
      <c r="G21" s="5">
        <f>'CV Rotina &lt;2A - residência'!Q21</f>
        <v>0.82164328657314634</v>
      </c>
      <c r="H21" s="5">
        <f>'CV Rotina &lt;2A - residência'!Y21</f>
        <v>0.84569138276553102</v>
      </c>
      <c r="I21" s="5">
        <f>'CV Rotina &lt;2A - residência'!S21</f>
        <v>0.86773547094188375</v>
      </c>
      <c r="J21" s="5">
        <f>'CV Rotina &lt;2A - residência'!U21</f>
        <v>0.79759519038076154</v>
      </c>
      <c r="K21" s="5">
        <f>'CV Rotina &lt;2A - residência'!W21</f>
        <v>0.78557114228456915</v>
      </c>
      <c r="L21" s="5">
        <f>'CV Rotina &lt;2A - residência'!AA21</f>
        <v>0.78757515030060121</v>
      </c>
      <c r="M21" s="4">
        <f t="shared" si="0"/>
        <v>1</v>
      </c>
      <c r="N21" s="4">
        <f t="shared" si="1"/>
        <v>0</v>
      </c>
      <c r="O21" s="4">
        <f t="shared" si="2"/>
        <v>1</v>
      </c>
      <c r="P21" s="4">
        <f t="shared" si="3"/>
        <v>0</v>
      </c>
    </row>
    <row r="22" spans="1:16">
      <c r="A22" s="4" t="s">
        <v>43</v>
      </c>
      <c r="B22" s="4" t="s">
        <v>67</v>
      </c>
      <c r="C22" s="5">
        <f>'CV Rotina &lt;2A - residência'!K22</f>
        <v>0.76190476190476186</v>
      </c>
      <c r="D22" s="5">
        <f>'CV Rotina &lt;2A - residência'!AC22</f>
        <v>0.88435374149659862</v>
      </c>
      <c r="E22" s="5">
        <f>'CV Rotina &lt;2A - residência'!M22</f>
        <v>0.91156462585034015</v>
      </c>
      <c r="F22" s="5">
        <f>'CV Rotina &lt;2A - residência'!O22</f>
        <v>0.90476190476190477</v>
      </c>
      <c r="G22" s="5">
        <f>'CV Rotina &lt;2A - residência'!Q22</f>
        <v>0.8571428571428571</v>
      </c>
      <c r="H22" s="5">
        <f>'CV Rotina &lt;2A - residência'!Y22</f>
        <v>0.86394557823129248</v>
      </c>
      <c r="I22" s="5">
        <f>'CV Rotina &lt;2A - residência'!S22</f>
        <v>0.89795918367346939</v>
      </c>
      <c r="J22" s="5">
        <f>'CV Rotina &lt;2A - residência'!U22</f>
        <v>0.95918367346938771</v>
      </c>
      <c r="K22" s="5">
        <f>'CV Rotina &lt;2A - residência'!W22</f>
        <v>0.82993197278911568</v>
      </c>
      <c r="L22" s="5">
        <f>'CV Rotina &lt;2A - residência'!AA22</f>
        <v>0.93197278911564629</v>
      </c>
      <c r="M22" s="4">
        <f t="shared" si="0"/>
        <v>0</v>
      </c>
      <c r="N22" s="4">
        <f t="shared" si="1"/>
        <v>1</v>
      </c>
      <c r="O22" s="4">
        <f t="shared" si="2"/>
        <v>1</v>
      </c>
      <c r="P22" s="4">
        <f t="shared" si="3"/>
        <v>0</v>
      </c>
    </row>
    <row r="23" spans="1:16">
      <c r="A23" s="4" t="s">
        <v>40</v>
      </c>
      <c r="B23" s="4" t="s">
        <v>68</v>
      </c>
      <c r="C23" s="5">
        <f>'CV Rotina &lt;2A - residência'!K23</f>
        <v>0.80701754385964908</v>
      </c>
      <c r="D23" s="5">
        <f>'CV Rotina &lt;2A - residência'!AC23</f>
        <v>0.96491228070175439</v>
      </c>
      <c r="E23" s="5">
        <f>'CV Rotina &lt;2A - residência'!M23</f>
        <v>0.85964912280701755</v>
      </c>
      <c r="F23" s="5">
        <f>'CV Rotina &lt;2A - residência'!O23</f>
        <v>0.84210526315789469</v>
      </c>
      <c r="G23" s="5">
        <f>'CV Rotina &lt;2A - residência'!Q23</f>
        <v>0.89473684210526316</v>
      </c>
      <c r="H23" s="5">
        <f>'CV Rotina &lt;2A - residência'!Y23</f>
        <v>0.92982456140350878</v>
      </c>
      <c r="I23" s="5">
        <f>'CV Rotina &lt;2A - residência'!S23</f>
        <v>0.85964912280701755</v>
      </c>
      <c r="J23" s="5">
        <f>'CV Rotina &lt;2A - residência'!U23</f>
        <v>0.84210526315789469</v>
      </c>
      <c r="K23" s="5">
        <f>'CV Rotina &lt;2A - residência'!W23</f>
        <v>0.85964912280701755</v>
      </c>
      <c r="L23" s="5">
        <f>'CV Rotina &lt;2A - residência'!AA23</f>
        <v>0.84210526315789469</v>
      </c>
      <c r="M23" s="4">
        <f t="shared" si="0"/>
        <v>1</v>
      </c>
      <c r="N23" s="4">
        <f t="shared" si="1"/>
        <v>0</v>
      </c>
      <c r="O23" s="4">
        <f t="shared" si="2"/>
        <v>1</v>
      </c>
      <c r="P23" s="4">
        <f t="shared" si="3"/>
        <v>0</v>
      </c>
    </row>
    <row r="24" spans="1:16">
      <c r="A24" s="4" t="s">
        <v>49</v>
      </c>
      <c r="B24" s="4" t="s">
        <v>69</v>
      </c>
      <c r="C24" s="5">
        <f>'CV Rotina &lt;2A - residência'!K24</f>
        <v>1</v>
      </c>
      <c r="D24" s="5">
        <f>'CV Rotina &lt;2A - residência'!AC24</f>
        <v>1.5789473684210527</v>
      </c>
      <c r="E24" s="5">
        <f>'CV Rotina &lt;2A - residência'!M24</f>
        <v>1.5789473684210527</v>
      </c>
      <c r="F24" s="5">
        <f>'CV Rotina &lt;2A - residência'!O24</f>
        <v>1.5789473684210527</v>
      </c>
      <c r="G24" s="5">
        <f>'CV Rotina &lt;2A - residência'!Q24</f>
        <v>1.5789473684210527</v>
      </c>
      <c r="H24" s="5">
        <f>'CV Rotina &lt;2A - residência'!Y24</f>
        <v>1.0526315789473684</v>
      </c>
      <c r="I24" s="5">
        <f>'CV Rotina &lt;2A - residência'!S24</f>
        <v>1.5263157894736843</v>
      </c>
      <c r="J24" s="5">
        <f>'CV Rotina &lt;2A - residência'!U24</f>
        <v>0.78947368421052633</v>
      </c>
      <c r="K24" s="5">
        <f>'CV Rotina &lt;2A - residência'!W24</f>
        <v>0.84210526315789469</v>
      </c>
      <c r="L24" s="5">
        <f>'CV Rotina &lt;2A - residência'!AA24</f>
        <v>0.78947368421052633</v>
      </c>
      <c r="M24" s="4">
        <f t="shared" si="0"/>
        <v>2</v>
      </c>
      <c r="N24" s="4">
        <f t="shared" si="1"/>
        <v>5</v>
      </c>
      <c r="O24" s="4">
        <f t="shared" si="2"/>
        <v>7</v>
      </c>
      <c r="P24" s="4">
        <f t="shared" si="3"/>
        <v>4</v>
      </c>
    </row>
    <row r="25" spans="1:16">
      <c r="A25" s="4" t="s">
        <v>40</v>
      </c>
      <c r="B25" s="4" t="s">
        <v>70</v>
      </c>
      <c r="C25" s="5">
        <f>'CV Rotina &lt;2A - residência'!K25</f>
        <v>0.81764705882352939</v>
      </c>
      <c r="D25" s="5">
        <f>'CV Rotina &lt;2A - residência'!AC25</f>
        <v>0.8</v>
      </c>
      <c r="E25" s="5">
        <f>'CV Rotina &lt;2A - residência'!M25</f>
        <v>0.68235294117647061</v>
      </c>
      <c r="F25" s="5">
        <f>'CV Rotina &lt;2A - residência'!O25</f>
        <v>0.66470588235294115</v>
      </c>
      <c r="G25" s="5">
        <f>'CV Rotina &lt;2A - residência'!Q25</f>
        <v>0.80588235294117649</v>
      </c>
      <c r="H25" s="5">
        <f>'CV Rotina &lt;2A - residência'!Y25</f>
        <v>0.74705882352941178</v>
      </c>
      <c r="I25" s="5">
        <f>'CV Rotina &lt;2A - residência'!S25</f>
        <v>0.77647058823529413</v>
      </c>
      <c r="J25" s="5">
        <f>'CV Rotina &lt;2A - residência'!U25</f>
        <v>0.74705882352941178</v>
      </c>
      <c r="K25" s="5">
        <f>'CV Rotina &lt;2A - residência'!W25</f>
        <v>0.72352941176470587</v>
      </c>
      <c r="L25" s="5">
        <f>'CV Rotina &lt;2A - residência'!AA25</f>
        <v>0.68823529411764706</v>
      </c>
      <c r="M25" s="4">
        <f t="shared" si="0"/>
        <v>0</v>
      </c>
      <c r="N25" s="4">
        <f t="shared" si="1"/>
        <v>0</v>
      </c>
      <c r="O25" s="4">
        <f t="shared" si="2"/>
        <v>0</v>
      </c>
      <c r="P25" s="4">
        <f t="shared" si="3"/>
        <v>0</v>
      </c>
    </row>
    <row r="26" spans="1:16">
      <c r="A26" s="4" t="s">
        <v>49</v>
      </c>
      <c r="B26" s="4" t="s">
        <v>71</v>
      </c>
      <c r="C26" s="5">
        <f>'CV Rotina &lt;2A - residência'!K26</f>
        <v>0.68965517241379315</v>
      </c>
      <c r="D26" s="5">
        <f>'CV Rotina &lt;2A - residência'!AC26</f>
        <v>0.7931034482758621</v>
      </c>
      <c r="E26" s="5">
        <f>'CV Rotina &lt;2A - residência'!M26</f>
        <v>0.82758620689655171</v>
      </c>
      <c r="F26" s="5">
        <f>'CV Rotina &lt;2A - residência'!O26</f>
        <v>0.82758620689655171</v>
      </c>
      <c r="G26" s="5">
        <f>'CV Rotina &lt;2A - residência'!Q26</f>
        <v>0.82758620689655171</v>
      </c>
      <c r="H26" s="5">
        <f>'CV Rotina &lt;2A - residência'!Y26</f>
        <v>1.5172413793103448</v>
      </c>
      <c r="I26" s="5">
        <f>'CV Rotina &lt;2A - residência'!S26</f>
        <v>0.89655172413793105</v>
      </c>
      <c r="J26" s="5">
        <f>'CV Rotina &lt;2A - residência'!U26</f>
        <v>0.86206896551724133</v>
      </c>
      <c r="K26" s="5">
        <f>'CV Rotina &lt;2A - residência'!W26</f>
        <v>0.96551724137931039</v>
      </c>
      <c r="L26" s="5">
        <f>'CV Rotina &lt;2A - residência'!AA26</f>
        <v>0.89655172413793105</v>
      </c>
      <c r="M26" s="4">
        <f t="shared" si="0"/>
        <v>0</v>
      </c>
      <c r="N26" s="4">
        <f t="shared" si="1"/>
        <v>2</v>
      </c>
      <c r="O26" s="4">
        <f t="shared" si="2"/>
        <v>2</v>
      </c>
      <c r="P26" s="4">
        <f t="shared" si="3"/>
        <v>1</v>
      </c>
    </row>
    <row r="27" spans="1:16">
      <c r="A27" s="4" t="s">
        <v>43</v>
      </c>
      <c r="B27" s="4" t="s">
        <v>72</v>
      </c>
      <c r="C27" s="5">
        <f>'CV Rotina &lt;2A - residência'!K27</f>
        <v>0.80188679245283023</v>
      </c>
      <c r="D27" s="5">
        <f>'CV Rotina &lt;2A - residência'!AC27</f>
        <v>0.64150943396226412</v>
      </c>
      <c r="E27" s="5">
        <f>'CV Rotina &lt;2A - residência'!M27</f>
        <v>0.64150943396226412</v>
      </c>
      <c r="F27" s="5">
        <f>'CV Rotina &lt;2A - residência'!O27</f>
        <v>0.660377358490566</v>
      </c>
      <c r="G27" s="5">
        <f>'CV Rotina &lt;2A - residência'!Q27</f>
        <v>0.58490566037735847</v>
      </c>
      <c r="H27" s="5">
        <f>'CV Rotina &lt;2A - residência'!Y27</f>
        <v>0.92452830188679247</v>
      </c>
      <c r="I27" s="5">
        <f>'CV Rotina &lt;2A - residência'!S27</f>
        <v>0.60377358490566035</v>
      </c>
      <c r="J27" s="5">
        <f>'CV Rotina &lt;2A - residência'!U27</f>
        <v>0.69811320754716977</v>
      </c>
      <c r="K27" s="5">
        <f>'CV Rotina &lt;2A - residência'!W27</f>
        <v>0.82075471698113212</v>
      </c>
      <c r="L27" s="5">
        <f>'CV Rotina &lt;2A - residência'!AA27</f>
        <v>0.74528301886792447</v>
      </c>
      <c r="M27" s="4">
        <f t="shared" si="0"/>
        <v>0</v>
      </c>
      <c r="N27" s="4">
        <f t="shared" si="1"/>
        <v>0</v>
      </c>
      <c r="O27" s="4">
        <f t="shared" si="2"/>
        <v>0</v>
      </c>
      <c r="P27" s="4">
        <f t="shared" si="3"/>
        <v>0</v>
      </c>
    </row>
    <row r="28" spans="1:16">
      <c r="A28" s="4" t="s">
        <v>40</v>
      </c>
      <c r="B28" s="4" t="s">
        <v>73</v>
      </c>
      <c r="C28" s="5">
        <f>'CV Rotina &lt;2A - residência'!K28</f>
        <v>1.1388888888888888</v>
      </c>
      <c r="D28" s="5">
        <f>'CV Rotina &lt;2A - residência'!AC28</f>
        <v>0.94444444444444442</v>
      </c>
      <c r="E28" s="5">
        <f>'CV Rotina &lt;2A - residência'!M28</f>
        <v>0.81944444444444442</v>
      </c>
      <c r="F28" s="5">
        <f>'CV Rotina &lt;2A - residência'!O28</f>
        <v>0.80555555555555558</v>
      </c>
      <c r="G28" s="5">
        <f>'CV Rotina &lt;2A - residência'!Q28</f>
        <v>0.93055555555555558</v>
      </c>
      <c r="H28" s="5">
        <f>'CV Rotina &lt;2A - residência'!Y28</f>
        <v>1.0833333333333333</v>
      </c>
      <c r="I28" s="5">
        <f>'CV Rotina &lt;2A - residência'!S28</f>
        <v>0.86111111111111116</v>
      </c>
      <c r="J28" s="5">
        <f>'CV Rotina &lt;2A - residência'!U28</f>
        <v>0.90277777777777779</v>
      </c>
      <c r="K28" s="5">
        <f>'CV Rotina &lt;2A - residência'!W28</f>
        <v>1.0555555555555556</v>
      </c>
      <c r="L28" s="5">
        <f>'CV Rotina &lt;2A - residência'!AA28</f>
        <v>1.0555555555555556</v>
      </c>
      <c r="M28" s="4">
        <f t="shared" si="0"/>
        <v>2</v>
      </c>
      <c r="N28" s="4">
        <f t="shared" si="1"/>
        <v>3</v>
      </c>
      <c r="O28" s="4">
        <f t="shared" si="2"/>
        <v>5</v>
      </c>
      <c r="P28" s="4">
        <f t="shared" si="3"/>
        <v>1</v>
      </c>
    </row>
    <row r="29" spans="1:16">
      <c r="A29" s="4" t="s">
        <v>47</v>
      </c>
      <c r="B29" s="4" t="s">
        <v>74</v>
      </c>
      <c r="C29" s="5">
        <f>'CV Rotina &lt;2A - residência'!K29</f>
        <v>1</v>
      </c>
      <c r="D29" s="5">
        <f>'CV Rotina &lt;2A - residência'!AC29</f>
        <v>1.0652173913043479</v>
      </c>
      <c r="E29" s="5">
        <f>'CV Rotina &lt;2A - residência'!M29</f>
        <v>1.0869565217391304</v>
      </c>
      <c r="F29" s="5">
        <f>'CV Rotina &lt;2A - residência'!O29</f>
        <v>1.0869565217391304</v>
      </c>
      <c r="G29" s="5">
        <f>'CV Rotina &lt;2A - residência'!Q29</f>
        <v>0.97826086956521741</v>
      </c>
      <c r="H29" s="5">
        <f>'CV Rotina &lt;2A - residência'!Y29</f>
        <v>0.60869565217391308</v>
      </c>
      <c r="I29" s="5">
        <f>'CV Rotina &lt;2A - residência'!S29</f>
        <v>1.0652173913043479</v>
      </c>
      <c r="J29" s="5">
        <f>'CV Rotina &lt;2A - residência'!U29</f>
        <v>0.73913043478260865</v>
      </c>
      <c r="K29" s="5">
        <f>'CV Rotina &lt;2A - residência'!W29</f>
        <v>0.58695652173913049</v>
      </c>
      <c r="L29" s="5">
        <f>'CV Rotina &lt;2A - residência'!AA29</f>
        <v>0.56521739130434778</v>
      </c>
      <c r="M29" s="4">
        <f t="shared" si="0"/>
        <v>2</v>
      </c>
      <c r="N29" s="4">
        <f t="shared" si="1"/>
        <v>4</v>
      </c>
      <c r="O29" s="4">
        <f t="shared" si="2"/>
        <v>6</v>
      </c>
      <c r="P29" s="4">
        <f t="shared" si="3"/>
        <v>3</v>
      </c>
    </row>
    <row r="30" spans="1:16">
      <c r="A30" s="4" t="s">
        <v>49</v>
      </c>
      <c r="B30" s="4" t="s">
        <v>75</v>
      </c>
      <c r="C30" s="5">
        <f>'CV Rotina &lt;2A - residência'!K30</f>
        <v>0.88148148148148153</v>
      </c>
      <c r="D30" s="5">
        <f>'CV Rotina &lt;2A - residência'!AC30</f>
        <v>1.0222222222222221</v>
      </c>
      <c r="E30" s="5">
        <f>'CV Rotina &lt;2A - residência'!M30</f>
        <v>0.98518518518518516</v>
      </c>
      <c r="F30" s="5">
        <f>'CV Rotina &lt;2A - residência'!O30</f>
        <v>0.98518518518518516</v>
      </c>
      <c r="G30" s="5">
        <f>'CV Rotina &lt;2A - residência'!Q30</f>
        <v>1.0296296296296297</v>
      </c>
      <c r="H30" s="5">
        <f>'CV Rotina &lt;2A - residência'!Y30</f>
        <v>0.89629629629629626</v>
      </c>
      <c r="I30" s="5">
        <f>'CV Rotina &lt;2A - residência'!S30</f>
        <v>1.0444444444444445</v>
      </c>
      <c r="J30" s="5">
        <f>'CV Rotina &lt;2A - residência'!U30</f>
        <v>0.77037037037037037</v>
      </c>
      <c r="K30" s="5">
        <f>'CV Rotina &lt;2A - residência'!W30</f>
        <v>0.78518518518518521</v>
      </c>
      <c r="L30" s="5">
        <f>'CV Rotina &lt;2A - residência'!AA30</f>
        <v>0.88888888888888884</v>
      </c>
      <c r="M30" s="4">
        <f t="shared" si="0"/>
        <v>1</v>
      </c>
      <c r="N30" s="4">
        <f t="shared" si="1"/>
        <v>4</v>
      </c>
      <c r="O30" s="4">
        <f t="shared" si="2"/>
        <v>5</v>
      </c>
      <c r="P30" s="4">
        <f t="shared" si="3"/>
        <v>3</v>
      </c>
    </row>
    <row r="31" spans="1:16">
      <c r="A31" s="4" t="s">
        <v>40</v>
      </c>
      <c r="B31" s="4" t="s">
        <v>76</v>
      </c>
      <c r="C31" s="5">
        <f>'CV Rotina &lt;2A - residência'!K31</f>
        <v>0.87337662337662336</v>
      </c>
      <c r="D31" s="5">
        <f>'CV Rotina &lt;2A - residência'!AC31</f>
        <v>0.85064935064935066</v>
      </c>
      <c r="E31" s="5">
        <f>'CV Rotina &lt;2A - residência'!M31</f>
        <v>0.81168831168831168</v>
      </c>
      <c r="F31" s="5">
        <f>'CV Rotina &lt;2A - residência'!O31</f>
        <v>0.80032467532467533</v>
      </c>
      <c r="G31" s="5">
        <f>'CV Rotina &lt;2A - residência'!Q31</f>
        <v>0.84090909090909094</v>
      </c>
      <c r="H31" s="5">
        <f>'CV Rotina &lt;2A - residência'!Y31</f>
        <v>0.84902597402597402</v>
      </c>
      <c r="I31" s="5">
        <f>'CV Rotina &lt;2A - residência'!S31</f>
        <v>0.8441558441558441</v>
      </c>
      <c r="J31" s="5">
        <f>'CV Rotina &lt;2A - residência'!U31</f>
        <v>0.61850649350649356</v>
      </c>
      <c r="K31" s="5">
        <f>'CV Rotina &lt;2A - residência'!W31</f>
        <v>0.7191558441558441</v>
      </c>
      <c r="L31" s="5">
        <f>'CV Rotina &lt;2A - residência'!AA31</f>
        <v>0.61688311688311692</v>
      </c>
      <c r="M31" s="4">
        <f t="shared" si="0"/>
        <v>0</v>
      </c>
      <c r="N31" s="4">
        <f t="shared" si="1"/>
        <v>0</v>
      </c>
      <c r="O31" s="4">
        <f t="shared" si="2"/>
        <v>0</v>
      </c>
      <c r="P31" s="4">
        <f t="shared" si="3"/>
        <v>0</v>
      </c>
    </row>
    <row r="32" spans="1:16">
      <c r="A32" s="4" t="s">
        <v>40</v>
      </c>
      <c r="B32" s="4" t="s">
        <v>77</v>
      </c>
      <c r="C32" s="5">
        <f>'CV Rotina &lt;2A - residência'!K32</f>
        <v>0.81428571428571428</v>
      </c>
      <c r="D32" s="5">
        <f>'CV Rotina &lt;2A - residência'!AC32</f>
        <v>0.9</v>
      </c>
      <c r="E32" s="5">
        <f>'CV Rotina &lt;2A - residência'!M32</f>
        <v>0.93571428571428572</v>
      </c>
      <c r="F32" s="5">
        <f>'CV Rotina &lt;2A - residência'!O32</f>
        <v>0.9285714285714286</v>
      </c>
      <c r="G32" s="5">
        <f>'CV Rotina &lt;2A - residência'!Q32</f>
        <v>0.90714285714285714</v>
      </c>
      <c r="H32" s="5">
        <f>'CV Rotina &lt;2A - residência'!Y32</f>
        <v>0.87142857142857144</v>
      </c>
      <c r="I32" s="5">
        <f>'CV Rotina &lt;2A - residência'!S32</f>
        <v>0.87142857142857144</v>
      </c>
      <c r="J32" s="5">
        <f>'CV Rotina &lt;2A - residência'!U32</f>
        <v>0.82857142857142863</v>
      </c>
      <c r="K32" s="5">
        <f>'CV Rotina &lt;2A - residência'!W32</f>
        <v>0.75714285714285712</v>
      </c>
      <c r="L32" s="5">
        <f>'CV Rotina &lt;2A - residência'!AA32</f>
        <v>0.98571428571428577</v>
      </c>
      <c r="M32" s="4">
        <f t="shared" si="0"/>
        <v>1</v>
      </c>
      <c r="N32" s="4">
        <f t="shared" si="1"/>
        <v>1</v>
      </c>
      <c r="O32" s="4">
        <f t="shared" si="2"/>
        <v>2</v>
      </c>
      <c r="P32" s="4">
        <f t="shared" si="3"/>
        <v>0</v>
      </c>
    </row>
    <row r="33" spans="1:16">
      <c r="A33" s="4" t="s">
        <v>40</v>
      </c>
      <c r="B33" s="4" t="s">
        <v>78</v>
      </c>
      <c r="C33" s="5">
        <f>'CV Rotina &lt;2A - residência'!K33</f>
        <v>0.78048780487804881</v>
      </c>
      <c r="D33" s="5">
        <f>'CV Rotina &lt;2A - residência'!AC33</f>
        <v>0.97560975609756095</v>
      </c>
      <c r="E33" s="5">
        <f>'CV Rotina &lt;2A - residência'!M33</f>
        <v>0.82926829268292679</v>
      </c>
      <c r="F33" s="5">
        <f>'CV Rotina &lt;2A - residência'!O33</f>
        <v>0.82926829268292679</v>
      </c>
      <c r="G33" s="5">
        <f>'CV Rotina &lt;2A - residência'!Q33</f>
        <v>0.90243902439024393</v>
      </c>
      <c r="H33" s="5">
        <f>'CV Rotina &lt;2A - residência'!Y33</f>
        <v>0.85365853658536583</v>
      </c>
      <c r="I33" s="5">
        <f>'CV Rotina &lt;2A - residência'!S33</f>
        <v>0.95121951219512191</v>
      </c>
      <c r="J33" s="5">
        <f>'CV Rotina &lt;2A - residência'!U33</f>
        <v>0.78048780487804881</v>
      </c>
      <c r="K33" s="5">
        <f>'CV Rotina &lt;2A - residência'!W33</f>
        <v>1.0731707317073171</v>
      </c>
      <c r="L33" s="5">
        <f>'CV Rotina &lt;2A - residência'!AA33</f>
        <v>1.0975609756097562</v>
      </c>
      <c r="M33" s="4">
        <f t="shared" si="0"/>
        <v>1</v>
      </c>
      <c r="N33" s="4">
        <f t="shared" si="1"/>
        <v>3</v>
      </c>
      <c r="O33" s="4">
        <f t="shared" si="2"/>
        <v>4</v>
      </c>
      <c r="P33" s="4">
        <f t="shared" si="3"/>
        <v>0</v>
      </c>
    </row>
    <row r="34" spans="1:16">
      <c r="A34" s="4" t="s">
        <v>49</v>
      </c>
      <c r="B34" s="4" t="s">
        <v>79</v>
      </c>
      <c r="C34" s="5">
        <f>'CV Rotina &lt;2A - residência'!K34</f>
        <v>0.98181818181818181</v>
      </c>
      <c r="D34" s="5">
        <f>'CV Rotina &lt;2A - residência'!AC34</f>
        <v>0.83636363636363631</v>
      </c>
      <c r="E34" s="5">
        <f>'CV Rotina &lt;2A - residência'!M34</f>
        <v>0.83636363636363631</v>
      </c>
      <c r="F34" s="5">
        <f>'CV Rotina &lt;2A - residência'!O34</f>
        <v>0.83636363636363631</v>
      </c>
      <c r="G34" s="5">
        <f>'CV Rotina &lt;2A - residência'!Q34</f>
        <v>0.83636363636363631</v>
      </c>
      <c r="H34" s="5">
        <f>'CV Rotina &lt;2A - residência'!Y34</f>
        <v>1.1272727272727272</v>
      </c>
      <c r="I34" s="5">
        <f>'CV Rotina &lt;2A - residência'!S34</f>
        <v>0.72727272727272729</v>
      </c>
      <c r="J34" s="5">
        <f>'CV Rotina &lt;2A - residência'!U34</f>
        <v>0.81818181818181823</v>
      </c>
      <c r="K34" s="5">
        <f>'CV Rotina &lt;2A - residência'!W34</f>
        <v>1.0181818181818181</v>
      </c>
      <c r="L34" s="5">
        <f>'CV Rotina &lt;2A - residência'!AA34</f>
        <v>1.0363636363636364</v>
      </c>
      <c r="M34" s="4">
        <f t="shared" si="0"/>
        <v>1</v>
      </c>
      <c r="N34" s="4">
        <f t="shared" si="1"/>
        <v>3</v>
      </c>
      <c r="O34" s="4">
        <f t="shared" si="2"/>
        <v>4</v>
      </c>
      <c r="P34" s="4">
        <f t="shared" si="3"/>
        <v>1</v>
      </c>
    </row>
    <row r="35" spans="1:16">
      <c r="A35" s="4" t="s">
        <v>49</v>
      </c>
      <c r="B35" s="4" t="s">
        <v>80</v>
      </c>
      <c r="C35" s="5">
        <f>'CV Rotina &lt;2A - residência'!K35</f>
        <v>0.69767441860465118</v>
      </c>
      <c r="D35" s="5">
        <f>'CV Rotina &lt;2A - residência'!AC35</f>
        <v>1</v>
      </c>
      <c r="E35" s="5">
        <f>'CV Rotina &lt;2A - residência'!M35</f>
        <v>1.0465116279069768</v>
      </c>
      <c r="F35" s="5">
        <f>'CV Rotina &lt;2A - residência'!O35</f>
        <v>1.0232558139534884</v>
      </c>
      <c r="G35" s="5">
        <f>'CV Rotina &lt;2A - residência'!Q35</f>
        <v>1.0232558139534884</v>
      </c>
      <c r="H35" s="5">
        <f>'CV Rotina &lt;2A - residência'!Y35</f>
        <v>0.95348837209302328</v>
      </c>
      <c r="I35" s="5">
        <f>'CV Rotina &lt;2A - residência'!S35</f>
        <v>1.1627906976744187</v>
      </c>
      <c r="J35" s="5">
        <f>'CV Rotina &lt;2A - residência'!U35</f>
        <v>0.95348837209302328</v>
      </c>
      <c r="K35" s="5">
        <f>'CV Rotina &lt;2A - residência'!W35</f>
        <v>0.90697674418604646</v>
      </c>
      <c r="L35" s="5">
        <f>'CV Rotina &lt;2A - residência'!AA35</f>
        <v>0.95348837209302328</v>
      </c>
      <c r="M35" s="4">
        <f t="shared" ref="M35:M66" si="4">COUNTIF(C35:D35,"&gt;=0,9")</f>
        <v>1</v>
      </c>
      <c r="N35" s="4">
        <f t="shared" si="1"/>
        <v>7</v>
      </c>
      <c r="O35" s="4">
        <f t="shared" si="2"/>
        <v>8</v>
      </c>
      <c r="P35" s="4">
        <f t="shared" si="3"/>
        <v>4</v>
      </c>
    </row>
    <row r="36" spans="1:16">
      <c r="A36" s="4" t="s">
        <v>49</v>
      </c>
      <c r="B36" s="4" t="s">
        <v>81</v>
      </c>
      <c r="C36" s="5">
        <f>'CV Rotina &lt;2A - residência'!K36</f>
        <v>0.90384615384615385</v>
      </c>
      <c r="D36" s="5">
        <f>'CV Rotina &lt;2A - residência'!AC36</f>
        <v>1.25</v>
      </c>
      <c r="E36" s="5">
        <f>'CV Rotina &lt;2A - residência'!M36</f>
        <v>1.4423076923076923</v>
      </c>
      <c r="F36" s="5">
        <f>'CV Rotina &lt;2A - residência'!O36</f>
        <v>1.4423076923076923</v>
      </c>
      <c r="G36" s="5">
        <f>'CV Rotina &lt;2A - residência'!Q36</f>
        <v>1.25</v>
      </c>
      <c r="H36" s="5">
        <f>'CV Rotina &lt;2A - residência'!Y36</f>
        <v>1.0769230769230769</v>
      </c>
      <c r="I36" s="5">
        <f>'CV Rotina &lt;2A - residência'!S36</f>
        <v>1.5</v>
      </c>
      <c r="J36" s="5">
        <f>'CV Rotina &lt;2A - residência'!U36</f>
        <v>1.3076923076923077</v>
      </c>
      <c r="K36" s="5">
        <f>'CV Rotina &lt;2A - residência'!W36</f>
        <v>0.94230769230769229</v>
      </c>
      <c r="L36" s="5">
        <f>'CV Rotina &lt;2A - residência'!AA36</f>
        <v>1.1923076923076923</v>
      </c>
      <c r="M36" s="4">
        <f t="shared" si="4"/>
        <v>2</v>
      </c>
      <c r="N36" s="4">
        <f t="shared" si="1"/>
        <v>7</v>
      </c>
      <c r="O36" s="4">
        <f t="shared" si="2"/>
        <v>9</v>
      </c>
      <c r="P36" s="4">
        <f t="shared" si="3"/>
        <v>4</v>
      </c>
    </row>
    <row r="37" spans="1:16">
      <c r="A37" s="4" t="s">
        <v>40</v>
      </c>
      <c r="B37" s="4" t="s">
        <v>82</v>
      </c>
      <c r="C37" s="5">
        <f>'CV Rotina &lt;2A - residência'!K37</f>
        <v>0.97619047619047616</v>
      </c>
      <c r="D37" s="5">
        <f>'CV Rotina &lt;2A - residência'!AC37</f>
        <v>1.0714285714285714</v>
      </c>
      <c r="E37" s="5">
        <f>'CV Rotina &lt;2A - residência'!M37</f>
        <v>0.90476190476190477</v>
      </c>
      <c r="F37" s="5">
        <f>'CV Rotina &lt;2A - residência'!O37</f>
        <v>0.90476190476190477</v>
      </c>
      <c r="G37" s="5">
        <f>'CV Rotina &lt;2A - residência'!Q37</f>
        <v>1.0952380952380953</v>
      </c>
      <c r="H37" s="5">
        <f>'CV Rotina &lt;2A - residência'!Y37</f>
        <v>1.0476190476190477</v>
      </c>
      <c r="I37" s="5">
        <f>'CV Rotina &lt;2A - residência'!S37</f>
        <v>0.95238095238095233</v>
      </c>
      <c r="J37" s="5">
        <f>'CV Rotina &lt;2A - residência'!U37</f>
        <v>0.8571428571428571</v>
      </c>
      <c r="K37" s="5">
        <f>'CV Rotina &lt;2A - residência'!W37</f>
        <v>0.73809523809523814</v>
      </c>
      <c r="L37" s="5">
        <f>'CV Rotina &lt;2A - residência'!AA37</f>
        <v>0.83333333333333337</v>
      </c>
      <c r="M37" s="4">
        <f t="shared" si="4"/>
        <v>2</v>
      </c>
      <c r="N37" s="4">
        <f t="shared" si="1"/>
        <v>3</v>
      </c>
      <c r="O37" s="4">
        <f t="shared" si="2"/>
        <v>5</v>
      </c>
      <c r="P37" s="4">
        <f t="shared" si="3"/>
        <v>2</v>
      </c>
    </row>
    <row r="38" spans="1:16">
      <c r="A38" s="4" t="s">
        <v>49</v>
      </c>
      <c r="B38" s="4" t="s">
        <v>83</v>
      </c>
      <c r="C38" s="5">
        <f>'CV Rotina &lt;2A - residência'!K38</f>
        <v>0.9747474747474747</v>
      </c>
      <c r="D38" s="5">
        <f>'CV Rotina &lt;2A - residência'!AC38</f>
        <v>0.89898989898989901</v>
      </c>
      <c r="E38" s="5">
        <f>'CV Rotina &lt;2A - residência'!M38</f>
        <v>0.8232323232323232</v>
      </c>
      <c r="F38" s="5">
        <f>'CV Rotina &lt;2A - residência'!O38</f>
        <v>0.79797979797979801</v>
      </c>
      <c r="G38" s="5">
        <f>'CV Rotina &lt;2A - residência'!Q38</f>
        <v>0.86363636363636365</v>
      </c>
      <c r="H38" s="5">
        <f>'CV Rotina &lt;2A - residência'!Y38</f>
        <v>0.9494949494949495</v>
      </c>
      <c r="I38" s="5">
        <f>'CV Rotina &lt;2A - residência'!S38</f>
        <v>0.8232323232323232</v>
      </c>
      <c r="J38" s="5">
        <f>'CV Rotina &lt;2A - residência'!U38</f>
        <v>0.57070707070707072</v>
      </c>
      <c r="K38" s="5">
        <f>'CV Rotina &lt;2A - residência'!W38</f>
        <v>0.84848484848484851</v>
      </c>
      <c r="L38" s="5">
        <f>'CV Rotina &lt;2A - residência'!AA38</f>
        <v>0.74242424242424243</v>
      </c>
      <c r="M38" s="4">
        <f t="shared" si="4"/>
        <v>1</v>
      </c>
      <c r="N38" s="4">
        <f t="shared" si="1"/>
        <v>0</v>
      </c>
      <c r="O38" s="4">
        <f t="shared" si="2"/>
        <v>1</v>
      </c>
      <c r="P38" s="4">
        <f t="shared" si="3"/>
        <v>0</v>
      </c>
    </row>
    <row r="39" spans="1:16">
      <c r="A39" s="4" t="s">
        <v>40</v>
      </c>
      <c r="B39" s="4" t="s">
        <v>84</v>
      </c>
      <c r="C39" s="5">
        <f>'CV Rotina &lt;2A - residência'!K39</f>
        <v>1.1000000000000001</v>
      </c>
      <c r="D39" s="5">
        <f>'CV Rotina &lt;2A - residência'!AC39</f>
        <v>0.96</v>
      </c>
      <c r="E39" s="5">
        <f>'CV Rotina &lt;2A - residência'!M39</f>
        <v>0.88</v>
      </c>
      <c r="F39" s="5">
        <f>'CV Rotina &lt;2A - residência'!O39</f>
        <v>0.88</v>
      </c>
      <c r="G39" s="5">
        <f>'CV Rotina &lt;2A - residência'!Q39</f>
        <v>1.04</v>
      </c>
      <c r="H39" s="5">
        <f>'CV Rotina &lt;2A - residência'!Y39</f>
        <v>0.74</v>
      </c>
      <c r="I39" s="5">
        <f>'CV Rotina &lt;2A - residência'!S39</f>
        <v>1.06</v>
      </c>
      <c r="J39" s="5">
        <f>'CV Rotina &lt;2A - residência'!U39</f>
        <v>0.8</v>
      </c>
      <c r="K39" s="5">
        <f>'CV Rotina &lt;2A - residência'!W39</f>
        <v>0.64</v>
      </c>
      <c r="L39" s="5">
        <f>'CV Rotina &lt;2A - residência'!AA39</f>
        <v>0.62</v>
      </c>
      <c r="M39" s="4">
        <f t="shared" si="4"/>
        <v>2</v>
      </c>
      <c r="N39" s="4">
        <f t="shared" si="1"/>
        <v>2</v>
      </c>
      <c r="O39" s="4">
        <f t="shared" si="2"/>
        <v>4</v>
      </c>
      <c r="P39" s="4">
        <f t="shared" si="3"/>
        <v>1</v>
      </c>
    </row>
    <row r="40" spans="1:16">
      <c r="A40" s="4" t="s">
        <v>49</v>
      </c>
      <c r="B40" s="4" t="s">
        <v>85</v>
      </c>
      <c r="C40" s="5">
        <f>'CV Rotina &lt;2A - residência'!K40</f>
        <v>0.69285714285714284</v>
      </c>
      <c r="D40" s="5">
        <f>'CV Rotina &lt;2A - residência'!AC40</f>
        <v>0.73571428571428577</v>
      </c>
      <c r="E40" s="5">
        <f>'CV Rotina &lt;2A - residência'!M40</f>
        <v>0.72142857142857142</v>
      </c>
      <c r="F40" s="5">
        <f>'CV Rotina &lt;2A - residência'!O40</f>
        <v>0.72142857142857142</v>
      </c>
      <c r="G40" s="5">
        <f>'CV Rotina &lt;2A - residência'!Q40</f>
        <v>0.72142857142857142</v>
      </c>
      <c r="H40" s="5">
        <f>'CV Rotina &lt;2A - residência'!Y40</f>
        <v>0.97142857142857142</v>
      </c>
      <c r="I40" s="5">
        <f>'CV Rotina &lt;2A - residência'!S40</f>
        <v>0.77142857142857146</v>
      </c>
      <c r="J40" s="5">
        <f>'CV Rotina &lt;2A - residência'!U40</f>
        <v>0.90714285714285714</v>
      </c>
      <c r="K40" s="5">
        <f>'CV Rotina &lt;2A - residência'!W40</f>
        <v>0.83571428571428574</v>
      </c>
      <c r="L40" s="5">
        <f>'CV Rotina &lt;2A - residência'!AA40</f>
        <v>0.91428571428571426</v>
      </c>
      <c r="M40" s="4">
        <f t="shared" si="4"/>
        <v>0</v>
      </c>
      <c r="N40" s="4">
        <f t="shared" si="1"/>
        <v>1</v>
      </c>
      <c r="O40" s="4">
        <f t="shared" si="2"/>
        <v>1</v>
      </c>
      <c r="P40" s="4">
        <f t="shared" si="3"/>
        <v>1</v>
      </c>
    </row>
    <row r="41" spans="1:16">
      <c r="A41" s="4" t="s">
        <v>43</v>
      </c>
      <c r="B41" s="4" t="s">
        <v>86</v>
      </c>
      <c r="C41" s="5">
        <f>'CV Rotina &lt;2A - residência'!K41</f>
        <v>1.0059171597633136</v>
      </c>
      <c r="D41" s="5">
        <f>'CV Rotina &lt;2A - residência'!AC41</f>
        <v>0.9349112426035503</v>
      </c>
      <c r="E41" s="5">
        <f>'CV Rotina &lt;2A - residência'!M41</f>
        <v>0.88165680473372776</v>
      </c>
      <c r="F41" s="5">
        <f>'CV Rotina &lt;2A - residência'!O41</f>
        <v>0.86390532544378695</v>
      </c>
      <c r="G41" s="5">
        <f>'CV Rotina &lt;2A - residência'!Q41</f>
        <v>0.90532544378698221</v>
      </c>
      <c r="H41" s="5">
        <f>'CV Rotina &lt;2A - residência'!Y41</f>
        <v>0.91715976331360949</v>
      </c>
      <c r="I41" s="5">
        <f>'CV Rotina &lt;2A - residência'!S41</f>
        <v>0.90532544378698221</v>
      </c>
      <c r="J41" s="5">
        <f>'CV Rotina &lt;2A - residência'!U41</f>
        <v>0.66863905325443784</v>
      </c>
      <c r="K41" s="5">
        <f>'CV Rotina &lt;2A - residência'!W41</f>
        <v>0.82840236686390534</v>
      </c>
      <c r="L41" s="5">
        <f>'CV Rotina &lt;2A - residência'!AA41</f>
        <v>0.80473372781065089</v>
      </c>
      <c r="M41" s="4">
        <f t="shared" si="4"/>
        <v>2</v>
      </c>
      <c r="N41" s="4">
        <f t="shared" si="1"/>
        <v>0</v>
      </c>
      <c r="O41" s="4">
        <f t="shared" si="2"/>
        <v>2</v>
      </c>
      <c r="P41" s="4">
        <f t="shared" si="3"/>
        <v>0</v>
      </c>
    </row>
    <row r="42" spans="1:16">
      <c r="A42" s="4" t="s">
        <v>49</v>
      </c>
      <c r="B42" s="4" t="s">
        <v>87</v>
      </c>
      <c r="C42" s="5">
        <f>'CV Rotina &lt;2A - residência'!K42</f>
        <v>1.3913043478260869</v>
      </c>
      <c r="D42" s="5">
        <f>'CV Rotina &lt;2A - residência'!AC42</f>
        <v>0.69565217391304346</v>
      </c>
      <c r="E42" s="5">
        <f>'CV Rotina &lt;2A - residência'!M42</f>
        <v>0.71739130434782605</v>
      </c>
      <c r="F42" s="5">
        <f>'CV Rotina &lt;2A - residência'!O42</f>
        <v>0.71739130434782605</v>
      </c>
      <c r="G42" s="5">
        <f>'CV Rotina &lt;2A - residência'!Q42</f>
        <v>0.67391304347826086</v>
      </c>
      <c r="H42" s="5">
        <f>'CV Rotina &lt;2A - residência'!Y42</f>
        <v>1.0434782608695652</v>
      </c>
      <c r="I42" s="5">
        <f>'CV Rotina &lt;2A - residência'!S42</f>
        <v>0.69565217391304346</v>
      </c>
      <c r="J42" s="5">
        <f>'CV Rotina &lt;2A - residência'!U42</f>
        <v>0.60869565217391308</v>
      </c>
      <c r="K42" s="5">
        <f>'CV Rotina &lt;2A - residência'!W42</f>
        <v>0.91304347826086951</v>
      </c>
      <c r="L42" s="5">
        <f>'CV Rotina &lt;2A - residência'!AA42</f>
        <v>0.95652173913043481</v>
      </c>
      <c r="M42" s="4">
        <f t="shared" si="4"/>
        <v>1</v>
      </c>
      <c r="N42" s="4">
        <f t="shared" si="1"/>
        <v>2</v>
      </c>
      <c r="O42" s="4">
        <f t="shared" si="2"/>
        <v>3</v>
      </c>
      <c r="P42" s="4">
        <f t="shared" si="3"/>
        <v>1</v>
      </c>
    </row>
    <row r="43" spans="1:16">
      <c r="A43" s="4" t="s">
        <v>40</v>
      </c>
      <c r="B43" s="4" t="s">
        <v>88</v>
      </c>
      <c r="C43" s="5">
        <f>'CV Rotina &lt;2A - residência'!K43</f>
        <v>0.94230769230769229</v>
      </c>
      <c r="D43" s="5">
        <f>'CV Rotina &lt;2A - residência'!AC43</f>
        <v>0.75</v>
      </c>
      <c r="E43" s="5">
        <f>'CV Rotina &lt;2A - residência'!M43</f>
        <v>0.82692307692307687</v>
      </c>
      <c r="F43" s="5">
        <f>'CV Rotina &lt;2A - residência'!O43</f>
        <v>0.82692307692307687</v>
      </c>
      <c r="G43" s="5">
        <f>'CV Rotina &lt;2A - residência'!Q43</f>
        <v>0.69230769230769229</v>
      </c>
      <c r="H43" s="5">
        <f>'CV Rotina &lt;2A - residência'!Y43</f>
        <v>0.73076923076923073</v>
      </c>
      <c r="I43" s="5">
        <f>'CV Rotina &lt;2A - residência'!S43</f>
        <v>0.78846153846153844</v>
      </c>
      <c r="J43" s="5">
        <f>'CV Rotina &lt;2A - residência'!U43</f>
        <v>0.82692307692307687</v>
      </c>
      <c r="K43" s="5">
        <f>'CV Rotina &lt;2A - residência'!W43</f>
        <v>0.57692307692307687</v>
      </c>
      <c r="L43" s="5">
        <f>'CV Rotina &lt;2A - residência'!AA43</f>
        <v>0.61538461538461542</v>
      </c>
      <c r="M43" s="4">
        <f t="shared" si="4"/>
        <v>1</v>
      </c>
      <c r="N43" s="4">
        <f t="shared" si="1"/>
        <v>0</v>
      </c>
      <c r="O43" s="4">
        <f t="shared" si="2"/>
        <v>1</v>
      </c>
      <c r="P43" s="4">
        <f t="shared" si="3"/>
        <v>0</v>
      </c>
    </row>
    <row r="44" spans="1:16">
      <c r="A44" s="4" t="s">
        <v>40</v>
      </c>
      <c r="B44" s="4" t="s">
        <v>89</v>
      </c>
      <c r="C44" s="5">
        <f>'CV Rotina &lt;2A - residência'!K44</f>
        <v>0.88095238095238093</v>
      </c>
      <c r="D44" s="5">
        <f>'CV Rotina &lt;2A - residência'!AC44</f>
        <v>0.90476190476190477</v>
      </c>
      <c r="E44" s="5">
        <f>'CV Rotina &lt;2A - residência'!M44</f>
        <v>0.83333333333333337</v>
      </c>
      <c r="F44" s="5">
        <f>'CV Rotina &lt;2A - residência'!O44</f>
        <v>0.8571428571428571</v>
      </c>
      <c r="G44" s="5">
        <f>'CV Rotina &lt;2A - residência'!Q44</f>
        <v>0.80952380952380953</v>
      </c>
      <c r="H44" s="5">
        <f>'CV Rotina &lt;2A - residência'!Y44</f>
        <v>0.8571428571428571</v>
      </c>
      <c r="I44" s="5">
        <f>'CV Rotina &lt;2A - residência'!S44</f>
        <v>0.83333333333333337</v>
      </c>
      <c r="J44" s="5">
        <f>'CV Rotina &lt;2A - residência'!U44</f>
        <v>1.0714285714285714</v>
      </c>
      <c r="K44" s="5">
        <f>'CV Rotina &lt;2A - residência'!W44</f>
        <v>0.95238095238095233</v>
      </c>
      <c r="L44" s="5">
        <f>'CV Rotina &lt;2A - residência'!AA44</f>
        <v>0.97619047619047616</v>
      </c>
      <c r="M44" s="4">
        <f t="shared" si="4"/>
        <v>1</v>
      </c>
      <c r="N44" s="4">
        <f t="shared" si="1"/>
        <v>3</v>
      </c>
      <c r="O44" s="4">
        <f t="shared" si="2"/>
        <v>4</v>
      </c>
      <c r="P44" s="4">
        <f t="shared" si="3"/>
        <v>0</v>
      </c>
    </row>
    <row r="45" spans="1:16">
      <c r="A45" s="4" t="s">
        <v>47</v>
      </c>
      <c r="B45" s="4" t="s">
        <v>90</v>
      </c>
      <c r="C45" s="5">
        <f>'CV Rotina &lt;2A - residência'!K45</f>
        <v>1.0125918153200419</v>
      </c>
      <c r="D45" s="5">
        <f>'CV Rotina &lt;2A - residência'!AC45</f>
        <v>0.81427072402938094</v>
      </c>
      <c r="E45" s="5">
        <f>'CV Rotina &lt;2A - residência'!M45</f>
        <v>0.86883525708289611</v>
      </c>
      <c r="F45" s="5">
        <f>'CV Rotina &lt;2A - residência'!O45</f>
        <v>0.83840503672612798</v>
      </c>
      <c r="G45" s="5">
        <f>'CV Rotina &lt;2A - residência'!Q45</f>
        <v>0.79958027282266531</v>
      </c>
      <c r="H45" s="5">
        <f>'CV Rotina &lt;2A - residência'!Y45</f>
        <v>0.79013641133263379</v>
      </c>
      <c r="I45" s="5">
        <f>'CV Rotina &lt;2A - residência'!S45</f>
        <v>0.8132214060860441</v>
      </c>
      <c r="J45" s="5">
        <f>'CV Rotina &lt;2A - residência'!U45</f>
        <v>0.63168940188877232</v>
      </c>
      <c r="K45" s="5">
        <f>'CV Rotina &lt;2A - residência'!W45</f>
        <v>0.76390346274921306</v>
      </c>
      <c r="L45" s="5">
        <f>'CV Rotina &lt;2A - residência'!AA45</f>
        <v>0.77124868835257088</v>
      </c>
      <c r="M45" s="4">
        <f t="shared" si="4"/>
        <v>1</v>
      </c>
      <c r="N45" s="4">
        <f t="shared" si="1"/>
        <v>0</v>
      </c>
      <c r="O45" s="4">
        <f t="shared" si="2"/>
        <v>1</v>
      </c>
      <c r="P45" s="4">
        <f t="shared" si="3"/>
        <v>0</v>
      </c>
    </row>
    <row r="46" spans="1:16">
      <c r="A46" s="4" t="s">
        <v>47</v>
      </c>
      <c r="B46" s="4" t="s">
        <v>91</v>
      </c>
      <c r="C46" s="5">
        <f>'CV Rotina &lt;2A - residência'!K46</f>
        <v>1.1176470588235294</v>
      </c>
      <c r="D46" s="5">
        <f>'CV Rotina &lt;2A - residência'!AC46</f>
        <v>1.0196078431372548</v>
      </c>
      <c r="E46" s="5">
        <f>'CV Rotina &lt;2A - residência'!M46</f>
        <v>0.78431372549019607</v>
      </c>
      <c r="F46" s="5">
        <f>'CV Rotina &lt;2A - residência'!O46</f>
        <v>0.80392156862745101</v>
      </c>
      <c r="G46" s="5">
        <f>'CV Rotina &lt;2A - residência'!Q46</f>
        <v>1.0196078431372548</v>
      </c>
      <c r="H46" s="5">
        <f>'CV Rotina &lt;2A - residência'!Y46</f>
        <v>0.88235294117647056</v>
      </c>
      <c r="I46" s="5">
        <f>'CV Rotina &lt;2A - residência'!S46</f>
        <v>1.0588235294117647</v>
      </c>
      <c r="J46" s="5">
        <f>'CV Rotina &lt;2A - residência'!U46</f>
        <v>0.78431372549019607</v>
      </c>
      <c r="K46" s="5">
        <f>'CV Rotina &lt;2A - residência'!W46</f>
        <v>0.70588235294117652</v>
      </c>
      <c r="L46" s="5">
        <f>'CV Rotina &lt;2A - residência'!AA46</f>
        <v>0.62745098039215685</v>
      </c>
      <c r="M46" s="4">
        <f t="shared" si="4"/>
        <v>2</v>
      </c>
      <c r="N46" s="4">
        <f t="shared" si="1"/>
        <v>2</v>
      </c>
      <c r="O46" s="4">
        <f t="shared" si="2"/>
        <v>4</v>
      </c>
      <c r="P46" s="4">
        <f t="shared" si="3"/>
        <v>1</v>
      </c>
    </row>
    <row r="47" spans="1:16">
      <c r="A47" s="4" t="s">
        <v>49</v>
      </c>
      <c r="B47" s="4" t="s">
        <v>92</v>
      </c>
      <c r="C47" s="5">
        <f>'CV Rotina &lt;2A - residência'!K47</f>
        <v>1.0103626943005182</v>
      </c>
      <c r="D47" s="5">
        <f>'CV Rotina &lt;2A - residência'!AC47</f>
        <v>0.95336787564766834</v>
      </c>
      <c r="E47" s="5">
        <f>'CV Rotina &lt;2A - residência'!M47</f>
        <v>0.91709844559585496</v>
      </c>
      <c r="F47" s="5">
        <f>'CV Rotina &lt;2A - residência'!O47</f>
        <v>0.94300518134715028</v>
      </c>
      <c r="G47" s="5">
        <f>'CV Rotina &lt;2A - residência'!Q47</f>
        <v>0.96373056994818651</v>
      </c>
      <c r="H47" s="5">
        <f>'CV Rotina &lt;2A - residência'!Y47</f>
        <v>0.86528497409326421</v>
      </c>
      <c r="I47" s="5">
        <f>'CV Rotina &lt;2A - residência'!S47</f>
        <v>1.0207253886010363</v>
      </c>
      <c r="J47" s="5">
        <f>'CV Rotina &lt;2A - residência'!U47</f>
        <v>0.46632124352331605</v>
      </c>
      <c r="K47" s="5">
        <f>'CV Rotina &lt;2A - residência'!W47</f>
        <v>0.84974093264248707</v>
      </c>
      <c r="L47" s="5">
        <f>'CV Rotina &lt;2A - residência'!AA47</f>
        <v>0.77720207253886009</v>
      </c>
      <c r="M47" s="4">
        <f t="shared" si="4"/>
        <v>2</v>
      </c>
      <c r="N47" s="4">
        <f t="shared" si="1"/>
        <v>2</v>
      </c>
      <c r="O47" s="4">
        <f t="shared" si="2"/>
        <v>4</v>
      </c>
      <c r="P47" s="4">
        <f t="shared" si="3"/>
        <v>1</v>
      </c>
    </row>
    <row r="48" spans="1:16">
      <c r="A48" s="4" t="s">
        <v>40</v>
      </c>
      <c r="B48" s="4" t="s">
        <v>93</v>
      </c>
      <c r="C48" s="5">
        <f>'CV Rotina &lt;2A - residência'!K48</f>
        <v>0.74626865671641796</v>
      </c>
      <c r="D48" s="5">
        <f>'CV Rotina &lt;2A - residência'!AC48</f>
        <v>0.94029850746268662</v>
      </c>
      <c r="E48" s="5">
        <f>'CV Rotina &lt;2A - residência'!M48</f>
        <v>0.88059701492537312</v>
      </c>
      <c r="F48" s="5">
        <f>'CV Rotina &lt;2A - residência'!O48</f>
        <v>0.76119402985074625</v>
      </c>
      <c r="G48" s="5">
        <f>'CV Rotina &lt;2A - residência'!Q48</f>
        <v>0.9850746268656716</v>
      </c>
      <c r="H48" s="5">
        <f>'CV Rotina &lt;2A - residência'!Y48</f>
        <v>0.92537313432835822</v>
      </c>
      <c r="I48" s="5">
        <f>'CV Rotina &lt;2A - residência'!S48</f>
        <v>0.83582089552238803</v>
      </c>
      <c r="J48" s="5">
        <f>'CV Rotina &lt;2A - residência'!U48</f>
        <v>0.85074626865671643</v>
      </c>
      <c r="K48" s="5">
        <f>'CV Rotina &lt;2A - residência'!W48</f>
        <v>0.70149253731343286</v>
      </c>
      <c r="L48" s="5">
        <f>'CV Rotina &lt;2A - residência'!AA48</f>
        <v>0.68656716417910446</v>
      </c>
      <c r="M48" s="4">
        <f t="shared" si="4"/>
        <v>1</v>
      </c>
      <c r="N48" s="4">
        <f t="shared" si="1"/>
        <v>1</v>
      </c>
      <c r="O48" s="4">
        <f t="shared" si="2"/>
        <v>2</v>
      </c>
      <c r="P48" s="4">
        <f t="shared" si="3"/>
        <v>1</v>
      </c>
    </row>
    <row r="49" spans="1:16">
      <c r="A49" s="4" t="s">
        <v>47</v>
      </c>
      <c r="B49" s="4" t="s">
        <v>94</v>
      </c>
      <c r="C49" s="5">
        <f>'CV Rotina &lt;2A - residência'!K49</f>
        <v>0.75714285714285712</v>
      </c>
      <c r="D49" s="5">
        <f>'CV Rotina &lt;2A - residência'!AC49</f>
        <v>0.7</v>
      </c>
      <c r="E49" s="5">
        <f>'CV Rotina &lt;2A - residência'!M49</f>
        <v>0.58571428571428574</v>
      </c>
      <c r="F49" s="5">
        <f>'CV Rotina &lt;2A - residência'!O49</f>
        <v>0.6</v>
      </c>
      <c r="G49" s="5">
        <f>'CV Rotina &lt;2A - residência'!Q49</f>
        <v>0.7</v>
      </c>
      <c r="H49" s="5">
        <f>'CV Rotina &lt;2A - residência'!Y49</f>
        <v>0.77142857142857146</v>
      </c>
      <c r="I49" s="5">
        <f>'CV Rotina &lt;2A - residência'!S49</f>
        <v>0.7142857142857143</v>
      </c>
      <c r="J49" s="5">
        <f>'CV Rotina &lt;2A - residência'!U49</f>
        <v>0.77142857142857146</v>
      </c>
      <c r="K49" s="5">
        <f>'CV Rotina &lt;2A - residência'!W49</f>
        <v>0.7142857142857143</v>
      </c>
      <c r="L49" s="5">
        <f>'CV Rotina &lt;2A - residência'!AA49</f>
        <v>0.77142857142857146</v>
      </c>
      <c r="M49" s="4">
        <f t="shared" si="4"/>
        <v>0</v>
      </c>
      <c r="N49" s="4">
        <f t="shared" si="1"/>
        <v>0</v>
      </c>
      <c r="O49" s="4">
        <f t="shared" si="2"/>
        <v>0</v>
      </c>
      <c r="P49" s="4">
        <f t="shared" si="3"/>
        <v>0</v>
      </c>
    </row>
    <row r="50" spans="1:16">
      <c r="A50" s="4" t="s">
        <v>49</v>
      </c>
      <c r="B50" s="4" t="s">
        <v>95</v>
      </c>
      <c r="C50" s="5">
        <f>'CV Rotina &lt;2A - residência'!K50</f>
        <v>0.91346153846153844</v>
      </c>
      <c r="D50" s="5">
        <f>'CV Rotina &lt;2A - residência'!AC50</f>
        <v>0.58653846153846156</v>
      </c>
      <c r="E50" s="5">
        <f>'CV Rotina &lt;2A - residência'!M50</f>
        <v>0.72115384615384615</v>
      </c>
      <c r="F50" s="5">
        <f>'CV Rotina &lt;2A - residência'!O50</f>
        <v>0.74038461538461542</v>
      </c>
      <c r="G50" s="5">
        <f>'CV Rotina &lt;2A - residência'!Q50</f>
        <v>0.59615384615384615</v>
      </c>
      <c r="H50" s="5">
        <f>'CV Rotina &lt;2A - residência'!Y50</f>
        <v>1.1153846153846154</v>
      </c>
      <c r="I50" s="5">
        <f>'CV Rotina &lt;2A - residência'!S50</f>
        <v>0.60576923076923073</v>
      </c>
      <c r="J50" s="5">
        <f>'CV Rotina &lt;2A - residência'!U50</f>
        <v>0.80769230769230771</v>
      </c>
      <c r="K50" s="5">
        <f>'CV Rotina &lt;2A - residência'!W50</f>
        <v>0.75</v>
      </c>
      <c r="L50" s="5">
        <f>'CV Rotina &lt;2A - residência'!AA50</f>
        <v>0.69230769230769229</v>
      </c>
      <c r="M50" s="4">
        <f t="shared" si="4"/>
        <v>1</v>
      </c>
      <c r="N50" s="4">
        <f t="shared" si="1"/>
        <v>1</v>
      </c>
      <c r="O50" s="4">
        <f t="shared" si="2"/>
        <v>2</v>
      </c>
      <c r="P50" s="4">
        <f t="shared" si="3"/>
        <v>1</v>
      </c>
    </row>
    <row r="51" spans="1:16">
      <c r="A51" s="4" t="s">
        <v>43</v>
      </c>
      <c r="B51" s="4" t="s">
        <v>96</v>
      </c>
      <c r="C51" s="5">
        <f>'CV Rotina &lt;2A - residência'!K51</f>
        <v>0.65476190476190477</v>
      </c>
      <c r="D51" s="5">
        <f>'CV Rotina &lt;2A - residência'!AC51</f>
        <v>1.2142857142857142</v>
      </c>
      <c r="E51" s="5">
        <f>'CV Rotina &lt;2A - residência'!M51</f>
        <v>1.0238095238095237</v>
      </c>
      <c r="F51" s="5">
        <f>'CV Rotina &lt;2A - residência'!O51</f>
        <v>1.0476190476190477</v>
      </c>
      <c r="G51" s="5">
        <f>'CV Rotina &lt;2A - residência'!Q51</f>
        <v>1.2023809523809523</v>
      </c>
      <c r="H51" s="5">
        <f>'CV Rotina &lt;2A - residência'!Y51</f>
        <v>0.75</v>
      </c>
      <c r="I51" s="5">
        <f>'CV Rotina &lt;2A - residência'!S51</f>
        <v>1</v>
      </c>
      <c r="J51" s="5">
        <f>'CV Rotina &lt;2A - residência'!U51</f>
        <v>0.9285714285714286</v>
      </c>
      <c r="K51" s="5">
        <f>'CV Rotina &lt;2A - residência'!W51</f>
        <v>0.88095238095238093</v>
      </c>
      <c r="L51" s="5">
        <f>'CV Rotina &lt;2A - residência'!AA51</f>
        <v>0.9285714285714286</v>
      </c>
      <c r="M51" s="4">
        <f t="shared" si="4"/>
        <v>1</v>
      </c>
      <c r="N51" s="4">
        <f t="shared" si="1"/>
        <v>4</v>
      </c>
      <c r="O51" s="4">
        <f t="shared" si="2"/>
        <v>5</v>
      </c>
      <c r="P51" s="4">
        <f t="shared" si="3"/>
        <v>3</v>
      </c>
    </row>
    <row r="52" spans="1:16">
      <c r="A52" s="4" t="s">
        <v>43</v>
      </c>
      <c r="B52" s="4" t="s">
        <v>97</v>
      </c>
      <c r="C52" s="5">
        <f>'CV Rotina &lt;2A - residência'!K52</f>
        <v>0.53333333333333333</v>
      </c>
      <c r="D52" s="5">
        <f>'CV Rotina &lt;2A - residência'!AC52</f>
        <v>0.5</v>
      </c>
      <c r="E52" s="5">
        <f>'CV Rotina &lt;2A - residência'!M52</f>
        <v>0.36666666666666664</v>
      </c>
      <c r="F52" s="5">
        <f>'CV Rotina &lt;2A - residência'!O52</f>
        <v>0.33333333333333331</v>
      </c>
      <c r="G52" s="5">
        <f>'CV Rotina &lt;2A - residência'!Q52</f>
        <v>0.4</v>
      </c>
      <c r="H52" s="5">
        <f>'CV Rotina &lt;2A - residência'!Y52</f>
        <v>0.53333333333333333</v>
      </c>
      <c r="I52" s="5">
        <f>'CV Rotina &lt;2A - residência'!S52</f>
        <v>0.5</v>
      </c>
      <c r="J52" s="5">
        <f>'CV Rotina &lt;2A - residência'!U52</f>
        <v>0.56666666666666665</v>
      </c>
      <c r="K52" s="5">
        <f>'CV Rotina &lt;2A - residência'!W52</f>
        <v>0.73333333333333328</v>
      </c>
      <c r="L52" s="5">
        <f>'CV Rotina &lt;2A - residência'!AA52</f>
        <v>0.53333333333333333</v>
      </c>
      <c r="M52" s="4">
        <f t="shared" si="4"/>
        <v>0</v>
      </c>
      <c r="N52" s="4">
        <f t="shared" si="1"/>
        <v>0</v>
      </c>
      <c r="O52" s="4">
        <f t="shared" si="2"/>
        <v>0</v>
      </c>
      <c r="P52" s="4">
        <f t="shared" si="3"/>
        <v>0</v>
      </c>
    </row>
    <row r="53" spans="1:16">
      <c r="A53" s="4" t="s">
        <v>49</v>
      </c>
      <c r="B53" s="4" t="s">
        <v>98</v>
      </c>
      <c r="C53" s="5">
        <f>'CV Rotina &lt;2A - residência'!K53</f>
        <v>1.1927710843373494</v>
      </c>
      <c r="D53" s="5">
        <f>'CV Rotina &lt;2A - residência'!AC53</f>
        <v>1.036144578313253</v>
      </c>
      <c r="E53" s="5">
        <f>'CV Rotina &lt;2A - residência'!M53</f>
        <v>1.2289156626506024</v>
      </c>
      <c r="F53" s="5">
        <f>'CV Rotina &lt;2A - residência'!O53</f>
        <v>1.2168674698795181</v>
      </c>
      <c r="G53" s="5">
        <f>'CV Rotina &lt;2A - residência'!Q53</f>
        <v>1.0240963855421688</v>
      </c>
      <c r="H53" s="5">
        <f>'CV Rotina &lt;2A - residência'!Y53</f>
        <v>1.0843373493975903</v>
      </c>
      <c r="I53" s="5">
        <f>'CV Rotina &lt;2A - residência'!S53</f>
        <v>1.072289156626506</v>
      </c>
      <c r="J53" s="5">
        <f>'CV Rotina &lt;2A - residência'!U53</f>
        <v>0.95180722891566261</v>
      </c>
      <c r="K53" s="5">
        <f>'CV Rotina &lt;2A - residência'!W53</f>
        <v>0.95180722891566261</v>
      </c>
      <c r="L53" s="5">
        <f>'CV Rotina &lt;2A - residência'!AA53</f>
        <v>1.4216867469879517</v>
      </c>
      <c r="M53" s="4">
        <f t="shared" si="4"/>
        <v>2</v>
      </c>
      <c r="N53" s="4">
        <f t="shared" si="1"/>
        <v>8</v>
      </c>
      <c r="O53" s="4">
        <f t="shared" si="2"/>
        <v>10</v>
      </c>
      <c r="P53" s="4">
        <f t="shared" si="3"/>
        <v>4</v>
      </c>
    </row>
    <row r="54" spans="1:16">
      <c r="A54" s="4" t="s">
        <v>49</v>
      </c>
      <c r="B54" s="4" t="s">
        <v>99</v>
      </c>
      <c r="C54" s="5">
        <f>'CV Rotina &lt;2A - residência'!K54</f>
        <v>0.77419354838709675</v>
      </c>
      <c r="D54" s="5">
        <f>'CV Rotina &lt;2A - residência'!AC54</f>
        <v>0.70967741935483875</v>
      </c>
      <c r="E54" s="5">
        <f>'CV Rotina &lt;2A - residência'!M54</f>
        <v>0.77419354838709675</v>
      </c>
      <c r="F54" s="5">
        <f>'CV Rotina &lt;2A - residência'!O54</f>
        <v>0.75806451612903225</v>
      </c>
      <c r="G54" s="5">
        <f>'CV Rotina &lt;2A - residência'!Q54</f>
        <v>0.69354838709677424</v>
      </c>
      <c r="H54" s="5">
        <f>'CV Rotina &lt;2A - residência'!Y54</f>
        <v>1.0161290322580645</v>
      </c>
      <c r="I54" s="5">
        <f>'CV Rotina &lt;2A - residência'!S54</f>
        <v>0.66129032258064513</v>
      </c>
      <c r="J54" s="5">
        <f>'CV Rotina &lt;2A - residência'!U54</f>
        <v>0.88709677419354838</v>
      </c>
      <c r="K54" s="5">
        <f>'CV Rotina &lt;2A - residência'!W54</f>
        <v>0.80645161290322576</v>
      </c>
      <c r="L54" s="5">
        <f>'CV Rotina &lt;2A - residência'!AA54</f>
        <v>0.74193548387096775</v>
      </c>
      <c r="M54" s="4">
        <f t="shared" si="4"/>
        <v>0</v>
      </c>
      <c r="N54" s="4">
        <f t="shared" si="1"/>
        <v>1</v>
      </c>
      <c r="O54" s="4">
        <f t="shared" si="2"/>
        <v>1</v>
      </c>
      <c r="P54" s="4">
        <f t="shared" si="3"/>
        <v>1</v>
      </c>
    </row>
    <row r="55" spans="1:16">
      <c r="A55" s="4" t="s">
        <v>43</v>
      </c>
      <c r="B55" s="4" t="s">
        <v>100</v>
      </c>
      <c r="C55" s="5">
        <f>'CV Rotina &lt;2A - residência'!K55</f>
        <v>0.94514767932489452</v>
      </c>
      <c r="D55" s="5">
        <f>'CV Rotina &lt;2A - residência'!AC55</f>
        <v>0.94514767932489452</v>
      </c>
      <c r="E55" s="5">
        <f>'CV Rotina &lt;2A - residência'!M55</f>
        <v>0.97046413502109707</v>
      </c>
      <c r="F55" s="5">
        <f>'CV Rotina &lt;2A - residência'!O55</f>
        <v>0.97890295358649793</v>
      </c>
      <c r="G55" s="5">
        <f>'CV Rotina &lt;2A - residência'!Q55</f>
        <v>0.93670886075949367</v>
      </c>
      <c r="H55" s="5">
        <f>'CV Rotina &lt;2A - residência'!Y55</f>
        <v>1.029535864978903</v>
      </c>
      <c r="I55" s="5">
        <f>'CV Rotina &lt;2A - residência'!S55</f>
        <v>1.0042194092827004</v>
      </c>
      <c r="J55" s="5">
        <f>'CV Rotina &lt;2A - residência'!U55</f>
        <v>0.80168776371308015</v>
      </c>
      <c r="K55" s="5">
        <f>'CV Rotina &lt;2A - residência'!W55</f>
        <v>0.94936708860759489</v>
      </c>
      <c r="L55" s="5">
        <f>'CV Rotina &lt;2A - residência'!AA55</f>
        <v>1.0506329113924051</v>
      </c>
      <c r="M55" s="4">
        <f t="shared" si="4"/>
        <v>2</v>
      </c>
      <c r="N55" s="4">
        <f t="shared" si="1"/>
        <v>5</v>
      </c>
      <c r="O55" s="4">
        <f t="shared" si="2"/>
        <v>7</v>
      </c>
      <c r="P55" s="4">
        <f t="shared" si="3"/>
        <v>3</v>
      </c>
    </row>
    <row r="56" spans="1:16">
      <c r="A56" s="4" t="s">
        <v>47</v>
      </c>
      <c r="B56" s="4" t="s">
        <v>101</v>
      </c>
      <c r="C56" s="5">
        <f>'CV Rotina &lt;2A - residência'!K56</f>
        <v>0.84126984126984128</v>
      </c>
      <c r="D56" s="5">
        <f>'CV Rotina &lt;2A - residência'!AC56</f>
        <v>1.0317460317460319</v>
      </c>
      <c r="E56" s="5">
        <f>'CV Rotina &lt;2A - residência'!M56</f>
        <v>1.0793650793650793</v>
      </c>
      <c r="F56" s="5">
        <f>'CV Rotina &lt;2A - residência'!O56</f>
        <v>1.0476190476190477</v>
      </c>
      <c r="G56" s="5">
        <f>'CV Rotina &lt;2A - residência'!Q56</f>
        <v>1.0317460317460319</v>
      </c>
      <c r="H56" s="5">
        <f>'CV Rotina &lt;2A - residência'!Y56</f>
        <v>1.3174603174603174</v>
      </c>
      <c r="I56" s="5">
        <f>'CV Rotina &lt;2A - residência'!S56</f>
        <v>1.0952380952380953</v>
      </c>
      <c r="J56" s="5">
        <f>'CV Rotina &lt;2A - residência'!U56</f>
        <v>1.2063492063492063</v>
      </c>
      <c r="K56" s="5">
        <f>'CV Rotina &lt;2A - residência'!W56</f>
        <v>1.0793650793650793</v>
      </c>
      <c r="L56" s="5">
        <f>'CV Rotina &lt;2A - residência'!AA56</f>
        <v>1.0952380952380953</v>
      </c>
      <c r="M56" s="4">
        <f t="shared" si="4"/>
        <v>1</v>
      </c>
      <c r="N56" s="4">
        <f t="shared" si="1"/>
        <v>8</v>
      </c>
      <c r="O56" s="4">
        <f t="shared" si="2"/>
        <v>9</v>
      </c>
      <c r="P56" s="4">
        <f t="shared" si="3"/>
        <v>4</v>
      </c>
    </row>
    <row r="57" spans="1:16">
      <c r="A57" s="4" t="s">
        <v>43</v>
      </c>
      <c r="B57" s="4" t="s">
        <v>102</v>
      </c>
      <c r="C57" s="5">
        <f>'CV Rotina &lt;2A - residência'!K57</f>
        <v>0.66666666666666663</v>
      </c>
      <c r="D57" s="5">
        <f>'CV Rotina &lt;2A - residência'!AC57</f>
        <v>1.0185185185185186</v>
      </c>
      <c r="E57" s="5">
        <f>'CV Rotina &lt;2A - residência'!M57</f>
        <v>1.1759259259259258</v>
      </c>
      <c r="F57" s="5">
        <f>'CV Rotina &lt;2A - residência'!O57</f>
        <v>1.1388888888888888</v>
      </c>
      <c r="G57" s="5">
        <f>'CV Rotina &lt;2A - residência'!Q57</f>
        <v>1.0185185185185186</v>
      </c>
      <c r="H57" s="5">
        <f>'CV Rotina &lt;2A - residência'!Y57</f>
        <v>1.037037037037037</v>
      </c>
      <c r="I57" s="5">
        <f>'CV Rotina &lt;2A - residência'!S57</f>
        <v>0.96296296296296291</v>
      </c>
      <c r="J57" s="5">
        <f>'CV Rotina &lt;2A - residência'!U57</f>
        <v>0.86111111111111116</v>
      </c>
      <c r="K57" s="5">
        <f>'CV Rotina &lt;2A - residência'!W57</f>
        <v>0.79629629629629628</v>
      </c>
      <c r="L57" s="5">
        <f>'CV Rotina &lt;2A - residência'!AA57</f>
        <v>0.89814814814814814</v>
      </c>
      <c r="M57" s="4">
        <f t="shared" si="4"/>
        <v>1</v>
      </c>
      <c r="N57" s="4">
        <f t="shared" si="1"/>
        <v>5</v>
      </c>
      <c r="O57" s="4">
        <f t="shared" si="2"/>
        <v>6</v>
      </c>
      <c r="P57" s="4">
        <f t="shared" si="3"/>
        <v>4</v>
      </c>
    </row>
    <row r="58" spans="1:16">
      <c r="A58" s="4" t="s">
        <v>43</v>
      </c>
      <c r="B58" s="4" t="s">
        <v>103</v>
      </c>
      <c r="C58" s="5">
        <f>'CV Rotina &lt;2A - residência'!K58</f>
        <v>0.61061946902654862</v>
      </c>
      <c r="D58" s="5">
        <f>'CV Rotina &lt;2A - residência'!AC58</f>
        <v>1.0176991150442478</v>
      </c>
      <c r="E58" s="5">
        <f>'CV Rotina &lt;2A - residência'!M58</f>
        <v>1.0973451327433628</v>
      </c>
      <c r="F58" s="5">
        <f>'CV Rotina &lt;2A - residência'!O58</f>
        <v>1.0707964601769913</v>
      </c>
      <c r="G58" s="5">
        <f>'CV Rotina &lt;2A - residência'!Q58</f>
        <v>0.95575221238938057</v>
      </c>
      <c r="H58" s="5">
        <f>'CV Rotina &lt;2A - residência'!Y58</f>
        <v>1.0796460176991149</v>
      </c>
      <c r="I58" s="5">
        <f>'CV Rotina &lt;2A - residência'!S58</f>
        <v>1.0707964601769913</v>
      </c>
      <c r="J58" s="5">
        <f>'CV Rotina &lt;2A - residência'!U58</f>
        <v>0.83185840707964598</v>
      </c>
      <c r="K58" s="5">
        <f>'CV Rotina &lt;2A - residência'!W58</f>
        <v>0.90265486725663713</v>
      </c>
      <c r="L58" s="5">
        <f>'CV Rotina &lt;2A - residência'!AA58</f>
        <v>0.84070796460176989</v>
      </c>
      <c r="M58" s="4">
        <f t="shared" si="4"/>
        <v>1</v>
      </c>
      <c r="N58" s="4">
        <f t="shared" si="1"/>
        <v>5</v>
      </c>
      <c r="O58" s="4">
        <f t="shared" si="2"/>
        <v>6</v>
      </c>
      <c r="P58" s="4">
        <f t="shared" si="3"/>
        <v>4</v>
      </c>
    </row>
    <row r="59" spans="1:16">
      <c r="A59" s="4" t="s">
        <v>49</v>
      </c>
      <c r="B59" s="4" t="s">
        <v>104</v>
      </c>
      <c r="C59" s="5">
        <f>'CV Rotina &lt;2A - residência'!K59</f>
        <v>0.70909090909090911</v>
      </c>
      <c r="D59" s="5">
        <f>'CV Rotina &lt;2A - residência'!AC59</f>
        <v>0.72727272727272729</v>
      </c>
      <c r="E59" s="5">
        <f>'CV Rotina &lt;2A - residência'!M59</f>
        <v>0.79090909090909089</v>
      </c>
      <c r="F59" s="5">
        <f>'CV Rotina &lt;2A - residência'!O59</f>
        <v>0.75454545454545452</v>
      </c>
      <c r="G59" s="5">
        <f>'CV Rotina &lt;2A - residência'!Q59</f>
        <v>0.76363636363636367</v>
      </c>
      <c r="H59" s="5">
        <f>'CV Rotina &lt;2A - residência'!Y59</f>
        <v>0.91818181818181821</v>
      </c>
      <c r="I59" s="5">
        <f>'CV Rotina &lt;2A - residência'!S59</f>
        <v>0.76363636363636367</v>
      </c>
      <c r="J59" s="5">
        <f>'CV Rotina &lt;2A - residência'!U59</f>
        <v>0.7</v>
      </c>
      <c r="K59" s="5">
        <f>'CV Rotina &lt;2A - residência'!W59</f>
        <v>0.9</v>
      </c>
      <c r="L59" s="5">
        <f>'CV Rotina &lt;2A - residência'!AA59</f>
        <v>0.82727272727272727</v>
      </c>
      <c r="M59" s="4">
        <f t="shared" si="4"/>
        <v>0</v>
      </c>
      <c r="N59" s="4">
        <f t="shared" si="1"/>
        <v>0</v>
      </c>
      <c r="O59" s="4">
        <f t="shared" si="2"/>
        <v>0</v>
      </c>
      <c r="P59" s="4">
        <f t="shared" si="3"/>
        <v>0</v>
      </c>
    </row>
    <row r="60" spans="1:16">
      <c r="A60" s="4" t="s">
        <v>43</v>
      </c>
      <c r="B60" s="4" t="s">
        <v>105</v>
      </c>
      <c r="C60" s="5">
        <f>'CV Rotina &lt;2A - residência'!K60</f>
        <v>1.2352941176470589</v>
      </c>
      <c r="D60" s="5">
        <f>'CV Rotina &lt;2A - residência'!AC60</f>
        <v>1.8823529411764706</v>
      </c>
      <c r="E60" s="5">
        <f>'CV Rotina &lt;2A - residência'!M60</f>
        <v>1.411764705882353</v>
      </c>
      <c r="F60" s="5">
        <f>'CV Rotina &lt;2A - residência'!O60</f>
        <v>1.1764705882352942</v>
      </c>
      <c r="G60" s="5">
        <f>'CV Rotina &lt;2A - residência'!Q60</f>
        <v>1.9411764705882353</v>
      </c>
      <c r="H60" s="5">
        <f>'CV Rotina &lt;2A - residência'!Y60</f>
        <v>1.1764705882352942</v>
      </c>
      <c r="I60" s="5">
        <f>'CV Rotina &lt;2A - residência'!S60</f>
        <v>1.4705882352941178</v>
      </c>
      <c r="J60" s="5">
        <f>'CV Rotina &lt;2A - residência'!U60</f>
        <v>1.2941176470588236</v>
      </c>
      <c r="K60" s="5">
        <f>'CV Rotina &lt;2A - residência'!W60</f>
        <v>1.4705882352941178</v>
      </c>
      <c r="L60" s="5">
        <f>'CV Rotina &lt;2A - residência'!AA60</f>
        <v>1.5294117647058822</v>
      </c>
      <c r="M60" s="4">
        <f t="shared" si="4"/>
        <v>2</v>
      </c>
      <c r="N60" s="4">
        <f t="shared" si="1"/>
        <v>8</v>
      </c>
      <c r="O60" s="4">
        <f t="shared" si="2"/>
        <v>10</v>
      </c>
      <c r="P60" s="4">
        <f t="shared" si="3"/>
        <v>4</v>
      </c>
    </row>
    <row r="61" spans="1:16">
      <c r="A61" s="4" t="s">
        <v>49</v>
      </c>
      <c r="B61" s="4" t="s">
        <v>106</v>
      </c>
      <c r="C61" s="5">
        <f>'CV Rotina &lt;2A - residência'!K61</f>
        <v>0.92957746478873238</v>
      </c>
      <c r="D61" s="5">
        <f>'CV Rotina &lt;2A - residência'!AC61</f>
        <v>0.81690140845070425</v>
      </c>
      <c r="E61" s="5">
        <f>'CV Rotina &lt;2A - residência'!M61</f>
        <v>0.94366197183098588</v>
      </c>
      <c r="F61" s="5">
        <f>'CV Rotina &lt;2A - residência'!O61</f>
        <v>0.92957746478873238</v>
      </c>
      <c r="G61" s="5">
        <f>'CV Rotina &lt;2A - residência'!Q61</f>
        <v>0.84507042253521125</v>
      </c>
      <c r="H61" s="5">
        <f>'CV Rotina &lt;2A - residência'!Y61</f>
        <v>1.1830985915492958</v>
      </c>
      <c r="I61" s="5">
        <f>'CV Rotina &lt;2A - residência'!S61</f>
        <v>0.85915492957746475</v>
      </c>
      <c r="J61" s="5">
        <f>'CV Rotina &lt;2A - residência'!U61</f>
        <v>0.78873239436619713</v>
      </c>
      <c r="K61" s="5">
        <f>'CV Rotina &lt;2A - residência'!W61</f>
        <v>0.9859154929577465</v>
      </c>
      <c r="L61" s="5">
        <f>'CV Rotina &lt;2A - residência'!AA61</f>
        <v>1.0140845070422535</v>
      </c>
      <c r="M61" s="4">
        <f t="shared" si="4"/>
        <v>1</v>
      </c>
      <c r="N61" s="4">
        <f t="shared" si="1"/>
        <v>3</v>
      </c>
      <c r="O61" s="4">
        <f t="shared" si="2"/>
        <v>4</v>
      </c>
      <c r="P61" s="4">
        <f t="shared" si="3"/>
        <v>1</v>
      </c>
    </row>
    <row r="62" spans="1:16">
      <c r="A62" s="4" t="s">
        <v>47</v>
      </c>
      <c r="B62" s="4" t="s">
        <v>107</v>
      </c>
      <c r="C62" s="5">
        <f>'CV Rotina &lt;2A - residência'!K62</f>
        <v>0.95789473684210524</v>
      </c>
      <c r="D62" s="5">
        <f>'CV Rotina &lt;2A - residência'!AC62</f>
        <v>0.98947368421052628</v>
      </c>
      <c r="E62" s="5">
        <f>'CV Rotina &lt;2A - residência'!M62</f>
        <v>1.0421052631578946</v>
      </c>
      <c r="F62" s="5">
        <f>'CV Rotina &lt;2A - residência'!O62</f>
        <v>1.0315789473684212</v>
      </c>
      <c r="G62" s="5">
        <f>'CV Rotina &lt;2A - residência'!Q62</f>
        <v>1.0105263157894737</v>
      </c>
      <c r="H62" s="5">
        <f>'CV Rotina &lt;2A - residência'!Y62</f>
        <v>1.0210526315789474</v>
      </c>
      <c r="I62" s="5">
        <f>'CV Rotina &lt;2A - residência'!S62</f>
        <v>1</v>
      </c>
      <c r="J62" s="5">
        <f>'CV Rotina &lt;2A - residência'!U62</f>
        <v>0.91578947368421049</v>
      </c>
      <c r="K62" s="5">
        <f>'CV Rotina &lt;2A - residência'!W62</f>
        <v>1.0842105263157895</v>
      </c>
      <c r="L62" s="5">
        <f>'CV Rotina &lt;2A - residência'!AA62</f>
        <v>1.4210526315789473</v>
      </c>
      <c r="M62" s="4">
        <f t="shared" si="4"/>
        <v>2</v>
      </c>
      <c r="N62" s="4">
        <f t="shared" si="1"/>
        <v>7</v>
      </c>
      <c r="O62" s="4">
        <f t="shared" si="2"/>
        <v>9</v>
      </c>
      <c r="P62" s="4">
        <f t="shared" si="3"/>
        <v>4</v>
      </c>
    </row>
    <row r="63" spans="1:16">
      <c r="A63" s="4" t="s">
        <v>49</v>
      </c>
      <c r="B63" s="4" t="s">
        <v>108</v>
      </c>
      <c r="C63" s="5">
        <f>'CV Rotina &lt;2A - residência'!K63</f>
        <v>0.9</v>
      </c>
      <c r="D63" s="5">
        <f>'CV Rotina &lt;2A - residência'!AC63</f>
        <v>0.97499999999999998</v>
      </c>
      <c r="E63" s="5">
        <f>'CV Rotina &lt;2A - residência'!M63</f>
        <v>0.77500000000000002</v>
      </c>
      <c r="F63" s="5">
        <f>'CV Rotina &lt;2A - residência'!O63</f>
        <v>0.77500000000000002</v>
      </c>
      <c r="G63" s="5">
        <f>'CV Rotina &lt;2A - residência'!Q63</f>
        <v>1</v>
      </c>
      <c r="H63" s="5">
        <f>'CV Rotina &lt;2A - residência'!Y63</f>
        <v>1.075</v>
      </c>
      <c r="I63" s="5">
        <f>'CV Rotina &lt;2A - residência'!S63</f>
        <v>0.9</v>
      </c>
      <c r="J63" s="5">
        <f>'CV Rotina &lt;2A - residência'!U63</f>
        <v>0.7</v>
      </c>
      <c r="K63" s="5">
        <f>'CV Rotina &lt;2A - residência'!W63</f>
        <v>0.875</v>
      </c>
      <c r="L63" s="5">
        <f>'CV Rotina &lt;2A - residência'!AA63</f>
        <v>0.9</v>
      </c>
      <c r="M63" s="4">
        <f t="shared" si="4"/>
        <v>2</v>
      </c>
      <c r="N63" s="4">
        <f t="shared" si="1"/>
        <v>2</v>
      </c>
      <c r="O63" s="4">
        <f t="shared" si="2"/>
        <v>4</v>
      </c>
      <c r="P63" s="4">
        <f t="shared" si="3"/>
        <v>2</v>
      </c>
    </row>
    <row r="64" spans="1:16">
      <c r="A64" s="4" t="s">
        <v>40</v>
      </c>
      <c r="B64" s="4" t="s">
        <v>109</v>
      </c>
      <c r="C64" s="5">
        <f>'CV Rotina &lt;2A - residência'!K64</f>
        <v>0.88888888888888884</v>
      </c>
      <c r="D64" s="5">
        <f>'CV Rotina &lt;2A - residência'!AC64</f>
        <v>0.63888888888888884</v>
      </c>
      <c r="E64" s="5">
        <f>'CV Rotina &lt;2A - residência'!M64</f>
        <v>0.83333333333333337</v>
      </c>
      <c r="F64" s="5">
        <f>'CV Rotina &lt;2A - residência'!O64</f>
        <v>0.83333333333333337</v>
      </c>
      <c r="G64" s="5">
        <f>'CV Rotina &lt;2A - residência'!Q64</f>
        <v>0.63888888888888884</v>
      </c>
      <c r="H64" s="5">
        <f>'CV Rotina &lt;2A - residência'!Y64</f>
        <v>1.0833333333333333</v>
      </c>
      <c r="I64" s="5">
        <f>'CV Rotina &lt;2A - residência'!S64</f>
        <v>0.75</v>
      </c>
      <c r="J64" s="5">
        <f>'CV Rotina &lt;2A - residência'!U64</f>
        <v>0.97222222222222221</v>
      </c>
      <c r="K64" s="5">
        <f>'CV Rotina &lt;2A - residência'!W64</f>
        <v>1.1111111111111112</v>
      </c>
      <c r="L64" s="5">
        <f>'CV Rotina &lt;2A - residência'!AA64</f>
        <v>1.0277777777777777</v>
      </c>
      <c r="M64" s="4">
        <f t="shared" si="4"/>
        <v>0</v>
      </c>
      <c r="N64" s="4">
        <f t="shared" si="1"/>
        <v>4</v>
      </c>
      <c r="O64" s="4">
        <f t="shared" si="2"/>
        <v>4</v>
      </c>
      <c r="P64" s="4">
        <f t="shared" si="3"/>
        <v>1</v>
      </c>
    </row>
    <row r="65" spans="1:16">
      <c r="A65" s="4" t="s">
        <v>40</v>
      </c>
      <c r="B65" s="4" t="s">
        <v>110</v>
      </c>
      <c r="C65" s="5">
        <f>'CV Rotina &lt;2A - residência'!K65</f>
        <v>1.0234741784037558</v>
      </c>
      <c r="D65" s="5">
        <f>'CV Rotina &lt;2A - residência'!AC65</f>
        <v>1.0610328638497653</v>
      </c>
      <c r="E65" s="5">
        <f>'CV Rotina &lt;2A - residência'!M65</f>
        <v>1.1173708920187793</v>
      </c>
      <c r="F65" s="5">
        <f>'CV Rotina &lt;2A - residência'!O65</f>
        <v>1.1220657276995305</v>
      </c>
      <c r="G65" s="5">
        <f>'CV Rotina &lt;2A - residência'!Q65</f>
        <v>1.0422535211267605</v>
      </c>
      <c r="H65" s="5">
        <f>'CV Rotina &lt;2A - residência'!Y65</f>
        <v>1.0234741784037558</v>
      </c>
      <c r="I65" s="5">
        <f>'CV Rotina &lt;2A - residência'!S65</f>
        <v>1.07981220657277</v>
      </c>
      <c r="J65" s="5">
        <f>'CV Rotina &lt;2A - residência'!U65</f>
        <v>0.93896713615023475</v>
      </c>
      <c r="K65" s="5">
        <f>'CV Rotina &lt;2A - residência'!W65</f>
        <v>0.9859154929577465</v>
      </c>
      <c r="L65" s="5">
        <f>'CV Rotina &lt;2A - residência'!AA65</f>
        <v>1.051643192488263</v>
      </c>
      <c r="M65" s="4">
        <f t="shared" si="4"/>
        <v>2</v>
      </c>
      <c r="N65" s="4">
        <f t="shared" si="1"/>
        <v>7</v>
      </c>
      <c r="O65" s="4">
        <f t="shared" si="2"/>
        <v>9</v>
      </c>
      <c r="P65" s="4">
        <f t="shared" si="3"/>
        <v>4</v>
      </c>
    </row>
    <row r="66" spans="1:16">
      <c r="A66" s="4" t="s">
        <v>40</v>
      </c>
      <c r="B66" s="4" t="s">
        <v>111</v>
      </c>
      <c r="C66" s="5">
        <f>'CV Rotina &lt;2A - residência'!K66</f>
        <v>0.89719626168224298</v>
      </c>
      <c r="D66" s="5">
        <f>'CV Rotina &lt;2A - residência'!AC66</f>
        <v>0.71028037383177567</v>
      </c>
      <c r="E66" s="5">
        <f>'CV Rotina &lt;2A - residência'!M66</f>
        <v>0.73831775700934577</v>
      </c>
      <c r="F66" s="5">
        <f>'CV Rotina &lt;2A - residência'!O66</f>
        <v>0.7289719626168224</v>
      </c>
      <c r="G66" s="5">
        <f>'CV Rotina &lt;2A - residência'!Q66</f>
        <v>0.71028037383177567</v>
      </c>
      <c r="H66" s="5">
        <f>'CV Rotina &lt;2A - residência'!Y66</f>
        <v>0.84112149532710279</v>
      </c>
      <c r="I66" s="5">
        <f>'CV Rotina &lt;2A - residência'!S66</f>
        <v>0.68224299065420557</v>
      </c>
      <c r="J66" s="5">
        <f>'CV Rotina &lt;2A - residência'!U66</f>
        <v>0.7289719626168224</v>
      </c>
      <c r="K66" s="5">
        <f>'CV Rotina &lt;2A - residência'!W66</f>
        <v>0.83177570093457942</v>
      </c>
      <c r="L66" s="5">
        <f>'CV Rotina &lt;2A - residência'!AA66</f>
        <v>0.81308411214953269</v>
      </c>
      <c r="M66" s="4">
        <f t="shared" si="4"/>
        <v>0</v>
      </c>
      <c r="N66" s="4">
        <f t="shared" si="1"/>
        <v>0</v>
      </c>
      <c r="O66" s="4">
        <f t="shared" si="2"/>
        <v>0</v>
      </c>
      <c r="P66" s="4">
        <f t="shared" si="3"/>
        <v>0</v>
      </c>
    </row>
    <row r="67" spans="1:16">
      <c r="A67" s="4" t="s">
        <v>47</v>
      </c>
      <c r="B67" s="4" t="s">
        <v>112</v>
      </c>
      <c r="C67" s="5">
        <f>'CV Rotina &lt;2A - residência'!K67</f>
        <v>1.1621621621621621</v>
      </c>
      <c r="D67" s="5">
        <f>'CV Rotina &lt;2A - residência'!AC67</f>
        <v>1.1891891891891893</v>
      </c>
      <c r="E67" s="5">
        <f>'CV Rotina &lt;2A - residência'!M67</f>
        <v>1.3783783783783783</v>
      </c>
      <c r="F67" s="5">
        <f>'CV Rotina &lt;2A - residência'!O67</f>
        <v>1.3783783783783783</v>
      </c>
      <c r="G67" s="5">
        <f>'CV Rotina &lt;2A - residência'!Q67</f>
        <v>1.1081081081081081</v>
      </c>
      <c r="H67" s="5">
        <f>'CV Rotina &lt;2A - residência'!Y67</f>
        <v>1.1891891891891893</v>
      </c>
      <c r="I67" s="5">
        <f>'CV Rotina &lt;2A - residência'!S67</f>
        <v>1.3783783783783783</v>
      </c>
      <c r="J67" s="5">
        <f>'CV Rotina &lt;2A - residência'!U67</f>
        <v>0.91891891891891897</v>
      </c>
      <c r="K67" s="5">
        <f>'CV Rotina &lt;2A - residência'!W67</f>
        <v>1.1351351351351351</v>
      </c>
      <c r="L67" s="5">
        <f>'CV Rotina &lt;2A - residência'!AA67</f>
        <v>1.2162162162162162</v>
      </c>
      <c r="M67" s="4">
        <f t="shared" ref="M67:M80" si="5">COUNTIF(C67:D67,"&gt;=0,9")</f>
        <v>2</v>
      </c>
      <c r="N67" s="4">
        <f t="shared" ref="N67:N80" si="6">COUNTIFS(E67:L67,"&gt;=0,95")</f>
        <v>7</v>
      </c>
      <c r="O67" s="4">
        <f t="shared" si="2"/>
        <v>9</v>
      </c>
      <c r="P67" s="4">
        <f t="shared" si="3"/>
        <v>4</v>
      </c>
    </row>
    <row r="68" spans="1:16">
      <c r="A68" s="4" t="s">
        <v>47</v>
      </c>
      <c r="B68" s="4" t="s">
        <v>113</v>
      </c>
      <c r="C68" s="5">
        <f>'CV Rotina &lt;2A - residência'!K68</f>
        <v>1.0238095238095237</v>
      </c>
      <c r="D68" s="5">
        <f>'CV Rotina &lt;2A - residência'!AC68</f>
        <v>0.875</v>
      </c>
      <c r="E68" s="5">
        <f>'CV Rotina &lt;2A - residência'!M68</f>
        <v>0.75595238095238093</v>
      </c>
      <c r="F68" s="5">
        <f>'CV Rotina &lt;2A - residência'!O68</f>
        <v>0.74404761904761907</v>
      </c>
      <c r="G68" s="5">
        <f>'CV Rotina &lt;2A - residência'!Q68</f>
        <v>0.88095238095238093</v>
      </c>
      <c r="H68" s="5">
        <f>'CV Rotina &lt;2A - residência'!Y68</f>
        <v>0.67261904761904767</v>
      </c>
      <c r="I68" s="5">
        <f>'CV Rotina &lt;2A - residência'!S68</f>
        <v>0.8571428571428571</v>
      </c>
      <c r="J68" s="5">
        <f>'CV Rotina &lt;2A - residência'!U68</f>
        <v>0.7142857142857143</v>
      </c>
      <c r="K68" s="5">
        <f>'CV Rotina &lt;2A - residência'!W68</f>
        <v>0.55952380952380953</v>
      </c>
      <c r="L68" s="5">
        <f>'CV Rotina &lt;2A - residência'!AA68</f>
        <v>0.67261904761904767</v>
      </c>
      <c r="M68" s="4">
        <f t="shared" si="5"/>
        <v>1</v>
      </c>
      <c r="N68" s="4">
        <f t="shared" si="6"/>
        <v>0</v>
      </c>
      <c r="O68" s="4">
        <f t="shared" ref="O68:O80" si="7">SUM(M68:N68)</f>
        <v>1</v>
      </c>
      <c r="P68" s="4">
        <f t="shared" ref="P68:P80" si="8">COUNTIF(E68:H68,"&gt;=0,95")</f>
        <v>0</v>
      </c>
    </row>
    <row r="69" spans="1:16">
      <c r="A69" s="4" t="s">
        <v>49</v>
      </c>
      <c r="B69" s="4" t="s">
        <v>114</v>
      </c>
      <c r="C69" s="5">
        <f>'CV Rotina &lt;2A - residência'!K69</f>
        <v>1.236842105263158</v>
      </c>
      <c r="D69" s="5">
        <f>'CV Rotina &lt;2A - residência'!AC69</f>
        <v>0.94736842105263153</v>
      </c>
      <c r="E69" s="5">
        <f>'CV Rotina &lt;2A - residência'!M69</f>
        <v>0.84210526315789469</v>
      </c>
      <c r="F69" s="5">
        <f>'CV Rotina &lt;2A - residência'!O69</f>
        <v>0.86842105263157898</v>
      </c>
      <c r="G69" s="5">
        <f>'CV Rotina &lt;2A - residência'!Q69</f>
        <v>0.89473684210526316</v>
      </c>
      <c r="H69" s="5">
        <f>'CV Rotina &lt;2A - residência'!Y69</f>
        <v>0.86842105263157898</v>
      </c>
      <c r="I69" s="5">
        <f>'CV Rotina &lt;2A - residência'!S69</f>
        <v>0.89473684210526316</v>
      </c>
      <c r="J69" s="5">
        <f>'CV Rotina &lt;2A - residência'!U69</f>
        <v>0.55263157894736847</v>
      </c>
      <c r="K69" s="5">
        <f>'CV Rotina &lt;2A - residência'!W69</f>
        <v>0.65789473684210531</v>
      </c>
      <c r="L69" s="5">
        <f>'CV Rotina &lt;2A - residência'!AA69</f>
        <v>0.5</v>
      </c>
      <c r="M69" s="4">
        <f t="shared" si="5"/>
        <v>2</v>
      </c>
      <c r="N69" s="4">
        <f t="shared" si="6"/>
        <v>0</v>
      </c>
      <c r="O69" s="4">
        <f t="shared" si="7"/>
        <v>2</v>
      </c>
      <c r="P69" s="4">
        <f t="shared" si="8"/>
        <v>0</v>
      </c>
    </row>
    <row r="70" spans="1:16">
      <c r="A70" s="4" t="s">
        <v>43</v>
      </c>
      <c r="B70" s="4" t="s">
        <v>115</v>
      </c>
      <c r="C70" s="5">
        <f>'CV Rotina &lt;2A - residência'!K70</f>
        <v>0.66282420749279536</v>
      </c>
      <c r="D70" s="5">
        <f>'CV Rotina &lt;2A - residência'!AC70</f>
        <v>0.87031700288184433</v>
      </c>
      <c r="E70" s="5">
        <f>'CV Rotina &lt;2A - residência'!M70</f>
        <v>0.78530259365994237</v>
      </c>
      <c r="F70" s="5">
        <f>'CV Rotina &lt;2A - residência'!O70</f>
        <v>0.76512968299711814</v>
      </c>
      <c r="G70" s="5">
        <f>'CV Rotina &lt;2A - residência'!Q70</f>
        <v>0.86455331412103742</v>
      </c>
      <c r="H70" s="5">
        <f>'CV Rotina &lt;2A - residência'!Y70</f>
        <v>0.78242074927953886</v>
      </c>
      <c r="I70" s="5">
        <f>'CV Rotina &lt;2A - residência'!S70</f>
        <v>0.85014409221902021</v>
      </c>
      <c r="J70" s="5">
        <f>'CV Rotina &lt;2A - residência'!U70</f>
        <v>0.66138328530259372</v>
      </c>
      <c r="K70" s="5">
        <f>'CV Rotina &lt;2A - residência'!W70</f>
        <v>0.67579250720461093</v>
      </c>
      <c r="L70" s="5">
        <f>'CV Rotina &lt;2A - residência'!AA70</f>
        <v>0.62391930835734866</v>
      </c>
      <c r="M70" s="4">
        <f t="shared" si="5"/>
        <v>0</v>
      </c>
      <c r="N70" s="4">
        <f t="shared" si="6"/>
        <v>0</v>
      </c>
      <c r="O70" s="4">
        <f t="shared" si="7"/>
        <v>0</v>
      </c>
      <c r="P70" s="4">
        <f t="shared" si="8"/>
        <v>0</v>
      </c>
    </row>
    <row r="71" spans="1:16">
      <c r="A71" s="4" t="s">
        <v>47</v>
      </c>
      <c r="B71" s="4" t="s">
        <v>116</v>
      </c>
      <c r="C71" s="5">
        <f>'CV Rotina &lt;2A - residência'!K71</f>
        <v>0.65909090909090906</v>
      </c>
      <c r="D71" s="5">
        <f>'CV Rotina &lt;2A - residência'!AC71</f>
        <v>0.97727272727272729</v>
      </c>
      <c r="E71" s="5">
        <f>'CV Rotina &lt;2A - residência'!M71</f>
        <v>0.90909090909090906</v>
      </c>
      <c r="F71" s="5">
        <f>'CV Rotina &lt;2A - residência'!O71</f>
        <v>0.90909090909090906</v>
      </c>
      <c r="G71" s="5">
        <f>'CV Rotina &lt;2A - residência'!Q71</f>
        <v>1</v>
      </c>
      <c r="H71" s="5">
        <f>'CV Rotina &lt;2A - residência'!Y71</f>
        <v>1.1363636363636365</v>
      </c>
      <c r="I71" s="5">
        <f>'CV Rotina &lt;2A - residência'!S71</f>
        <v>0.84090909090909094</v>
      </c>
      <c r="J71" s="5">
        <f>'CV Rotina &lt;2A - residência'!U71</f>
        <v>1</v>
      </c>
      <c r="K71" s="5">
        <f>'CV Rotina &lt;2A - residência'!W71</f>
        <v>0.77272727272727271</v>
      </c>
      <c r="L71" s="5">
        <f>'CV Rotina &lt;2A - residência'!AA71</f>
        <v>0.75</v>
      </c>
      <c r="M71" s="4">
        <f t="shared" si="5"/>
        <v>1</v>
      </c>
      <c r="N71" s="4">
        <f t="shared" si="6"/>
        <v>3</v>
      </c>
      <c r="O71" s="4">
        <f t="shared" si="7"/>
        <v>4</v>
      </c>
      <c r="P71" s="4">
        <f t="shared" si="8"/>
        <v>2</v>
      </c>
    </row>
    <row r="72" spans="1:16">
      <c r="A72" s="4" t="s">
        <v>40</v>
      </c>
      <c r="B72" s="4" t="s">
        <v>117</v>
      </c>
      <c r="C72" s="5">
        <f>'CV Rotina &lt;2A - residência'!K72</f>
        <v>0.92418913638139899</v>
      </c>
      <c r="D72" s="5">
        <f>'CV Rotina &lt;2A - residência'!AC72</f>
        <v>0.88550214927706139</v>
      </c>
      <c r="E72" s="5">
        <f>'CV Rotina &lt;2A - residência'!M72</f>
        <v>0.8788589292692458</v>
      </c>
      <c r="F72" s="5">
        <f>'CV Rotina &lt;2A - residência'!O72</f>
        <v>0.8808128175068386</v>
      </c>
      <c r="G72" s="5">
        <f>'CV Rotina &lt;2A - residência'!Q72</f>
        <v>0.86752637749120753</v>
      </c>
      <c r="H72" s="5">
        <f>'CV Rotina &lt;2A - residência'!Y72</f>
        <v>0.83431027745212971</v>
      </c>
      <c r="I72" s="5">
        <f>'CV Rotina &lt;2A - residência'!S72</f>
        <v>0.86830793278624463</v>
      </c>
      <c r="J72" s="5">
        <f>'CV Rotina &lt;2A - residência'!U72</f>
        <v>0.66354044548651814</v>
      </c>
      <c r="K72" s="5">
        <f>'CV Rotina &lt;2A - residência'!W72</f>
        <v>0.77725674091441965</v>
      </c>
      <c r="L72" s="5">
        <f>'CV Rotina &lt;2A - residência'!AA72</f>
        <v>0.74091441969519345</v>
      </c>
      <c r="M72" s="4">
        <f t="shared" si="5"/>
        <v>1</v>
      </c>
      <c r="N72" s="4">
        <f t="shared" si="6"/>
        <v>0</v>
      </c>
      <c r="O72" s="4">
        <f t="shared" si="7"/>
        <v>1</v>
      </c>
      <c r="P72" s="4">
        <f t="shared" si="8"/>
        <v>0</v>
      </c>
    </row>
    <row r="73" spans="1:16">
      <c r="A73" s="4" t="s">
        <v>47</v>
      </c>
      <c r="B73" s="4" t="s">
        <v>118</v>
      </c>
      <c r="C73" s="5">
        <f>'CV Rotina &lt;2A - residência'!K73</f>
        <v>0.59310344827586203</v>
      </c>
      <c r="D73" s="5">
        <f>'CV Rotina &lt;2A - residência'!AC73</f>
        <v>0.93103448275862066</v>
      </c>
      <c r="E73" s="5">
        <f>'CV Rotina &lt;2A - residência'!M73</f>
        <v>0.93793103448275861</v>
      </c>
      <c r="F73" s="5">
        <f>'CV Rotina &lt;2A - residência'!O73</f>
        <v>0.93103448275862066</v>
      </c>
      <c r="G73" s="5">
        <f>'CV Rotina &lt;2A - residência'!Q73</f>
        <v>0.92413793103448272</v>
      </c>
      <c r="H73" s="5">
        <f>'CV Rotina &lt;2A - residência'!Y73</f>
        <v>0.95862068965517244</v>
      </c>
      <c r="I73" s="5">
        <f>'CV Rotina &lt;2A - residência'!S73</f>
        <v>0.97241379310344822</v>
      </c>
      <c r="J73" s="5">
        <f>'CV Rotina &lt;2A - residência'!U73</f>
        <v>0.86206896551724133</v>
      </c>
      <c r="K73" s="5">
        <f>'CV Rotina &lt;2A - residência'!W73</f>
        <v>0.86896551724137927</v>
      </c>
      <c r="L73" s="5">
        <f>'CV Rotina &lt;2A - residência'!AA73</f>
        <v>0.84827586206896555</v>
      </c>
      <c r="M73" s="4">
        <f t="shared" si="5"/>
        <v>1</v>
      </c>
      <c r="N73" s="4">
        <f t="shared" si="6"/>
        <v>2</v>
      </c>
      <c r="O73" s="4">
        <f t="shared" si="7"/>
        <v>3</v>
      </c>
      <c r="P73" s="4">
        <f t="shared" si="8"/>
        <v>1</v>
      </c>
    </row>
    <row r="74" spans="1:16">
      <c r="A74" s="4" t="s">
        <v>49</v>
      </c>
      <c r="B74" s="4" t="s">
        <v>119</v>
      </c>
      <c r="C74" s="5">
        <f>'CV Rotina &lt;2A - residência'!K74</f>
        <v>1.1022727272727273</v>
      </c>
      <c r="D74" s="5">
        <f>'CV Rotina &lt;2A - residência'!AC74</f>
        <v>0.98863636363636365</v>
      </c>
      <c r="E74" s="5">
        <f>'CV Rotina &lt;2A - residência'!M74</f>
        <v>0.80681818181818177</v>
      </c>
      <c r="F74" s="5">
        <f>'CV Rotina &lt;2A - residência'!O74</f>
        <v>0.81818181818181823</v>
      </c>
      <c r="G74" s="5">
        <f>'CV Rotina &lt;2A - residência'!Q74</f>
        <v>0.98863636363636365</v>
      </c>
      <c r="H74" s="5">
        <f>'CV Rotina &lt;2A - residência'!Y74</f>
        <v>1.0909090909090908</v>
      </c>
      <c r="I74" s="5">
        <f>'CV Rotina &lt;2A - residência'!S74</f>
        <v>0.82954545454545459</v>
      </c>
      <c r="J74" s="5">
        <f>'CV Rotina &lt;2A - residência'!U74</f>
        <v>1.0568181818181819</v>
      </c>
      <c r="K74" s="5">
        <f>'CV Rotina &lt;2A - residência'!W74</f>
        <v>0.88636363636363635</v>
      </c>
      <c r="L74" s="5">
        <f>'CV Rotina &lt;2A - residência'!AA74</f>
        <v>0.94318181818181823</v>
      </c>
      <c r="M74" s="4">
        <f t="shared" si="5"/>
        <v>2</v>
      </c>
      <c r="N74" s="4">
        <f t="shared" si="6"/>
        <v>3</v>
      </c>
      <c r="O74" s="4">
        <f t="shared" si="7"/>
        <v>5</v>
      </c>
      <c r="P74" s="4">
        <f t="shared" si="8"/>
        <v>2</v>
      </c>
    </row>
    <row r="75" spans="1:16">
      <c r="A75" s="4" t="s">
        <v>40</v>
      </c>
      <c r="B75" s="4" t="s">
        <v>120</v>
      </c>
      <c r="C75" s="5">
        <f>'CV Rotina &lt;2A - residência'!K75</f>
        <v>1.0471698113207548</v>
      </c>
      <c r="D75" s="5">
        <f>'CV Rotina &lt;2A - residência'!AC75</f>
        <v>0.86792452830188682</v>
      </c>
      <c r="E75" s="5">
        <f>'CV Rotina &lt;2A - residência'!M75</f>
        <v>1.0849056603773586</v>
      </c>
      <c r="F75" s="5">
        <f>'CV Rotina &lt;2A - residência'!O75</f>
        <v>1.0754716981132075</v>
      </c>
      <c r="G75" s="5">
        <f>'CV Rotina &lt;2A - residência'!Q75</f>
        <v>0.83018867924528306</v>
      </c>
      <c r="H75" s="5">
        <f>'CV Rotina &lt;2A - residência'!Y75</f>
        <v>1.0754716981132075</v>
      </c>
      <c r="I75" s="5">
        <f>'CV Rotina &lt;2A - residência'!S75</f>
        <v>0.85849056603773588</v>
      </c>
      <c r="J75" s="5">
        <f>'CV Rotina &lt;2A - residência'!U75</f>
        <v>1.0849056603773586</v>
      </c>
      <c r="K75" s="5">
        <f>'CV Rotina &lt;2A - residência'!W75</f>
        <v>1.1415094339622642</v>
      </c>
      <c r="L75" s="5">
        <f>'CV Rotina &lt;2A - residência'!AA75</f>
        <v>1.3490566037735849</v>
      </c>
      <c r="M75" s="4">
        <f t="shared" si="5"/>
        <v>1</v>
      </c>
      <c r="N75" s="4">
        <f t="shared" si="6"/>
        <v>6</v>
      </c>
      <c r="O75" s="4">
        <f t="shared" si="7"/>
        <v>7</v>
      </c>
      <c r="P75" s="4">
        <f t="shared" si="8"/>
        <v>3</v>
      </c>
    </row>
    <row r="76" spans="1:16">
      <c r="A76" s="4" t="s">
        <v>40</v>
      </c>
      <c r="B76" s="4" t="s">
        <v>121</v>
      </c>
      <c r="C76" s="5">
        <f>'CV Rotina &lt;2A - residência'!K76</f>
        <v>0.92356687898089174</v>
      </c>
      <c r="D76" s="5">
        <f>'CV Rotina &lt;2A - residência'!AC76</f>
        <v>0.87261146496815289</v>
      </c>
      <c r="E76" s="5">
        <f>'CV Rotina &lt;2A - residência'!M76</f>
        <v>0.86942675159235672</v>
      </c>
      <c r="F76" s="5">
        <f>'CV Rotina &lt;2A - residência'!O76</f>
        <v>0.83757961783439494</v>
      </c>
      <c r="G76" s="5">
        <f>'CV Rotina &lt;2A - residência'!Q76</f>
        <v>0.86305732484076436</v>
      </c>
      <c r="H76" s="5">
        <f>'CV Rotina &lt;2A - residência'!Y76</f>
        <v>0.98726114649681529</v>
      </c>
      <c r="I76" s="5">
        <f>'CV Rotina &lt;2A - residência'!S76</f>
        <v>0.88216560509554143</v>
      </c>
      <c r="J76" s="5">
        <f>'CV Rotina &lt;2A - residência'!U76</f>
        <v>0.69745222929936301</v>
      </c>
      <c r="K76" s="5">
        <f>'CV Rotina &lt;2A - residência'!W76</f>
        <v>0.84076433121019112</v>
      </c>
      <c r="L76" s="5">
        <f>'CV Rotina &lt;2A - residência'!AA76</f>
        <v>0.91719745222929938</v>
      </c>
      <c r="M76" s="4">
        <f t="shared" si="5"/>
        <v>1</v>
      </c>
      <c r="N76" s="4">
        <f t="shared" si="6"/>
        <v>1</v>
      </c>
      <c r="O76" s="4">
        <f t="shared" si="7"/>
        <v>2</v>
      </c>
      <c r="P76" s="4">
        <f t="shared" si="8"/>
        <v>1</v>
      </c>
    </row>
    <row r="77" spans="1:16">
      <c r="A77" s="4" t="s">
        <v>43</v>
      </c>
      <c r="B77" s="4" t="s">
        <v>122</v>
      </c>
      <c r="C77" s="5">
        <f>'CV Rotina &lt;2A - residência'!K77</f>
        <v>1.0571428571428572</v>
      </c>
      <c r="D77" s="5">
        <f>'CV Rotina &lt;2A - residência'!AC77</f>
        <v>1.0857142857142856</v>
      </c>
      <c r="E77" s="5">
        <f>'CV Rotina &lt;2A - residência'!M77</f>
        <v>1.0857142857142856</v>
      </c>
      <c r="F77" s="5">
        <f>'CV Rotina &lt;2A - residência'!O77</f>
        <v>1.0285714285714285</v>
      </c>
      <c r="G77" s="5">
        <f>'CV Rotina &lt;2A - residência'!Q77</f>
        <v>1.0571428571428572</v>
      </c>
      <c r="H77" s="5">
        <f>'CV Rotina &lt;2A - residência'!Y77</f>
        <v>1.1428571428571428</v>
      </c>
      <c r="I77" s="5">
        <f>'CV Rotina &lt;2A - residência'!S77</f>
        <v>0.97142857142857142</v>
      </c>
      <c r="J77" s="5">
        <f>'CV Rotina &lt;2A - residência'!U77</f>
        <v>0.97142857142857142</v>
      </c>
      <c r="K77" s="5">
        <f>'CV Rotina &lt;2A - residência'!W77</f>
        <v>0.91428571428571426</v>
      </c>
      <c r="L77" s="5">
        <f>'CV Rotina &lt;2A - residência'!AA77</f>
        <v>1.4285714285714286</v>
      </c>
      <c r="M77" s="4">
        <f t="shared" si="5"/>
        <v>2</v>
      </c>
      <c r="N77" s="4">
        <f t="shared" si="6"/>
        <v>7</v>
      </c>
      <c r="O77" s="4">
        <f t="shared" si="7"/>
        <v>9</v>
      </c>
      <c r="P77" s="4">
        <f t="shared" si="8"/>
        <v>4</v>
      </c>
    </row>
    <row r="78" spans="1:16">
      <c r="A78" s="4" t="s">
        <v>47</v>
      </c>
      <c r="B78" s="4" t="s">
        <v>123</v>
      </c>
      <c r="C78" s="5">
        <f>'CV Rotina &lt;2A - residência'!K78</f>
        <v>0.7142857142857143</v>
      </c>
      <c r="D78" s="5">
        <f>'CV Rotina &lt;2A - residência'!AC78</f>
        <v>0.81632653061224492</v>
      </c>
      <c r="E78" s="5">
        <f>'CV Rotina &lt;2A - residência'!M78</f>
        <v>0.80612244897959184</v>
      </c>
      <c r="F78" s="5">
        <f>'CV Rotina &lt;2A - residência'!O78</f>
        <v>0.81632653061224492</v>
      </c>
      <c r="G78" s="5">
        <f>'CV Rotina &lt;2A - residência'!Q78</f>
        <v>0.83673469387755106</v>
      </c>
      <c r="H78" s="5">
        <f>'CV Rotina &lt;2A - residência'!Y78</f>
        <v>0.76530612244897955</v>
      </c>
      <c r="I78" s="5">
        <f>'CV Rotina &lt;2A - residência'!S78</f>
        <v>0.86734693877551017</v>
      </c>
      <c r="J78" s="5">
        <f>'CV Rotina &lt;2A - residência'!U78</f>
        <v>0.77551020408163263</v>
      </c>
      <c r="K78" s="5">
        <f>'CV Rotina &lt;2A - residência'!W78</f>
        <v>0.66326530612244894</v>
      </c>
      <c r="L78" s="5">
        <f>'CV Rotina &lt;2A - residência'!AA78</f>
        <v>0.7142857142857143</v>
      </c>
      <c r="M78" s="4">
        <f t="shared" si="5"/>
        <v>0</v>
      </c>
      <c r="N78" s="4">
        <f t="shared" si="6"/>
        <v>0</v>
      </c>
      <c r="O78" s="4">
        <f t="shared" si="7"/>
        <v>0</v>
      </c>
      <c r="P78" s="4">
        <f t="shared" si="8"/>
        <v>0</v>
      </c>
    </row>
    <row r="79" spans="1:16">
      <c r="A79" s="4" t="s">
        <v>40</v>
      </c>
      <c r="B79" s="4" t="s">
        <v>124</v>
      </c>
      <c r="C79" s="5">
        <f>'CV Rotina &lt;2A - residência'!K79</f>
        <v>0.89750398300584178</v>
      </c>
      <c r="D79" s="5">
        <f>'CV Rotina &lt;2A - residência'!AC79</f>
        <v>0.84705257567711101</v>
      </c>
      <c r="E79" s="5">
        <f>'CV Rotina &lt;2A - residência'!M79</f>
        <v>0.72756240042485398</v>
      </c>
      <c r="F79" s="5">
        <f>'CV Rotina &lt;2A - residência'!O79</f>
        <v>0.71003717472118955</v>
      </c>
      <c r="G79" s="5">
        <f>'CV Rotina &lt;2A - residência'!Q79</f>
        <v>0.82527881040892193</v>
      </c>
      <c r="H79" s="5">
        <f>'CV Rotina &lt;2A - residência'!Y79</f>
        <v>0.82209240573552844</v>
      </c>
      <c r="I79" s="5">
        <f>'CV Rotina &lt;2A - residência'!S79</f>
        <v>0.82740308019118425</v>
      </c>
      <c r="J79" s="5">
        <f>'CV Rotina &lt;2A - residência'!U79</f>
        <v>0.62612851832182692</v>
      </c>
      <c r="K79" s="5">
        <f>'CV Rotina &lt;2A - residência'!W79</f>
        <v>0.7312798725438131</v>
      </c>
      <c r="L79" s="5">
        <f>'CV Rotina &lt;2A - residência'!AA79</f>
        <v>0.69198088157195969</v>
      </c>
      <c r="M79" s="4">
        <f t="shared" si="5"/>
        <v>0</v>
      </c>
      <c r="N79" s="4">
        <f t="shared" si="6"/>
        <v>0</v>
      </c>
      <c r="O79" s="4">
        <f t="shared" si="7"/>
        <v>0</v>
      </c>
      <c r="P79" s="4">
        <f t="shared" si="8"/>
        <v>0</v>
      </c>
    </row>
    <row r="80" spans="1:16">
      <c r="A80" s="4" t="s">
        <v>40</v>
      </c>
      <c r="B80" s="4" t="s">
        <v>125</v>
      </c>
      <c r="C80" s="5">
        <f>'CV Rotina &lt;2A - residência'!K80</f>
        <v>0.98083333333333333</v>
      </c>
      <c r="D80" s="5">
        <f>'CV Rotina &lt;2A - residência'!AC80</f>
        <v>1.1408333333333334</v>
      </c>
      <c r="E80" s="5">
        <f>'CV Rotina &lt;2A - residência'!M80</f>
        <v>1.0833333333333333</v>
      </c>
      <c r="F80" s="5">
        <f>'CV Rotina &lt;2A - residência'!O80</f>
        <v>1.0691666666666666</v>
      </c>
      <c r="G80" s="5">
        <f>'CV Rotina &lt;2A - residência'!Q80</f>
        <v>1.1258333333333332</v>
      </c>
      <c r="H80" s="5">
        <f>'CV Rotina &lt;2A - residência'!Y80</f>
        <v>1.0841666666666667</v>
      </c>
      <c r="I80" s="5">
        <f>'CV Rotina &lt;2A - residência'!S80</f>
        <v>1.0774999999999999</v>
      </c>
      <c r="J80" s="5">
        <f>'CV Rotina &lt;2A - residência'!U80</f>
        <v>0.72166666666666668</v>
      </c>
      <c r="K80" s="5">
        <f>'CV Rotina &lt;2A - residência'!W80</f>
        <v>1.0541666666666667</v>
      </c>
      <c r="L80" s="5">
        <f>'CV Rotina &lt;2A - residência'!AA80</f>
        <v>1.1200000000000001</v>
      </c>
      <c r="M80" s="4">
        <f t="shared" si="5"/>
        <v>2</v>
      </c>
      <c r="N80" s="4">
        <f t="shared" si="6"/>
        <v>7</v>
      </c>
      <c r="O80" s="4">
        <f t="shared" si="7"/>
        <v>9</v>
      </c>
      <c r="P80" s="4">
        <f t="shared" si="8"/>
        <v>4</v>
      </c>
    </row>
    <row r="82" spans="1:16" s="1" customFormat="1">
      <c r="A82"/>
      <c r="B82" s="6" t="s">
        <v>126</v>
      </c>
      <c r="C82" s="5">
        <f>'CV Rotina &lt;2A - residência'!K82</f>
        <v>0.76017233125897554</v>
      </c>
      <c r="D82" s="5">
        <f>'CV Rotina &lt;2A - residência'!AC82</f>
        <v>0.9133556725706079</v>
      </c>
      <c r="E82" s="5">
        <f>'CV Rotina &lt;2A - residência'!M82</f>
        <v>0.86787936811871713</v>
      </c>
      <c r="F82" s="5">
        <f>'CV Rotina &lt;2A - residência'!O82</f>
        <v>0.85543322163714697</v>
      </c>
      <c r="G82" s="5">
        <f>'CV Rotina &lt;2A - residência'!Q82</f>
        <v>0.89085686931546193</v>
      </c>
      <c r="H82" s="5">
        <f>'CV Rotina &lt;2A - residência'!Y82</f>
        <v>0.87553853518429869</v>
      </c>
      <c r="I82" s="5">
        <f>'CV Rotina &lt;2A - residência'!S82</f>
        <v>0.88415509813307802</v>
      </c>
      <c r="J82" s="5">
        <f>'CV Rotina &lt;2A - residência'!U82</f>
        <v>0.75921493537577789</v>
      </c>
      <c r="K82" s="5">
        <f>'CV Rotina &lt;2A - residência'!W82</f>
        <v>0.7970320727620871</v>
      </c>
      <c r="L82" s="5">
        <f>'CV Rotina &lt;2A - residência'!AA82</f>
        <v>0.7936811871708952</v>
      </c>
      <c r="M82" s="4">
        <f>COUNTIF(C82:D82,"&gt;=0,9")</f>
        <v>1</v>
      </c>
      <c r="N82" s="4">
        <f>COUNTIFS(E82:L82,"&gt;=0,95")</f>
        <v>0</v>
      </c>
      <c r="O82" s="4">
        <f>SUM(M82:N82)</f>
        <v>1</v>
      </c>
      <c r="P82" s="4">
        <f>COUNTIF(E82:H82,"&gt;=0,95")</f>
        <v>0</v>
      </c>
    </row>
    <row r="83" spans="1:16" s="1" customFormat="1">
      <c r="A83"/>
      <c r="B83" s="6" t="s">
        <v>127</v>
      </c>
      <c r="C83" s="5">
        <f>'CV Rotina &lt;2A - residência'!K83</f>
        <v>0.95742140867489056</v>
      </c>
      <c r="D83" s="5">
        <f>'CV Rotina &lt;2A - residência'!AC83</f>
        <v>0.84918424194190212</v>
      </c>
      <c r="E83" s="5">
        <f>'CV Rotina &lt;2A - residência'!M83</f>
        <v>0.86191802626343017</v>
      </c>
      <c r="F83" s="5">
        <f>'CV Rotina &lt;2A - residência'!O83</f>
        <v>0.84958217270194991</v>
      </c>
      <c r="G83" s="5">
        <f>'CV Rotina &lt;2A - residência'!Q83</f>
        <v>0.83326701153999205</v>
      </c>
      <c r="H83" s="5">
        <f>'CV Rotina &lt;2A - residência'!Y83</f>
        <v>0.83565459610027859</v>
      </c>
      <c r="I83" s="5">
        <f>'CV Rotina &lt;2A - residência'!S83</f>
        <v>0.85873458018304816</v>
      </c>
      <c r="J83" s="5">
        <f>'CV Rotina &lt;2A - residência'!U83</f>
        <v>0.75964982093115796</v>
      </c>
      <c r="K83" s="5">
        <f>'CV Rotina &lt;2A - residência'!W83</f>
        <v>0.76044568245125344</v>
      </c>
      <c r="L83" s="5">
        <f>'CV Rotina &lt;2A - residência'!AA83</f>
        <v>0.79148428173497809</v>
      </c>
      <c r="M83" s="4">
        <f>COUNTIF(C83:D83,"&gt;=0,9")</f>
        <v>1</v>
      </c>
      <c r="N83" s="4">
        <f>COUNTIFS(E83:L83,"&gt;=0,95")</f>
        <v>0</v>
      </c>
      <c r="O83" s="4">
        <f>SUM(M83:N83)</f>
        <v>1</v>
      </c>
      <c r="P83" s="4">
        <f>COUNTIF(E83:H83,"&gt;=0,95")</f>
        <v>0</v>
      </c>
    </row>
    <row r="84" spans="1:16" s="1" customFormat="1">
      <c r="A84"/>
      <c r="B84" s="6" t="s">
        <v>128</v>
      </c>
      <c r="C84" s="5">
        <f>'CV Rotina &lt;2A - residência'!K84</f>
        <v>0.91807324054881057</v>
      </c>
      <c r="D84" s="5">
        <f>'CV Rotina &lt;2A - residência'!AC84</f>
        <v>0.89833185272924687</v>
      </c>
      <c r="E84" s="5">
        <f>'CV Rotina &lt;2A - residência'!M84</f>
        <v>0.85786200769914123</v>
      </c>
      <c r="F84" s="5">
        <f>'CV Rotina &lt;2A - residência'!O84</f>
        <v>0.8473990721547725</v>
      </c>
      <c r="G84" s="5">
        <f>'CV Rotina &lt;2A - residência'!Q84</f>
        <v>0.88076201756983519</v>
      </c>
      <c r="H84" s="5">
        <f>'CV Rotina &lt;2A - residência'!Y84</f>
        <v>0.89043529760142137</v>
      </c>
      <c r="I84" s="5">
        <f>'CV Rotina &lt;2A - residência'!S84</f>
        <v>0.87839305103148746</v>
      </c>
      <c r="J84" s="5">
        <f>'CV Rotina &lt;2A - residência'!U84</f>
        <v>0.70180633698549011</v>
      </c>
      <c r="K84" s="5">
        <f>'CV Rotina &lt;2A - residência'!W84</f>
        <v>0.81077879774948181</v>
      </c>
      <c r="L84" s="5">
        <f>'CV Rotina &lt;2A - residência'!AA84</f>
        <v>0.80623827855098218</v>
      </c>
      <c r="M84" s="4">
        <f>COUNTIF(C84:D84,"&gt;=0,9")</f>
        <v>1</v>
      </c>
      <c r="N84" s="4">
        <f>COUNTIFS(E84:L84,"&gt;=0,95")</f>
        <v>0</v>
      </c>
      <c r="O84" s="4">
        <f>SUM(M84:N84)</f>
        <v>1</v>
      </c>
      <c r="P84" s="4">
        <f>COUNTIF(E84:H84,"&gt;=0,95")</f>
        <v>0</v>
      </c>
    </row>
    <row r="85" spans="1:16" s="1" customFormat="1">
      <c r="A85"/>
      <c r="B85" s="6" t="s">
        <v>129</v>
      </c>
      <c r="C85" s="5">
        <f>'CV Rotina &lt;2A - residência'!K85</f>
        <v>0.95026269702276711</v>
      </c>
      <c r="D85" s="5">
        <f>'CV Rotina &lt;2A - residência'!AC85</f>
        <v>0.89141856392294216</v>
      </c>
      <c r="E85" s="5">
        <f>'CV Rotina &lt;2A - residência'!M85</f>
        <v>0.88931698774080559</v>
      </c>
      <c r="F85" s="5">
        <f>'CV Rotina &lt;2A - residência'!O85</f>
        <v>0.88266199649737298</v>
      </c>
      <c r="G85" s="5">
        <f>'CV Rotina &lt;2A - residência'!Q85</f>
        <v>0.8805604203152364</v>
      </c>
      <c r="H85" s="5">
        <f>'CV Rotina &lt;2A - residência'!Y85</f>
        <v>0.96112084063047287</v>
      </c>
      <c r="I85" s="5">
        <f>'CV Rotina &lt;2A - residência'!S85</f>
        <v>0.87740805604203154</v>
      </c>
      <c r="J85" s="5">
        <f>'CV Rotina &lt;2A - residência'!U85</f>
        <v>0.76182136602451844</v>
      </c>
      <c r="K85" s="5">
        <f>'CV Rotina &lt;2A - residência'!W85</f>
        <v>0.85499124343257438</v>
      </c>
      <c r="L85" s="5">
        <f>'CV Rotina &lt;2A - residência'!AA85</f>
        <v>0.86444833625218909</v>
      </c>
      <c r="M85" s="4">
        <f>COUNTIF(C85:D85,"&gt;=0,9")</f>
        <v>1</v>
      </c>
      <c r="N85" s="4">
        <f>COUNTIFS(E85:L85,"&gt;=0,95")</f>
        <v>1</v>
      </c>
      <c r="O85" s="4">
        <f>SUM(M85:N85)</f>
        <v>2</v>
      </c>
      <c r="P85" s="4">
        <f>COUNTIF(E85:H85,"&gt;=0,95")</f>
        <v>1</v>
      </c>
    </row>
    <row r="86" spans="1:16" s="1" customFormat="1">
      <c r="A86"/>
      <c r="B86" s="7" t="s">
        <v>130</v>
      </c>
      <c r="C86" s="8">
        <f>'CV Rotina &lt;2A - residência'!K86</f>
        <v>0.91016602228792354</v>
      </c>
      <c r="D86" s="8">
        <f>'CV Rotina &lt;2A - residência'!AC86</f>
        <v>0.89197179895383216</v>
      </c>
      <c r="E86" s="8">
        <f>'CV Rotina &lt;2A - residência'!M86</f>
        <v>0.86473732090061406</v>
      </c>
      <c r="F86" s="8">
        <f>'CV Rotina &lt;2A - residência'!O86</f>
        <v>0.85438935637934954</v>
      </c>
      <c r="G86" s="8">
        <f>'CV Rotina &lt;2A - residência'!Q86</f>
        <v>0.87514214236979759</v>
      </c>
      <c r="H86" s="8">
        <f>'CV Rotina &lt;2A - residência'!Y86</f>
        <v>0.89231294064134636</v>
      </c>
      <c r="I86" s="8">
        <f>'CV Rotina &lt;2A - residência'!S86</f>
        <v>0.87610871048442118</v>
      </c>
      <c r="J86" s="8">
        <f>'CV Rotina &lt;2A - residência'!U86</f>
        <v>0.72663179440527637</v>
      </c>
      <c r="K86" s="8">
        <f>'CV Rotina &lt;2A - residência'!W86</f>
        <v>0.80913122583579711</v>
      </c>
      <c r="L86" s="8">
        <f>'CV Rotina &lt;2A - residência'!AA86</f>
        <v>0.812087787127587</v>
      </c>
      <c r="M86" s="4">
        <f>COUNTIF(C86:D86,"&gt;=0,9")</f>
        <v>1</v>
      </c>
      <c r="N86" s="4">
        <f>COUNTIFS(E86:L86,"&gt;=0,95")</f>
        <v>0</v>
      </c>
      <c r="O86" s="4">
        <f>SUM(M86:N86)</f>
        <v>1</v>
      </c>
      <c r="P86" s="4">
        <f>COUNTIF(E86:H86,"&gt;=0,95")</f>
        <v>0</v>
      </c>
    </row>
    <row r="89" spans="1:16">
      <c r="A89" s="9" t="s">
        <v>213</v>
      </c>
      <c r="B89" s="10"/>
    </row>
    <row r="90" spans="1:16">
      <c r="A90" s="9" t="s">
        <v>214</v>
      </c>
      <c r="B90" s="10"/>
    </row>
    <row r="91" spans="1:16">
      <c r="A91" s="11" t="s">
        <v>215</v>
      </c>
    </row>
    <row r="92" spans="1:16">
      <c r="A92" t="s">
        <v>216</v>
      </c>
    </row>
    <row r="93" spans="1:16">
      <c r="A93" t="s">
        <v>217</v>
      </c>
    </row>
    <row r="94" spans="1:16" ht="17.25">
      <c r="A94" s="12" t="s">
        <v>218</v>
      </c>
    </row>
    <row r="95" spans="1:16">
      <c r="A95" t="s">
        <v>219</v>
      </c>
    </row>
    <row r="96" spans="1:16">
      <c r="A96" t="s">
        <v>220</v>
      </c>
    </row>
  </sheetData>
  <customSheetViews>
    <customSheetView guid="{3750D93B-2A32-4040-BAE5-F8408ECDBB1D}" state="hidden">
      <selection activeCell="M2" sqref="M2"/>
      <pageMargins left="0" right="0" top="0" bottom="0" header="0" footer="0"/>
      <pageSetup paperSize="9" orientation="portrait"/>
    </customSheetView>
    <customSheetView guid="{1A030D3C-92EE-4DAF-ABAC-228947DF045D}" state="hidden">
      <selection activeCell="M2" sqref="M2"/>
      <pageMargins left="0" right="0" top="0" bottom="0" header="0" footer="0"/>
      <pageSetup paperSize="9" orientation="portrait"/>
    </customSheetView>
    <customSheetView guid="{9EFA0E2E-4423-4194-BE85-A51AF61C76D7}" state="hidden" topLeftCell="A37">
      <selection activeCell="R11" sqref="R11"/>
      <pageMargins left="0" right="0" top="0" bottom="0" header="0" footer="0"/>
      <pageSetup paperSize="9" orientation="portrait"/>
    </customSheetView>
  </customSheetViews>
  <mergeCells count="2">
    <mergeCell ref="C1:D1"/>
    <mergeCell ref="E1:L1"/>
  </mergeCells>
  <pageMargins left="0.511811024" right="0.511811024" top="0.78740157499999996" bottom="0.78740157499999996" header="0.31496062000000002" footer="0.31496062000000002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Plan1">
    <tabColor rgb="FFFF99CC"/>
  </sheetPr>
  <dimension ref="A1:AN116"/>
  <sheetViews>
    <sheetView showGridLines="0" tabSelected="1" workbookViewId="0">
      <pane ySplit="2" topLeftCell="A78" activePane="bottomLeft" state="frozen"/>
      <selection pane="bottomLeft" activeCell="AM92" sqref="AM92"/>
    </sheetView>
  </sheetViews>
  <sheetFormatPr defaultColWidth="9.140625" defaultRowHeight="15" outlineLevelRow="1" outlineLevelCol="1"/>
  <cols>
    <col min="1" max="1" width="18.140625" style="149" customWidth="1"/>
    <col min="2" max="2" width="23.85546875" style="149" customWidth="1"/>
    <col min="3" max="3" width="14.140625" style="165" customWidth="1"/>
    <col min="4" max="29" width="13.42578125" style="165" hidden="1" customWidth="1" outlineLevel="1"/>
    <col min="30" max="30" width="6.140625" customWidth="1" collapsed="1"/>
    <col min="31" max="32" width="13.42578125" style="165" customWidth="1"/>
    <col min="33" max="33" width="5.7109375" customWidth="1"/>
    <col min="34" max="37" width="20.28515625" style="149" customWidth="1"/>
    <col min="38" max="38" width="13.5703125" style="149" customWidth="1"/>
    <col min="39" max="39" width="26.7109375" style="149" customWidth="1"/>
    <col min="40" max="40" width="18" style="149" customWidth="1"/>
    <col min="41" max="16384" width="9.140625" style="149"/>
  </cols>
  <sheetData>
    <row r="1" spans="1:40">
      <c r="B1" s="149" t="s">
        <v>0</v>
      </c>
      <c r="D1" s="306" t="s">
        <v>1</v>
      </c>
      <c r="E1" s="306"/>
      <c r="F1" s="306"/>
      <c r="G1" s="306"/>
      <c r="H1" s="306"/>
      <c r="I1" s="306"/>
      <c r="J1" s="306"/>
      <c r="K1" s="306"/>
      <c r="L1" s="307" t="s">
        <v>2</v>
      </c>
      <c r="M1" s="307"/>
      <c r="N1" s="307"/>
      <c r="O1" s="307"/>
      <c r="P1" s="307"/>
      <c r="Q1" s="307"/>
      <c r="R1" s="307"/>
      <c r="S1" s="307"/>
      <c r="T1" s="307"/>
      <c r="U1" s="308"/>
      <c r="V1" s="309" t="s">
        <v>3</v>
      </c>
      <c r="W1" s="309"/>
      <c r="X1" s="309"/>
      <c r="Y1" s="309"/>
      <c r="Z1" s="309"/>
      <c r="AA1" s="309"/>
      <c r="AB1" s="310" t="s">
        <v>4</v>
      </c>
      <c r="AC1" s="311"/>
      <c r="AE1" s="312" t="s">
        <v>2</v>
      </c>
      <c r="AF1" s="313"/>
    </row>
    <row r="2" spans="1:40" ht="59.25" customHeight="1">
      <c r="A2" s="2" t="s">
        <v>5</v>
      </c>
      <c r="B2" s="2" t="s">
        <v>6</v>
      </c>
      <c r="C2" s="17" t="s">
        <v>7</v>
      </c>
      <c r="D2" s="195" t="s">
        <v>8</v>
      </c>
      <c r="E2" s="206" t="s">
        <v>9</v>
      </c>
      <c r="F2" s="195" t="s">
        <v>10</v>
      </c>
      <c r="G2" s="206" t="s">
        <v>11</v>
      </c>
      <c r="H2" s="195" t="s">
        <v>12</v>
      </c>
      <c r="I2" s="206" t="s">
        <v>13</v>
      </c>
      <c r="J2" s="195" t="s">
        <v>14</v>
      </c>
      <c r="K2" s="206" t="s">
        <v>15</v>
      </c>
      <c r="L2" s="195" t="s">
        <v>16</v>
      </c>
      <c r="M2" s="3" t="s">
        <v>17</v>
      </c>
      <c r="N2" s="195" t="s">
        <v>18</v>
      </c>
      <c r="O2" s="3" t="s">
        <v>19</v>
      </c>
      <c r="P2" s="195" t="s">
        <v>20</v>
      </c>
      <c r="Q2" s="3" t="s">
        <v>21</v>
      </c>
      <c r="R2" s="195" t="s">
        <v>22</v>
      </c>
      <c r="S2" s="3" t="s">
        <v>23</v>
      </c>
      <c r="T2" s="195" t="s">
        <v>24</v>
      </c>
      <c r="U2" s="3" t="s">
        <v>25</v>
      </c>
      <c r="V2" s="195" t="s">
        <v>26</v>
      </c>
      <c r="W2" s="199" t="s">
        <v>27</v>
      </c>
      <c r="X2" s="195" t="s">
        <v>28</v>
      </c>
      <c r="Y2" s="199" t="s">
        <v>29</v>
      </c>
      <c r="Z2" s="195" t="s">
        <v>30</v>
      </c>
      <c r="AA2" s="199" t="s">
        <v>31</v>
      </c>
      <c r="AB2" s="195" t="s">
        <v>32</v>
      </c>
      <c r="AC2" s="210" t="s">
        <v>33</v>
      </c>
      <c r="AE2" s="195" t="s">
        <v>34</v>
      </c>
      <c r="AF2" s="196" t="s">
        <v>35</v>
      </c>
      <c r="AH2" s="213" t="s">
        <v>36</v>
      </c>
      <c r="AI2" s="213" t="s">
        <v>37</v>
      </c>
      <c r="AJ2" s="210" t="s">
        <v>38</v>
      </c>
      <c r="AK2" s="210" t="s">
        <v>39</v>
      </c>
    </row>
    <row r="3" spans="1:40" ht="15" customHeight="1">
      <c r="A3" s="152" t="s">
        <v>40</v>
      </c>
      <c r="B3" s="152" t="s">
        <v>41</v>
      </c>
      <c r="C3" s="155">
        <v>123</v>
      </c>
      <c r="D3" s="6">
        <v>65</v>
      </c>
      <c r="E3" s="207">
        <f>D3/C3</f>
        <v>0.52845528455284552</v>
      </c>
      <c r="F3" s="6">
        <v>49</v>
      </c>
      <c r="G3" s="207">
        <f>F3/C3</f>
        <v>0.3983739837398374</v>
      </c>
      <c r="H3" s="6">
        <v>30</v>
      </c>
      <c r="I3" s="207">
        <f>H3/C3</f>
        <v>0.24390243902439024</v>
      </c>
      <c r="J3" s="6">
        <v>83</v>
      </c>
      <c r="K3" s="207">
        <f t="shared" ref="K3:K34" si="0">J3/C3</f>
        <v>0.67479674796747968</v>
      </c>
      <c r="L3" s="6">
        <v>92</v>
      </c>
      <c r="M3" s="208">
        <f t="shared" ref="M3:M34" si="1">L3/C3</f>
        <v>0.74796747967479671</v>
      </c>
      <c r="N3" s="6">
        <v>90</v>
      </c>
      <c r="O3" s="208">
        <f t="shared" ref="O3:O34" si="2">N3/C3</f>
        <v>0.73170731707317072</v>
      </c>
      <c r="P3" s="6">
        <v>114</v>
      </c>
      <c r="Q3" s="208">
        <f t="shared" ref="Q3:Q34" si="3">P3/C3</f>
        <v>0.92682926829268297</v>
      </c>
      <c r="R3" s="6">
        <v>109</v>
      </c>
      <c r="S3" s="208">
        <f t="shared" ref="S3:S34" si="4">R3/C3</f>
        <v>0.88617886178861793</v>
      </c>
      <c r="T3" s="6">
        <v>114</v>
      </c>
      <c r="U3" s="208">
        <f t="shared" ref="U3:U34" si="5">T3/C3</f>
        <v>0.92682926829268297</v>
      </c>
      <c r="V3" s="6">
        <v>120</v>
      </c>
      <c r="W3" s="209">
        <f t="shared" ref="W3:W34" si="6">V3/C3</f>
        <v>0.97560975609756095</v>
      </c>
      <c r="X3" s="6">
        <v>110</v>
      </c>
      <c r="Y3" s="209">
        <f t="shared" ref="Y3:Y34" si="7">X3/C3</f>
        <v>0.89430894308943087</v>
      </c>
      <c r="Z3" s="6">
        <v>120</v>
      </c>
      <c r="AA3" s="209">
        <f t="shared" ref="AA3:AA34" si="8">Z3/C3</f>
        <v>0.97560975609756095</v>
      </c>
      <c r="AB3" s="6">
        <v>113</v>
      </c>
      <c r="AC3" s="211">
        <f>AB3/C3</f>
        <v>0.91869918699186992</v>
      </c>
      <c r="AE3" s="6">
        <v>0</v>
      </c>
      <c r="AF3" s="225">
        <f t="shared" ref="AF3:AF34" si="9">AE3/C3</f>
        <v>0</v>
      </c>
      <c r="AH3" s="121">
        <f>cálculos1!O3</f>
        <v>3</v>
      </c>
      <c r="AI3" s="214">
        <f>AH3*0.1</f>
        <v>0.30000000000000004</v>
      </c>
      <c r="AJ3" s="121">
        <f>cálculos1!P3</f>
        <v>0</v>
      </c>
      <c r="AK3" s="215">
        <f>AJ3*0.25</f>
        <v>0</v>
      </c>
      <c r="AM3" s="314" t="s">
        <v>42</v>
      </c>
      <c r="AN3" s="314"/>
    </row>
    <row r="4" spans="1:40">
      <c r="A4" s="152" t="s">
        <v>43</v>
      </c>
      <c r="B4" s="152" t="s">
        <v>44</v>
      </c>
      <c r="C4" s="155">
        <v>48</v>
      </c>
      <c r="D4" s="6">
        <v>16</v>
      </c>
      <c r="E4" s="207">
        <f t="shared" ref="E4:E67" si="10">D4/C4</f>
        <v>0.33333333333333331</v>
      </c>
      <c r="F4" s="6">
        <v>0</v>
      </c>
      <c r="G4" s="207">
        <f t="shared" ref="G4:G67" si="11">F4/C4</f>
        <v>0</v>
      </c>
      <c r="H4" s="6">
        <v>0</v>
      </c>
      <c r="I4" s="207">
        <f t="shared" ref="I4:I67" si="12">H4/C4</f>
        <v>0</v>
      </c>
      <c r="J4" s="6">
        <v>18</v>
      </c>
      <c r="K4" s="207">
        <f t="shared" si="0"/>
        <v>0.375</v>
      </c>
      <c r="L4" s="6">
        <v>56</v>
      </c>
      <c r="M4" s="208">
        <f t="shared" si="1"/>
        <v>1.1666666666666667</v>
      </c>
      <c r="N4" s="6">
        <v>51</v>
      </c>
      <c r="O4" s="208">
        <f t="shared" si="2"/>
        <v>1.0625</v>
      </c>
      <c r="P4" s="6">
        <v>45</v>
      </c>
      <c r="Q4" s="208">
        <f t="shared" si="3"/>
        <v>0.9375</v>
      </c>
      <c r="R4" s="6">
        <v>49</v>
      </c>
      <c r="S4" s="208">
        <f t="shared" si="4"/>
        <v>1.0208333333333333</v>
      </c>
      <c r="T4" s="6">
        <v>31</v>
      </c>
      <c r="U4" s="208">
        <f t="shared" si="5"/>
        <v>0.64583333333333337</v>
      </c>
      <c r="V4" s="6">
        <v>55</v>
      </c>
      <c r="W4" s="209">
        <f t="shared" si="6"/>
        <v>1.1458333333333333</v>
      </c>
      <c r="X4" s="6">
        <v>51</v>
      </c>
      <c r="Y4" s="209">
        <f t="shared" si="7"/>
        <v>1.0625</v>
      </c>
      <c r="Z4" s="6">
        <v>48</v>
      </c>
      <c r="AA4" s="209">
        <f t="shared" si="8"/>
        <v>1</v>
      </c>
      <c r="AB4" s="6">
        <v>61</v>
      </c>
      <c r="AC4" s="211">
        <f t="shared" ref="AC4:AC67" si="13">AB4/C4</f>
        <v>1.2708333333333333</v>
      </c>
      <c r="AE4" s="6">
        <v>0</v>
      </c>
      <c r="AF4" s="225">
        <f t="shared" si="9"/>
        <v>0</v>
      </c>
      <c r="AH4" s="121">
        <f>cálculos1!O4</f>
        <v>7</v>
      </c>
      <c r="AI4" s="214">
        <f t="shared" ref="AI4:AI67" si="14">AH4*0.1</f>
        <v>0.70000000000000007</v>
      </c>
      <c r="AJ4" s="121">
        <f>cálculos1!P4</f>
        <v>3</v>
      </c>
      <c r="AK4" s="215">
        <f t="shared" ref="AK4:AK67" si="15">AJ4*0.25</f>
        <v>0.75</v>
      </c>
      <c r="AM4" s="210" t="s">
        <v>45</v>
      </c>
      <c r="AN4" s="210" t="s">
        <v>46</v>
      </c>
    </row>
    <row r="5" spans="1:40">
      <c r="A5" s="152" t="s">
        <v>47</v>
      </c>
      <c r="B5" s="152" t="s">
        <v>48</v>
      </c>
      <c r="C5" s="155">
        <v>68</v>
      </c>
      <c r="D5" s="6">
        <v>28</v>
      </c>
      <c r="E5" s="207">
        <f t="shared" si="10"/>
        <v>0.41176470588235292</v>
      </c>
      <c r="F5" s="6">
        <v>2</v>
      </c>
      <c r="G5" s="207">
        <f t="shared" si="11"/>
        <v>2.9411764705882353E-2</v>
      </c>
      <c r="H5" s="6">
        <v>0</v>
      </c>
      <c r="I5" s="207">
        <f t="shared" si="12"/>
        <v>0</v>
      </c>
      <c r="J5" s="6">
        <v>33</v>
      </c>
      <c r="K5" s="207">
        <f t="shared" si="0"/>
        <v>0.48529411764705882</v>
      </c>
      <c r="L5" s="6">
        <v>54</v>
      </c>
      <c r="M5" s="208">
        <f t="shared" si="1"/>
        <v>0.79411764705882348</v>
      </c>
      <c r="N5" s="6">
        <v>54</v>
      </c>
      <c r="O5" s="208">
        <f t="shared" si="2"/>
        <v>0.79411764705882348</v>
      </c>
      <c r="P5" s="6">
        <v>42</v>
      </c>
      <c r="Q5" s="208">
        <f t="shared" si="3"/>
        <v>0.61764705882352944</v>
      </c>
      <c r="R5" s="6">
        <v>50</v>
      </c>
      <c r="S5" s="208">
        <f t="shared" si="4"/>
        <v>0.73529411764705888</v>
      </c>
      <c r="T5" s="6">
        <v>65</v>
      </c>
      <c r="U5" s="208">
        <f t="shared" si="5"/>
        <v>0.95588235294117652</v>
      </c>
      <c r="V5" s="6">
        <v>36</v>
      </c>
      <c r="W5" s="209">
        <f t="shared" si="6"/>
        <v>0.52941176470588236</v>
      </c>
      <c r="X5" s="6">
        <v>52</v>
      </c>
      <c r="Y5" s="209">
        <f t="shared" si="7"/>
        <v>0.76470588235294112</v>
      </c>
      <c r="Z5" s="6">
        <v>41</v>
      </c>
      <c r="AA5" s="209">
        <f t="shared" si="8"/>
        <v>0.6029411764705882</v>
      </c>
      <c r="AB5" s="6">
        <v>43</v>
      </c>
      <c r="AC5" s="211">
        <f t="shared" si="13"/>
        <v>0.63235294117647056</v>
      </c>
      <c r="AE5" s="6">
        <v>4</v>
      </c>
      <c r="AF5" s="225">
        <f t="shared" si="9"/>
        <v>5.8823529411764705E-2</v>
      </c>
      <c r="AH5" s="121">
        <f>cálculos1!O5</f>
        <v>1</v>
      </c>
      <c r="AI5" s="214">
        <f t="shared" si="14"/>
        <v>0.1</v>
      </c>
      <c r="AJ5" s="121">
        <f>cálculos1!P5</f>
        <v>0</v>
      </c>
      <c r="AK5" s="215">
        <f t="shared" si="15"/>
        <v>0</v>
      </c>
      <c r="AM5" s="214">
        <v>0</v>
      </c>
      <c r="AN5" s="6">
        <f>COUNTIF($AK$3:$AK$80,"=0")</f>
        <v>33</v>
      </c>
    </row>
    <row r="6" spans="1:40">
      <c r="A6" s="152" t="s">
        <v>49</v>
      </c>
      <c r="B6" s="152" t="s">
        <v>50</v>
      </c>
      <c r="C6" s="155">
        <v>104</v>
      </c>
      <c r="D6" s="6">
        <v>34</v>
      </c>
      <c r="E6" s="207">
        <f t="shared" si="10"/>
        <v>0.32692307692307693</v>
      </c>
      <c r="F6" s="6">
        <v>4</v>
      </c>
      <c r="G6" s="207">
        <f t="shared" si="11"/>
        <v>3.8461538461538464E-2</v>
      </c>
      <c r="H6" s="6">
        <v>1</v>
      </c>
      <c r="I6" s="207">
        <f t="shared" si="12"/>
        <v>9.6153846153846159E-3</v>
      </c>
      <c r="J6" s="6">
        <v>57</v>
      </c>
      <c r="K6" s="207">
        <f t="shared" si="0"/>
        <v>0.54807692307692313</v>
      </c>
      <c r="L6" s="6">
        <v>96</v>
      </c>
      <c r="M6" s="208">
        <f t="shared" si="1"/>
        <v>0.92307692307692313</v>
      </c>
      <c r="N6" s="6">
        <v>96</v>
      </c>
      <c r="O6" s="208">
        <f t="shared" si="2"/>
        <v>0.92307692307692313</v>
      </c>
      <c r="P6" s="6">
        <v>91</v>
      </c>
      <c r="Q6" s="208">
        <f t="shared" si="3"/>
        <v>0.875</v>
      </c>
      <c r="R6" s="6">
        <v>85</v>
      </c>
      <c r="S6" s="208">
        <f t="shared" si="4"/>
        <v>0.81730769230769229</v>
      </c>
      <c r="T6" s="6">
        <v>109</v>
      </c>
      <c r="U6" s="208">
        <f t="shared" si="5"/>
        <v>1.0480769230769231</v>
      </c>
      <c r="V6" s="6">
        <v>96</v>
      </c>
      <c r="W6" s="209">
        <f t="shared" si="6"/>
        <v>0.92307692307692313</v>
      </c>
      <c r="X6" s="6">
        <v>109</v>
      </c>
      <c r="Y6" s="209">
        <f t="shared" si="7"/>
        <v>1.0480769230769231</v>
      </c>
      <c r="Z6" s="6">
        <v>95</v>
      </c>
      <c r="AA6" s="209">
        <f t="shared" si="8"/>
        <v>0.91346153846153844</v>
      </c>
      <c r="AB6" s="6">
        <v>87</v>
      </c>
      <c r="AC6" s="211">
        <f t="shared" si="13"/>
        <v>0.83653846153846156</v>
      </c>
      <c r="AE6" s="6">
        <v>9</v>
      </c>
      <c r="AF6" s="225">
        <f t="shared" si="9"/>
        <v>8.6538461538461536E-2</v>
      </c>
      <c r="AH6" s="121">
        <f>cálculos1!O6</f>
        <v>2</v>
      </c>
      <c r="AI6" s="214">
        <f t="shared" si="14"/>
        <v>0.2</v>
      </c>
      <c r="AJ6" s="121">
        <f>cálculos1!P6</f>
        <v>1</v>
      </c>
      <c r="AK6" s="215">
        <f t="shared" si="15"/>
        <v>0.25</v>
      </c>
      <c r="AM6" s="214">
        <v>0.25</v>
      </c>
      <c r="AN6" s="6">
        <f>COUNTIF($AK$3:$AK$80,"=0,25")</f>
        <v>20</v>
      </c>
    </row>
    <row r="7" spans="1:40">
      <c r="A7" s="152" t="s">
        <v>49</v>
      </c>
      <c r="B7" s="152" t="s">
        <v>51</v>
      </c>
      <c r="C7" s="155">
        <v>45</v>
      </c>
      <c r="D7" s="6">
        <v>1</v>
      </c>
      <c r="E7" s="207">
        <f t="shared" si="10"/>
        <v>2.2222222222222223E-2</v>
      </c>
      <c r="F7" s="6">
        <v>0</v>
      </c>
      <c r="G7" s="207">
        <f t="shared" si="11"/>
        <v>0</v>
      </c>
      <c r="H7" s="6">
        <v>0</v>
      </c>
      <c r="I7" s="207">
        <f t="shared" si="12"/>
        <v>0</v>
      </c>
      <c r="J7" s="6">
        <v>17</v>
      </c>
      <c r="K7" s="207">
        <f t="shared" si="0"/>
        <v>0.37777777777777777</v>
      </c>
      <c r="L7" s="6">
        <v>30</v>
      </c>
      <c r="M7" s="208">
        <f t="shared" si="1"/>
        <v>0.66666666666666663</v>
      </c>
      <c r="N7" s="6">
        <v>28</v>
      </c>
      <c r="O7" s="208">
        <f t="shared" si="2"/>
        <v>0.62222222222222223</v>
      </c>
      <c r="P7" s="6">
        <v>30</v>
      </c>
      <c r="Q7" s="208">
        <f t="shared" si="3"/>
        <v>0.66666666666666663</v>
      </c>
      <c r="R7" s="6">
        <v>26</v>
      </c>
      <c r="S7" s="208">
        <f t="shared" si="4"/>
        <v>0.57777777777777772</v>
      </c>
      <c r="T7" s="6">
        <v>38</v>
      </c>
      <c r="U7" s="208">
        <f t="shared" si="5"/>
        <v>0.84444444444444444</v>
      </c>
      <c r="V7" s="6">
        <v>35</v>
      </c>
      <c r="W7" s="209">
        <f t="shared" si="6"/>
        <v>0.77777777777777779</v>
      </c>
      <c r="X7" s="6">
        <v>44</v>
      </c>
      <c r="Y7" s="209">
        <f t="shared" si="7"/>
        <v>0.97777777777777775</v>
      </c>
      <c r="Z7" s="6">
        <v>39</v>
      </c>
      <c r="AA7" s="209">
        <f t="shared" si="8"/>
        <v>0.8666666666666667</v>
      </c>
      <c r="AB7" s="6">
        <v>34</v>
      </c>
      <c r="AC7" s="211">
        <f t="shared" si="13"/>
        <v>0.75555555555555554</v>
      </c>
      <c r="AE7" s="6">
        <v>0</v>
      </c>
      <c r="AF7" s="225">
        <f t="shared" si="9"/>
        <v>0</v>
      </c>
      <c r="AH7" s="121">
        <f>cálculos1!O7</f>
        <v>1</v>
      </c>
      <c r="AI7" s="214">
        <f t="shared" si="14"/>
        <v>0.1</v>
      </c>
      <c r="AJ7" s="121">
        <f>cálculos1!P7</f>
        <v>1</v>
      </c>
      <c r="AK7" s="215">
        <f t="shared" si="15"/>
        <v>0.25</v>
      </c>
      <c r="AM7" s="214">
        <v>0.5</v>
      </c>
      <c r="AN7" s="6">
        <f>COUNTIF($AK$3:$AK$80,"=0,5")</f>
        <v>6</v>
      </c>
    </row>
    <row r="8" spans="1:40">
      <c r="A8" s="152" t="s">
        <v>47</v>
      </c>
      <c r="B8" s="152" t="s">
        <v>52</v>
      </c>
      <c r="C8" s="155">
        <v>36</v>
      </c>
      <c r="D8" s="6">
        <v>7</v>
      </c>
      <c r="E8" s="207">
        <f t="shared" si="10"/>
        <v>0.19444444444444445</v>
      </c>
      <c r="F8" s="6">
        <v>0</v>
      </c>
      <c r="G8" s="207">
        <f t="shared" si="11"/>
        <v>0</v>
      </c>
      <c r="H8" s="6">
        <v>0</v>
      </c>
      <c r="I8" s="207">
        <f t="shared" si="12"/>
        <v>0</v>
      </c>
      <c r="J8" s="6">
        <v>12</v>
      </c>
      <c r="K8" s="207">
        <f t="shared" si="0"/>
        <v>0.33333333333333331</v>
      </c>
      <c r="L8" s="6">
        <v>33</v>
      </c>
      <c r="M8" s="208">
        <f t="shared" si="1"/>
        <v>0.91666666666666663</v>
      </c>
      <c r="N8" s="6">
        <v>32</v>
      </c>
      <c r="O8" s="208">
        <f t="shared" si="2"/>
        <v>0.88888888888888884</v>
      </c>
      <c r="P8" s="6">
        <v>27</v>
      </c>
      <c r="Q8" s="208">
        <f t="shared" si="3"/>
        <v>0.75</v>
      </c>
      <c r="R8" s="6">
        <v>33</v>
      </c>
      <c r="S8" s="208">
        <f t="shared" si="4"/>
        <v>0.91666666666666663</v>
      </c>
      <c r="T8" s="6">
        <v>40</v>
      </c>
      <c r="U8" s="208">
        <f t="shared" si="5"/>
        <v>1.1111111111111112</v>
      </c>
      <c r="V8" s="6">
        <v>22</v>
      </c>
      <c r="W8" s="209">
        <f t="shared" si="6"/>
        <v>0.61111111111111116</v>
      </c>
      <c r="X8" s="6">
        <v>33</v>
      </c>
      <c r="Y8" s="209">
        <f t="shared" si="7"/>
        <v>0.91666666666666663</v>
      </c>
      <c r="Z8" s="6">
        <v>23</v>
      </c>
      <c r="AA8" s="209">
        <f t="shared" si="8"/>
        <v>0.63888888888888884</v>
      </c>
      <c r="AB8" s="6">
        <v>27</v>
      </c>
      <c r="AC8" s="211">
        <f t="shared" si="13"/>
        <v>0.75</v>
      </c>
      <c r="AE8" s="6">
        <v>0</v>
      </c>
      <c r="AF8" s="225">
        <f t="shared" si="9"/>
        <v>0</v>
      </c>
      <c r="AH8" s="121">
        <f>cálculos1!O8</f>
        <v>1</v>
      </c>
      <c r="AI8" s="214">
        <f t="shared" si="14"/>
        <v>0.1</v>
      </c>
      <c r="AJ8" s="121">
        <f>cálculos1!P8</f>
        <v>0</v>
      </c>
      <c r="AK8" s="215">
        <f t="shared" si="15"/>
        <v>0</v>
      </c>
      <c r="AM8" s="214">
        <v>0.75</v>
      </c>
      <c r="AN8" s="6">
        <f>COUNTIF($AK$3:$AK$80,"=0,75")</f>
        <v>8</v>
      </c>
    </row>
    <row r="9" spans="1:40">
      <c r="A9" s="152" t="s">
        <v>49</v>
      </c>
      <c r="B9" s="152" t="s">
        <v>53</v>
      </c>
      <c r="C9" s="155">
        <v>124</v>
      </c>
      <c r="D9" s="6">
        <v>14</v>
      </c>
      <c r="E9" s="207">
        <f t="shared" si="10"/>
        <v>0.11290322580645161</v>
      </c>
      <c r="F9" s="6">
        <v>0</v>
      </c>
      <c r="G9" s="207">
        <f t="shared" si="11"/>
        <v>0</v>
      </c>
      <c r="H9" s="6">
        <v>0</v>
      </c>
      <c r="I9" s="207">
        <f t="shared" si="12"/>
        <v>0</v>
      </c>
      <c r="J9" s="6">
        <v>56</v>
      </c>
      <c r="K9" s="207">
        <f t="shared" si="0"/>
        <v>0.45161290322580644</v>
      </c>
      <c r="L9" s="6">
        <v>101</v>
      </c>
      <c r="M9" s="208">
        <f t="shared" si="1"/>
        <v>0.81451612903225812</v>
      </c>
      <c r="N9" s="6">
        <v>98</v>
      </c>
      <c r="O9" s="208">
        <f t="shared" si="2"/>
        <v>0.79032258064516125</v>
      </c>
      <c r="P9" s="6">
        <v>103</v>
      </c>
      <c r="Q9" s="208">
        <f t="shared" si="3"/>
        <v>0.83064516129032262</v>
      </c>
      <c r="R9" s="6">
        <v>93</v>
      </c>
      <c r="S9" s="208">
        <f t="shared" si="4"/>
        <v>0.75</v>
      </c>
      <c r="T9" s="6">
        <v>92</v>
      </c>
      <c r="U9" s="208">
        <f t="shared" si="5"/>
        <v>0.74193548387096775</v>
      </c>
      <c r="V9" s="6">
        <v>143</v>
      </c>
      <c r="W9" s="209">
        <f t="shared" si="6"/>
        <v>1.153225806451613</v>
      </c>
      <c r="X9" s="6">
        <v>129</v>
      </c>
      <c r="Y9" s="209">
        <f t="shared" si="7"/>
        <v>1.0403225806451613</v>
      </c>
      <c r="Z9" s="6">
        <v>142</v>
      </c>
      <c r="AA9" s="209">
        <f t="shared" si="8"/>
        <v>1.1451612903225807</v>
      </c>
      <c r="AB9" s="6">
        <v>112</v>
      </c>
      <c r="AC9" s="211">
        <f t="shared" si="13"/>
        <v>0.90322580645161288</v>
      </c>
      <c r="AE9" s="6">
        <v>0</v>
      </c>
      <c r="AF9" s="225">
        <f t="shared" si="9"/>
        <v>0</v>
      </c>
      <c r="AH9" s="121">
        <f>cálculos1!O9</f>
        <v>4</v>
      </c>
      <c r="AI9" s="214">
        <f t="shared" si="14"/>
        <v>0.4</v>
      </c>
      <c r="AJ9" s="121">
        <f>cálculos1!P9</f>
        <v>1</v>
      </c>
      <c r="AK9" s="215">
        <f t="shared" si="15"/>
        <v>0.25</v>
      </c>
      <c r="AM9" s="214">
        <v>1</v>
      </c>
      <c r="AN9" s="6">
        <f>COUNTIF($AK$3:$AK$80,"=1,0")</f>
        <v>11</v>
      </c>
    </row>
    <row r="10" spans="1:40" ht="15" customHeight="1">
      <c r="A10" s="152" t="s">
        <v>49</v>
      </c>
      <c r="B10" s="152" t="s">
        <v>54</v>
      </c>
      <c r="C10" s="155">
        <v>31</v>
      </c>
      <c r="D10" s="6">
        <v>4</v>
      </c>
      <c r="E10" s="207">
        <f t="shared" si="10"/>
        <v>0.12903225806451613</v>
      </c>
      <c r="F10" s="6">
        <v>0</v>
      </c>
      <c r="G10" s="207">
        <f t="shared" si="11"/>
        <v>0</v>
      </c>
      <c r="H10" s="6">
        <v>0</v>
      </c>
      <c r="I10" s="207">
        <f t="shared" si="12"/>
        <v>0</v>
      </c>
      <c r="J10" s="6">
        <v>25</v>
      </c>
      <c r="K10" s="207">
        <f t="shared" si="0"/>
        <v>0.80645161290322576</v>
      </c>
      <c r="L10" s="6">
        <v>21</v>
      </c>
      <c r="M10" s="208">
        <f t="shared" si="1"/>
        <v>0.67741935483870963</v>
      </c>
      <c r="N10" s="6">
        <v>18</v>
      </c>
      <c r="O10" s="208">
        <f t="shared" si="2"/>
        <v>0.58064516129032262</v>
      </c>
      <c r="P10" s="6">
        <v>25</v>
      </c>
      <c r="Q10" s="208">
        <f t="shared" si="3"/>
        <v>0.80645161290322576</v>
      </c>
      <c r="R10" s="6">
        <v>27</v>
      </c>
      <c r="S10" s="208">
        <f t="shared" si="4"/>
        <v>0.87096774193548387</v>
      </c>
      <c r="T10" s="6">
        <v>15</v>
      </c>
      <c r="U10" s="208">
        <f t="shared" si="5"/>
        <v>0.4838709677419355</v>
      </c>
      <c r="V10" s="6">
        <v>27</v>
      </c>
      <c r="W10" s="209">
        <f t="shared" si="6"/>
        <v>0.87096774193548387</v>
      </c>
      <c r="X10" s="6">
        <v>28</v>
      </c>
      <c r="Y10" s="209">
        <f t="shared" si="7"/>
        <v>0.90322580645161288</v>
      </c>
      <c r="Z10" s="6">
        <v>19</v>
      </c>
      <c r="AA10" s="209">
        <f t="shared" si="8"/>
        <v>0.61290322580645162</v>
      </c>
      <c r="AB10" s="6">
        <v>25</v>
      </c>
      <c r="AC10" s="211">
        <f t="shared" si="13"/>
        <v>0.80645161290322576</v>
      </c>
      <c r="AE10" s="6">
        <v>0</v>
      </c>
      <c r="AF10" s="225">
        <f t="shared" si="9"/>
        <v>0</v>
      </c>
      <c r="AH10" s="121">
        <f>cálculos1!O10</f>
        <v>0</v>
      </c>
      <c r="AI10" s="214">
        <f t="shared" si="14"/>
        <v>0</v>
      </c>
      <c r="AJ10" s="121">
        <f>cálculos1!P10</f>
        <v>0</v>
      </c>
      <c r="AK10" s="215">
        <f t="shared" si="15"/>
        <v>0</v>
      </c>
    </row>
    <row r="11" spans="1:40">
      <c r="A11" s="152" t="s">
        <v>40</v>
      </c>
      <c r="B11" s="152" t="s">
        <v>55</v>
      </c>
      <c r="C11" s="155">
        <v>495</v>
      </c>
      <c r="D11" s="6">
        <v>309</v>
      </c>
      <c r="E11" s="207">
        <f t="shared" si="10"/>
        <v>0.62424242424242427</v>
      </c>
      <c r="F11" s="6">
        <v>125</v>
      </c>
      <c r="G11" s="207">
        <f t="shared" si="11"/>
        <v>0.25252525252525254</v>
      </c>
      <c r="H11" s="6">
        <v>70</v>
      </c>
      <c r="I11" s="207">
        <f t="shared" si="12"/>
        <v>0.14141414141414141</v>
      </c>
      <c r="J11" s="6">
        <v>461</v>
      </c>
      <c r="K11" s="207">
        <f t="shared" si="0"/>
        <v>0.93131313131313131</v>
      </c>
      <c r="L11" s="6">
        <v>446</v>
      </c>
      <c r="M11" s="208">
        <f t="shared" si="1"/>
        <v>0.90101010101010104</v>
      </c>
      <c r="N11" s="6">
        <v>434</v>
      </c>
      <c r="O11" s="208">
        <f t="shared" si="2"/>
        <v>0.87676767676767675</v>
      </c>
      <c r="P11" s="6">
        <v>384</v>
      </c>
      <c r="Q11" s="208">
        <f t="shared" si="3"/>
        <v>0.77575757575757576</v>
      </c>
      <c r="R11" s="6">
        <v>416</v>
      </c>
      <c r="S11" s="208">
        <f t="shared" si="4"/>
        <v>0.84040404040404038</v>
      </c>
      <c r="T11" s="6">
        <v>408</v>
      </c>
      <c r="U11" s="208">
        <f t="shared" si="5"/>
        <v>0.82424242424242422</v>
      </c>
      <c r="V11" s="6">
        <v>415</v>
      </c>
      <c r="W11" s="209">
        <f t="shared" si="6"/>
        <v>0.83838383838383834</v>
      </c>
      <c r="X11" s="6">
        <v>489</v>
      </c>
      <c r="Y11" s="209">
        <f t="shared" si="7"/>
        <v>0.98787878787878791</v>
      </c>
      <c r="Z11" s="6">
        <v>418</v>
      </c>
      <c r="AA11" s="209">
        <f t="shared" si="8"/>
        <v>0.84444444444444444</v>
      </c>
      <c r="AB11" s="6">
        <v>402</v>
      </c>
      <c r="AC11" s="211">
        <f t="shared" si="13"/>
        <v>0.81212121212121213</v>
      </c>
      <c r="AE11" s="6">
        <v>17</v>
      </c>
      <c r="AF11" s="225">
        <f t="shared" si="9"/>
        <v>3.4343434343434343E-2</v>
      </c>
      <c r="AH11" s="121">
        <f>cálculos1!O11</f>
        <v>2</v>
      </c>
      <c r="AI11" s="214">
        <f t="shared" si="14"/>
        <v>0.2</v>
      </c>
      <c r="AJ11" s="121">
        <f>cálculos1!P11</f>
        <v>1</v>
      </c>
      <c r="AK11" s="215">
        <f t="shared" si="15"/>
        <v>0.25</v>
      </c>
    </row>
    <row r="12" spans="1:40">
      <c r="A12" s="152" t="s">
        <v>49</v>
      </c>
      <c r="B12" s="152" t="s">
        <v>56</v>
      </c>
      <c r="C12" s="155">
        <v>53</v>
      </c>
      <c r="D12" s="6">
        <v>1</v>
      </c>
      <c r="E12" s="207">
        <f t="shared" si="10"/>
        <v>1.8867924528301886E-2</v>
      </c>
      <c r="F12" s="6">
        <v>0</v>
      </c>
      <c r="G12" s="207">
        <f t="shared" si="11"/>
        <v>0</v>
      </c>
      <c r="H12" s="6">
        <v>0</v>
      </c>
      <c r="I12" s="207">
        <f t="shared" si="12"/>
        <v>0</v>
      </c>
      <c r="J12" s="6">
        <v>3</v>
      </c>
      <c r="K12" s="207">
        <f t="shared" si="0"/>
        <v>5.6603773584905662E-2</v>
      </c>
      <c r="L12" s="6">
        <v>40</v>
      </c>
      <c r="M12" s="208">
        <f t="shared" si="1"/>
        <v>0.75471698113207553</v>
      </c>
      <c r="N12" s="6">
        <v>40</v>
      </c>
      <c r="O12" s="208">
        <f t="shared" si="2"/>
        <v>0.75471698113207553</v>
      </c>
      <c r="P12" s="6">
        <v>33</v>
      </c>
      <c r="Q12" s="208">
        <f t="shared" si="3"/>
        <v>0.62264150943396224</v>
      </c>
      <c r="R12" s="6">
        <v>41</v>
      </c>
      <c r="S12" s="208">
        <f t="shared" si="4"/>
        <v>0.77358490566037741</v>
      </c>
      <c r="T12" s="6">
        <v>47</v>
      </c>
      <c r="U12" s="208">
        <f t="shared" si="5"/>
        <v>0.8867924528301887</v>
      </c>
      <c r="V12" s="6">
        <v>62</v>
      </c>
      <c r="W12" s="209">
        <f t="shared" si="6"/>
        <v>1.1698113207547169</v>
      </c>
      <c r="X12" s="6">
        <v>64</v>
      </c>
      <c r="Y12" s="209">
        <f t="shared" si="7"/>
        <v>1.2075471698113207</v>
      </c>
      <c r="Z12" s="6">
        <v>63</v>
      </c>
      <c r="AA12" s="209">
        <f t="shared" si="8"/>
        <v>1.1886792452830188</v>
      </c>
      <c r="AB12" s="6">
        <v>34</v>
      </c>
      <c r="AC12" s="211">
        <f t="shared" si="13"/>
        <v>0.64150943396226412</v>
      </c>
      <c r="AE12" s="6">
        <v>0</v>
      </c>
      <c r="AF12" s="225">
        <f t="shared" si="9"/>
        <v>0</v>
      </c>
      <c r="AH12" s="121">
        <f>cálculos1!O12</f>
        <v>3</v>
      </c>
      <c r="AI12" s="214">
        <f t="shared" si="14"/>
        <v>0.30000000000000004</v>
      </c>
      <c r="AJ12" s="121">
        <f>cálculos1!P12</f>
        <v>1</v>
      </c>
      <c r="AK12" s="215">
        <f t="shared" si="15"/>
        <v>0.25</v>
      </c>
      <c r="AM12" s="315" t="s">
        <v>57</v>
      </c>
      <c r="AN12" s="315"/>
    </row>
    <row r="13" spans="1:40">
      <c r="A13" s="152" t="s">
        <v>47</v>
      </c>
      <c r="B13" s="152" t="s">
        <v>58</v>
      </c>
      <c r="C13" s="155">
        <v>140</v>
      </c>
      <c r="D13" s="6">
        <v>14</v>
      </c>
      <c r="E13" s="207">
        <f t="shared" si="10"/>
        <v>0.1</v>
      </c>
      <c r="F13" s="6">
        <v>1</v>
      </c>
      <c r="G13" s="207">
        <f t="shared" si="11"/>
        <v>7.1428571428571426E-3</v>
      </c>
      <c r="H13" s="6">
        <v>1</v>
      </c>
      <c r="I13" s="207">
        <f t="shared" si="12"/>
        <v>7.1428571428571426E-3</v>
      </c>
      <c r="J13" s="6">
        <v>45</v>
      </c>
      <c r="K13" s="207">
        <f t="shared" si="0"/>
        <v>0.32142857142857145</v>
      </c>
      <c r="L13" s="6">
        <v>101</v>
      </c>
      <c r="M13" s="208">
        <f t="shared" si="1"/>
        <v>0.72142857142857142</v>
      </c>
      <c r="N13" s="6">
        <v>100</v>
      </c>
      <c r="O13" s="208">
        <f t="shared" si="2"/>
        <v>0.7142857142857143</v>
      </c>
      <c r="P13" s="6">
        <v>112</v>
      </c>
      <c r="Q13" s="208">
        <f t="shared" si="3"/>
        <v>0.8</v>
      </c>
      <c r="R13" s="6">
        <v>108</v>
      </c>
      <c r="S13" s="208">
        <f t="shared" si="4"/>
        <v>0.77142857142857146</v>
      </c>
      <c r="T13" s="6">
        <v>121</v>
      </c>
      <c r="U13" s="208">
        <f t="shared" si="5"/>
        <v>0.86428571428571432</v>
      </c>
      <c r="V13" s="6">
        <v>91</v>
      </c>
      <c r="W13" s="209">
        <f t="shared" si="6"/>
        <v>0.65</v>
      </c>
      <c r="X13" s="6">
        <v>121</v>
      </c>
      <c r="Y13" s="209">
        <f t="shared" si="7"/>
        <v>0.86428571428571432</v>
      </c>
      <c r="Z13" s="6">
        <v>104</v>
      </c>
      <c r="AA13" s="209">
        <f t="shared" si="8"/>
        <v>0.74285714285714288</v>
      </c>
      <c r="AB13" s="6">
        <v>109</v>
      </c>
      <c r="AC13" s="211">
        <f t="shared" si="13"/>
        <v>0.77857142857142858</v>
      </c>
      <c r="AE13" s="6">
        <v>0</v>
      </c>
      <c r="AF13" s="225">
        <f t="shared" si="9"/>
        <v>0</v>
      </c>
      <c r="AH13" s="121">
        <f>cálculos1!O13</f>
        <v>0</v>
      </c>
      <c r="AI13" s="214">
        <f t="shared" si="14"/>
        <v>0</v>
      </c>
      <c r="AJ13" s="121">
        <f>cálculos1!P13</f>
        <v>0</v>
      </c>
      <c r="AK13" s="215">
        <f t="shared" si="15"/>
        <v>0</v>
      </c>
      <c r="AM13" s="213" t="s">
        <v>45</v>
      </c>
      <c r="AN13" s="213" t="s">
        <v>46</v>
      </c>
    </row>
    <row r="14" spans="1:40">
      <c r="A14" s="152" t="s">
        <v>43</v>
      </c>
      <c r="B14" s="152" t="s">
        <v>59</v>
      </c>
      <c r="C14" s="155">
        <v>223</v>
      </c>
      <c r="D14" s="6">
        <v>67</v>
      </c>
      <c r="E14" s="207">
        <f t="shared" si="10"/>
        <v>0.30044843049327352</v>
      </c>
      <c r="F14" s="6">
        <v>8</v>
      </c>
      <c r="G14" s="207">
        <f t="shared" si="11"/>
        <v>3.5874439461883408E-2</v>
      </c>
      <c r="H14" s="6">
        <v>2</v>
      </c>
      <c r="I14" s="207">
        <f t="shared" si="12"/>
        <v>8.9686098654708519E-3</v>
      </c>
      <c r="J14" s="6">
        <v>133</v>
      </c>
      <c r="K14" s="207">
        <f t="shared" si="0"/>
        <v>0.5964125560538116</v>
      </c>
      <c r="L14" s="6">
        <v>168</v>
      </c>
      <c r="M14" s="208">
        <f t="shared" si="1"/>
        <v>0.75336322869955152</v>
      </c>
      <c r="N14" s="6">
        <v>173</v>
      </c>
      <c r="O14" s="208">
        <f t="shared" si="2"/>
        <v>0.77578475336322872</v>
      </c>
      <c r="P14" s="6">
        <v>194</v>
      </c>
      <c r="Q14" s="208">
        <f t="shared" si="3"/>
        <v>0.8699551569506726</v>
      </c>
      <c r="R14" s="6">
        <v>175</v>
      </c>
      <c r="S14" s="208">
        <f t="shared" si="4"/>
        <v>0.7847533632286996</v>
      </c>
      <c r="T14" s="6">
        <v>180</v>
      </c>
      <c r="U14" s="208">
        <f t="shared" si="5"/>
        <v>0.80717488789237668</v>
      </c>
      <c r="V14" s="6">
        <v>154</v>
      </c>
      <c r="W14" s="209">
        <f t="shared" si="6"/>
        <v>0.6905829596412556</v>
      </c>
      <c r="X14" s="6">
        <v>185</v>
      </c>
      <c r="Y14" s="209">
        <f t="shared" si="7"/>
        <v>0.82959641255605376</v>
      </c>
      <c r="Z14" s="6">
        <v>153</v>
      </c>
      <c r="AA14" s="209">
        <f t="shared" si="8"/>
        <v>0.68609865470852016</v>
      </c>
      <c r="AB14" s="6">
        <v>194</v>
      </c>
      <c r="AC14" s="211">
        <f t="shared" si="13"/>
        <v>0.8699551569506726</v>
      </c>
      <c r="AE14" s="6">
        <v>0</v>
      </c>
      <c r="AF14" s="225">
        <f t="shared" si="9"/>
        <v>0</v>
      </c>
      <c r="AH14" s="121">
        <f>cálculos1!O14</f>
        <v>0</v>
      </c>
      <c r="AI14" s="214">
        <f t="shared" si="14"/>
        <v>0</v>
      </c>
      <c r="AJ14" s="121">
        <f>cálculos1!P14</f>
        <v>0</v>
      </c>
      <c r="AK14" s="215">
        <f t="shared" si="15"/>
        <v>0</v>
      </c>
      <c r="AM14" s="215">
        <v>0</v>
      </c>
      <c r="AN14" s="6">
        <f>COUNTIF($AI$3:$AI$80,"=0")</f>
        <v>21</v>
      </c>
    </row>
    <row r="15" spans="1:40">
      <c r="A15" s="152" t="s">
        <v>43</v>
      </c>
      <c r="B15" s="152" t="s">
        <v>60</v>
      </c>
      <c r="C15" s="155">
        <v>78</v>
      </c>
      <c r="D15" s="6">
        <v>1</v>
      </c>
      <c r="E15" s="207">
        <f t="shared" si="10"/>
        <v>1.282051282051282E-2</v>
      </c>
      <c r="F15" s="6">
        <v>1</v>
      </c>
      <c r="G15" s="207">
        <f t="shared" si="11"/>
        <v>1.282051282051282E-2</v>
      </c>
      <c r="H15" s="6">
        <v>1</v>
      </c>
      <c r="I15" s="207">
        <f t="shared" si="12"/>
        <v>1.282051282051282E-2</v>
      </c>
      <c r="J15" s="6">
        <v>20</v>
      </c>
      <c r="K15" s="207">
        <f t="shared" si="0"/>
        <v>0.25641025641025639</v>
      </c>
      <c r="L15" s="6">
        <v>69</v>
      </c>
      <c r="M15" s="208">
        <f t="shared" si="1"/>
        <v>0.88461538461538458</v>
      </c>
      <c r="N15" s="6">
        <v>66</v>
      </c>
      <c r="O15" s="208">
        <f t="shared" si="2"/>
        <v>0.84615384615384615</v>
      </c>
      <c r="P15" s="6">
        <v>69</v>
      </c>
      <c r="Q15" s="208">
        <f t="shared" si="3"/>
        <v>0.88461538461538458</v>
      </c>
      <c r="R15" s="6">
        <v>75</v>
      </c>
      <c r="S15" s="208">
        <f t="shared" si="4"/>
        <v>0.96153846153846156</v>
      </c>
      <c r="T15" s="6">
        <v>70</v>
      </c>
      <c r="U15" s="208">
        <f t="shared" si="5"/>
        <v>0.89743589743589747</v>
      </c>
      <c r="V15" s="6">
        <v>69</v>
      </c>
      <c r="W15" s="209">
        <f t="shared" si="6"/>
        <v>0.88461538461538458</v>
      </c>
      <c r="X15" s="6">
        <v>71</v>
      </c>
      <c r="Y15" s="209">
        <f t="shared" si="7"/>
        <v>0.91025641025641024</v>
      </c>
      <c r="Z15" s="6">
        <v>63</v>
      </c>
      <c r="AA15" s="209">
        <f t="shared" si="8"/>
        <v>0.80769230769230771</v>
      </c>
      <c r="AB15" s="6">
        <v>72</v>
      </c>
      <c r="AC15" s="211">
        <f t="shared" si="13"/>
        <v>0.92307692307692313</v>
      </c>
      <c r="AE15" s="6">
        <v>0</v>
      </c>
      <c r="AF15" s="225">
        <f t="shared" si="9"/>
        <v>0</v>
      </c>
      <c r="AH15" s="121">
        <f>cálculos1!O15</f>
        <v>2</v>
      </c>
      <c r="AI15" s="214">
        <f t="shared" si="14"/>
        <v>0.2</v>
      </c>
      <c r="AJ15" s="121">
        <f>cálculos1!P15</f>
        <v>0</v>
      </c>
      <c r="AK15" s="215">
        <f t="shared" si="15"/>
        <v>0</v>
      </c>
      <c r="AM15" s="215">
        <v>0.1</v>
      </c>
      <c r="AN15" s="6">
        <f>COUNTIFS($AI$3:$AI$80,"&gt;=0,10",$AI$3:$AI$80,"&lt;0,20")</f>
        <v>10</v>
      </c>
    </row>
    <row r="16" spans="1:40">
      <c r="A16" s="152" t="s">
        <v>49</v>
      </c>
      <c r="B16" s="152" t="s">
        <v>61</v>
      </c>
      <c r="C16" s="155">
        <v>31</v>
      </c>
      <c r="D16" s="6">
        <v>9</v>
      </c>
      <c r="E16" s="207">
        <f t="shared" si="10"/>
        <v>0.29032258064516131</v>
      </c>
      <c r="F16" s="6">
        <v>0</v>
      </c>
      <c r="G16" s="207">
        <f t="shared" si="11"/>
        <v>0</v>
      </c>
      <c r="H16" s="6">
        <v>0</v>
      </c>
      <c r="I16" s="207">
        <f t="shared" si="12"/>
        <v>0</v>
      </c>
      <c r="J16" s="6">
        <v>28</v>
      </c>
      <c r="K16" s="207">
        <f t="shared" si="0"/>
        <v>0.90322580645161288</v>
      </c>
      <c r="L16" s="6">
        <v>37</v>
      </c>
      <c r="M16" s="208">
        <f t="shared" si="1"/>
        <v>1.1935483870967742</v>
      </c>
      <c r="N16" s="6">
        <v>38</v>
      </c>
      <c r="O16" s="208">
        <f t="shared" si="2"/>
        <v>1.2258064516129032</v>
      </c>
      <c r="P16" s="6">
        <v>34</v>
      </c>
      <c r="Q16" s="208">
        <f t="shared" si="3"/>
        <v>1.096774193548387</v>
      </c>
      <c r="R16" s="6">
        <v>40</v>
      </c>
      <c r="S16" s="208">
        <f t="shared" si="4"/>
        <v>1.2903225806451613</v>
      </c>
      <c r="T16" s="6">
        <v>25</v>
      </c>
      <c r="U16" s="208">
        <f t="shared" si="5"/>
        <v>0.80645161290322576</v>
      </c>
      <c r="V16" s="6">
        <v>26</v>
      </c>
      <c r="W16" s="209">
        <f t="shared" si="6"/>
        <v>0.83870967741935487</v>
      </c>
      <c r="X16" s="6">
        <v>27</v>
      </c>
      <c r="Y16" s="209">
        <f t="shared" si="7"/>
        <v>0.87096774193548387</v>
      </c>
      <c r="Z16" s="6">
        <v>23</v>
      </c>
      <c r="AA16" s="209">
        <f t="shared" si="8"/>
        <v>0.74193548387096775</v>
      </c>
      <c r="AB16" s="6">
        <v>40</v>
      </c>
      <c r="AC16" s="211">
        <f t="shared" si="13"/>
        <v>1.2903225806451613</v>
      </c>
      <c r="AE16" s="6">
        <v>0</v>
      </c>
      <c r="AF16" s="225">
        <f t="shared" si="9"/>
        <v>0</v>
      </c>
      <c r="AH16" s="121">
        <f>cálculos1!O16</f>
        <v>6</v>
      </c>
      <c r="AI16" s="214">
        <f t="shared" si="14"/>
        <v>0.60000000000000009</v>
      </c>
      <c r="AJ16" s="121">
        <f>cálculos1!P16</f>
        <v>3</v>
      </c>
      <c r="AK16" s="215">
        <f t="shared" si="15"/>
        <v>0.75</v>
      </c>
      <c r="AM16" s="215">
        <v>0.2</v>
      </c>
      <c r="AN16" s="6">
        <f>COUNTIFS($AI$3:$AI$80,"&gt;=0,20",$AI$3:$AI$80,"&lt;0,30")</f>
        <v>10</v>
      </c>
    </row>
    <row r="17" spans="1:40">
      <c r="A17" s="152" t="s">
        <v>40</v>
      </c>
      <c r="B17" s="152" t="s">
        <v>62</v>
      </c>
      <c r="C17" s="155">
        <v>78</v>
      </c>
      <c r="D17" s="6">
        <v>7</v>
      </c>
      <c r="E17" s="207">
        <f t="shared" si="10"/>
        <v>8.9743589743589744E-2</v>
      </c>
      <c r="F17" s="6">
        <v>0</v>
      </c>
      <c r="G17" s="207">
        <f t="shared" si="11"/>
        <v>0</v>
      </c>
      <c r="H17" s="6">
        <v>0</v>
      </c>
      <c r="I17" s="207">
        <f t="shared" si="12"/>
        <v>0</v>
      </c>
      <c r="J17" s="6">
        <v>58</v>
      </c>
      <c r="K17" s="207">
        <f t="shared" si="0"/>
        <v>0.74358974358974361</v>
      </c>
      <c r="L17" s="6">
        <v>97</v>
      </c>
      <c r="M17" s="208">
        <f t="shared" si="1"/>
        <v>1.2435897435897436</v>
      </c>
      <c r="N17" s="6">
        <v>94</v>
      </c>
      <c r="O17" s="208">
        <f t="shared" si="2"/>
        <v>1.2051282051282051</v>
      </c>
      <c r="P17" s="6">
        <v>89</v>
      </c>
      <c r="Q17" s="208">
        <f t="shared" si="3"/>
        <v>1.141025641025641</v>
      </c>
      <c r="R17" s="6">
        <v>94</v>
      </c>
      <c r="S17" s="208">
        <f t="shared" si="4"/>
        <v>1.2051282051282051</v>
      </c>
      <c r="T17" s="6">
        <v>70</v>
      </c>
      <c r="U17" s="208">
        <f t="shared" si="5"/>
        <v>0.89743589743589747</v>
      </c>
      <c r="V17" s="6">
        <v>103</v>
      </c>
      <c r="W17" s="209">
        <f t="shared" si="6"/>
        <v>1.3205128205128205</v>
      </c>
      <c r="X17" s="6">
        <v>85</v>
      </c>
      <c r="Y17" s="209">
        <f t="shared" si="7"/>
        <v>1.0897435897435896</v>
      </c>
      <c r="Z17" s="6">
        <v>92</v>
      </c>
      <c r="AA17" s="209">
        <f t="shared" si="8"/>
        <v>1.1794871794871795</v>
      </c>
      <c r="AB17" s="6">
        <v>91</v>
      </c>
      <c r="AC17" s="211">
        <f t="shared" si="13"/>
        <v>1.1666666666666667</v>
      </c>
      <c r="AE17" s="6">
        <v>0</v>
      </c>
      <c r="AF17" s="225">
        <f t="shared" si="9"/>
        <v>0</v>
      </c>
      <c r="AH17" s="121">
        <f>cálculos1!O17</f>
        <v>8</v>
      </c>
      <c r="AI17" s="214">
        <f t="shared" si="14"/>
        <v>0.8</v>
      </c>
      <c r="AJ17" s="121">
        <f>cálculos1!P17</f>
        <v>4</v>
      </c>
      <c r="AK17" s="215">
        <f t="shared" si="15"/>
        <v>1</v>
      </c>
      <c r="AM17" s="215">
        <v>0.3</v>
      </c>
      <c r="AN17" s="6">
        <f>COUNTIFS($AI$3:$AI$80,"&gt;=0,30",$AI$3:$AI$80,"&lt;0,40")</f>
        <v>9</v>
      </c>
    </row>
    <row r="18" spans="1:40">
      <c r="A18" s="152" t="s">
        <v>49</v>
      </c>
      <c r="B18" s="152" t="s">
        <v>63</v>
      </c>
      <c r="C18" s="155">
        <v>819</v>
      </c>
      <c r="D18" s="6">
        <v>1245</v>
      </c>
      <c r="E18" s="207">
        <f t="shared" si="10"/>
        <v>1.5201465201465201</v>
      </c>
      <c r="F18" s="6">
        <v>1113</v>
      </c>
      <c r="G18" s="207">
        <f t="shared" si="11"/>
        <v>1.358974358974359</v>
      </c>
      <c r="H18" s="6">
        <v>645</v>
      </c>
      <c r="I18" s="207">
        <f t="shared" si="12"/>
        <v>0.78754578754578752</v>
      </c>
      <c r="J18" s="6">
        <v>1753</v>
      </c>
      <c r="K18" s="207">
        <f t="shared" si="0"/>
        <v>2.1404151404151404</v>
      </c>
      <c r="L18" s="6">
        <v>777</v>
      </c>
      <c r="M18" s="208">
        <f t="shared" si="1"/>
        <v>0.94871794871794868</v>
      </c>
      <c r="N18" s="6">
        <v>767</v>
      </c>
      <c r="O18" s="208">
        <f t="shared" si="2"/>
        <v>0.93650793650793651</v>
      </c>
      <c r="P18" s="6">
        <v>746</v>
      </c>
      <c r="Q18" s="208">
        <f t="shared" si="3"/>
        <v>0.91086691086691085</v>
      </c>
      <c r="R18" s="6">
        <v>723</v>
      </c>
      <c r="S18" s="208">
        <f t="shared" si="4"/>
        <v>0.88278388278388276</v>
      </c>
      <c r="T18" s="6">
        <v>586</v>
      </c>
      <c r="U18" s="208">
        <f t="shared" si="5"/>
        <v>0.71550671550671552</v>
      </c>
      <c r="V18" s="6">
        <v>658</v>
      </c>
      <c r="W18" s="209">
        <f t="shared" si="6"/>
        <v>0.80341880341880345</v>
      </c>
      <c r="X18" s="6">
        <v>723</v>
      </c>
      <c r="Y18" s="209">
        <f t="shared" si="7"/>
        <v>0.88278388278388276</v>
      </c>
      <c r="Z18" s="6">
        <v>660</v>
      </c>
      <c r="AA18" s="209">
        <f t="shared" si="8"/>
        <v>0.80586080586080588</v>
      </c>
      <c r="AB18" s="6">
        <v>758</v>
      </c>
      <c r="AC18" s="211">
        <f t="shared" si="13"/>
        <v>0.92551892551892556</v>
      </c>
      <c r="AE18" s="6">
        <v>14</v>
      </c>
      <c r="AF18" s="225">
        <f t="shared" si="9"/>
        <v>1.7094017094017096E-2</v>
      </c>
      <c r="AH18" s="121">
        <f>cálculos1!O18</f>
        <v>2</v>
      </c>
      <c r="AI18" s="214">
        <f t="shared" si="14"/>
        <v>0.2</v>
      </c>
      <c r="AJ18" s="121">
        <f>cálculos1!P18</f>
        <v>0</v>
      </c>
      <c r="AK18" s="215">
        <f t="shared" si="15"/>
        <v>0</v>
      </c>
      <c r="AM18" s="215">
        <v>0.4</v>
      </c>
      <c r="AN18" s="6">
        <f>COUNTIFS($AI$3:$AI$80,"&gt;=0,40",$AI$3:$AI$80,"&lt;0,50")</f>
        <v>6</v>
      </c>
    </row>
    <row r="19" spans="1:40">
      <c r="A19" s="152" t="s">
        <v>40</v>
      </c>
      <c r="B19" s="152" t="s">
        <v>64</v>
      </c>
      <c r="C19" s="155">
        <v>1668</v>
      </c>
      <c r="D19" s="6">
        <v>499</v>
      </c>
      <c r="E19" s="207">
        <f t="shared" si="10"/>
        <v>0.29916067146282976</v>
      </c>
      <c r="F19" s="6">
        <v>13</v>
      </c>
      <c r="G19" s="207">
        <f t="shared" si="11"/>
        <v>7.7937649880095924E-3</v>
      </c>
      <c r="H19" s="6">
        <v>3</v>
      </c>
      <c r="I19" s="207">
        <f t="shared" si="12"/>
        <v>1.7985611510791368E-3</v>
      </c>
      <c r="J19" s="6">
        <v>665</v>
      </c>
      <c r="K19" s="207">
        <f t="shared" si="0"/>
        <v>0.39868105515587532</v>
      </c>
      <c r="L19" s="6">
        <v>1275</v>
      </c>
      <c r="M19" s="208">
        <f t="shared" si="1"/>
        <v>0.76438848920863312</v>
      </c>
      <c r="N19" s="6">
        <v>1265</v>
      </c>
      <c r="O19" s="208">
        <f t="shared" si="2"/>
        <v>0.75839328537170259</v>
      </c>
      <c r="P19" s="6">
        <v>1314</v>
      </c>
      <c r="Q19" s="208">
        <f t="shared" si="3"/>
        <v>0.78776978417266186</v>
      </c>
      <c r="R19" s="6">
        <v>1328</v>
      </c>
      <c r="S19" s="208">
        <f t="shared" si="4"/>
        <v>0.79616306954436455</v>
      </c>
      <c r="T19" s="6">
        <v>1186</v>
      </c>
      <c r="U19" s="208">
        <f t="shared" si="5"/>
        <v>0.71103117505995206</v>
      </c>
      <c r="V19" s="6">
        <v>1268</v>
      </c>
      <c r="W19" s="209">
        <f t="shared" si="6"/>
        <v>0.76019184652278182</v>
      </c>
      <c r="X19" s="6">
        <v>1510</v>
      </c>
      <c r="Y19" s="209">
        <f t="shared" si="7"/>
        <v>0.90527577937649883</v>
      </c>
      <c r="Z19" s="6">
        <v>1270</v>
      </c>
      <c r="AA19" s="209">
        <f t="shared" si="8"/>
        <v>0.76139088729016791</v>
      </c>
      <c r="AB19" s="6">
        <v>1386</v>
      </c>
      <c r="AC19" s="211">
        <f t="shared" si="13"/>
        <v>0.8309352517985612</v>
      </c>
      <c r="AE19" s="6">
        <v>24</v>
      </c>
      <c r="AF19" s="225">
        <f t="shared" si="9"/>
        <v>1.4388489208633094E-2</v>
      </c>
      <c r="AH19" s="121">
        <f>cálculos1!O19</f>
        <v>0</v>
      </c>
      <c r="AI19" s="214">
        <f t="shared" si="14"/>
        <v>0</v>
      </c>
      <c r="AJ19" s="121">
        <f>cálculos1!P19</f>
        <v>0</v>
      </c>
      <c r="AK19" s="215">
        <f t="shared" si="15"/>
        <v>0</v>
      </c>
      <c r="AM19" s="215">
        <v>0.5</v>
      </c>
      <c r="AN19" s="6">
        <f>COUNTIFS($AI$3:$AI$80,"&gt;=0,50",$AI$3:$AI$80,"&lt;0,60")</f>
        <v>4</v>
      </c>
    </row>
    <row r="20" spans="1:40">
      <c r="A20" s="152" t="s">
        <v>49</v>
      </c>
      <c r="B20" s="152" t="s">
        <v>65</v>
      </c>
      <c r="C20" s="155">
        <v>142</v>
      </c>
      <c r="D20" s="6">
        <v>73</v>
      </c>
      <c r="E20" s="207">
        <f t="shared" si="10"/>
        <v>0.5140845070422535</v>
      </c>
      <c r="F20" s="6">
        <v>52</v>
      </c>
      <c r="G20" s="207">
        <f t="shared" si="11"/>
        <v>0.36619718309859156</v>
      </c>
      <c r="H20" s="6">
        <v>30</v>
      </c>
      <c r="I20" s="207">
        <f t="shared" si="12"/>
        <v>0.21126760563380281</v>
      </c>
      <c r="J20" s="6">
        <v>102</v>
      </c>
      <c r="K20" s="207">
        <f t="shared" si="0"/>
        <v>0.71830985915492962</v>
      </c>
      <c r="L20" s="6">
        <v>146</v>
      </c>
      <c r="M20" s="208">
        <f t="shared" si="1"/>
        <v>1.028169014084507</v>
      </c>
      <c r="N20" s="6">
        <v>146</v>
      </c>
      <c r="O20" s="208">
        <f t="shared" si="2"/>
        <v>1.028169014084507</v>
      </c>
      <c r="P20" s="6">
        <v>156</v>
      </c>
      <c r="Q20" s="208">
        <f t="shared" si="3"/>
        <v>1.0985915492957747</v>
      </c>
      <c r="R20" s="6">
        <v>151</v>
      </c>
      <c r="S20" s="208">
        <f t="shared" si="4"/>
        <v>1.0633802816901408</v>
      </c>
      <c r="T20" s="6">
        <v>128</v>
      </c>
      <c r="U20" s="208">
        <f t="shared" si="5"/>
        <v>0.90140845070422537</v>
      </c>
      <c r="V20" s="6">
        <v>124</v>
      </c>
      <c r="W20" s="209">
        <f t="shared" si="6"/>
        <v>0.87323943661971826</v>
      </c>
      <c r="X20" s="6">
        <v>154</v>
      </c>
      <c r="Y20" s="209">
        <f t="shared" si="7"/>
        <v>1.0845070422535212</v>
      </c>
      <c r="Z20" s="6">
        <v>128</v>
      </c>
      <c r="AA20" s="209">
        <f t="shared" si="8"/>
        <v>0.90140845070422537</v>
      </c>
      <c r="AB20" s="6">
        <v>155</v>
      </c>
      <c r="AC20" s="211">
        <f t="shared" si="13"/>
        <v>1.091549295774648</v>
      </c>
      <c r="AE20" s="6">
        <v>1</v>
      </c>
      <c r="AF20" s="225">
        <f t="shared" si="9"/>
        <v>7.0422535211267607E-3</v>
      </c>
      <c r="AH20" s="121">
        <f>cálculos1!O20</f>
        <v>6</v>
      </c>
      <c r="AI20" s="214">
        <f t="shared" si="14"/>
        <v>0.60000000000000009</v>
      </c>
      <c r="AJ20" s="121">
        <f>cálculos1!P20</f>
        <v>4</v>
      </c>
      <c r="AK20" s="215">
        <f t="shared" si="15"/>
        <v>1</v>
      </c>
      <c r="AM20" s="215">
        <v>0.6</v>
      </c>
      <c r="AN20" s="6">
        <f>COUNTIFS($AI$3:$AI$80,"&gt;=0,60",$AI$3:$AI$80,"&lt;0,70")</f>
        <v>6</v>
      </c>
    </row>
    <row r="21" spans="1:40">
      <c r="A21" s="152" t="s">
        <v>47</v>
      </c>
      <c r="B21" s="152" t="s">
        <v>66</v>
      </c>
      <c r="C21" s="155">
        <v>499</v>
      </c>
      <c r="D21" s="6">
        <v>951</v>
      </c>
      <c r="E21" s="207">
        <f t="shared" si="10"/>
        <v>1.905811623246493</v>
      </c>
      <c r="F21" s="6">
        <v>707</v>
      </c>
      <c r="G21" s="207">
        <f t="shared" si="11"/>
        <v>1.4168336673346693</v>
      </c>
      <c r="H21" s="6">
        <v>562</v>
      </c>
      <c r="I21" s="207">
        <f t="shared" si="12"/>
        <v>1.1262525050100201</v>
      </c>
      <c r="J21" s="6">
        <v>1219</v>
      </c>
      <c r="K21" s="207">
        <f t="shared" si="0"/>
        <v>2.4428857715430863</v>
      </c>
      <c r="L21" s="6">
        <v>457</v>
      </c>
      <c r="M21" s="208">
        <f t="shared" si="1"/>
        <v>0.91583166332665333</v>
      </c>
      <c r="N21" s="6">
        <v>459</v>
      </c>
      <c r="O21" s="208">
        <f t="shared" si="2"/>
        <v>0.91983967935871747</v>
      </c>
      <c r="P21" s="6">
        <v>459</v>
      </c>
      <c r="Q21" s="208">
        <f t="shared" si="3"/>
        <v>0.91983967935871747</v>
      </c>
      <c r="R21" s="6">
        <v>469</v>
      </c>
      <c r="S21" s="208">
        <f t="shared" si="4"/>
        <v>0.93987975951903813</v>
      </c>
      <c r="T21" s="6">
        <v>399</v>
      </c>
      <c r="U21" s="208">
        <f t="shared" si="5"/>
        <v>0.79959919839679361</v>
      </c>
      <c r="V21" s="6">
        <v>386</v>
      </c>
      <c r="W21" s="209">
        <f t="shared" si="6"/>
        <v>0.77354709418837675</v>
      </c>
      <c r="X21" s="6">
        <v>423</v>
      </c>
      <c r="Y21" s="209">
        <f t="shared" si="7"/>
        <v>0.84769539078156309</v>
      </c>
      <c r="Z21" s="6">
        <v>398</v>
      </c>
      <c r="AA21" s="209">
        <f t="shared" si="8"/>
        <v>0.79759519038076154</v>
      </c>
      <c r="AB21" s="6">
        <v>457</v>
      </c>
      <c r="AC21" s="211">
        <f t="shared" si="13"/>
        <v>0.91583166332665333</v>
      </c>
      <c r="AE21" s="6">
        <v>8</v>
      </c>
      <c r="AF21" s="225">
        <f t="shared" si="9"/>
        <v>1.6032064128256512E-2</v>
      </c>
      <c r="AH21" s="121">
        <f>cálculos1!O21</f>
        <v>2</v>
      </c>
      <c r="AI21" s="214">
        <f t="shared" si="14"/>
        <v>0.2</v>
      </c>
      <c r="AJ21" s="121">
        <f>cálculos1!P21</f>
        <v>0</v>
      </c>
      <c r="AK21" s="215">
        <f t="shared" si="15"/>
        <v>0</v>
      </c>
      <c r="AM21" s="215">
        <v>0.7</v>
      </c>
      <c r="AN21" s="6">
        <f>COUNTIFS($AI$3:$AI$80,"&gt;=0,70",$AI$3:$AI$80,"&lt;0,80")</f>
        <v>4</v>
      </c>
    </row>
    <row r="22" spans="1:40">
      <c r="A22" s="152" t="s">
        <v>43</v>
      </c>
      <c r="B22" s="152" t="s">
        <v>67</v>
      </c>
      <c r="C22" s="155">
        <v>147</v>
      </c>
      <c r="D22" s="6">
        <v>3</v>
      </c>
      <c r="E22" s="207">
        <f t="shared" si="10"/>
        <v>2.0408163265306121E-2</v>
      </c>
      <c r="F22" s="6">
        <v>0</v>
      </c>
      <c r="G22" s="207">
        <f t="shared" si="11"/>
        <v>0</v>
      </c>
      <c r="H22" s="6">
        <v>0</v>
      </c>
      <c r="I22" s="207">
        <f t="shared" si="12"/>
        <v>0</v>
      </c>
      <c r="J22" s="6">
        <v>8</v>
      </c>
      <c r="K22" s="207">
        <f t="shared" si="0"/>
        <v>5.4421768707482991E-2</v>
      </c>
      <c r="L22" s="6">
        <v>131</v>
      </c>
      <c r="M22" s="208">
        <f t="shared" si="1"/>
        <v>0.891156462585034</v>
      </c>
      <c r="N22" s="6">
        <v>132</v>
      </c>
      <c r="O22" s="208">
        <f t="shared" si="2"/>
        <v>0.89795918367346939</v>
      </c>
      <c r="P22" s="6">
        <v>126</v>
      </c>
      <c r="Q22" s="208">
        <f t="shared" si="3"/>
        <v>0.8571428571428571</v>
      </c>
      <c r="R22" s="6">
        <v>123</v>
      </c>
      <c r="S22" s="208">
        <f t="shared" si="4"/>
        <v>0.83673469387755106</v>
      </c>
      <c r="T22" s="6">
        <v>145</v>
      </c>
      <c r="U22" s="208">
        <f t="shared" si="5"/>
        <v>0.98639455782312924</v>
      </c>
      <c r="V22" s="6">
        <v>119</v>
      </c>
      <c r="W22" s="209">
        <f t="shared" si="6"/>
        <v>0.80952380952380953</v>
      </c>
      <c r="X22" s="6">
        <v>126</v>
      </c>
      <c r="Y22" s="209">
        <f t="shared" si="7"/>
        <v>0.8571428571428571</v>
      </c>
      <c r="Z22" s="6">
        <v>136</v>
      </c>
      <c r="AA22" s="209">
        <f t="shared" si="8"/>
        <v>0.92517006802721091</v>
      </c>
      <c r="AB22" s="6">
        <v>132</v>
      </c>
      <c r="AC22" s="211">
        <f t="shared" si="13"/>
        <v>0.89795918367346939</v>
      </c>
      <c r="AE22" s="6">
        <v>0</v>
      </c>
      <c r="AF22" s="225">
        <f t="shared" si="9"/>
        <v>0</v>
      </c>
      <c r="AH22" s="121">
        <f>cálculos1!O22</f>
        <v>1</v>
      </c>
      <c r="AI22" s="214">
        <f t="shared" si="14"/>
        <v>0.1</v>
      </c>
      <c r="AJ22" s="121">
        <f>cálculos1!P22</f>
        <v>0</v>
      </c>
      <c r="AK22" s="215">
        <f t="shared" si="15"/>
        <v>0</v>
      </c>
      <c r="AM22" s="215">
        <v>0.8</v>
      </c>
      <c r="AN22" s="6">
        <f>COUNTIFS($AI$3:$AI$80,"&gt;=0,80",$AI$3:$AI$80,"&lt;0,90")</f>
        <v>4</v>
      </c>
    </row>
    <row r="23" spans="1:40">
      <c r="A23" s="152" t="s">
        <v>40</v>
      </c>
      <c r="B23" s="152" t="s">
        <v>68</v>
      </c>
      <c r="C23" s="155">
        <v>57</v>
      </c>
      <c r="D23" s="6">
        <v>2</v>
      </c>
      <c r="E23" s="207">
        <f t="shared" si="10"/>
        <v>3.5087719298245612E-2</v>
      </c>
      <c r="F23" s="6">
        <v>0</v>
      </c>
      <c r="G23" s="207">
        <f t="shared" si="11"/>
        <v>0</v>
      </c>
      <c r="H23" s="6">
        <v>0</v>
      </c>
      <c r="I23" s="207">
        <f t="shared" si="12"/>
        <v>0</v>
      </c>
      <c r="J23" s="6">
        <v>28</v>
      </c>
      <c r="K23" s="207">
        <f t="shared" si="0"/>
        <v>0.49122807017543857</v>
      </c>
      <c r="L23" s="6">
        <v>45</v>
      </c>
      <c r="M23" s="208">
        <f t="shared" si="1"/>
        <v>0.78947368421052633</v>
      </c>
      <c r="N23" s="6">
        <v>44</v>
      </c>
      <c r="O23" s="208">
        <f t="shared" si="2"/>
        <v>0.77192982456140347</v>
      </c>
      <c r="P23" s="6">
        <v>56</v>
      </c>
      <c r="Q23" s="208">
        <f t="shared" si="3"/>
        <v>0.98245614035087714</v>
      </c>
      <c r="R23" s="6">
        <v>49</v>
      </c>
      <c r="S23" s="208">
        <f t="shared" si="4"/>
        <v>0.85964912280701755</v>
      </c>
      <c r="T23" s="6">
        <v>42</v>
      </c>
      <c r="U23" s="208">
        <f t="shared" si="5"/>
        <v>0.73684210526315785</v>
      </c>
      <c r="V23" s="6">
        <v>52</v>
      </c>
      <c r="W23" s="209">
        <f t="shared" si="6"/>
        <v>0.91228070175438591</v>
      </c>
      <c r="X23" s="6">
        <v>54</v>
      </c>
      <c r="Y23" s="209">
        <f t="shared" si="7"/>
        <v>0.94736842105263153</v>
      </c>
      <c r="Z23" s="6">
        <v>52</v>
      </c>
      <c r="AA23" s="209">
        <f t="shared" si="8"/>
        <v>0.91228070175438591</v>
      </c>
      <c r="AB23" s="6">
        <v>63</v>
      </c>
      <c r="AC23" s="211">
        <f t="shared" si="13"/>
        <v>1.1052631578947369</v>
      </c>
      <c r="AE23" s="6">
        <v>1</v>
      </c>
      <c r="AF23" s="225">
        <f t="shared" si="9"/>
        <v>1.7543859649122806E-2</v>
      </c>
      <c r="AH23" s="121">
        <f>cálculos1!O23</f>
        <v>2</v>
      </c>
      <c r="AI23" s="214">
        <f t="shared" si="14"/>
        <v>0.2</v>
      </c>
      <c r="AJ23" s="121">
        <f>cálculos1!P23</f>
        <v>1</v>
      </c>
      <c r="AK23" s="215">
        <f t="shared" si="15"/>
        <v>0.25</v>
      </c>
      <c r="AM23" s="215">
        <v>0.9</v>
      </c>
      <c r="AN23" s="6">
        <f>COUNTIFS($AI$3:$AI$80,"&gt;=0,90",$AI$3:$AI$80,"&lt;1,0")</f>
        <v>4</v>
      </c>
    </row>
    <row r="24" spans="1:40">
      <c r="A24" s="152" t="s">
        <v>49</v>
      </c>
      <c r="B24" s="152" t="s">
        <v>69</v>
      </c>
      <c r="C24" s="155">
        <v>19</v>
      </c>
      <c r="D24" s="6">
        <v>8</v>
      </c>
      <c r="E24" s="207">
        <f t="shared" si="10"/>
        <v>0.42105263157894735</v>
      </c>
      <c r="F24" s="6">
        <v>0</v>
      </c>
      <c r="G24" s="207">
        <f t="shared" si="11"/>
        <v>0</v>
      </c>
      <c r="H24" s="6">
        <v>0</v>
      </c>
      <c r="I24" s="207">
        <f t="shared" si="12"/>
        <v>0</v>
      </c>
      <c r="J24" s="6">
        <v>12</v>
      </c>
      <c r="K24" s="207">
        <f t="shared" si="0"/>
        <v>0.63157894736842102</v>
      </c>
      <c r="L24" s="6">
        <v>32</v>
      </c>
      <c r="M24" s="208">
        <f t="shared" si="1"/>
        <v>1.6842105263157894</v>
      </c>
      <c r="N24" s="6">
        <v>32</v>
      </c>
      <c r="O24" s="208">
        <f t="shared" si="2"/>
        <v>1.6842105263157894</v>
      </c>
      <c r="P24" s="6">
        <v>31</v>
      </c>
      <c r="Q24" s="208">
        <f t="shared" si="3"/>
        <v>1.631578947368421</v>
      </c>
      <c r="R24" s="6">
        <v>32</v>
      </c>
      <c r="S24" s="208">
        <f t="shared" si="4"/>
        <v>1.6842105263157894</v>
      </c>
      <c r="T24" s="6">
        <v>17</v>
      </c>
      <c r="U24" s="208">
        <f t="shared" si="5"/>
        <v>0.89473684210526316</v>
      </c>
      <c r="V24" s="6">
        <v>16</v>
      </c>
      <c r="W24" s="209">
        <f t="shared" si="6"/>
        <v>0.84210526315789469</v>
      </c>
      <c r="X24" s="6">
        <v>23</v>
      </c>
      <c r="Y24" s="209">
        <f t="shared" si="7"/>
        <v>1.2105263157894737</v>
      </c>
      <c r="Z24" s="6">
        <v>17</v>
      </c>
      <c r="AA24" s="209">
        <f t="shared" si="8"/>
        <v>0.89473684210526316</v>
      </c>
      <c r="AB24" s="6">
        <v>31</v>
      </c>
      <c r="AC24" s="211">
        <f t="shared" si="13"/>
        <v>1.631578947368421</v>
      </c>
      <c r="AE24" s="6">
        <v>1</v>
      </c>
      <c r="AF24" s="225">
        <f t="shared" si="9"/>
        <v>5.2631578947368418E-2</v>
      </c>
      <c r="AH24" s="121">
        <f>cálculos1!O24</f>
        <v>6</v>
      </c>
      <c r="AI24" s="214">
        <f t="shared" si="14"/>
        <v>0.60000000000000009</v>
      </c>
      <c r="AJ24" s="121">
        <f>cálculos1!P24</f>
        <v>4</v>
      </c>
      <c r="AK24" s="215">
        <f t="shared" si="15"/>
        <v>1</v>
      </c>
      <c r="AM24" s="215">
        <v>1</v>
      </c>
      <c r="AN24" s="6">
        <f>COUNTIF($AI$3:$AI$80,"&gt;=1,0")</f>
        <v>0</v>
      </c>
    </row>
    <row r="25" spans="1:40">
      <c r="A25" s="152" t="s">
        <v>40</v>
      </c>
      <c r="B25" s="152" t="s">
        <v>70</v>
      </c>
      <c r="C25" s="155">
        <v>170</v>
      </c>
      <c r="D25" s="6">
        <v>11</v>
      </c>
      <c r="E25" s="207">
        <f t="shared" si="10"/>
        <v>6.4705882352941183E-2</v>
      </c>
      <c r="F25" s="6">
        <v>1</v>
      </c>
      <c r="G25" s="207">
        <f t="shared" si="11"/>
        <v>5.8823529411764705E-3</v>
      </c>
      <c r="H25" s="6">
        <v>0</v>
      </c>
      <c r="I25" s="207">
        <f t="shared" si="12"/>
        <v>0</v>
      </c>
      <c r="J25" s="6">
        <v>23</v>
      </c>
      <c r="K25" s="207">
        <f t="shared" si="0"/>
        <v>0.13529411764705881</v>
      </c>
      <c r="L25" s="6">
        <v>105</v>
      </c>
      <c r="M25" s="208">
        <f t="shared" si="1"/>
        <v>0.61764705882352944</v>
      </c>
      <c r="N25" s="6">
        <v>103</v>
      </c>
      <c r="O25" s="208">
        <f t="shared" si="2"/>
        <v>0.60588235294117643</v>
      </c>
      <c r="P25" s="6">
        <v>128</v>
      </c>
      <c r="Q25" s="208">
        <f t="shared" si="3"/>
        <v>0.75294117647058822</v>
      </c>
      <c r="R25" s="6">
        <v>115</v>
      </c>
      <c r="S25" s="208">
        <f t="shared" si="4"/>
        <v>0.67647058823529416</v>
      </c>
      <c r="T25" s="6">
        <v>129</v>
      </c>
      <c r="U25" s="208">
        <f t="shared" si="5"/>
        <v>0.75882352941176467</v>
      </c>
      <c r="V25" s="6">
        <v>132</v>
      </c>
      <c r="W25" s="209">
        <f t="shared" si="6"/>
        <v>0.77647058823529413</v>
      </c>
      <c r="X25" s="6">
        <v>144</v>
      </c>
      <c r="Y25" s="209">
        <f t="shared" si="7"/>
        <v>0.84705882352941175</v>
      </c>
      <c r="Z25" s="6">
        <v>116</v>
      </c>
      <c r="AA25" s="209">
        <f t="shared" si="8"/>
        <v>0.68235294117647061</v>
      </c>
      <c r="AB25" s="6">
        <v>131</v>
      </c>
      <c r="AC25" s="211">
        <f t="shared" si="13"/>
        <v>0.77058823529411768</v>
      </c>
      <c r="AE25" s="6">
        <v>9</v>
      </c>
      <c r="AF25" s="225">
        <f t="shared" si="9"/>
        <v>5.2941176470588235E-2</v>
      </c>
      <c r="AH25" s="121">
        <f>cálculos1!O25</f>
        <v>0</v>
      </c>
      <c r="AI25" s="214">
        <f t="shared" si="14"/>
        <v>0</v>
      </c>
      <c r="AJ25" s="121">
        <f>cálculos1!P25</f>
        <v>0</v>
      </c>
      <c r="AK25" s="215">
        <f t="shared" si="15"/>
        <v>0</v>
      </c>
    </row>
    <row r="26" spans="1:40">
      <c r="A26" s="152" t="s">
        <v>49</v>
      </c>
      <c r="B26" s="152" t="s">
        <v>71</v>
      </c>
      <c r="C26" s="155">
        <v>29</v>
      </c>
      <c r="D26" s="6">
        <v>11</v>
      </c>
      <c r="E26" s="207">
        <f t="shared" si="10"/>
        <v>0.37931034482758619</v>
      </c>
      <c r="F26" s="6">
        <v>0</v>
      </c>
      <c r="G26" s="207">
        <f t="shared" si="11"/>
        <v>0</v>
      </c>
      <c r="H26" s="6">
        <v>0</v>
      </c>
      <c r="I26" s="207">
        <f t="shared" si="12"/>
        <v>0</v>
      </c>
      <c r="J26" s="6">
        <v>21</v>
      </c>
      <c r="K26" s="207">
        <f t="shared" si="0"/>
        <v>0.72413793103448276</v>
      </c>
      <c r="L26" s="6">
        <v>30</v>
      </c>
      <c r="M26" s="208">
        <f t="shared" si="1"/>
        <v>1.0344827586206897</v>
      </c>
      <c r="N26" s="6">
        <v>31</v>
      </c>
      <c r="O26" s="208">
        <f t="shared" si="2"/>
        <v>1.0689655172413792</v>
      </c>
      <c r="P26" s="6">
        <v>31</v>
      </c>
      <c r="Q26" s="208">
        <f t="shared" si="3"/>
        <v>1.0689655172413792</v>
      </c>
      <c r="R26" s="6">
        <v>34</v>
      </c>
      <c r="S26" s="208">
        <f t="shared" si="4"/>
        <v>1.1724137931034482</v>
      </c>
      <c r="T26" s="6">
        <v>26</v>
      </c>
      <c r="U26" s="208">
        <f t="shared" si="5"/>
        <v>0.89655172413793105</v>
      </c>
      <c r="V26" s="6">
        <v>35</v>
      </c>
      <c r="W26" s="209">
        <f t="shared" si="6"/>
        <v>1.2068965517241379</v>
      </c>
      <c r="X26" s="6">
        <v>48</v>
      </c>
      <c r="Y26" s="209">
        <f t="shared" si="7"/>
        <v>1.6551724137931034</v>
      </c>
      <c r="Z26" s="6">
        <v>33</v>
      </c>
      <c r="AA26" s="209">
        <f t="shared" si="8"/>
        <v>1.1379310344827587</v>
      </c>
      <c r="AB26" s="6">
        <v>31</v>
      </c>
      <c r="AC26" s="211">
        <f t="shared" si="13"/>
        <v>1.0689655172413792</v>
      </c>
      <c r="AE26" s="6">
        <v>2</v>
      </c>
      <c r="AF26" s="225">
        <f t="shared" si="9"/>
        <v>6.8965517241379309E-2</v>
      </c>
      <c r="AH26" s="121">
        <f>cálculos1!O26</f>
        <v>8</v>
      </c>
      <c r="AI26" s="214">
        <f t="shared" si="14"/>
        <v>0.8</v>
      </c>
      <c r="AJ26" s="121">
        <f>cálculos1!P26</f>
        <v>4</v>
      </c>
      <c r="AK26" s="215">
        <f t="shared" si="15"/>
        <v>1</v>
      </c>
    </row>
    <row r="27" spans="1:40">
      <c r="A27" s="152" t="s">
        <v>43</v>
      </c>
      <c r="B27" s="152" t="s">
        <v>72</v>
      </c>
      <c r="C27" s="155">
        <v>106</v>
      </c>
      <c r="D27" s="6">
        <v>26</v>
      </c>
      <c r="E27" s="207">
        <f t="shared" si="10"/>
        <v>0.24528301886792453</v>
      </c>
      <c r="F27" s="6">
        <v>0</v>
      </c>
      <c r="G27" s="207">
        <f t="shared" si="11"/>
        <v>0</v>
      </c>
      <c r="H27" s="6">
        <v>0</v>
      </c>
      <c r="I27" s="207">
        <f t="shared" si="12"/>
        <v>0</v>
      </c>
      <c r="J27" s="6">
        <v>37</v>
      </c>
      <c r="K27" s="207">
        <f t="shared" si="0"/>
        <v>0.34905660377358488</v>
      </c>
      <c r="L27" s="6">
        <v>73</v>
      </c>
      <c r="M27" s="208">
        <f t="shared" si="1"/>
        <v>0.68867924528301883</v>
      </c>
      <c r="N27" s="6">
        <v>75</v>
      </c>
      <c r="O27" s="208">
        <f t="shared" si="2"/>
        <v>0.70754716981132071</v>
      </c>
      <c r="P27" s="6">
        <v>60</v>
      </c>
      <c r="Q27" s="208">
        <f t="shared" si="3"/>
        <v>0.56603773584905659</v>
      </c>
      <c r="R27" s="6">
        <v>64</v>
      </c>
      <c r="S27" s="208">
        <f t="shared" si="4"/>
        <v>0.60377358490566035</v>
      </c>
      <c r="T27" s="6">
        <v>79</v>
      </c>
      <c r="U27" s="208">
        <f t="shared" si="5"/>
        <v>0.74528301886792447</v>
      </c>
      <c r="V27" s="6">
        <v>85</v>
      </c>
      <c r="W27" s="209">
        <f t="shared" si="6"/>
        <v>0.80188679245283023</v>
      </c>
      <c r="X27" s="6">
        <v>88</v>
      </c>
      <c r="Y27" s="209">
        <f t="shared" si="7"/>
        <v>0.83018867924528306</v>
      </c>
      <c r="Z27" s="6">
        <v>74</v>
      </c>
      <c r="AA27" s="209">
        <f t="shared" si="8"/>
        <v>0.69811320754716977</v>
      </c>
      <c r="AB27" s="6">
        <v>64</v>
      </c>
      <c r="AC27" s="211">
        <f t="shared" si="13"/>
        <v>0.60377358490566035</v>
      </c>
      <c r="AE27" s="6">
        <v>2</v>
      </c>
      <c r="AF27" s="225">
        <f t="shared" si="9"/>
        <v>1.8867924528301886E-2</v>
      </c>
      <c r="AH27" s="121">
        <f>cálculos1!O27</f>
        <v>0</v>
      </c>
      <c r="AI27" s="214">
        <f t="shared" si="14"/>
        <v>0</v>
      </c>
      <c r="AJ27" s="121">
        <f>cálculos1!P27</f>
        <v>0</v>
      </c>
      <c r="AK27" s="215">
        <f t="shared" si="15"/>
        <v>0</v>
      </c>
    </row>
    <row r="28" spans="1:40">
      <c r="A28" s="152" t="s">
        <v>40</v>
      </c>
      <c r="B28" s="152" t="s">
        <v>73</v>
      </c>
      <c r="C28" s="155">
        <v>72</v>
      </c>
      <c r="D28" s="6">
        <v>10</v>
      </c>
      <c r="E28" s="207">
        <f t="shared" si="10"/>
        <v>0.1388888888888889</v>
      </c>
      <c r="F28" s="6">
        <v>1</v>
      </c>
      <c r="G28" s="207">
        <f t="shared" si="11"/>
        <v>1.3888888888888888E-2</v>
      </c>
      <c r="H28" s="6">
        <v>0</v>
      </c>
      <c r="I28" s="207">
        <f t="shared" si="12"/>
        <v>0</v>
      </c>
      <c r="J28" s="6">
        <v>10</v>
      </c>
      <c r="K28" s="207">
        <f t="shared" si="0"/>
        <v>0.1388888888888889</v>
      </c>
      <c r="L28" s="6">
        <v>62</v>
      </c>
      <c r="M28" s="208">
        <f t="shared" si="1"/>
        <v>0.86111111111111116</v>
      </c>
      <c r="N28" s="6">
        <v>64</v>
      </c>
      <c r="O28" s="208">
        <f t="shared" si="2"/>
        <v>0.88888888888888884</v>
      </c>
      <c r="P28" s="6">
        <v>64</v>
      </c>
      <c r="Q28" s="208">
        <f t="shared" si="3"/>
        <v>0.88888888888888884</v>
      </c>
      <c r="R28" s="6">
        <v>75</v>
      </c>
      <c r="S28" s="208">
        <f t="shared" si="4"/>
        <v>1.0416666666666667</v>
      </c>
      <c r="T28" s="6">
        <v>66</v>
      </c>
      <c r="U28" s="208">
        <f t="shared" si="5"/>
        <v>0.91666666666666663</v>
      </c>
      <c r="V28" s="6">
        <v>88</v>
      </c>
      <c r="W28" s="209">
        <f t="shared" si="6"/>
        <v>1.2222222222222223</v>
      </c>
      <c r="X28" s="6">
        <v>87</v>
      </c>
      <c r="Y28" s="209">
        <f t="shared" si="7"/>
        <v>1.2083333333333333</v>
      </c>
      <c r="Z28" s="6">
        <v>83</v>
      </c>
      <c r="AA28" s="209">
        <f t="shared" si="8"/>
        <v>1.1527777777777777</v>
      </c>
      <c r="AB28" s="6">
        <v>70</v>
      </c>
      <c r="AC28" s="211">
        <f t="shared" si="13"/>
        <v>0.97222222222222221</v>
      </c>
      <c r="AE28" s="6">
        <v>5</v>
      </c>
      <c r="AF28" s="225">
        <f t="shared" si="9"/>
        <v>6.9444444444444448E-2</v>
      </c>
      <c r="AH28" s="121">
        <f>cálculos1!O28</f>
        <v>5</v>
      </c>
      <c r="AI28" s="214">
        <f t="shared" si="14"/>
        <v>0.5</v>
      </c>
      <c r="AJ28" s="121">
        <f>cálculos1!P28</f>
        <v>1</v>
      </c>
      <c r="AK28" s="215">
        <f t="shared" si="15"/>
        <v>0.25</v>
      </c>
    </row>
    <row r="29" spans="1:40">
      <c r="A29" s="152" t="s">
        <v>47</v>
      </c>
      <c r="B29" s="152" t="s">
        <v>74</v>
      </c>
      <c r="C29" s="155">
        <v>46</v>
      </c>
      <c r="D29" s="6">
        <v>13</v>
      </c>
      <c r="E29" s="207">
        <f t="shared" si="10"/>
        <v>0.28260869565217389</v>
      </c>
      <c r="F29" s="6">
        <v>0</v>
      </c>
      <c r="G29" s="207">
        <f t="shared" si="11"/>
        <v>0</v>
      </c>
      <c r="H29" s="6">
        <v>0</v>
      </c>
      <c r="I29" s="207">
        <f t="shared" si="12"/>
        <v>0</v>
      </c>
      <c r="J29" s="6">
        <v>10</v>
      </c>
      <c r="K29" s="207">
        <f t="shared" si="0"/>
        <v>0.21739130434782608</v>
      </c>
      <c r="L29" s="6">
        <v>57</v>
      </c>
      <c r="M29" s="208">
        <f t="shared" si="1"/>
        <v>1.2391304347826086</v>
      </c>
      <c r="N29" s="6">
        <v>57</v>
      </c>
      <c r="O29" s="208">
        <f t="shared" si="2"/>
        <v>1.2391304347826086</v>
      </c>
      <c r="P29" s="6">
        <v>38</v>
      </c>
      <c r="Q29" s="208">
        <f t="shared" si="3"/>
        <v>0.82608695652173914</v>
      </c>
      <c r="R29" s="6">
        <v>52</v>
      </c>
      <c r="S29" s="208">
        <f t="shared" si="4"/>
        <v>1.1304347826086956</v>
      </c>
      <c r="T29" s="6">
        <v>36</v>
      </c>
      <c r="U29" s="208">
        <f t="shared" si="5"/>
        <v>0.78260869565217395</v>
      </c>
      <c r="V29" s="6">
        <v>30</v>
      </c>
      <c r="W29" s="209">
        <f t="shared" si="6"/>
        <v>0.65217391304347827</v>
      </c>
      <c r="X29" s="6">
        <v>31</v>
      </c>
      <c r="Y29" s="209">
        <f t="shared" si="7"/>
        <v>0.67391304347826086</v>
      </c>
      <c r="Z29" s="6">
        <v>28</v>
      </c>
      <c r="AA29" s="209">
        <f t="shared" si="8"/>
        <v>0.60869565217391308</v>
      </c>
      <c r="AB29" s="6">
        <v>45</v>
      </c>
      <c r="AC29" s="211">
        <f t="shared" si="13"/>
        <v>0.97826086956521741</v>
      </c>
      <c r="AE29" s="6">
        <v>0</v>
      </c>
      <c r="AF29" s="225">
        <f t="shared" si="9"/>
        <v>0</v>
      </c>
      <c r="AH29" s="121">
        <f>cálculos1!O29</f>
        <v>4</v>
      </c>
      <c r="AI29" s="214">
        <f t="shared" si="14"/>
        <v>0.4</v>
      </c>
      <c r="AJ29" s="121">
        <f>cálculos1!P29</f>
        <v>2</v>
      </c>
      <c r="AK29" s="215">
        <f t="shared" si="15"/>
        <v>0.5</v>
      </c>
    </row>
    <row r="30" spans="1:40">
      <c r="A30" s="152" t="s">
        <v>49</v>
      </c>
      <c r="B30" s="152" t="s">
        <v>75</v>
      </c>
      <c r="C30" s="155">
        <v>135</v>
      </c>
      <c r="D30" s="6">
        <v>70</v>
      </c>
      <c r="E30" s="207">
        <f t="shared" si="10"/>
        <v>0.51851851851851849</v>
      </c>
      <c r="F30" s="6">
        <v>7</v>
      </c>
      <c r="G30" s="207">
        <f t="shared" si="11"/>
        <v>5.185185185185185E-2</v>
      </c>
      <c r="H30" s="6">
        <v>4</v>
      </c>
      <c r="I30" s="207">
        <f t="shared" si="12"/>
        <v>2.9629629629629631E-2</v>
      </c>
      <c r="J30" s="6">
        <v>89</v>
      </c>
      <c r="K30" s="207">
        <f t="shared" si="0"/>
        <v>0.65925925925925921</v>
      </c>
      <c r="L30" s="6">
        <v>124</v>
      </c>
      <c r="M30" s="208">
        <f t="shared" si="1"/>
        <v>0.91851851851851851</v>
      </c>
      <c r="N30" s="6">
        <v>124</v>
      </c>
      <c r="O30" s="208">
        <f t="shared" si="2"/>
        <v>0.91851851851851851</v>
      </c>
      <c r="P30" s="6">
        <v>118</v>
      </c>
      <c r="Q30" s="208">
        <f t="shared" si="3"/>
        <v>0.87407407407407411</v>
      </c>
      <c r="R30" s="6">
        <v>127</v>
      </c>
      <c r="S30" s="208">
        <f t="shared" si="4"/>
        <v>0.94074074074074077</v>
      </c>
      <c r="T30" s="6">
        <v>99</v>
      </c>
      <c r="U30" s="208">
        <f t="shared" si="5"/>
        <v>0.73333333333333328</v>
      </c>
      <c r="V30" s="6">
        <v>104</v>
      </c>
      <c r="W30" s="209">
        <f t="shared" si="6"/>
        <v>0.77037037037037037</v>
      </c>
      <c r="X30" s="6">
        <v>115</v>
      </c>
      <c r="Y30" s="209">
        <f t="shared" si="7"/>
        <v>0.85185185185185186</v>
      </c>
      <c r="Z30" s="6">
        <v>116</v>
      </c>
      <c r="AA30" s="209">
        <f t="shared" si="8"/>
        <v>0.85925925925925928</v>
      </c>
      <c r="AB30" s="6">
        <v>120</v>
      </c>
      <c r="AC30" s="211">
        <f t="shared" si="13"/>
        <v>0.88888888888888884</v>
      </c>
      <c r="AE30" s="6">
        <v>0</v>
      </c>
      <c r="AF30" s="225">
        <f t="shared" si="9"/>
        <v>0</v>
      </c>
      <c r="AH30" s="121">
        <f>cálculos1!O30</f>
        <v>0</v>
      </c>
      <c r="AI30" s="214">
        <f t="shared" si="14"/>
        <v>0</v>
      </c>
      <c r="AJ30" s="121">
        <f>cálculos1!P30</f>
        <v>0</v>
      </c>
      <c r="AK30" s="215">
        <f t="shared" si="15"/>
        <v>0</v>
      </c>
    </row>
    <row r="31" spans="1:40">
      <c r="A31" s="152" t="s">
        <v>40</v>
      </c>
      <c r="B31" s="152" t="s">
        <v>76</v>
      </c>
      <c r="C31" s="155">
        <v>616</v>
      </c>
      <c r="D31" s="6">
        <v>357</v>
      </c>
      <c r="E31" s="207">
        <f t="shared" si="10"/>
        <v>0.57954545454545459</v>
      </c>
      <c r="F31" s="6">
        <v>322</v>
      </c>
      <c r="G31" s="207">
        <f t="shared" si="11"/>
        <v>0.52272727272727271</v>
      </c>
      <c r="H31" s="6">
        <v>307</v>
      </c>
      <c r="I31" s="207">
        <f t="shared" si="12"/>
        <v>0.49837662337662336</v>
      </c>
      <c r="J31" s="6">
        <v>496</v>
      </c>
      <c r="K31" s="207">
        <f t="shared" si="0"/>
        <v>0.80519480519480524</v>
      </c>
      <c r="L31" s="6">
        <v>499</v>
      </c>
      <c r="M31" s="208">
        <f t="shared" si="1"/>
        <v>0.81006493506493504</v>
      </c>
      <c r="N31" s="6">
        <v>492</v>
      </c>
      <c r="O31" s="208">
        <f t="shared" si="2"/>
        <v>0.79870129870129869</v>
      </c>
      <c r="P31" s="6">
        <v>516</v>
      </c>
      <c r="Q31" s="208">
        <f t="shared" si="3"/>
        <v>0.83766233766233766</v>
      </c>
      <c r="R31" s="6">
        <v>515</v>
      </c>
      <c r="S31" s="208">
        <f t="shared" si="4"/>
        <v>0.83603896103896103</v>
      </c>
      <c r="T31" s="6">
        <v>376</v>
      </c>
      <c r="U31" s="208">
        <f t="shared" si="5"/>
        <v>0.61038961038961037</v>
      </c>
      <c r="V31" s="6">
        <v>451</v>
      </c>
      <c r="W31" s="209">
        <f t="shared" si="6"/>
        <v>0.7321428571428571</v>
      </c>
      <c r="X31" s="6">
        <v>518</v>
      </c>
      <c r="Y31" s="209">
        <f t="shared" si="7"/>
        <v>0.84090909090909094</v>
      </c>
      <c r="Z31" s="6">
        <v>373</v>
      </c>
      <c r="AA31" s="209">
        <f t="shared" si="8"/>
        <v>0.60551948051948057</v>
      </c>
      <c r="AB31" s="6">
        <v>521</v>
      </c>
      <c r="AC31" s="211">
        <f t="shared" si="13"/>
        <v>0.84577922077922074</v>
      </c>
      <c r="AE31" s="6">
        <v>5</v>
      </c>
      <c r="AF31" s="225">
        <f t="shared" si="9"/>
        <v>8.1168831168831161E-3</v>
      </c>
      <c r="AH31" s="121">
        <f>cálculos1!O31</f>
        <v>0</v>
      </c>
      <c r="AI31" s="214">
        <f t="shared" si="14"/>
        <v>0</v>
      </c>
      <c r="AJ31" s="121">
        <f>cálculos1!P31</f>
        <v>0</v>
      </c>
      <c r="AK31" s="215">
        <f t="shared" si="15"/>
        <v>0</v>
      </c>
    </row>
    <row r="32" spans="1:40">
      <c r="A32" s="152" t="s">
        <v>40</v>
      </c>
      <c r="B32" s="152" t="s">
        <v>77</v>
      </c>
      <c r="C32" s="155">
        <v>140</v>
      </c>
      <c r="D32" s="6">
        <v>60</v>
      </c>
      <c r="E32" s="207">
        <f t="shared" si="10"/>
        <v>0.42857142857142855</v>
      </c>
      <c r="F32" s="6">
        <v>1</v>
      </c>
      <c r="G32" s="207">
        <f t="shared" si="11"/>
        <v>7.1428571428571426E-3</v>
      </c>
      <c r="H32" s="6">
        <v>0</v>
      </c>
      <c r="I32" s="207">
        <f t="shared" si="12"/>
        <v>0</v>
      </c>
      <c r="J32" s="6">
        <v>96</v>
      </c>
      <c r="K32" s="207">
        <f t="shared" si="0"/>
        <v>0.68571428571428572</v>
      </c>
      <c r="L32" s="6">
        <v>140</v>
      </c>
      <c r="M32" s="208">
        <f t="shared" si="1"/>
        <v>1</v>
      </c>
      <c r="N32" s="6">
        <v>140</v>
      </c>
      <c r="O32" s="208">
        <f t="shared" si="2"/>
        <v>1</v>
      </c>
      <c r="P32" s="6">
        <v>152</v>
      </c>
      <c r="Q32" s="208">
        <f t="shared" si="3"/>
        <v>1.0857142857142856</v>
      </c>
      <c r="R32" s="6">
        <v>139</v>
      </c>
      <c r="S32" s="208">
        <f t="shared" si="4"/>
        <v>0.99285714285714288</v>
      </c>
      <c r="T32" s="6">
        <v>121</v>
      </c>
      <c r="U32" s="208">
        <f t="shared" si="5"/>
        <v>0.86428571428571432</v>
      </c>
      <c r="V32" s="6">
        <v>127</v>
      </c>
      <c r="W32" s="209">
        <f t="shared" si="6"/>
        <v>0.90714285714285714</v>
      </c>
      <c r="X32" s="6">
        <v>132</v>
      </c>
      <c r="Y32" s="209">
        <f t="shared" si="7"/>
        <v>0.94285714285714284</v>
      </c>
      <c r="Z32" s="6">
        <v>155</v>
      </c>
      <c r="AA32" s="209">
        <f t="shared" si="8"/>
        <v>1.1071428571428572</v>
      </c>
      <c r="AB32" s="6">
        <v>151</v>
      </c>
      <c r="AC32" s="211">
        <f t="shared" si="13"/>
        <v>1.0785714285714285</v>
      </c>
      <c r="AE32" s="6">
        <v>0</v>
      </c>
      <c r="AF32" s="225">
        <f t="shared" si="9"/>
        <v>0</v>
      </c>
      <c r="AH32" s="121">
        <f>cálculos1!O32</f>
        <v>6</v>
      </c>
      <c r="AI32" s="214">
        <f t="shared" si="14"/>
        <v>0.60000000000000009</v>
      </c>
      <c r="AJ32" s="121">
        <f>cálculos1!P32</f>
        <v>3</v>
      </c>
      <c r="AK32" s="215">
        <f t="shared" si="15"/>
        <v>0.75</v>
      </c>
    </row>
    <row r="33" spans="1:37">
      <c r="A33" s="152" t="s">
        <v>40</v>
      </c>
      <c r="B33" s="152" t="s">
        <v>78</v>
      </c>
      <c r="C33" s="155">
        <v>41</v>
      </c>
      <c r="D33" s="6">
        <v>11</v>
      </c>
      <c r="E33" s="207">
        <f t="shared" si="10"/>
        <v>0.26829268292682928</v>
      </c>
      <c r="F33" s="6">
        <v>0</v>
      </c>
      <c r="G33" s="207">
        <f t="shared" si="11"/>
        <v>0</v>
      </c>
      <c r="H33" s="6">
        <v>0</v>
      </c>
      <c r="I33" s="207">
        <f t="shared" si="12"/>
        <v>0</v>
      </c>
      <c r="J33" s="6">
        <v>15</v>
      </c>
      <c r="K33" s="207">
        <f t="shared" si="0"/>
        <v>0.36585365853658536</v>
      </c>
      <c r="L33" s="6">
        <v>34</v>
      </c>
      <c r="M33" s="208">
        <f t="shared" si="1"/>
        <v>0.82926829268292679</v>
      </c>
      <c r="N33" s="6">
        <v>34</v>
      </c>
      <c r="O33" s="208">
        <f t="shared" si="2"/>
        <v>0.82926829268292679</v>
      </c>
      <c r="P33" s="6">
        <v>39</v>
      </c>
      <c r="Q33" s="208">
        <f t="shared" si="3"/>
        <v>0.95121951219512191</v>
      </c>
      <c r="R33" s="6">
        <v>44</v>
      </c>
      <c r="S33" s="208">
        <f t="shared" si="4"/>
        <v>1.0731707317073171</v>
      </c>
      <c r="T33" s="6">
        <v>36</v>
      </c>
      <c r="U33" s="208">
        <f t="shared" si="5"/>
        <v>0.87804878048780488</v>
      </c>
      <c r="V33" s="6">
        <v>46</v>
      </c>
      <c r="W33" s="209">
        <f t="shared" si="6"/>
        <v>1.1219512195121952</v>
      </c>
      <c r="X33" s="6">
        <v>38</v>
      </c>
      <c r="Y33" s="209">
        <f t="shared" si="7"/>
        <v>0.92682926829268297</v>
      </c>
      <c r="Z33" s="6">
        <v>47</v>
      </c>
      <c r="AA33" s="209">
        <f t="shared" si="8"/>
        <v>1.1463414634146341</v>
      </c>
      <c r="AB33" s="6">
        <v>42</v>
      </c>
      <c r="AC33" s="211">
        <f t="shared" si="13"/>
        <v>1.024390243902439</v>
      </c>
      <c r="AE33" s="6">
        <v>0</v>
      </c>
      <c r="AF33" s="225">
        <f t="shared" si="9"/>
        <v>0</v>
      </c>
      <c r="AH33" s="121">
        <f>cálculos1!O33</f>
        <v>5</v>
      </c>
      <c r="AI33" s="214">
        <f t="shared" si="14"/>
        <v>0.5</v>
      </c>
      <c r="AJ33" s="121">
        <f>cálculos1!P33</f>
        <v>1</v>
      </c>
      <c r="AK33" s="215">
        <f t="shared" si="15"/>
        <v>0.25</v>
      </c>
    </row>
    <row r="34" spans="1:37">
      <c r="A34" s="152" t="s">
        <v>49</v>
      </c>
      <c r="B34" s="152" t="s">
        <v>79</v>
      </c>
      <c r="C34" s="155">
        <v>55</v>
      </c>
      <c r="D34" s="6">
        <v>28</v>
      </c>
      <c r="E34" s="207">
        <f t="shared" si="10"/>
        <v>0.50909090909090904</v>
      </c>
      <c r="F34" s="6">
        <v>1</v>
      </c>
      <c r="G34" s="207">
        <f t="shared" si="11"/>
        <v>1.8181818181818181E-2</v>
      </c>
      <c r="H34" s="6">
        <v>0</v>
      </c>
      <c r="I34" s="207">
        <f t="shared" si="12"/>
        <v>0</v>
      </c>
      <c r="J34" s="6">
        <v>43</v>
      </c>
      <c r="K34" s="207">
        <f t="shared" si="0"/>
        <v>0.78181818181818186</v>
      </c>
      <c r="L34" s="6">
        <v>41</v>
      </c>
      <c r="M34" s="208">
        <f t="shared" si="1"/>
        <v>0.74545454545454548</v>
      </c>
      <c r="N34" s="6">
        <v>41</v>
      </c>
      <c r="O34" s="208">
        <f t="shared" si="2"/>
        <v>0.74545454545454548</v>
      </c>
      <c r="P34" s="6">
        <v>43</v>
      </c>
      <c r="Q34" s="208">
        <f t="shared" si="3"/>
        <v>0.78181818181818186</v>
      </c>
      <c r="R34" s="6">
        <v>37</v>
      </c>
      <c r="S34" s="208">
        <f t="shared" si="4"/>
        <v>0.67272727272727273</v>
      </c>
      <c r="T34" s="6">
        <v>39</v>
      </c>
      <c r="U34" s="208">
        <f t="shared" si="5"/>
        <v>0.70909090909090911</v>
      </c>
      <c r="V34" s="6">
        <v>48</v>
      </c>
      <c r="W34" s="209">
        <f t="shared" si="6"/>
        <v>0.87272727272727268</v>
      </c>
      <c r="X34" s="6">
        <v>51</v>
      </c>
      <c r="Y34" s="209">
        <f t="shared" si="7"/>
        <v>0.92727272727272725</v>
      </c>
      <c r="Z34" s="6">
        <v>50</v>
      </c>
      <c r="AA34" s="209">
        <f t="shared" si="8"/>
        <v>0.90909090909090906</v>
      </c>
      <c r="AB34" s="6">
        <v>43</v>
      </c>
      <c r="AC34" s="211">
        <f t="shared" si="13"/>
        <v>0.78181818181818186</v>
      </c>
      <c r="AE34" s="6">
        <v>2</v>
      </c>
      <c r="AF34" s="225">
        <f t="shared" si="9"/>
        <v>3.6363636363636362E-2</v>
      </c>
      <c r="AH34" s="121">
        <f>cálculos1!O34</f>
        <v>0</v>
      </c>
      <c r="AI34" s="214">
        <f t="shared" si="14"/>
        <v>0</v>
      </c>
      <c r="AJ34" s="121">
        <f>cálculos1!P34</f>
        <v>0</v>
      </c>
      <c r="AK34" s="215">
        <f t="shared" si="15"/>
        <v>0</v>
      </c>
    </row>
    <row r="35" spans="1:37">
      <c r="A35" s="152" t="s">
        <v>49</v>
      </c>
      <c r="B35" s="152" t="s">
        <v>80</v>
      </c>
      <c r="C35" s="155">
        <v>43</v>
      </c>
      <c r="D35" s="6">
        <v>7</v>
      </c>
      <c r="E35" s="207">
        <f t="shared" si="10"/>
        <v>0.16279069767441862</v>
      </c>
      <c r="F35" s="6">
        <v>0</v>
      </c>
      <c r="G35" s="207">
        <f t="shared" si="11"/>
        <v>0</v>
      </c>
      <c r="H35" s="6">
        <v>0</v>
      </c>
      <c r="I35" s="207">
        <f t="shared" si="12"/>
        <v>0</v>
      </c>
      <c r="J35" s="6">
        <v>15</v>
      </c>
      <c r="K35" s="207">
        <f t="shared" ref="K35:K66" si="16">J35/C35</f>
        <v>0.34883720930232559</v>
      </c>
      <c r="L35" s="6">
        <v>39</v>
      </c>
      <c r="M35" s="208">
        <f t="shared" ref="M35:M66" si="17">L35/C35</f>
        <v>0.90697674418604646</v>
      </c>
      <c r="N35" s="6">
        <v>38</v>
      </c>
      <c r="O35" s="208">
        <f t="shared" ref="O35:O66" si="18">N35/C35</f>
        <v>0.88372093023255816</v>
      </c>
      <c r="P35" s="6">
        <v>35</v>
      </c>
      <c r="Q35" s="208">
        <f t="shared" ref="Q35:Q66" si="19">P35/C35</f>
        <v>0.81395348837209303</v>
      </c>
      <c r="R35" s="6">
        <v>45</v>
      </c>
      <c r="S35" s="208">
        <f t="shared" ref="S35:S66" si="20">R35/C35</f>
        <v>1.0465116279069768</v>
      </c>
      <c r="T35" s="6">
        <v>44</v>
      </c>
      <c r="U35" s="208">
        <f t="shared" ref="U35:U66" si="21">T35/C35</f>
        <v>1.0232558139534884</v>
      </c>
      <c r="V35" s="6">
        <v>39</v>
      </c>
      <c r="W35" s="209">
        <f t="shared" ref="W35:W66" si="22">V35/C35</f>
        <v>0.90697674418604646</v>
      </c>
      <c r="X35" s="6">
        <v>43</v>
      </c>
      <c r="Y35" s="209">
        <f t="shared" ref="Y35:Y66" si="23">X35/C35</f>
        <v>1</v>
      </c>
      <c r="Z35" s="6">
        <v>38</v>
      </c>
      <c r="AA35" s="209">
        <f t="shared" ref="AA35:AA66" si="24">Z35/C35</f>
        <v>0.88372093023255816</v>
      </c>
      <c r="AB35" s="6">
        <v>37</v>
      </c>
      <c r="AC35" s="211">
        <f t="shared" si="13"/>
        <v>0.86046511627906974</v>
      </c>
      <c r="AE35" s="6">
        <v>1</v>
      </c>
      <c r="AF35" s="225">
        <f t="shared" ref="AF35:AF66" si="25">AE35/C35</f>
        <v>2.3255813953488372E-2</v>
      </c>
      <c r="AH35" s="121">
        <f>cálculos1!O35</f>
        <v>3</v>
      </c>
      <c r="AI35" s="214">
        <f t="shared" si="14"/>
        <v>0.30000000000000004</v>
      </c>
      <c r="AJ35" s="121">
        <f>cálculos1!P35</f>
        <v>1</v>
      </c>
      <c r="AK35" s="215">
        <f t="shared" si="15"/>
        <v>0.25</v>
      </c>
    </row>
    <row r="36" spans="1:37">
      <c r="A36" s="152" t="s">
        <v>49</v>
      </c>
      <c r="B36" s="152" t="s">
        <v>81</v>
      </c>
      <c r="C36" s="155">
        <v>52</v>
      </c>
      <c r="D36" s="6">
        <v>20</v>
      </c>
      <c r="E36" s="207">
        <f t="shared" si="10"/>
        <v>0.38461538461538464</v>
      </c>
      <c r="F36" s="6">
        <v>2</v>
      </c>
      <c r="G36" s="207">
        <f t="shared" si="11"/>
        <v>3.8461538461538464E-2</v>
      </c>
      <c r="H36" s="6">
        <v>2</v>
      </c>
      <c r="I36" s="207">
        <f t="shared" si="12"/>
        <v>3.8461538461538464E-2</v>
      </c>
      <c r="J36" s="6">
        <v>33</v>
      </c>
      <c r="K36" s="207">
        <f t="shared" si="16"/>
        <v>0.63461538461538458</v>
      </c>
      <c r="L36" s="6">
        <v>75</v>
      </c>
      <c r="M36" s="208">
        <f t="shared" si="17"/>
        <v>1.4423076923076923</v>
      </c>
      <c r="N36" s="6">
        <v>76</v>
      </c>
      <c r="O36" s="208">
        <f t="shared" si="18"/>
        <v>1.4615384615384615</v>
      </c>
      <c r="P36" s="6">
        <v>71</v>
      </c>
      <c r="Q36" s="208">
        <f t="shared" si="19"/>
        <v>1.3653846153846154</v>
      </c>
      <c r="R36" s="6">
        <v>83</v>
      </c>
      <c r="S36" s="208">
        <f t="shared" si="20"/>
        <v>1.5961538461538463</v>
      </c>
      <c r="T36" s="6">
        <v>72</v>
      </c>
      <c r="U36" s="208">
        <f t="shared" si="21"/>
        <v>1.3846153846153846</v>
      </c>
      <c r="V36" s="6">
        <v>49</v>
      </c>
      <c r="W36" s="209">
        <f t="shared" si="22"/>
        <v>0.94230769230769229</v>
      </c>
      <c r="X36" s="6">
        <v>61</v>
      </c>
      <c r="Y36" s="209">
        <f t="shared" si="23"/>
        <v>1.1730769230769231</v>
      </c>
      <c r="Z36" s="6">
        <v>63</v>
      </c>
      <c r="AA36" s="209">
        <f t="shared" si="24"/>
        <v>1.2115384615384615</v>
      </c>
      <c r="AB36" s="6">
        <v>71</v>
      </c>
      <c r="AC36" s="211">
        <f t="shared" si="13"/>
        <v>1.3653846153846154</v>
      </c>
      <c r="AE36" s="6">
        <v>1</v>
      </c>
      <c r="AF36" s="225">
        <f t="shared" si="25"/>
        <v>1.9230769230769232E-2</v>
      </c>
      <c r="AH36" s="121">
        <f>cálculos1!O36</f>
        <v>8</v>
      </c>
      <c r="AI36" s="214">
        <f t="shared" si="14"/>
        <v>0.8</v>
      </c>
      <c r="AJ36" s="121">
        <f>cálculos1!P36</f>
        <v>4</v>
      </c>
      <c r="AK36" s="215">
        <f t="shared" si="15"/>
        <v>1</v>
      </c>
    </row>
    <row r="37" spans="1:37">
      <c r="A37" s="152" t="s">
        <v>40</v>
      </c>
      <c r="B37" s="152" t="s">
        <v>82</v>
      </c>
      <c r="C37" s="155">
        <v>42</v>
      </c>
      <c r="D37" s="6">
        <v>4</v>
      </c>
      <c r="E37" s="207">
        <f t="shared" si="10"/>
        <v>9.5238095238095233E-2</v>
      </c>
      <c r="F37" s="6">
        <v>0</v>
      </c>
      <c r="G37" s="207">
        <f t="shared" si="11"/>
        <v>0</v>
      </c>
      <c r="H37" s="6">
        <v>0</v>
      </c>
      <c r="I37" s="207">
        <f t="shared" si="12"/>
        <v>0</v>
      </c>
      <c r="J37" s="6">
        <v>6</v>
      </c>
      <c r="K37" s="207">
        <f t="shared" si="16"/>
        <v>0.14285714285714285</v>
      </c>
      <c r="L37" s="6">
        <v>36</v>
      </c>
      <c r="M37" s="208">
        <f t="shared" si="17"/>
        <v>0.8571428571428571</v>
      </c>
      <c r="N37" s="6">
        <v>36</v>
      </c>
      <c r="O37" s="208">
        <f t="shared" si="18"/>
        <v>0.8571428571428571</v>
      </c>
      <c r="P37" s="6">
        <v>35</v>
      </c>
      <c r="Q37" s="208">
        <f t="shared" si="19"/>
        <v>0.83333333333333337</v>
      </c>
      <c r="R37" s="6">
        <v>35</v>
      </c>
      <c r="S37" s="208">
        <f t="shared" si="20"/>
        <v>0.83333333333333337</v>
      </c>
      <c r="T37" s="6">
        <v>37</v>
      </c>
      <c r="U37" s="208">
        <f t="shared" si="21"/>
        <v>0.88095238095238093</v>
      </c>
      <c r="V37" s="6">
        <v>35</v>
      </c>
      <c r="W37" s="209">
        <f t="shared" si="22"/>
        <v>0.83333333333333337</v>
      </c>
      <c r="X37" s="6">
        <v>43</v>
      </c>
      <c r="Y37" s="209">
        <f t="shared" si="23"/>
        <v>1.0238095238095237</v>
      </c>
      <c r="Z37" s="6">
        <v>38</v>
      </c>
      <c r="AA37" s="209">
        <f t="shared" si="24"/>
        <v>0.90476190476190477</v>
      </c>
      <c r="AB37" s="6">
        <v>38</v>
      </c>
      <c r="AC37" s="211">
        <f t="shared" si="13"/>
        <v>0.90476190476190477</v>
      </c>
      <c r="AE37" s="6">
        <v>0</v>
      </c>
      <c r="AF37" s="225">
        <f t="shared" si="25"/>
        <v>0</v>
      </c>
      <c r="AH37" s="121">
        <f>cálculos1!O37</f>
        <v>2</v>
      </c>
      <c r="AI37" s="214">
        <f t="shared" si="14"/>
        <v>0.2</v>
      </c>
      <c r="AJ37" s="121">
        <f>cálculos1!P37</f>
        <v>1</v>
      </c>
      <c r="AK37" s="215">
        <f t="shared" si="15"/>
        <v>0.25</v>
      </c>
    </row>
    <row r="38" spans="1:37">
      <c r="A38" s="152" t="s">
        <v>49</v>
      </c>
      <c r="B38" s="152" t="s">
        <v>83</v>
      </c>
      <c r="C38" s="155">
        <v>198</v>
      </c>
      <c r="D38" s="6">
        <v>180</v>
      </c>
      <c r="E38" s="207">
        <f t="shared" si="10"/>
        <v>0.90909090909090906</v>
      </c>
      <c r="F38" s="6">
        <v>165</v>
      </c>
      <c r="G38" s="207">
        <f t="shared" si="11"/>
        <v>0.83333333333333337</v>
      </c>
      <c r="H38" s="6">
        <v>165</v>
      </c>
      <c r="I38" s="207">
        <f t="shared" si="12"/>
        <v>0.83333333333333337</v>
      </c>
      <c r="J38" s="6">
        <v>101</v>
      </c>
      <c r="K38" s="207">
        <f t="shared" si="16"/>
        <v>0.51010101010101006</v>
      </c>
      <c r="L38" s="6">
        <v>144</v>
      </c>
      <c r="M38" s="208">
        <f t="shared" si="17"/>
        <v>0.72727272727272729</v>
      </c>
      <c r="N38" s="6">
        <v>139</v>
      </c>
      <c r="O38" s="208">
        <f t="shared" si="18"/>
        <v>0.70202020202020199</v>
      </c>
      <c r="P38" s="6">
        <v>156</v>
      </c>
      <c r="Q38" s="208">
        <f t="shared" si="19"/>
        <v>0.78787878787878785</v>
      </c>
      <c r="R38" s="6">
        <v>146</v>
      </c>
      <c r="S38" s="208">
        <f t="shared" si="20"/>
        <v>0.73737373737373735</v>
      </c>
      <c r="T38" s="6">
        <v>112</v>
      </c>
      <c r="U38" s="208">
        <f t="shared" si="21"/>
        <v>0.56565656565656564</v>
      </c>
      <c r="V38" s="6">
        <v>161</v>
      </c>
      <c r="W38" s="209">
        <f t="shared" si="22"/>
        <v>0.81313131313131315</v>
      </c>
      <c r="X38" s="6">
        <v>189</v>
      </c>
      <c r="Y38" s="209">
        <f t="shared" si="23"/>
        <v>0.95454545454545459</v>
      </c>
      <c r="Z38" s="6">
        <v>143</v>
      </c>
      <c r="AA38" s="209">
        <f t="shared" si="24"/>
        <v>0.72222222222222221</v>
      </c>
      <c r="AB38" s="6">
        <v>167</v>
      </c>
      <c r="AC38" s="211">
        <f t="shared" si="13"/>
        <v>0.84343434343434343</v>
      </c>
      <c r="AE38" s="6">
        <v>0</v>
      </c>
      <c r="AF38" s="225">
        <f t="shared" si="25"/>
        <v>0</v>
      </c>
      <c r="AH38" s="121">
        <f>cálculos1!O38</f>
        <v>1</v>
      </c>
      <c r="AI38" s="214">
        <f t="shared" si="14"/>
        <v>0.1</v>
      </c>
      <c r="AJ38" s="121">
        <f>cálculos1!P38</f>
        <v>1</v>
      </c>
      <c r="AK38" s="215">
        <f t="shared" si="15"/>
        <v>0.25</v>
      </c>
    </row>
    <row r="39" spans="1:37">
      <c r="A39" s="152" t="s">
        <v>40</v>
      </c>
      <c r="B39" s="152" t="s">
        <v>84</v>
      </c>
      <c r="C39" s="155">
        <v>50</v>
      </c>
      <c r="D39" s="6">
        <v>4</v>
      </c>
      <c r="E39" s="207">
        <f t="shared" si="10"/>
        <v>0.08</v>
      </c>
      <c r="F39" s="6">
        <v>0</v>
      </c>
      <c r="G39" s="207">
        <f t="shared" si="11"/>
        <v>0</v>
      </c>
      <c r="H39" s="6">
        <v>0</v>
      </c>
      <c r="I39" s="207">
        <f t="shared" si="12"/>
        <v>0</v>
      </c>
      <c r="J39" s="6">
        <v>4</v>
      </c>
      <c r="K39" s="207">
        <f t="shared" si="16"/>
        <v>0.08</v>
      </c>
      <c r="L39" s="6">
        <v>33</v>
      </c>
      <c r="M39" s="208">
        <f t="shared" si="17"/>
        <v>0.66</v>
      </c>
      <c r="N39" s="6">
        <v>34</v>
      </c>
      <c r="O39" s="208">
        <f t="shared" si="18"/>
        <v>0.68</v>
      </c>
      <c r="P39" s="6">
        <v>37</v>
      </c>
      <c r="Q39" s="208">
        <f t="shared" si="19"/>
        <v>0.74</v>
      </c>
      <c r="R39" s="6">
        <v>42</v>
      </c>
      <c r="S39" s="208">
        <f t="shared" si="20"/>
        <v>0.84</v>
      </c>
      <c r="T39" s="6">
        <v>35</v>
      </c>
      <c r="U39" s="208">
        <f t="shared" si="21"/>
        <v>0.7</v>
      </c>
      <c r="V39" s="6">
        <v>26</v>
      </c>
      <c r="W39" s="209">
        <f t="shared" si="22"/>
        <v>0.52</v>
      </c>
      <c r="X39" s="6">
        <v>36</v>
      </c>
      <c r="Y39" s="209">
        <f t="shared" si="23"/>
        <v>0.72</v>
      </c>
      <c r="Z39" s="6">
        <v>26</v>
      </c>
      <c r="AA39" s="209">
        <f t="shared" si="24"/>
        <v>0.52</v>
      </c>
      <c r="AB39" s="6">
        <v>39</v>
      </c>
      <c r="AC39" s="211">
        <f t="shared" si="13"/>
        <v>0.78</v>
      </c>
      <c r="AE39" s="6">
        <v>0</v>
      </c>
      <c r="AF39" s="225">
        <f t="shared" si="25"/>
        <v>0</v>
      </c>
      <c r="AH39" s="121">
        <f>cálculos1!O39</f>
        <v>0</v>
      </c>
      <c r="AI39" s="214">
        <f t="shared" si="14"/>
        <v>0</v>
      </c>
      <c r="AJ39" s="121">
        <f>cálculos1!P39</f>
        <v>0</v>
      </c>
      <c r="AK39" s="215">
        <f t="shared" si="15"/>
        <v>0</v>
      </c>
    </row>
    <row r="40" spans="1:37">
      <c r="A40" s="152" t="s">
        <v>49</v>
      </c>
      <c r="B40" s="152" t="s">
        <v>85</v>
      </c>
      <c r="C40" s="155">
        <v>140</v>
      </c>
      <c r="D40" s="6">
        <v>56</v>
      </c>
      <c r="E40" s="207">
        <f t="shared" si="10"/>
        <v>0.4</v>
      </c>
      <c r="F40" s="6">
        <v>2</v>
      </c>
      <c r="G40" s="207">
        <f t="shared" si="11"/>
        <v>1.4285714285714285E-2</v>
      </c>
      <c r="H40" s="6">
        <v>0</v>
      </c>
      <c r="I40" s="207">
        <f t="shared" si="12"/>
        <v>0</v>
      </c>
      <c r="J40" s="6">
        <v>86</v>
      </c>
      <c r="K40" s="207">
        <f t="shared" si="16"/>
        <v>0.61428571428571432</v>
      </c>
      <c r="L40" s="6">
        <v>110</v>
      </c>
      <c r="M40" s="208">
        <f t="shared" si="17"/>
        <v>0.7857142857142857</v>
      </c>
      <c r="N40" s="6">
        <v>109</v>
      </c>
      <c r="O40" s="208">
        <f t="shared" si="18"/>
        <v>0.77857142857142858</v>
      </c>
      <c r="P40" s="6">
        <v>98</v>
      </c>
      <c r="Q40" s="208">
        <f t="shared" si="19"/>
        <v>0.7</v>
      </c>
      <c r="R40" s="6">
        <v>110</v>
      </c>
      <c r="S40" s="208">
        <f t="shared" si="20"/>
        <v>0.7857142857142857</v>
      </c>
      <c r="T40" s="6">
        <v>130</v>
      </c>
      <c r="U40" s="208">
        <f t="shared" si="21"/>
        <v>0.9285714285714286</v>
      </c>
      <c r="V40" s="6">
        <v>119</v>
      </c>
      <c r="W40" s="209">
        <f t="shared" si="22"/>
        <v>0.85</v>
      </c>
      <c r="X40" s="6">
        <v>132</v>
      </c>
      <c r="Y40" s="209">
        <f t="shared" si="23"/>
        <v>0.94285714285714284</v>
      </c>
      <c r="Z40" s="6">
        <v>134</v>
      </c>
      <c r="AA40" s="209">
        <f t="shared" si="24"/>
        <v>0.95714285714285718</v>
      </c>
      <c r="AB40" s="6">
        <v>99</v>
      </c>
      <c r="AC40" s="211">
        <f t="shared" si="13"/>
        <v>0.70714285714285718</v>
      </c>
      <c r="AE40" s="6">
        <v>0</v>
      </c>
      <c r="AF40" s="225">
        <f t="shared" si="25"/>
        <v>0</v>
      </c>
      <c r="AH40" s="121">
        <f>cálculos1!O40</f>
        <v>1</v>
      </c>
      <c r="AI40" s="214">
        <f t="shared" si="14"/>
        <v>0.1</v>
      </c>
      <c r="AJ40" s="121">
        <f>cálculos1!P40</f>
        <v>0</v>
      </c>
      <c r="AK40" s="215">
        <f t="shared" si="15"/>
        <v>0</v>
      </c>
    </row>
    <row r="41" spans="1:37">
      <c r="A41" s="152" t="s">
        <v>43</v>
      </c>
      <c r="B41" s="152" t="s">
        <v>86</v>
      </c>
      <c r="C41" s="155">
        <v>169</v>
      </c>
      <c r="D41" s="6">
        <v>101</v>
      </c>
      <c r="E41" s="207">
        <f t="shared" si="10"/>
        <v>0.59763313609467461</v>
      </c>
      <c r="F41" s="6">
        <v>88</v>
      </c>
      <c r="G41" s="207">
        <f t="shared" si="11"/>
        <v>0.52071005917159763</v>
      </c>
      <c r="H41" s="6">
        <v>88</v>
      </c>
      <c r="I41" s="207">
        <f t="shared" si="12"/>
        <v>0.52071005917159763</v>
      </c>
      <c r="J41" s="6">
        <v>129</v>
      </c>
      <c r="K41" s="207">
        <f t="shared" si="16"/>
        <v>0.76331360946745563</v>
      </c>
      <c r="L41" s="6">
        <v>135</v>
      </c>
      <c r="M41" s="208">
        <f t="shared" si="17"/>
        <v>0.79881656804733725</v>
      </c>
      <c r="N41" s="6">
        <v>132</v>
      </c>
      <c r="O41" s="208">
        <f t="shared" si="18"/>
        <v>0.78106508875739644</v>
      </c>
      <c r="P41" s="6">
        <v>142</v>
      </c>
      <c r="Q41" s="208">
        <f t="shared" si="19"/>
        <v>0.84023668639053251</v>
      </c>
      <c r="R41" s="6">
        <v>133</v>
      </c>
      <c r="S41" s="208">
        <f t="shared" si="20"/>
        <v>0.78698224852071008</v>
      </c>
      <c r="T41" s="6">
        <v>115</v>
      </c>
      <c r="U41" s="208">
        <f t="shared" si="21"/>
        <v>0.68047337278106512</v>
      </c>
      <c r="V41" s="6">
        <v>144</v>
      </c>
      <c r="W41" s="209">
        <f t="shared" si="22"/>
        <v>0.85207100591715978</v>
      </c>
      <c r="X41" s="6">
        <v>159</v>
      </c>
      <c r="Y41" s="209">
        <f t="shared" si="23"/>
        <v>0.94082840236686394</v>
      </c>
      <c r="Z41" s="6">
        <v>142</v>
      </c>
      <c r="AA41" s="209">
        <f t="shared" si="24"/>
        <v>0.84023668639053251</v>
      </c>
      <c r="AB41" s="6">
        <v>152</v>
      </c>
      <c r="AC41" s="211">
        <f t="shared" si="13"/>
        <v>0.89940828402366868</v>
      </c>
      <c r="AE41" s="6">
        <v>1</v>
      </c>
      <c r="AF41" s="225">
        <f t="shared" si="25"/>
        <v>5.9171597633136093E-3</v>
      </c>
      <c r="AH41" s="121">
        <f>cálculos1!O41</f>
        <v>0</v>
      </c>
      <c r="AI41" s="214">
        <f t="shared" si="14"/>
        <v>0</v>
      </c>
      <c r="AJ41" s="121">
        <f>cálculos1!P41</f>
        <v>0</v>
      </c>
      <c r="AK41" s="215">
        <f t="shared" si="15"/>
        <v>0</v>
      </c>
    </row>
    <row r="42" spans="1:37">
      <c r="A42" s="152" t="s">
        <v>49</v>
      </c>
      <c r="B42" s="152" t="s">
        <v>87</v>
      </c>
      <c r="C42" s="155">
        <v>46</v>
      </c>
      <c r="D42" s="6">
        <v>11</v>
      </c>
      <c r="E42" s="207">
        <f t="shared" si="10"/>
        <v>0.2391304347826087</v>
      </c>
      <c r="F42" s="6">
        <v>0</v>
      </c>
      <c r="G42" s="207">
        <f t="shared" si="11"/>
        <v>0</v>
      </c>
      <c r="H42" s="6">
        <v>0</v>
      </c>
      <c r="I42" s="207">
        <f t="shared" si="12"/>
        <v>0</v>
      </c>
      <c r="J42" s="6">
        <v>13</v>
      </c>
      <c r="K42" s="207">
        <f t="shared" si="16"/>
        <v>0.28260869565217389</v>
      </c>
      <c r="L42" s="6">
        <v>36</v>
      </c>
      <c r="M42" s="208">
        <f t="shared" si="17"/>
        <v>0.78260869565217395</v>
      </c>
      <c r="N42" s="6">
        <v>36</v>
      </c>
      <c r="O42" s="208">
        <f t="shared" si="18"/>
        <v>0.78260869565217395</v>
      </c>
      <c r="P42" s="6">
        <v>31</v>
      </c>
      <c r="Q42" s="208">
        <f t="shared" si="19"/>
        <v>0.67391304347826086</v>
      </c>
      <c r="R42" s="6">
        <v>33</v>
      </c>
      <c r="S42" s="208">
        <f t="shared" si="20"/>
        <v>0.71739130434782605</v>
      </c>
      <c r="T42" s="6">
        <v>29</v>
      </c>
      <c r="U42" s="208">
        <f t="shared" si="21"/>
        <v>0.63043478260869568</v>
      </c>
      <c r="V42" s="6">
        <v>43</v>
      </c>
      <c r="W42" s="209">
        <f t="shared" si="22"/>
        <v>0.93478260869565222</v>
      </c>
      <c r="X42" s="6">
        <v>48</v>
      </c>
      <c r="Y42" s="209">
        <f t="shared" si="23"/>
        <v>1.0434782608695652</v>
      </c>
      <c r="Z42" s="6">
        <v>44</v>
      </c>
      <c r="AA42" s="209">
        <f t="shared" si="24"/>
        <v>0.95652173913043481</v>
      </c>
      <c r="AB42" s="6">
        <v>32</v>
      </c>
      <c r="AC42" s="211">
        <f t="shared" si="13"/>
        <v>0.69565217391304346</v>
      </c>
      <c r="AE42" s="6">
        <v>1</v>
      </c>
      <c r="AF42" s="225">
        <f t="shared" si="25"/>
        <v>2.1739130434782608E-2</v>
      </c>
      <c r="AH42" s="121">
        <f>cálculos1!O42</f>
        <v>2</v>
      </c>
      <c r="AI42" s="214">
        <f t="shared" si="14"/>
        <v>0.2</v>
      </c>
      <c r="AJ42" s="121">
        <f>cálculos1!P42</f>
        <v>1</v>
      </c>
      <c r="AK42" s="215">
        <f t="shared" si="15"/>
        <v>0.25</v>
      </c>
    </row>
    <row r="43" spans="1:37">
      <c r="A43" s="152" t="s">
        <v>40</v>
      </c>
      <c r="B43" s="152" t="s">
        <v>88</v>
      </c>
      <c r="C43" s="155">
        <v>52</v>
      </c>
      <c r="D43" s="6">
        <v>18</v>
      </c>
      <c r="E43" s="207">
        <f t="shared" si="10"/>
        <v>0.34615384615384615</v>
      </c>
      <c r="F43" s="6">
        <v>3</v>
      </c>
      <c r="G43" s="207">
        <f t="shared" si="11"/>
        <v>5.7692307692307696E-2</v>
      </c>
      <c r="H43" s="6">
        <v>1</v>
      </c>
      <c r="I43" s="207">
        <f t="shared" si="12"/>
        <v>1.9230769230769232E-2</v>
      </c>
      <c r="J43" s="6">
        <v>22</v>
      </c>
      <c r="K43" s="207">
        <f t="shared" si="16"/>
        <v>0.42307692307692307</v>
      </c>
      <c r="L43" s="6">
        <v>41</v>
      </c>
      <c r="M43" s="208">
        <f t="shared" si="17"/>
        <v>0.78846153846153844</v>
      </c>
      <c r="N43" s="6">
        <v>40</v>
      </c>
      <c r="O43" s="208">
        <f t="shared" si="18"/>
        <v>0.76923076923076927</v>
      </c>
      <c r="P43" s="6">
        <v>38</v>
      </c>
      <c r="Q43" s="208">
        <f t="shared" si="19"/>
        <v>0.73076923076923073</v>
      </c>
      <c r="R43" s="6">
        <v>39</v>
      </c>
      <c r="S43" s="208">
        <f t="shared" si="20"/>
        <v>0.75</v>
      </c>
      <c r="T43" s="6">
        <v>46</v>
      </c>
      <c r="U43" s="208">
        <f t="shared" si="21"/>
        <v>0.88461538461538458</v>
      </c>
      <c r="V43" s="6">
        <v>34</v>
      </c>
      <c r="W43" s="209">
        <f t="shared" si="22"/>
        <v>0.65384615384615385</v>
      </c>
      <c r="X43" s="6">
        <v>44</v>
      </c>
      <c r="Y43" s="209">
        <f t="shared" si="23"/>
        <v>0.84615384615384615</v>
      </c>
      <c r="Z43" s="6">
        <v>36</v>
      </c>
      <c r="AA43" s="209">
        <f t="shared" si="24"/>
        <v>0.69230769230769229</v>
      </c>
      <c r="AB43" s="6">
        <v>39</v>
      </c>
      <c r="AC43" s="211">
        <f t="shared" si="13"/>
        <v>0.75</v>
      </c>
      <c r="AE43" s="6">
        <v>0</v>
      </c>
      <c r="AF43" s="225">
        <f t="shared" si="25"/>
        <v>0</v>
      </c>
      <c r="AH43" s="121">
        <f>cálculos1!O43</f>
        <v>0</v>
      </c>
      <c r="AI43" s="214">
        <f t="shared" si="14"/>
        <v>0</v>
      </c>
      <c r="AJ43" s="121">
        <f>cálculos1!P43</f>
        <v>0</v>
      </c>
      <c r="AK43" s="215">
        <f t="shared" si="15"/>
        <v>0</v>
      </c>
    </row>
    <row r="44" spans="1:37">
      <c r="A44" s="152" t="s">
        <v>40</v>
      </c>
      <c r="B44" s="152" t="s">
        <v>89</v>
      </c>
      <c r="C44" s="155">
        <v>42</v>
      </c>
      <c r="D44" s="6">
        <v>1</v>
      </c>
      <c r="E44" s="207">
        <f t="shared" si="10"/>
        <v>2.3809523809523808E-2</v>
      </c>
      <c r="F44" s="6">
        <v>0</v>
      </c>
      <c r="G44" s="207">
        <f t="shared" si="11"/>
        <v>0</v>
      </c>
      <c r="H44" s="6">
        <v>0</v>
      </c>
      <c r="I44" s="207">
        <f t="shared" si="12"/>
        <v>0</v>
      </c>
      <c r="J44" s="6">
        <v>8</v>
      </c>
      <c r="K44" s="207">
        <f t="shared" si="16"/>
        <v>0.19047619047619047</v>
      </c>
      <c r="L44" s="6">
        <v>34</v>
      </c>
      <c r="M44" s="208">
        <f t="shared" si="17"/>
        <v>0.80952380952380953</v>
      </c>
      <c r="N44" s="6">
        <v>35</v>
      </c>
      <c r="O44" s="208">
        <f t="shared" si="18"/>
        <v>0.83333333333333337</v>
      </c>
      <c r="P44" s="6">
        <v>31</v>
      </c>
      <c r="Q44" s="208">
        <f t="shared" si="19"/>
        <v>0.73809523809523814</v>
      </c>
      <c r="R44" s="6">
        <v>30</v>
      </c>
      <c r="S44" s="208">
        <f t="shared" si="20"/>
        <v>0.7142857142857143</v>
      </c>
      <c r="T44" s="6">
        <v>43</v>
      </c>
      <c r="U44" s="208">
        <f t="shared" si="21"/>
        <v>1.0238095238095237</v>
      </c>
      <c r="V44" s="6">
        <v>41</v>
      </c>
      <c r="W44" s="209">
        <f t="shared" si="22"/>
        <v>0.97619047619047616</v>
      </c>
      <c r="X44" s="6">
        <v>34</v>
      </c>
      <c r="Y44" s="209">
        <f t="shared" si="23"/>
        <v>0.80952380952380953</v>
      </c>
      <c r="Z44" s="6">
        <v>42</v>
      </c>
      <c r="AA44" s="209">
        <f t="shared" si="24"/>
        <v>1</v>
      </c>
      <c r="AB44" s="6">
        <v>38</v>
      </c>
      <c r="AC44" s="211">
        <f t="shared" si="13"/>
        <v>0.90476190476190477</v>
      </c>
      <c r="AE44" s="6">
        <v>5</v>
      </c>
      <c r="AF44" s="225">
        <f t="shared" si="25"/>
        <v>0.11904761904761904</v>
      </c>
      <c r="AH44" s="121">
        <f>cálculos1!O44</f>
        <v>4</v>
      </c>
      <c r="AI44" s="214">
        <f t="shared" si="14"/>
        <v>0.4</v>
      </c>
      <c r="AJ44" s="121">
        <f>cálculos1!P44</f>
        <v>0</v>
      </c>
      <c r="AK44" s="215">
        <f t="shared" si="15"/>
        <v>0</v>
      </c>
    </row>
    <row r="45" spans="1:37">
      <c r="A45" s="152" t="s">
        <v>47</v>
      </c>
      <c r="B45" s="152" t="s">
        <v>90</v>
      </c>
      <c r="C45" s="155">
        <v>953</v>
      </c>
      <c r="D45" s="6">
        <v>894</v>
      </c>
      <c r="E45" s="207">
        <f t="shared" si="10"/>
        <v>0.93809024134312702</v>
      </c>
      <c r="F45" s="6">
        <v>694</v>
      </c>
      <c r="G45" s="207">
        <f t="shared" si="11"/>
        <v>0.72822665267576081</v>
      </c>
      <c r="H45" s="6">
        <v>557</v>
      </c>
      <c r="I45" s="207">
        <f t="shared" si="12"/>
        <v>0.58447009443861486</v>
      </c>
      <c r="J45" s="6">
        <v>1135</v>
      </c>
      <c r="K45" s="207">
        <f t="shared" si="16"/>
        <v>1.1909758656873033</v>
      </c>
      <c r="L45" s="6">
        <v>824</v>
      </c>
      <c r="M45" s="208">
        <f t="shared" si="17"/>
        <v>0.86463798530954883</v>
      </c>
      <c r="N45" s="6">
        <v>795</v>
      </c>
      <c r="O45" s="208">
        <f t="shared" si="18"/>
        <v>0.83420776495278071</v>
      </c>
      <c r="P45" s="6">
        <v>752</v>
      </c>
      <c r="Q45" s="208">
        <f t="shared" si="19"/>
        <v>0.78908709338929695</v>
      </c>
      <c r="R45" s="6">
        <v>781</v>
      </c>
      <c r="S45" s="208">
        <f t="shared" si="20"/>
        <v>0.81951731374606507</v>
      </c>
      <c r="T45" s="6">
        <v>589</v>
      </c>
      <c r="U45" s="208">
        <f t="shared" si="21"/>
        <v>0.61804826862539353</v>
      </c>
      <c r="V45" s="6">
        <v>738</v>
      </c>
      <c r="W45" s="209">
        <f t="shared" si="22"/>
        <v>0.77439664218258131</v>
      </c>
      <c r="X45" s="6">
        <v>767</v>
      </c>
      <c r="Y45" s="209">
        <f t="shared" si="23"/>
        <v>0.80482686253934943</v>
      </c>
      <c r="Z45" s="6">
        <v>751</v>
      </c>
      <c r="AA45" s="209">
        <f t="shared" si="24"/>
        <v>0.7880377754459601</v>
      </c>
      <c r="AB45" s="6">
        <v>753</v>
      </c>
      <c r="AC45" s="211">
        <f t="shared" si="13"/>
        <v>0.79013641133263379</v>
      </c>
      <c r="AE45" s="6">
        <v>3</v>
      </c>
      <c r="AF45" s="225">
        <f t="shared" si="25"/>
        <v>3.1479538300104933E-3</v>
      </c>
      <c r="AH45" s="121">
        <f>cálculos1!O45</f>
        <v>1</v>
      </c>
      <c r="AI45" s="214">
        <f t="shared" si="14"/>
        <v>0.1</v>
      </c>
      <c r="AJ45" s="121">
        <f>cálculos1!P45</f>
        <v>0</v>
      </c>
      <c r="AK45" s="215">
        <f t="shared" si="15"/>
        <v>0</v>
      </c>
    </row>
    <row r="46" spans="1:37">
      <c r="A46" s="152" t="s">
        <v>47</v>
      </c>
      <c r="B46" s="152" t="s">
        <v>91</v>
      </c>
      <c r="C46" s="155">
        <v>51</v>
      </c>
      <c r="D46" s="6">
        <v>13</v>
      </c>
      <c r="E46" s="207">
        <f t="shared" si="10"/>
        <v>0.25490196078431371</v>
      </c>
      <c r="F46" s="6">
        <v>0</v>
      </c>
      <c r="G46" s="207">
        <f t="shared" si="11"/>
        <v>0</v>
      </c>
      <c r="H46" s="6">
        <v>0</v>
      </c>
      <c r="I46" s="207">
        <f t="shared" si="12"/>
        <v>0</v>
      </c>
      <c r="J46" s="6">
        <v>17</v>
      </c>
      <c r="K46" s="207">
        <f t="shared" si="16"/>
        <v>0.33333333333333331</v>
      </c>
      <c r="L46" s="6">
        <v>43</v>
      </c>
      <c r="M46" s="208">
        <f t="shared" si="17"/>
        <v>0.84313725490196079</v>
      </c>
      <c r="N46" s="6">
        <v>44</v>
      </c>
      <c r="O46" s="208">
        <f t="shared" si="18"/>
        <v>0.86274509803921573</v>
      </c>
      <c r="P46" s="6">
        <v>49</v>
      </c>
      <c r="Q46" s="208">
        <f t="shared" si="19"/>
        <v>0.96078431372549022</v>
      </c>
      <c r="R46" s="6">
        <v>52</v>
      </c>
      <c r="S46" s="208">
        <f t="shared" si="20"/>
        <v>1.0196078431372548</v>
      </c>
      <c r="T46" s="6">
        <v>40</v>
      </c>
      <c r="U46" s="208">
        <f t="shared" si="21"/>
        <v>0.78431372549019607</v>
      </c>
      <c r="V46" s="6">
        <v>37</v>
      </c>
      <c r="W46" s="209">
        <f t="shared" si="22"/>
        <v>0.72549019607843135</v>
      </c>
      <c r="X46" s="6">
        <v>47</v>
      </c>
      <c r="Y46" s="209">
        <f t="shared" si="23"/>
        <v>0.92156862745098034</v>
      </c>
      <c r="Z46" s="6">
        <v>32</v>
      </c>
      <c r="AA46" s="209">
        <f t="shared" si="24"/>
        <v>0.62745098039215685</v>
      </c>
      <c r="AB46" s="6">
        <v>49</v>
      </c>
      <c r="AC46" s="211">
        <f t="shared" si="13"/>
        <v>0.96078431372549022</v>
      </c>
      <c r="AE46" s="6">
        <v>0</v>
      </c>
      <c r="AF46" s="225">
        <f t="shared" si="25"/>
        <v>0</v>
      </c>
      <c r="AH46" s="121">
        <f>cálculos1!O46</f>
        <v>3</v>
      </c>
      <c r="AI46" s="214">
        <f t="shared" si="14"/>
        <v>0.30000000000000004</v>
      </c>
      <c r="AJ46" s="121">
        <f>cálculos1!P46</f>
        <v>1</v>
      </c>
      <c r="AK46" s="215">
        <f t="shared" si="15"/>
        <v>0.25</v>
      </c>
    </row>
    <row r="47" spans="1:37">
      <c r="A47" s="152" t="s">
        <v>49</v>
      </c>
      <c r="B47" s="152" t="s">
        <v>92</v>
      </c>
      <c r="C47" s="155">
        <v>193</v>
      </c>
      <c r="D47" s="6">
        <v>12</v>
      </c>
      <c r="E47" s="207">
        <f t="shared" si="10"/>
        <v>6.2176165803108807E-2</v>
      </c>
      <c r="F47" s="6">
        <v>0</v>
      </c>
      <c r="G47" s="207">
        <f t="shared" si="11"/>
        <v>0</v>
      </c>
      <c r="H47" s="6">
        <v>0</v>
      </c>
      <c r="I47" s="207">
        <f t="shared" si="12"/>
        <v>0</v>
      </c>
      <c r="J47" s="6">
        <v>85</v>
      </c>
      <c r="K47" s="207">
        <f t="shared" si="16"/>
        <v>0.44041450777202074</v>
      </c>
      <c r="L47" s="6">
        <v>183</v>
      </c>
      <c r="M47" s="208">
        <f t="shared" si="17"/>
        <v>0.94818652849740936</v>
      </c>
      <c r="N47" s="6">
        <v>189</v>
      </c>
      <c r="O47" s="208">
        <f t="shared" si="18"/>
        <v>0.97927461139896377</v>
      </c>
      <c r="P47" s="6">
        <v>200</v>
      </c>
      <c r="Q47" s="208">
        <f t="shared" si="19"/>
        <v>1.0362694300518134</v>
      </c>
      <c r="R47" s="6">
        <v>209</v>
      </c>
      <c r="S47" s="208">
        <f t="shared" si="20"/>
        <v>1.0829015544041452</v>
      </c>
      <c r="T47" s="6">
        <v>97</v>
      </c>
      <c r="U47" s="208">
        <f t="shared" si="21"/>
        <v>0.50259067357512954</v>
      </c>
      <c r="V47" s="6">
        <v>164</v>
      </c>
      <c r="W47" s="209">
        <f t="shared" si="22"/>
        <v>0.84974093264248707</v>
      </c>
      <c r="X47" s="6">
        <v>169</v>
      </c>
      <c r="Y47" s="209">
        <f t="shared" si="23"/>
        <v>0.87564766839378239</v>
      </c>
      <c r="Z47" s="6">
        <v>155</v>
      </c>
      <c r="AA47" s="209">
        <f t="shared" si="24"/>
        <v>0.80310880829015541</v>
      </c>
      <c r="AB47" s="6">
        <v>195</v>
      </c>
      <c r="AC47" s="211">
        <f t="shared" si="13"/>
        <v>1.0103626943005182</v>
      </c>
      <c r="AE47" s="6">
        <v>0</v>
      </c>
      <c r="AF47" s="225">
        <f t="shared" si="25"/>
        <v>0</v>
      </c>
      <c r="AH47" s="121">
        <f>cálculos1!O47</f>
        <v>4</v>
      </c>
      <c r="AI47" s="214">
        <f t="shared" si="14"/>
        <v>0.4</v>
      </c>
      <c r="AJ47" s="121">
        <f>cálculos1!P47</f>
        <v>2</v>
      </c>
      <c r="AK47" s="215">
        <f t="shared" si="15"/>
        <v>0.5</v>
      </c>
    </row>
    <row r="48" spans="1:37">
      <c r="A48" s="152" t="s">
        <v>40</v>
      </c>
      <c r="B48" s="152" t="s">
        <v>93</v>
      </c>
      <c r="C48" s="155">
        <v>67</v>
      </c>
      <c r="D48" s="6">
        <v>8</v>
      </c>
      <c r="E48" s="207">
        <f t="shared" si="10"/>
        <v>0.11940298507462686</v>
      </c>
      <c r="F48" s="6">
        <v>0</v>
      </c>
      <c r="G48" s="207">
        <f t="shared" si="11"/>
        <v>0</v>
      </c>
      <c r="H48" s="6">
        <v>0</v>
      </c>
      <c r="I48" s="207">
        <f t="shared" si="12"/>
        <v>0</v>
      </c>
      <c r="J48" s="6">
        <v>12</v>
      </c>
      <c r="K48" s="207">
        <f t="shared" si="16"/>
        <v>0.17910447761194029</v>
      </c>
      <c r="L48" s="6">
        <v>64</v>
      </c>
      <c r="M48" s="208">
        <f t="shared" si="17"/>
        <v>0.95522388059701491</v>
      </c>
      <c r="N48" s="6">
        <v>58</v>
      </c>
      <c r="O48" s="208">
        <f t="shared" si="18"/>
        <v>0.86567164179104472</v>
      </c>
      <c r="P48" s="6">
        <v>59</v>
      </c>
      <c r="Q48" s="208">
        <f t="shared" si="19"/>
        <v>0.88059701492537312</v>
      </c>
      <c r="R48" s="6">
        <v>59</v>
      </c>
      <c r="S48" s="208">
        <f t="shared" si="20"/>
        <v>0.88059701492537312</v>
      </c>
      <c r="T48" s="6">
        <v>63</v>
      </c>
      <c r="U48" s="208">
        <f t="shared" si="21"/>
        <v>0.94029850746268662</v>
      </c>
      <c r="V48" s="6">
        <v>43</v>
      </c>
      <c r="W48" s="209">
        <f t="shared" si="22"/>
        <v>0.64179104477611937</v>
      </c>
      <c r="X48" s="6">
        <v>66</v>
      </c>
      <c r="Y48" s="209">
        <f t="shared" si="23"/>
        <v>0.9850746268656716</v>
      </c>
      <c r="Z48" s="6">
        <v>49</v>
      </c>
      <c r="AA48" s="209">
        <f t="shared" si="24"/>
        <v>0.73134328358208955</v>
      </c>
      <c r="AB48" s="6">
        <v>63</v>
      </c>
      <c r="AC48" s="211">
        <f t="shared" si="13"/>
        <v>0.94029850746268662</v>
      </c>
      <c r="AE48" s="6">
        <v>2</v>
      </c>
      <c r="AF48" s="225">
        <f t="shared" si="25"/>
        <v>2.9850746268656716E-2</v>
      </c>
      <c r="AH48" s="121">
        <f>cálculos1!O48</f>
        <v>3</v>
      </c>
      <c r="AI48" s="214">
        <f t="shared" si="14"/>
        <v>0.30000000000000004</v>
      </c>
      <c r="AJ48" s="121">
        <f>cálculos1!P48</f>
        <v>2</v>
      </c>
      <c r="AK48" s="215">
        <f t="shared" si="15"/>
        <v>0.5</v>
      </c>
    </row>
    <row r="49" spans="1:37">
      <c r="A49" s="152" t="s">
        <v>47</v>
      </c>
      <c r="B49" s="152" t="s">
        <v>94</v>
      </c>
      <c r="C49" s="155">
        <v>70</v>
      </c>
      <c r="D49" s="6">
        <v>11</v>
      </c>
      <c r="E49" s="207">
        <f t="shared" si="10"/>
        <v>0.15714285714285714</v>
      </c>
      <c r="F49" s="6">
        <v>1</v>
      </c>
      <c r="G49" s="207">
        <f t="shared" si="11"/>
        <v>1.4285714285714285E-2</v>
      </c>
      <c r="H49" s="6">
        <v>0</v>
      </c>
      <c r="I49" s="207">
        <f t="shared" si="12"/>
        <v>0</v>
      </c>
      <c r="J49" s="6">
        <v>19</v>
      </c>
      <c r="K49" s="207">
        <f t="shared" si="16"/>
        <v>0.27142857142857141</v>
      </c>
      <c r="L49" s="6">
        <v>38</v>
      </c>
      <c r="M49" s="208">
        <f t="shared" si="17"/>
        <v>0.54285714285714282</v>
      </c>
      <c r="N49" s="6">
        <v>39</v>
      </c>
      <c r="O49" s="208">
        <f t="shared" si="18"/>
        <v>0.55714285714285716</v>
      </c>
      <c r="P49" s="6">
        <v>38</v>
      </c>
      <c r="Q49" s="208">
        <f t="shared" si="19"/>
        <v>0.54285714285714282</v>
      </c>
      <c r="R49" s="6">
        <v>42</v>
      </c>
      <c r="S49" s="208">
        <f t="shared" si="20"/>
        <v>0.6</v>
      </c>
      <c r="T49" s="6">
        <v>55</v>
      </c>
      <c r="U49" s="208">
        <f t="shared" si="21"/>
        <v>0.7857142857142857</v>
      </c>
      <c r="V49" s="6">
        <v>47</v>
      </c>
      <c r="W49" s="209">
        <f t="shared" si="22"/>
        <v>0.67142857142857137</v>
      </c>
      <c r="X49" s="6">
        <v>51</v>
      </c>
      <c r="Y49" s="209">
        <f t="shared" si="23"/>
        <v>0.72857142857142854</v>
      </c>
      <c r="Z49" s="6">
        <v>51</v>
      </c>
      <c r="AA49" s="209">
        <f t="shared" si="24"/>
        <v>0.72857142857142854</v>
      </c>
      <c r="AB49" s="6">
        <v>49</v>
      </c>
      <c r="AC49" s="211">
        <f t="shared" si="13"/>
        <v>0.7</v>
      </c>
      <c r="AE49" s="6">
        <v>7</v>
      </c>
      <c r="AF49" s="225">
        <f t="shared" si="25"/>
        <v>0.1</v>
      </c>
      <c r="AH49" s="121">
        <f>cálculos1!O49</f>
        <v>0</v>
      </c>
      <c r="AI49" s="214">
        <f t="shared" si="14"/>
        <v>0</v>
      </c>
      <c r="AJ49" s="121">
        <f>cálculos1!P49</f>
        <v>0</v>
      </c>
      <c r="AK49" s="215">
        <f t="shared" si="15"/>
        <v>0</v>
      </c>
    </row>
    <row r="50" spans="1:37">
      <c r="A50" s="152" t="s">
        <v>49</v>
      </c>
      <c r="B50" s="152" t="s">
        <v>95</v>
      </c>
      <c r="C50" s="155">
        <v>104</v>
      </c>
      <c r="D50" s="6">
        <v>8</v>
      </c>
      <c r="E50" s="207">
        <f t="shared" si="10"/>
        <v>7.6923076923076927E-2</v>
      </c>
      <c r="F50" s="6">
        <v>2</v>
      </c>
      <c r="G50" s="207">
        <f t="shared" si="11"/>
        <v>1.9230769230769232E-2</v>
      </c>
      <c r="H50" s="6">
        <v>0</v>
      </c>
      <c r="I50" s="207">
        <f t="shared" si="12"/>
        <v>0</v>
      </c>
      <c r="J50" s="6">
        <v>19</v>
      </c>
      <c r="K50" s="207">
        <f t="shared" si="16"/>
        <v>0.18269230769230768</v>
      </c>
      <c r="L50" s="6">
        <v>65</v>
      </c>
      <c r="M50" s="208">
        <f t="shared" si="17"/>
        <v>0.625</v>
      </c>
      <c r="N50" s="6">
        <v>67</v>
      </c>
      <c r="O50" s="208">
        <f t="shared" si="18"/>
        <v>0.64423076923076927</v>
      </c>
      <c r="P50" s="6">
        <v>51</v>
      </c>
      <c r="Q50" s="208">
        <f t="shared" si="19"/>
        <v>0.49038461538461536</v>
      </c>
      <c r="R50" s="6">
        <v>57</v>
      </c>
      <c r="S50" s="208">
        <f t="shared" si="20"/>
        <v>0.54807692307692313</v>
      </c>
      <c r="T50" s="6">
        <v>76</v>
      </c>
      <c r="U50" s="208">
        <f t="shared" si="21"/>
        <v>0.73076923076923073</v>
      </c>
      <c r="V50" s="6">
        <v>72</v>
      </c>
      <c r="W50" s="209">
        <f t="shared" si="22"/>
        <v>0.69230769230769229</v>
      </c>
      <c r="X50" s="6">
        <v>106</v>
      </c>
      <c r="Y50" s="209">
        <f t="shared" si="23"/>
        <v>1.0192307692307692</v>
      </c>
      <c r="Z50" s="6">
        <v>68</v>
      </c>
      <c r="AA50" s="209">
        <f t="shared" si="24"/>
        <v>0.65384615384615385</v>
      </c>
      <c r="AB50" s="6">
        <v>51</v>
      </c>
      <c r="AC50" s="211">
        <f t="shared" si="13"/>
        <v>0.49038461538461536</v>
      </c>
      <c r="AE50" s="6">
        <v>0</v>
      </c>
      <c r="AF50" s="225">
        <f t="shared" si="25"/>
        <v>0</v>
      </c>
      <c r="AH50" s="121">
        <f>cálculos1!O50</f>
        <v>1</v>
      </c>
      <c r="AI50" s="214">
        <f t="shared" si="14"/>
        <v>0.1</v>
      </c>
      <c r="AJ50" s="121">
        <f>cálculos1!P50</f>
        <v>1</v>
      </c>
      <c r="AK50" s="215">
        <f t="shared" si="15"/>
        <v>0.25</v>
      </c>
    </row>
    <row r="51" spans="1:37">
      <c r="A51" s="152" t="s">
        <v>43</v>
      </c>
      <c r="B51" s="152" t="s">
        <v>96</v>
      </c>
      <c r="C51" s="155">
        <v>84</v>
      </c>
      <c r="D51" s="6">
        <v>16</v>
      </c>
      <c r="E51" s="207">
        <f t="shared" si="10"/>
        <v>0.19047619047619047</v>
      </c>
      <c r="F51" s="6">
        <v>0</v>
      </c>
      <c r="G51" s="207">
        <f t="shared" si="11"/>
        <v>0</v>
      </c>
      <c r="H51" s="6">
        <v>0</v>
      </c>
      <c r="I51" s="207">
        <f t="shared" si="12"/>
        <v>0</v>
      </c>
      <c r="J51" s="6">
        <v>23</v>
      </c>
      <c r="K51" s="207">
        <f t="shared" si="16"/>
        <v>0.27380952380952384</v>
      </c>
      <c r="L51" s="6">
        <v>90</v>
      </c>
      <c r="M51" s="208">
        <f t="shared" si="17"/>
        <v>1.0714285714285714</v>
      </c>
      <c r="N51" s="6">
        <v>92</v>
      </c>
      <c r="O51" s="208">
        <f t="shared" si="18"/>
        <v>1.0952380952380953</v>
      </c>
      <c r="P51" s="6">
        <v>115</v>
      </c>
      <c r="Q51" s="208">
        <f t="shared" si="19"/>
        <v>1.3690476190476191</v>
      </c>
      <c r="R51" s="6">
        <v>92</v>
      </c>
      <c r="S51" s="208">
        <f t="shared" si="20"/>
        <v>1.0952380952380953</v>
      </c>
      <c r="T51" s="6">
        <v>77</v>
      </c>
      <c r="U51" s="208">
        <f t="shared" si="21"/>
        <v>0.91666666666666663</v>
      </c>
      <c r="V51" s="6">
        <v>80</v>
      </c>
      <c r="W51" s="209">
        <f t="shared" si="22"/>
        <v>0.95238095238095233</v>
      </c>
      <c r="X51" s="6">
        <v>69</v>
      </c>
      <c r="Y51" s="209">
        <f t="shared" si="23"/>
        <v>0.8214285714285714</v>
      </c>
      <c r="Z51" s="6">
        <v>84</v>
      </c>
      <c r="AA51" s="209">
        <f t="shared" si="24"/>
        <v>1</v>
      </c>
      <c r="AB51" s="6">
        <v>112</v>
      </c>
      <c r="AC51" s="211">
        <f t="shared" si="13"/>
        <v>1.3333333333333333</v>
      </c>
      <c r="AE51" s="6">
        <v>0</v>
      </c>
      <c r="AF51" s="225">
        <f t="shared" si="25"/>
        <v>0</v>
      </c>
      <c r="AH51" s="121">
        <f>cálculos1!O51</f>
        <v>7</v>
      </c>
      <c r="AI51" s="214">
        <f t="shared" si="14"/>
        <v>0.70000000000000007</v>
      </c>
      <c r="AJ51" s="121">
        <f>cálculos1!P51</f>
        <v>3</v>
      </c>
      <c r="AK51" s="215">
        <f t="shared" si="15"/>
        <v>0.75</v>
      </c>
    </row>
    <row r="52" spans="1:37">
      <c r="A52" s="152" t="s">
        <v>43</v>
      </c>
      <c r="B52" s="152" t="s">
        <v>97</v>
      </c>
      <c r="C52" s="155">
        <v>30</v>
      </c>
      <c r="D52" s="6">
        <v>1</v>
      </c>
      <c r="E52" s="207">
        <f t="shared" si="10"/>
        <v>3.3333333333333333E-2</v>
      </c>
      <c r="F52" s="6">
        <v>1</v>
      </c>
      <c r="G52" s="207">
        <f t="shared" si="11"/>
        <v>3.3333333333333333E-2</v>
      </c>
      <c r="H52" s="6">
        <v>0</v>
      </c>
      <c r="I52" s="207">
        <f t="shared" si="12"/>
        <v>0</v>
      </c>
      <c r="J52" s="6">
        <v>1</v>
      </c>
      <c r="K52" s="207">
        <f t="shared" si="16"/>
        <v>3.3333333333333333E-2</v>
      </c>
      <c r="L52" s="6">
        <v>13</v>
      </c>
      <c r="M52" s="208">
        <f t="shared" si="17"/>
        <v>0.43333333333333335</v>
      </c>
      <c r="N52" s="6">
        <v>11</v>
      </c>
      <c r="O52" s="208">
        <f t="shared" si="18"/>
        <v>0.36666666666666664</v>
      </c>
      <c r="P52" s="6">
        <v>13</v>
      </c>
      <c r="Q52" s="208">
        <f t="shared" si="19"/>
        <v>0.43333333333333335</v>
      </c>
      <c r="R52" s="6">
        <v>16</v>
      </c>
      <c r="S52" s="208">
        <f>R52/C52</f>
        <v>0.53333333333333333</v>
      </c>
      <c r="T52" s="6">
        <v>16</v>
      </c>
      <c r="U52" s="208">
        <f t="shared" si="21"/>
        <v>0.53333333333333333</v>
      </c>
      <c r="V52" s="6">
        <v>24</v>
      </c>
      <c r="W52" s="209">
        <f t="shared" si="22"/>
        <v>0.8</v>
      </c>
      <c r="X52" s="6">
        <v>17</v>
      </c>
      <c r="Y52" s="209">
        <f t="shared" si="23"/>
        <v>0.56666666666666665</v>
      </c>
      <c r="Z52" s="6">
        <v>19</v>
      </c>
      <c r="AA52" s="209">
        <f t="shared" si="24"/>
        <v>0.6333333333333333</v>
      </c>
      <c r="AB52" s="6">
        <v>16</v>
      </c>
      <c r="AC52" s="211">
        <f t="shared" si="13"/>
        <v>0.53333333333333333</v>
      </c>
      <c r="AE52" s="6">
        <v>0</v>
      </c>
      <c r="AF52" s="225">
        <f t="shared" si="25"/>
        <v>0</v>
      </c>
      <c r="AH52" s="121">
        <f>cálculos1!O52</f>
        <v>0</v>
      </c>
      <c r="AI52" s="214">
        <f t="shared" si="14"/>
        <v>0</v>
      </c>
      <c r="AJ52" s="121">
        <f>cálculos1!P52</f>
        <v>0</v>
      </c>
      <c r="AK52" s="215">
        <f t="shared" si="15"/>
        <v>0</v>
      </c>
    </row>
    <row r="53" spans="1:37">
      <c r="A53" s="152" t="s">
        <v>49</v>
      </c>
      <c r="B53" s="152" t="s">
        <v>98</v>
      </c>
      <c r="C53" s="155">
        <v>83</v>
      </c>
      <c r="D53" s="6">
        <v>23</v>
      </c>
      <c r="E53" s="207">
        <f t="shared" si="10"/>
        <v>0.27710843373493976</v>
      </c>
      <c r="F53" s="6">
        <v>1</v>
      </c>
      <c r="G53" s="207">
        <f t="shared" si="11"/>
        <v>1.2048192771084338E-2</v>
      </c>
      <c r="H53" s="6">
        <v>0</v>
      </c>
      <c r="I53" s="207">
        <f t="shared" si="12"/>
        <v>0</v>
      </c>
      <c r="J53" s="6">
        <v>48</v>
      </c>
      <c r="K53" s="207">
        <f t="shared" si="16"/>
        <v>0.57831325301204817</v>
      </c>
      <c r="L53" s="6">
        <v>104</v>
      </c>
      <c r="M53" s="208">
        <f t="shared" si="17"/>
        <v>1.2530120481927711</v>
      </c>
      <c r="N53" s="6">
        <v>103</v>
      </c>
      <c r="O53" s="208">
        <f t="shared" si="18"/>
        <v>1.2409638554216869</v>
      </c>
      <c r="P53" s="6">
        <v>81</v>
      </c>
      <c r="Q53" s="208">
        <f t="shared" si="19"/>
        <v>0.97590361445783136</v>
      </c>
      <c r="R53" s="6">
        <v>87</v>
      </c>
      <c r="S53" s="208">
        <f t="shared" si="20"/>
        <v>1.0481927710843373</v>
      </c>
      <c r="T53" s="6">
        <v>81</v>
      </c>
      <c r="U53" s="208">
        <f t="shared" si="21"/>
        <v>0.97590361445783136</v>
      </c>
      <c r="V53" s="6">
        <v>70</v>
      </c>
      <c r="W53" s="209">
        <f t="shared" si="22"/>
        <v>0.84337349397590367</v>
      </c>
      <c r="X53" s="6">
        <v>89</v>
      </c>
      <c r="Y53" s="209">
        <f t="shared" si="23"/>
        <v>1.072289156626506</v>
      </c>
      <c r="Z53" s="6">
        <v>114</v>
      </c>
      <c r="AA53" s="209">
        <f t="shared" si="24"/>
        <v>1.3734939759036144</v>
      </c>
      <c r="AB53" s="6">
        <v>82</v>
      </c>
      <c r="AC53" s="211">
        <f t="shared" si="13"/>
        <v>0.98795180722891562</v>
      </c>
      <c r="AE53" s="6">
        <v>0</v>
      </c>
      <c r="AF53" s="225">
        <f t="shared" si="25"/>
        <v>0</v>
      </c>
      <c r="AH53" s="121">
        <f>cálculos1!O53</f>
        <v>8</v>
      </c>
      <c r="AI53" s="214">
        <f t="shared" si="14"/>
        <v>0.8</v>
      </c>
      <c r="AJ53" s="121">
        <f>cálculos1!P53</f>
        <v>4</v>
      </c>
      <c r="AK53" s="215">
        <f t="shared" si="15"/>
        <v>1</v>
      </c>
    </row>
    <row r="54" spans="1:37">
      <c r="A54" s="152" t="s">
        <v>49</v>
      </c>
      <c r="B54" s="152" t="s">
        <v>99</v>
      </c>
      <c r="C54" s="155">
        <v>62</v>
      </c>
      <c r="D54" s="6">
        <v>9</v>
      </c>
      <c r="E54" s="207">
        <f t="shared" si="10"/>
        <v>0.14516129032258066</v>
      </c>
      <c r="F54" s="6">
        <v>0</v>
      </c>
      <c r="G54" s="207">
        <f t="shared" si="11"/>
        <v>0</v>
      </c>
      <c r="H54" s="6">
        <v>0</v>
      </c>
      <c r="I54" s="207">
        <f t="shared" si="12"/>
        <v>0</v>
      </c>
      <c r="J54" s="6">
        <v>11</v>
      </c>
      <c r="K54" s="207">
        <f t="shared" si="16"/>
        <v>0.17741935483870969</v>
      </c>
      <c r="L54" s="6">
        <v>41</v>
      </c>
      <c r="M54" s="208">
        <f t="shared" si="17"/>
        <v>0.66129032258064513</v>
      </c>
      <c r="N54" s="6">
        <v>40</v>
      </c>
      <c r="O54" s="208">
        <f t="shared" si="18"/>
        <v>0.64516129032258063</v>
      </c>
      <c r="P54" s="6">
        <v>39</v>
      </c>
      <c r="Q54" s="208">
        <f t="shared" si="19"/>
        <v>0.62903225806451613</v>
      </c>
      <c r="R54" s="6">
        <v>36</v>
      </c>
      <c r="S54" s="208">
        <f t="shared" si="20"/>
        <v>0.58064516129032262</v>
      </c>
      <c r="T54" s="6">
        <v>53</v>
      </c>
      <c r="U54" s="208">
        <f t="shared" si="21"/>
        <v>0.85483870967741937</v>
      </c>
      <c r="V54" s="6">
        <v>52</v>
      </c>
      <c r="W54" s="209">
        <f t="shared" si="22"/>
        <v>0.83870967741935487</v>
      </c>
      <c r="X54" s="6">
        <v>58</v>
      </c>
      <c r="Y54" s="209">
        <f t="shared" si="23"/>
        <v>0.93548387096774188</v>
      </c>
      <c r="Z54" s="6">
        <v>50</v>
      </c>
      <c r="AA54" s="209">
        <f t="shared" si="24"/>
        <v>0.80645161290322576</v>
      </c>
      <c r="AB54" s="6">
        <v>41</v>
      </c>
      <c r="AC54" s="211">
        <f t="shared" si="13"/>
        <v>0.66129032258064513</v>
      </c>
      <c r="AE54" s="6">
        <v>3</v>
      </c>
      <c r="AF54" s="225">
        <f t="shared" si="25"/>
        <v>4.8387096774193547E-2</v>
      </c>
      <c r="AH54" s="121">
        <f>cálculos1!O54</f>
        <v>0</v>
      </c>
      <c r="AI54" s="214">
        <f t="shared" si="14"/>
        <v>0</v>
      </c>
      <c r="AJ54" s="121">
        <f>cálculos1!P54</f>
        <v>0</v>
      </c>
      <c r="AK54" s="215">
        <f t="shared" si="15"/>
        <v>0</v>
      </c>
    </row>
    <row r="55" spans="1:37">
      <c r="A55" s="152" t="s">
        <v>43</v>
      </c>
      <c r="B55" s="152" t="s">
        <v>100</v>
      </c>
      <c r="C55" s="155">
        <v>237</v>
      </c>
      <c r="D55" s="6">
        <v>134</v>
      </c>
      <c r="E55" s="207">
        <f t="shared" si="10"/>
        <v>0.56540084388185652</v>
      </c>
      <c r="F55" s="6">
        <v>114</v>
      </c>
      <c r="G55" s="207">
        <f t="shared" si="11"/>
        <v>0.48101265822784811</v>
      </c>
      <c r="H55" s="6">
        <v>113</v>
      </c>
      <c r="I55" s="207">
        <f t="shared" si="12"/>
        <v>0.47679324894514769</v>
      </c>
      <c r="J55" s="6">
        <v>149</v>
      </c>
      <c r="K55" s="207">
        <f t="shared" si="16"/>
        <v>0.62869198312236285</v>
      </c>
      <c r="L55" s="6">
        <v>211</v>
      </c>
      <c r="M55" s="208">
        <f t="shared" si="17"/>
        <v>0.89029535864978904</v>
      </c>
      <c r="N55" s="6">
        <v>211</v>
      </c>
      <c r="O55" s="208">
        <f t="shared" si="18"/>
        <v>0.89029535864978904</v>
      </c>
      <c r="P55" s="6">
        <v>213</v>
      </c>
      <c r="Q55" s="208">
        <f t="shared" si="19"/>
        <v>0.89873417721518989</v>
      </c>
      <c r="R55" s="6">
        <v>230</v>
      </c>
      <c r="S55" s="208">
        <f t="shared" si="20"/>
        <v>0.97046413502109707</v>
      </c>
      <c r="T55" s="6">
        <v>183</v>
      </c>
      <c r="U55" s="208">
        <f t="shared" si="21"/>
        <v>0.77215189873417722</v>
      </c>
      <c r="V55" s="6">
        <v>218</v>
      </c>
      <c r="W55" s="209">
        <f t="shared" si="22"/>
        <v>0.91983122362869196</v>
      </c>
      <c r="X55" s="6">
        <v>237</v>
      </c>
      <c r="Y55" s="209">
        <f t="shared" si="23"/>
        <v>1</v>
      </c>
      <c r="Z55" s="6">
        <v>240</v>
      </c>
      <c r="AA55" s="209">
        <f t="shared" si="24"/>
        <v>1.0126582278481013</v>
      </c>
      <c r="AB55" s="6">
        <v>218</v>
      </c>
      <c r="AC55" s="211">
        <f t="shared" si="13"/>
        <v>0.91983122362869196</v>
      </c>
      <c r="AE55" s="6">
        <v>0</v>
      </c>
      <c r="AF55" s="225">
        <f t="shared" si="25"/>
        <v>0</v>
      </c>
      <c r="AH55" s="121">
        <f>cálculos1!O55</f>
        <v>4</v>
      </c>
      <c r="AI55" s="214">
        <f t="shared" si="14"/>
        <v>0.4</v>
      </c>
      <c r="AJ55" s="121">
        <f>cálculos1!P55</f>
        <v>1</v>
      </c>
      <c r="AK55" s="215">
        <f t="shared" si="15"/>
        <v>0.25</v>
      </c>
    </row>
    <row r="56" spans="1:37">
      <c r="A56" s="152" t="s">
        <v>47</v>
      </c>
      <c r="B56" s="152" t="s">
        <v>101</v>
      </c>
      <c r="C56" s="155">
        <v>63</v>
      </c>
      <c r="D56" s="6">
        <v>6</v>
      </c>
      <c r="E56" s="207">
        <f t="shared" si="10"/>
        <v>9.5238095238095233E-2</v>
      </c>
      <c r="F56" s="6">
        <v>0</v>
      </c>
      <c r="G56" s="207">
        <f t="shared" si="11"/>
        <v>0</v>
      </c>
      <c r="H56" s="6">
        <v>0</v>
      </c>
      <c r="I56" s="207">
        <f t="shared" si="12"/>
        <v>0</v>
      </c>
      <c r="J56" s="6">
        <v>18</v>
      </c>
      <c r="K56" s="207">
        <f t="shared" si="16"/>
        <v>0.2857142857142857</v>
      </c>
      <c r="L56" s="6">
        <v>60</v>
      </c>
      <c r="M56" s="208">
        <f t="shared" si="17"/>
        <v>0.95238095238095233</v>
      </c>
      <c r="N56" s="6">
        <v>58</v>
      </c>
      <c r="O56" s="208">
        <f t="shared" si="18"/>
        <v>0.92063492063492058</v>
      </c>
      <c r="P56" s="6">
        <v>55</v>
      </c>
      <c r="Q56" s="208">
        <f t="shared" si="19"/>
        <v>0.87301587301587302</v>
      </c>
      <c r="R56" s="6">
        <v>57</v>
      </c>
      <c r="S56" s="208">
        <f t="shared" si="20"/>
        <v>0.90476190476190477</v>
      </c>
      <c r="T56" s="6">
        <v>77</v>
      </c>
      <c r="U56" s="208">
        <f t="shared" si="21"/>
        <v>1.2222222222222223</v>
      </c>
      <c r="V56" s="6">
        <v>69</v>
      </c>
      <c r="W56" s="209">
        <f t="shared" si="22"/>
        <v>1.0952380952380953</v>
      </c>
      <c r="X56" s="6">
        <v>91</v>
      </c>
      <c r="Y56" s="209">
        <f t="shared" si="23"/>
        <v>1.4444444444444444</v>
      </c>
      <c r="Z56" s="6">
        <v>71</v>
      </c>
      <c r="AA56" s="209">
        <f t="shared" si="24"/>
        <v>1.126984126984127</v>
      </c>
      <c r="AB56" s="6">
        <v>58</v>
      </c>
      <c r="AC56" s="211">
        <f t="shared" si="13"/>
        <v>0.92063492063492058</v>
      </c>
      <c r="AE56" s="6">
        <v>3</v>
      </c>
      <c r="AF56" s="225">
        <f t="shared" si="25"/>
        <v>4.7619047619047616E-2</v>
      </c>
      <c r="AH56" s="121">
        <f>cálculos1!O56</f>
        <v>6</v>
      </c>
      <c r="AI56" s="214">
        <f t="shared" si="14"/>
        <v>0.60000000000000009</v>
      </c>
      <c r="AJ56" s="121">
        <f>cálculos1!P56</f>
        <v>2</v>
      </c>
      <c r="AK56" s="215">
        <f t="shared" si="15"/>
        <v>0.5</v>
      </c>
    </row>
    <row r="57" spans="1:37">
      <c r="A57" s="152" t="s">
        <v>43</v>
      </c>
      <c r="B57" s="152" t="s">
        <v>102</v>
      </c>
      <c r="C57" s="155">
        <v>108</v>
      </c>
      <c r="D57" s="6">
        <v>3</v>
      </c>
      <c r="E57" s="207">
        <f t="shared" si="10"/>
        <v>2.7777777777777776E-2</v>
      </c>
      <c r="F57" s="6">
        <v>0</v>
      </c>
      <c r="G57" s="207">
        <f t="shared" si="11"/>
        <v>0</v>
      </c>
      <c r="H57" s="6">
        <v>0</v>
      </c>
      <c r="I57" s="207">
        <f t="shared" si="12"/>
        <v>0</v>
      </c>
      <c r="J57" s="6">
        <v>6</v>
      </c>
      <c r="K57" s="207">
        <f t="shared" si="16"/>
        <v>5.5555555555555552E-2</v>
      </c>
      <c r="L57" s="6">
        <v>120</v>
      </c>
      <c r="M57" s="208">
        <f t="shared" si="17"/>
        <v>1.1111111111111112</v>
      </c>
      <c r="N57" s="6">
        <v>116</v>
      </c>
      <c r="O57" s="208">
        <f t="shared" si="18"/>
        <v>1.0740740740740742</v>
      </c>
      <c r="P57" s="6">
        <v>102</v>
      </c>
      <c r="Q57" s="208">
        <f t="shared" si="19"/>
        <v>0.94444444444444442</v>
      </c>
      <c r="R57" s="6">
        <v>100</v>
      </c>
      <c r="S57" s="208">
        <f t="shared" si="20"/>
        <v>0.92592592592592593</v>
      </c>
      <c r="T57" s="6">
        <v>94</v>
      </c>
      <c r="U57" s="208">
        <f t="shared" si="21"/>
        <v>0.87037037037037035</v>
      </c>
      <c r="V57" s="6">
        <v>95</v>
      </c>
      <c r="W57" s="209">
        <f t="shared" si="22"/>
        <v>0.87962962962962965</v>
      </c>
      <c r="X57" s="6">
        <v>115</v>
      </c>
      <c r="Y57" s="209">
        <f t="shared" si="23"/>
        <v>1.0648148148148149</v>
      </c>
      <c r="Z57" s="6">
        <v>103</v>
      </c>
      <c r="AA57" s="209">
        <f t="shared" si="24"/>
        <v>0.95370370370370372</v>
      </c>
      <c r="AB57" s="6">
        <v>105</v>
      </c>
      <c r="AC57" s="211">
        <f t="shared" si="13"/>
        <v>0.97222222222222221</v>
      </c>
      <c r="AE57" s="6">
        <v>0</v>
      </c>
      <c r="AF57" s="225">
        <f t="shared" si="25"/>
        <v>0</v>
      </c>
      <c r="AH57" s="121">
        <f>cálculos1!O57</f>
        <v>5</v>
      </c>
      <c r="AI57" s="214">
        <f t="shared" si="14"/>
        <v>0.5</v>
      </c>
      <c r="AJ57" s="121">
        <f>cálculos1!P57</f>
        <v>3</v>
      </c>
      <c r="AK57" s="215">
        <f t="shared" si="15"/>
        <v>0.75</v>
      </c>
    </row>
    <row r="58" spans="1:37">
      <c r="A58" s="152" t="s">
        <v>43</v>
      </c>
      <c r="B58" s="152" t="s">
        <v>103</v>
      </c>
      <c r="C58" s="155">
        <v>113</v>
      </c>
      <c r="D58" s="6">
        <v>2</v>
      </c>
      <c r="E58" s="207">
        <f t="shared" si="10"/>
        <v>1.7699115044247787E-2</v>
      </c>
      <c r="F58" s="6">
        <v>0</v>
      </c>
      <c r="G58" s="207">
        <f t="shared" si="11"/>
        <v>0</v>
      </c>
      <c r="H58" s="6">
        <v>0</v>
      </c>
      <c r="I58" s="207">
        <f t="shared" si="12"/>
        <v>0</v>
      </c>
      <c r="J58" s="6">
        <v>9</v>
      </c>
      <c r="K58" s="207">
        <f t="shared" si="16"/>
        <v>7.9646017699115043E-2</v>
      </c>
      <c r="L58" s="6">
        <v>107</v>
      </c>
      <c r="M58" s="208">
        <f t="shared" si="17"/>
        <v>0.94690265486725667</v>
      </c>
      <c r="N58" s="6">
        <v>106</v>
      </c>
      <c r="O58" s="208">
        <f t="shared" si="18"/>
        <v>0.93805309734513276</v>
      </c>
      <c r="P58" s="6">
        <v>85</v>
      </c>
      <c r="Q58" s="208">
        <f t="shared" si="19"/>
        <v>0.75221238938053092</v>
      </c>
      <c r="R58" s="6">
        <v>103</v>
      </c>
      <c r="S58" s="208">
        <f t="shared" si="20"/>
        <v>0.91150442477876104</v>
      </c>
      <c r="T58" s="6">
        <v>77</v>
      </c>
      <c r="U58" s="208">
        <f t="shared" si="21"/>
        <v>0.68141592920353977</v>
      </c>
      <c r="V58" s="6">
        <v>85</v>
      </c>
      <c r="W58" s="209">
        <f t="shared" si="22"/>
        <v>0.75221238938053092</v>
      </c>
      <c r="X58" s="6">
        <v>101</v>
      </c>
      <c r="Y58" s="209">
        <f t="shared" si="23"/>
        <v>0.89380530973451322</v>
      </c>
      <c r="Z58" s="6">
        <v>78</v>
      </c>
      <c r="AA58" s="209">
        <f t="shared" si="24"/>
        <v>0.69026548672566368</v>
      </c>
      <c r="AB58" s="6">
        <v>94</v>
      </c>
      <c r="AC58" s="211">
        <f t="shared" si="13"/>
        <v>0.83185840707964598</v>
      </c>
      <c r="AE58" s="6">
        <v>1</v>
      </c>
      <c r="AF58" s="225">
        <f t="shared" si="25"/>
        <v>8.8495575221238937E-3</v>
      </c>
      <c r="AH58" s="121">
        <f>cálculos1!O58</f>
        <v>0</v>
      </c>
      <c r="AI58" s="214">
        <f t="shared" si="14"/>
        <v>0</v>
      </c>
      <c r="AJ58" s="121">
        <f>cálculos1!P58</f>
        <v>0</v>
      </c>
      <c r="AK58" s="215">
        <f t="shared" si="15"/>
        <v>0</v>
      </c>
    </row>
    <row r="59" spans="1:37">
      <c r="A59" s="152" t="s">
        <v>49</v>
      </c>
      <c r="B59" s="152" t="s">
        <v>104</v>
      </c>
      <c r="C59" s="155">
        <v>110</v>
      </c>
      <c r="D59" s="6">
        <v>4</v>
      </c>
      <c r="E59" s="207">
        <f t="shared" si="10"/>
        <v>3.6363636363636362E-2</v>
      </c>
      <c r="F59" s="6">
        <v>0</v>
      </c>
      <c r="G59" s="207">
        <f t="shared" si="11"/>
        <v>0</v>
      </c>
      <c r="H59" s="6">
        <v>0</v>
      </c>
      <c r="I59" s="207">
        <f t="shared" si="12"/>
        <v>0</v>
      </c>
      <c r="J59" s="6">
        <v>32</v>
      </c>
      <c r="K59" s="207">
        <f t="shared" si="16"/>
        <v>0.29090909090909089</v>
      </c>
      <c r="L59" s="6">
        <v>85</v>
      </c>
      <c r="M59" s="208">
        <f t="shared" si="17"/>
        <v>0.77272727272727271</v>
      </c>
      <c r="N59" s="6">
        <v>81</v>
      </c>
      <c r="O59" s="208">
        <f t="shared" si="18"/>
        <v>0.73636363636363633</v>
      </c>
      <c r="P59" s="6">
        <v>88</v>
      </c>
      <c r="Q59" s="208">
        <f t="shared" si="19"/>
        <v>0.8</v>
      </c>
      <c r="R59" s="6">
        <v>87</v>
      </c>
      <c r="S59" s="208">
        <f t="shared" si="20"/>
        <v>0.79090909090909089</v>
      </c>
      <c r="T59" s="6">
        <v>80</v>
      </c>
      <c r="U59" s="208">
        <f t="shared" si="21"/>
        <v>0.72727272727272729</v>
      </c>
      <c r="V59" s="6">
        <v>100</v>
      </c>
      <c r="W59" s="209">
        <f t="shared" si="22"/>
        <v>0.90909090909090906</v>
      </c>
      <c r="X59" s="6">
        <v>100</v>
      </c>
      <c r="Y59" s="209">
        <f t="shared" si="23"/>
        <v>0.90909090909090906</v>
      </c>
      <c r="Z59" s="6">
        <v>91</v>
      </c>
      <c r="AA59" s="209">
        <f t="shared" si="24"/>
        <v>0.82727272727272727</v>
      </c>
      <c r="AB59" s="6">
        <v>86</v>
      </c>
      <c r="AC59" s="211">
        <f t="shared" si="13"/>
        <v>0.78181818181818186</v>
      </c>
      <c r="AE59" s="6">
        <v>8</v>
      </c>
      <c r="AF59" s="225">
        <f t="shared" si="25"/>
        <v>7.2727272727272724E-2</v>
      </c>
      <c r="AH59" s="121">
        <f>cálculos1!O59</f>
        <v>0</v>
      </c>
      <c r="AI59" s="214">
        <f t="shared" si="14"/>
        <v>0</v>
      </c>
      <c r="AJ59" s="121">
        <f>cálculos1!P59</f>
        <v>0</v>
      </c>
      <c r="AK59" s="215">
        <f t="shared" si="15"/>
        <v>0</v>
      </c>
    </row>
    <row r="60" spans="1:37">
      <c r="A60" s="152" t="s">
        <v>43</v>
      </c>
      <c r="B60" s="152" t="s">
        <v>105</v>
      </c>
      <c r="C60" s="155">
        <v>17</v>
      </c>
      <c r="D60" s="6">
        <v>4</v>
      </c>
      <c r="E60" s="207">
        <f t="shared" si="10"/>
        <v>0.23529411764705882</v>
      </c>
      <c r="F60" s="6">
        <v>0</v>
      </c>
      <c r="G60" s="207">
        <f t="shared" si="11"/>
        <v>0</v>
      </c>
      <c r="H60" s="6">
        <v>0</v>
      </c>
      <c r="I60" s="207">
        <f t="shared" si="12"/>
        <v>0</v>
      </c>
      <c r="J60" s="6">
        <v>11</v>
      </c>
      <c r="K60" s="207">
        <f t="shared" si="16"/>
        <v>0.6470588235294118</v>
      </c>
      <c r="L60" s="6">
        <v>29</v>
      </c>
      <c r="M60" s="208">
        <f t="shared" si="17"/>
        <v>1.7058823529411764</v>
      </c>
      <c r="N60" s="6">
        <v>25</v>
      </c>
      <c r="O60" s="208">
        <f t="shared" si="18"/>
        <v>1.4705882352941178</v>
      </c>
      <c r="P60" s="6">
        <v>34</v>
      </c>
      <c r="Q60" s="208">
        <f t="shared" si="19"/>
        <v>2</v>
      </c>
      <c r="R60" s="6">
        <v>28</v>
      </c>
      <c r="S60" s="208">
        <f t="shared" si="20"/>
        <v>1.6470588235294117</v>
      </c>
      <c r="T60" s="6">
        <v>26</v>
      </c>
      <c r="U60" s="208">
        <f t="shared" si="21"/>
        <v>1.5294117647058822</v>
      </c>
      <c r="V60" s="6">
        <v>25</v>
      </c>
      <c r="W60" s="209">
        <f t="shared" si="22"/>
        <v>1.4705882352941178</v>
      </c>
      <c r="X60" s="6">
        <v>22</v>
      </c>
      <c r="Y60" s="209">
        <f t="shared" si="23"/>
        <v>1.2941176470588236</v>
      </c>
      <c r="Z60" s="6">
        <v>27</v>
      </c>
      <c r="AA60" s="209">
        <f t="shared" si="24"/>
        <v>1.588235294117647</v>
      </c>
      <c r="AB60" s="6">
        <v>35</v>
      </c>
      <c r="AC60" s="211">
        <f t="shared" si="13"/>
        <v>2.0588235294117645</v>
      </c>
      <c r="AE60" s="6">
        <v>0</v>
      </c>
      <c r="AF60" s="225">
        <f t="shared" si="25"/>
        <v>0</v>
      </c>
      <c r="AH60" s="121">
        <f>cálculos1!O60</f>
        <v>9</v>
      </c>
      <c r="AI60" s="214">
        <f t="shared" si="14"/>
        <v>0.9</v>
      </c>
      <c r="AJ60" s="121">
        <f>cálculos1!P60</f>
        <v>4</v>
      </c>
      <c r="AK60" s="215">
        <f t="shared" si="15"/>
        <v>1</v>
      </c>
    </row>
    <row r="61" spans="1:37">
      <c r="A61" s="152" t="s">
        <v>49</v>
      </c>
      <c r="B61" s="152" t="s">
        <v>106</v>
      </c>
      <c r="C61" s="155">
        <v>71</v>
      </c>
      <c r="D61" s="6">
        <v>6</v>
      </c>
      <c r="E61" s="207">
        <f t="shared" si="10"/>
        <v>8.4507042253521125E-2</v>
      </c>
      <c r="F61" s="6">
        <v>0</v>
      </c>
      <c r="G61" s="207">
        <f t="shared" si="11"/>
        <v>0</v>
      </c>
      <c r="H61" s="6">
        <v>0</v>
      </c>
      <c r="I61" s="207">
        <f t="shared" si="12"/>
        <v>0</v>
      </c>
      <c r="J61" s="6">
        <v>13</v>
      </c>
      <c r="K61" s="207">
        <f t="shared" si="16"/>
        <v>0.18309859154929578</v>
      </c>
      <c r="L61" s="6">
        <v>63</v>
      </c>
      <c r="M61" s="208">
        <f t="shared" si="17"/>
        <v>0.88732394366197187</v>
      </c>
      <c r="N61" s="6">
        <v>63</v>
      </c>
      <c r="O61" s="208">
        <f t="shared" si="18"/>
        <v>0.88732394366197187</v>
      </c>
      <c r="P61" s="6">
        <v>57</v>
      </c>
      <c r="Q61" s="208">
        <f t="shared" si="19"/>
        <v>0.80281690140845074</v>
      </c>
      <c r="R61" s="6">
        <v>58</v>
      </c>
      <c r="S61" s="208">
        <f t="shared" si="20"/>
        <v>0.81690140845070425</v>
      </c>
      <c r="T61" s="6">
        <v>57</v>
      </c>
      <c r="U61" s="208">
        <f t="shared" si="21"/>
        <v>0.80281690140845074</v>
      </c>
      <c r="V61" s="6">
        <v>73</v>
      </c>
      <c r="W61" s="209">
        <f t="shared" si="22"/>
        <v>1.028169014084507</v>
      </c>
      <c r="X61" s="6">
        <v>90</v>
      </c>
      <c r="Y61" s="209">
        <f t="shared" si="23"/>
        <v>1.267605633802817</v>
      </c>
      <c r="Z61" s="6">
        <v>67</v>
      </c>
      <c r="AA61" s="209">
        <f t="shared" si="24"/>
        <v>0.94366197183098588</v>
      </c>
      <c r="AB61" s="6">
        <v>56</v>
      </c>
      <c r="AC61" s="211">
        <f t="shared" si="13"/>
        <v>0.78873239436619713</v>
      </c>
      <c r="AE61" s="6">
        <v>0</v>
      </c>
      <c r="AF61" s="225">
        <f t="shared" si="25"/>
        <v>0</v>
      </c>
      <c r="AH61" s="121">
        <f>cálculos1!O61</f>
        <v>2</v>
      </c>
      <c r="AI61" s="214">
        <f t="shared" si="14"/>
        <v>0.2</v>
      </c>
      <c r="AJ61" s="121">
        <f>cálculos1!P61</f>
        <v>1</v>
      </c>
      <c r="AK61" s="215">
        <f t="shared" si="15"/>
        <v>0.25</v>
      </c>
    </row>
    <row r="62" spans="1:37">
      <c r="A62" s="152" t="s">
        <v>47</v>
      </c>
      <c r="B62" s="152" t="s">
        <v>107</v>
      </c>
      <c r="C62" s="155">
        <v>95</v>
      </c>
      <c r="D62" s="6">
        <v>14</v>
      </c>
      <c r="E62" s="207">
        <f t="shared" si="10"/>
        <v>0.14736842105263157</v>
      </c>
      <c r="F62" s="6">
        <v>0</v>
      </c>
      <c r="G62" s="207">
        <f t="shared" si="11"/>
        <v>0</v>
      </c>
      <c r="H62" s="6">
        <v>0</v>
      </c>
      <c r="I62" s="207">
        <f t="shared" si="12"/>
        <v>0</v>
      </c>
      <c r="J62" s="6">
        <v>10</v>
      </c>
      <c r="K62" s="207">
        <f t="shared" si="16"/>
        <v>0.10526315789473684</v>
      </c>
      <c r="L62" s="6">
        <v>91</v>
      </c>
      <c r="M62" s="208">
        <f t="shared" si="17"/>
        <v>0.95789473684210524</v>
      </c>
      <c r="N62" s="6">
        <v>91</v>
      </c>
      <c r="O62" s="208">
        <f t="shared" si="18"/>
        <v>0.95789473684210524</v>
      </c>
      <c r="P62" s="6">
        <v>83</v>
      </c>
      <c r="Q62" s="208">
        <f t="shared" si="19"/>
        <v>0.87368421052631584</v>
      </c>
      <c r="R62" s="6">
        <v>80</v>
      </c>
      <c r="S62" s="208">
        <f t="shared" si="20"/>
        <v>0.84210526315789469</v>
      </c>
      <c r="T62" s="6">
        <v>90</v>
      </c>
      <c r="U62" s="208">
        <f t="shared" si="21"/>
        <v>0.94736842105263153</v>
      </c>
      <c r="V62" s="6">
        <v>97</v>
      </c>
      <c r="W62" s="209">
        <f t="shared" si="22"/>
        <v>1.0210526315789474</v>
      </c>
      <c r="X62" s="6">
        <v>98</v>
      </c>
      <c r="Y62" s="209">
        <f t="shared" si="23"/>
        <v>1.0315789473684212</v>
      </c>
      <c r="Z62" s="6">
        <v>129</v>
      </c>
      <c r="AA62" s="209">
        <f t="shared" si="24"/>
        <v>1.3578947368421053</v>
      </c>
      <c r="AB62" s="6">
        <v>91</v>
      </c>
      <c r="AC62" s="211">
        <f t="shared" si="13"/>
        <v>0.95789473684210524</v>
      </c>
      <c r="AE62" s="6">
        <v>3</v>
      </c>
      <c r="AF62" s="225">
        <f t="shared" si="25"/>
        <v>3.1578947368421054E-2</v>
      </c>
      <c r="AH62" s="121">
        <f>cálculos1!O62</f>
        <v>6</v>
      </c>
      <c r="AI62" s="214">
        <f t="shared" si="14"/>
        <v>0.60000000000000009</v>
      </c>
      <c r="AJ62" s="121">
        <f>cálculos1!P62</f>
        <v>3</v>
      </c>
      <c r="AK62" s="215">
        <f t="shared" si="15"/>
        <v>0.75</v>
      </c>
    </row>
    <row r="63" spans="1:37">
      <c r="A63" s="152" t="s">
        <v>49</v>
      </c>
      <c r="B63" s="152" t="s">
        <v>108</v>
      </c>
      <c r="C63" s="155">
        <v>40</v>
      </c>
      <c r="D63" s="6">
        <v>8</v>
      </c>
      <c r="E63" s="207">
        <f t="shared" si="10"/>
        <v>0.2</v>
      </c>
      <c r="F63" s="6">
        <v>0</v>
      </c>
      <c r="G63" s="207">
        <f t="shared" si="11"/>
        <v>0</v>
      </c>
      <c r="H63" s="6">
        <v>0</v>
      </c>
      <c r="I63" s="207">
        <f t="shared" si="12"/>
        <v>0</v>
      </c>
      <c r="J63" s="6">
        <v>16</v>
      </c>
      <c r="K63" s="207">
        <f t="shared" si="16"/>
        <v>0.4</v>
      </c>
      <c r="L63" s="6">
        <v>34</v>
      </c>
      <c r="M63" s="208">
        <f t="shared" si="17"/>
        <v>0.85</v>
      </c>
      <c r="N63" s="6">
        <v>34</v>
      </c>
      <c r="O63" s="208">
        <f t="shared" si="18"/>
        <v>0.85</v>
      </c>
      <c r="P63" s="6">
        <v>39</v>
      </c>
      <c r="Q63" s="208">
        <f t="shared" si="19"/>
        <v>0.97499999999999998</v>
      </c>
      <c r="R63" s="6">
        <v>37</v>
      </c>
      <c r="S63" s="208">
        <f t="shared" si="20"/>
        <v>0.92500000000000004</v>
      </c>
      <c r="T63" s="6">
        <v>32</v>
      </c>
      <c r="U63" s="208">
        <f t="shared" si="21"/>
        <v>0.8</v>
      </c>
      <c r="V63" s="6">
        <v>36</v>
      </c>
      <c r="W63" s="209">
        <f t="shared" si="22"/>
        <v>0.9</v>
      </c>
      <c r="X63" s="6">
        <v>50</v>
      </c>
      <c r="Y63" s="209">
        <f t="shared" si="23"/>
        <v>1.25</v>
      </c>
      <c r="Z63" s="6">
        <v>35</v>
      </c>
      <c r="AA63" s="209">
        <f t="shared" si="24"/>
        <v>0.875</v>
      </c>
      <c r="AB63" s="6">
        <v>40</v>
      </c>
      <c r="AC63" s="211">
        <f t="shared" si="13"/>
        <v>1</v>
      </c>
      <c r="AE63" s="6">
        <v>0</v>
      </c>
      <c r="AF63" s="225">
        <f t="shared" si="25"/>
        <v>0</v>
      </c>
      <c r="AH63" s="121">
        <f>cálculos1!O63</f>
        <v>3</v>
      </c>
      <c r="AI63" s="214">
        <f t="shared" si="14"/>
        <v>0.30000000000000004</v>
      </c>
      <c r="AJ63" s="121">
        <f>cálculos1!P63</f>
        <v>2</v>
      </c>
      <c r="AK63" s="215">
        <f t="shared" si="15"/>
        <v>0.5</v>
      </c>
    </row>
    <row r="64" spans="1:37">
      <c r="A64" s="152" t="s">
        <v>40</v>
      </c>
      <c r="B64" s="152" t="s">
        <v>109</v>
      </c>
      <c r="C64" s="155">
        <v>36</v>
      </c>
      <c r="D64" s="6">
        <v>5</v>
      </c>
      <c r="E64" s="207">
        <f t="shared" si="10"/>
        <v>0.1388888888888889</v>
      </c>
      <c r="F64" s="6">
        <v>1</v>
      </c>
      <c r="G64" s="207">
        <f t="shared" si="11"/>
        <v>2.7777777777777776E-2</v>
      </c>
      <c r="H64" s="6">
        <v>1</v>
      </c>
      <c r="I64" s="207">
        <f t="shared" si="12"/>
        <v>2.7777777777777776E-2</v>
      </c>
      <c r="J64" s="6">
        <v>6</v>
      </c>
      <c r="K64" s="207">
        <f t="shared" si="16"/>
        <v>0.16666666666666666</v>
      </c>
      <c r="L64" s="6">
        <v>20</v>
      </c>
      <c r="M64" s="208">
        <f t="shared" si="17"/>
        <v>0.55555555555555558</v>
      </c>
      <c r="N64" s="6">
        <v>20</v>
      </c>
      <c r="O64" s="208">
        <f t="shared" si="18"/>
        <v>0.55555555555555558</v>
      </c>
      <c r="P64" s="6">
        <v>16</v>
      </c>
      <c r="Q64" s="208">
        <f t="shared" si="19"/>
        <v>0.44444444444444442</v>
      </c>
      <c r="R64" s="6">
        <v>20</v>
      </c>
      <c r="S64" s="208">
        <f t="shared" si="20"/>
        <v>0.55555555555555558</v>
      </c>
      <c r="T64" s="6">
        <v>27</v>
      </c>
      <c r="U64" s="208">
        <f t="shared" si="21"/>
        <v>0.75</v>
      </c>
      <c r="V64" s="6">
        <v>33</v>
      </c>
      <c r="W64" s="209">
        <f t="shared" si="22"/>
        <v>0.91666666666666663</v>
      </c>
      <c r="X64" s="6">
        <v>30</v>
      </c>
      <c r="Y64" s="209">
        <f t="shared" si="23"/>
        <v>0.83333333333333337</v>
      </c>
      <c r="Z64" s="6">
        <v>31</v>
      </c>
      <c r="AA64" s="209">
        <f t="shared" si="24"/>
        <v>0.86111111111111116</v>
      </c>
      <c r="AB64" s="6">
        <v>17</v>
      </c>
      <c r="AC64" s="211">
        <f t="shared" si="13"/>
        <v>0.47222222222222221</v>
      </c>
      <c r="AE64" s="6">
        <v>0</v>
      </c>
      <c r="AF64" s="225">
        <f t="shared" si="25"/>
        <v>0</v>
      </c>
      <c r="AH64" s="121">
        <f>cálculos1!O64</f>
        <v>0</v>
      </c>
      <c r="AI64" s="214">
        <f t="shared" si="14"/>
        <v>0</v>
      </c>
      <c r="AJ64" s="121">
        <f>cálculos1!P64</f>
        <v>0</v>
      </c>
      <c r="AK64" s="215">
        <f t="shared" si="15"/>
        <v>0</v>
      </c>
    </row>
    <row r="65" spans="1:37">
      <c r="A65" s="152" t="s">
        <v>40</v>
      </c>
      <c r="B65" s="152" t="s">
        <v>110</v>
      </c>
      <c r="C65" s="155">
        <v>213</v>
      </c>
      <c r="D65" s="6">
        <v>106</v>
      </c>
      <c r="E65" s="207">
        <f t="shared" si="10"/>
        <v>0.49765258215962443</v>
      </c>
      <c r="F65" s="6">
        <v>103</v>
      </c>
      <c r="G65" s="207">
        <f t="shared" si="11"/>
        <v>0.48356807511737088</v>
      </c>
      <c r="H65" s="6">
        <v>103</v>
      </c>
      <c r="I65" s="207">
        <f t="shared" si="12"/>
        <v>0.48356807511737088</v>
      </c>
      <c r="J65" s="6">
        <v>153</v>
      </c>
      <c r="K65" s="207">
        <f t="shared" si="16"/>
        <v>0.71830985915492962</v>
      </c>
      <c r="L65" s="6">
        <v>256</v>
      </c>
      <c r="M65" s="208">
        <f t="shared" si="17"/>
        <v>1.2018779342723005</v>
      </c>
      <c r="N65" s="6">
        <v>254</v>
      </c>
      <c r="O65" s="208">
        <f t="shared" si="18"/>
        <v>1.192488262910798</v>
      </c>
      <c r="P65" s="6">
        <v>240</v>
      </c>
      <c r="Q65" s="208">
        <f t="shared" si="19"/>
        <v>1.1267605633802817</v>
      </c>
      <c r="R65" s="6">
        <v>243</v>
      </c>
      <c r="S65" s="208">
        <f t="shared" si="20"/>
        <v>1.1408450704225352</v>
      </c>
      <c r="T65" s="6">
        <v>208</v>
      </c>
      <c r="U65" s="208">
        <f t="shared" si="21"/>
        <v>0.97652582159624413</v>
      </c>
      <c r="V65" s="6">
        <v>214</v>
      </c>
      <c r="W65" s="209">
        <f t="shared" si="22"/>
        <v>1.0046948356807512</v>
      </c>
      <c r="X65" s="6">
        <v>226</v>
      </c>
      <c r="Y65" s="209">
        <f t="shared" si="23"/>
        <v>1.0610328638497653</v>
      </c>
      <c r="Z65" s="6">
        <v>230</v>
      </c>
      <c r="AA65" s="209">
        <f t="shared" si="24"/>
        <v>1.07981220657277</v>
      </c>
      <c r="AB65" s="6">
        <v>243</v>
      </c>
      <c r="AC65" s="211">
        <f t="shared" si="13"/>
        <v>1.1408450704225352</v>
      </c>
      <c r="AE65" s="6">
        <v>2</v>
      </c>
      <c r="AF65" s="225">
        <f t="shared" si="25"/>
        <v>9.3896713615023476E-3</v>
      </c>
      <c r="AH65" s="121">
        <f>cálculos1!O65</f>
        <v>9</v>
      </c>
      <c r="AI65" s="214">
        <f t="shared" si="14"/>
        <v>0.9</v>
      </c>
      <c r="AJ65" s="121">
        <f>cálculos1!P65</f>
        <v>4</v>
      </c>
      <c r="AK65" s="215">
        <f t="shared" si="15"/>
        <v>1</v>
      </c>
    </row>
    <row r="66" spans="1:37">
      <c r="A66" s="152" t="s">
        <v>40</v>
      </c>
      <c r="B66" s="152" t="s">
        <v>111</v>
      </c>
      <c r="C66" s="155">
        <v>107</v>
      </c>
      <c r="D66" s="6">
        <v>194</v>
      </c>
      <c r="E66" s="207">
        <f t="shared" si="10"/>
        <v>1.8130841121495327</v>
      </c>
      <c r="F66" s="6">
        <v>190</v>
      </c>
      <c r="G66" s="207">
        <f t="shared" si="11"/>
        <v>1.7757009345794392</v>
      </c>
      <c r="H66" s="6">
        <v>132</v>
      </c>
      <c r="I66" s="207">
        <f t="shared" si="12"/>
        <v>1.233644859813084</v>
      </c>
      <c r="J66" s="6">
        <v>279</v>
      </c>
      <c r="K66" s="207">
        <f t="shared" si="16"/>
        <v>2.6074766355140189</v>
      </c>
      <c r="L66" s="6">
        <v>80</v>
      </c>
      <c r="M66" s="208">
        <f t="shared" si="17"/>
        <v>0.74766355140186913</v>
      </c>
      <c r="N66" s="6">
        <v>80</v>
      </c>
      <c r="O66" s="208">
        <f t="shared" si="18"/>
        <v>0.74766355140186913</v>
      </c>
      <c r="P66" s="6">
        <v>90</v>
      </c>
      <c r="Q66" s="208">
        <f t="shared" si="19"/>
        <v>0.84112149532710279</v>
      </c>
      <c r="R66" s="6">
        <v>78</v>
      </c>
      <c r="S66" s="208">
        <f t="shared" si="20"/>
        <v>0.7289719626168224</v>
      </c>
      <c r="T66" s="6">
        <v>77</v>
      </c>
      <c r="U66" s="208">
        <f t="shared" si="21"/>
        <v>0.71962616822429903</v>
      </c>
      <c r="V66" s="6">
        <v>80</v>
      </c>
      <c r="W66" s="209">
        <f t="shared" si="22"/>
        <v>0.74766355140186913</v>
      </c>
      <c r="X66" s="6">
        <v>84</v>
      </c>
      <c r="Y66" s="209">
        <f t="shared" si="23"/>
        <v>0.78504672897196259</v>
      </c>
      <c r="Z66" s="6">
        <v>71</v>
      </c>
      <c r="AA66" s="209">
        <f t="shared" si="24"/>
        <v>0.66355140186915884</v>
      </c>
      <c r="AB66" s="6">
        <v>87</v>
      </c>
      <c r="AC66" s="211">
        <f t="shared" si="13"/>
        <v>0.81308411214953269</v>
      </c>
      <c r="AE66" s="6">
        <v>1</v>
      </c>
      <c r="AF66" s="225">
        <f t="shared" si="25"/>
        <v>9.3457943925233638E-3</v>
      </c>
      <c r="AH66" s="121">
        <f>cálculos1!O66</f>
        <v>1</v>
      </c>
      <c r="AI66" s="214">
        <f t="shared" si="14"/>
        <v>0.1</v>
      </c>
      <c r="AJ66" s="121">
        <f>cálculos1!P66</f>
        <v>0</v>
      </c>
      <c r="AK66" s="215">
        <f t="shared" si="15"/>
        <v>0</v>
      </c>
    </row>
    <row r="67" spans="1:37">
      <c r="A67" s="152" t="s">
        <v>47</v>
      </c>
      <c r="B67" s="152" t="s">
        <v>112</v>
      </c>
      <c r="C67" s="155">
        <v>37</v>
      </c>
      <c r="D67" s="6">
        <v>12</v>
      </c>
      <c r="E67" s="207">
        <f t="shared" si="10"/>
        <v>0.32432432432432434</v>
      </c>
      <c r="F67" s="6">
        <v>3</v>
      </c>
      <c r="G67" s="207">
        <f t="shared" si="11"/>
        <v>8.1081081081081086E-2</v>
      </c>
      <c r="H67" s="6">
        <v>1</v>
      </c>
      <c r="I67" s="207">
        <f t="shared" si="12"/>
        <v>2.7027027027027029E-2</v>
      </c>
      <c r="J67" s="6">
        <v>20</v>
      </c>
      <c r="K67" s="207">
        <f t="shared" ref="K67:K80" si="26">J67/C67</f>
        <v>0.54054054054054057</v>
      </c>
      <c r="L67" s="6">
        <v>47</v>
      </c>
      <c r="M67" s="208">
        <f t="shared" ref="M67:M80" si="27">L67/C67</f>
        <v>1.2702702702702702</v>
      </c>
      <c r="N67" s="6">
        <v>47</v>
      </c>
      <c r="O67" s="208">
        <f t="shared" ref="O67:O80" si="28">N67/C67</f>
        <v>1.2702702702702702</v>
      </c>
      <c r="P67" s="6">
        <v>33</v>
      </c>
      <c r="Q67" s="208">
        <f t="shared" ref="Q67:Q80" si="29">P67/C67</f>
        <v>0.89189189189189189</v>
      </c>
      <c r="R67" s="6">
        <v>42</v>
      </c>
      <c r="S67" s="208">
        <f t="shared" ref="S67:S80" si="30">R67/C67</f>
        <v>1.1351351351351351</v>
      </c>
      <c r="T67" s="6">
        <v>34</v>
      </c>
      <c r="U67" s="208">
        <f t="shared" ref="U67:U80" si="31">T67/C67</f>
        <v>0.91891891891891897</v>
      </c>
      <c r="V67" s="6">
        <v>34</v>
      </c>
      <c r="W67" s="209">
        <f t="shared" ref="W67:W80" si="32">V67/C67</f>
        <v>0.91891891891891897</v>
      </c>
      <c r="X67" s="6">
        <v>39</v>
      </c>
      <c r="Y67" s="209">
        <f t="shared" ref="Y67:Y80" si="33">X67/C67</f>
        <v>1.0540540540540539</v>
      </c>
      <c r="Z67" s="6">
        <v>35</v>
      </c>
      <c r="AA67" s="209">
        <f t="shared" ref="AA67:AA80" si="34">Z67/C67</f>
        <v>0.94594594594594594</v>
      </c>
      <c r="AB67" s="6">
        <v>41</v>
      </c>
      <c r="AC67" s="211">
        <f t="shared" si="13"/>
        <v>1.1081081081081081</v>
      </c>
      <c r="AE67" s="6">
        <v>0</v>
      </c>
      <c r="AF67" s="225">
        <f t="shared" ref="AF67:AF80" si="35">AE67/C67</f>
        <v>0</v>
      </c>
      <c r="AH67" s="121">
        <f>cálculos1!O67</f>
        <v>5</v>
      </c>
      <c r="AI67" s="214">
        <f t="shared" si="14"/>
        <v>0.5</v>
      </c>
      <c r="AJ67" s="121">
        <f>cálculos1!P67</f>
        <v>3</v>
      </c>
      <c r="AK67" s="215">
        <f t="shared" si="15"/>
        <v>0.75</v>
      </c>
    </row>
    <row r="68" spans="1:37">
      <c r="A68" s="152" t="s">
        <v>47</v>
      </c>
      <c r="B68" s="152" t="s">
        <v>113</v>
      </c>
      <c r="C68" s="155">
        <v>168</v>
      </c>
      <c r="D68" s="6">
        <v>55</v>
      </c>
      <c r="E68" s="207">
        <f t="shared" ref="E68:E80" si="36">D68/C68</f>
        <v>0.32738095238095238</v>
      </c>
      <c r="F68" s="6">
        <v>3</v>
      </c>
      <c r="G68" s="207">
        <f t="shared" ref="G68:G80" si="37">F68/C68</f>
        <v>1.7857142857142856E-2</v>
      </c>
      <c r="H68" s="6">
        <v>0</v>
      </c>
      <c r="I68" s="207">
        <f t="shared" ref="I68:I80" si="38">H68/C68</f>
        <v>0</v>
      </c>
      <c r="J68" s="6">
        <v>81</v>
      </c>
      <c r="K68" s="207">
        <f t="shared" si="26"/>
        <v>0.48214285714285715</v>
      </c>
      <c r="L68" s="6">
        <v>133</v>
      </c>
      <c r="M68" s="208">
        <f t="shared" si="27"/>
        <v>0.79166666666666663</v>
      </c>
      <c r="N68" s="6">
        <v>131</v>
      </c>
      <c r="O68" s="208">
        <f t="shared" si="28"/>
        <v>0.77976190476190477</v>
      </c>
      <c r="P68" s="6">
        <v>168</v>
      </c>
      <c r="Q68" s="208">
        <f t="shared" si="29"/>
        <v>1</v>
      </c>
      <c r="R68" s="6">
        <v>152</v>
      </c>
      <c r="S68" s="208">
        <f t="shared" si="30"/>
        <v>0.90476190476190477</v>
      </c>
      <c r="T68" s="6">
        <v>122</v>
      </c>
      <c r="U68" s="208">
        <f t="shared" si="31"/>
        <v>0.72619047619047616</v>
      </c>
      <c r="V68" s="6">
        <v>103</v>
      </c>
      <c r="W68" s="209">
        <f t="shared" si="32"/>
        <v>0.61309523809523814</v>
      </c>
      <c r="X68" s="6">
        <v>125</v>
      </c>
      <c r="Y68" s="209">
        <f t="shared" si="33"/>
        <v>0.74404761904761907</v>
      </c>
      <c r="Z68" s="6">
        <v>117</v>
      </c>
      <c r="AA68" s="209">
        <f t="shared" si="34"/>
        <v>0.6964285714285714</v>
      </c>
      <c r="AB68" s="6">
        <v>159</v>
      </c>
      <c r="AC68" s="211">
        <f t="shared" ref="AC68:AC80" si="39">AB68/C68</f>
        <v>0.9464285714285714</v>
      </c>
      <c r="AE68" s="6">
        <v>0</v>
      </c>
      <c r="AF68" s="225">
        <f t="shared" si="35"/>
        <v>0</v>
      </c>
      <c r="AH68" s="121">
        <f>cálculos1!O68</f>
        <v>2</v>
      </c>
      <c r="AI68" s="214">
        <f t="shared" ref="AI68:AI80" si="40">AH68*0.1</f>
        <v>0.2</v>
      </c>
      <c r="AJ68" s="121">
        <f>cálculos1!P68</f>
        <v>1</v>
      </c>
      <c r="AK68" s="215">
        <f t="shared" ref="AK68:AK86" si="41">AJ68*0.25</f>
        <v>0.25</v>
      </c>
    </row>
    <row r="69" spans="1:37">
      <c r="A69" s="152" t="s">
        <v>49</v>
      </c>
      <c r="B69" s="152" t="s">
        <v>114</v>
      </c>
      <c r="C69" s="155">
        <v>38</v>
      </c>
      <c r="D69" s="6">
        <v>17</v>
      </c>
      <c r="E69" s="207">
        <f t="shared" si="36"/>
        <v>0.44736842105263158</v>
      </c>
      <c r="F69" s="6">
        <v>0</v>
      </c>
      <c r="G69" s="207">
        <f t="shared" si="37"/>
        <v>0</v>
      </c>
      <c r="H69" s="6">
        <v>0</v>
      </c>
      <c r="I69" s="207">
        <f t="shared" si="38"/>
        <v>0</v>
      </c>
      <c r="J69" s="6">
        <v>31</v>
      </c>
      <c r="K69" s="207">
        <f t="shared" si="26"/>
        <v>0.81578947368421051</v>
      </c>
      <c r="L69" s="6">
        <v>31</v>
      </c>
      <c r="M69" s="208">
        <f t="shared" si="27"/>
        <v>0.81578947368421051</v>
      </c>
      <c r="N69" s="6">
        <v>31</v>
      </c>
      <c r="O69" s="208">
        <f t="shared" si="28"/>
        <v>0.81578947368421051</v>
      </c>
      <c r="P69" s="6">
        <v>32</v>
      </c>
      <c r="Q69" s="208">
        <f t="shared" si="29"/>
        <v>0.84210526315789469</v>
      </c>
      <c r="R69" s="6">
        <v>32</v>
      </c>
      <c r="S69" s="208">
        <f t="shared" si="30"/>
        <v>0.84210526315789469</v>
      </c>
      <c r="T69" s="6">
        <v>19</v>
      </c>
      <c r="U69" s="208">
        <f t="shared" si="31"/>
        <v>0.5</v>
      </c>
      <c r="V69" s="6">
        <v>23</v>
      </c>
      <c r="W69" s="209">
        <f t="shared" si="32"/>
        <v>0.60526315789473684</v>
      </c>
      <c r="X69" s="6">
        <v>32</v>
      </c>
      <c r="Y69" s="209">
        <f t="shared" si="33"/>
        <v>0.84210526315789469</v>
      </c>
      <c r="Z69" s="6">
        <v>17</v>
      </c>
      <c r="AA69" s="209">
        <f t="shared" si="34"/>
        <v>0.44736842105263158</v>
      </c>
      <c r="AB69" s="6">
        <v>34</v>
      </c>
      <c r="AC69" s="211">
        <f t="shared" si="39"/>
        <v>0.89473684210526316</v>
      </c>
      <c r="AE69" s="6">
        <v>2</v>
      </c>
      <c r="AF69" s="225">
        <f t="shared" si="35"/>
        <v>5.2631578947368418E-2</v>
      </c>
      <c r="AH69" s="121">
        <f>cálculos1!O69</f>
        <v>0</v>
      </c>
      <c r="AI69" s="214">
        <f t="shared" si="40"/>
        <v>0</v>
      </c>
      <c r="AJ69" s="121">
        <f>cálculos1!P69</f>
        <v>0</v>
      </c>
      <c r="AK69" s="215">
        <f t="shared" si="41"/>
        <v>0</v>
      </c>
    </row>
    <row r="70" spans="1:37">
      <c r="A70" s="152" t="s">
        <v>43</v>
      </c>
      <c r="B70" s="152" t="s">
        <v>115</v>
      </c>
      <c r="C70" s="155">
        <v>694</v>
      </c>
      <c r="D70" s="6">
        <v>673</v>
      </c>
      <c r="E70" s="207">
        <f t="shared" si="36"/>
        <v>0.96974063400576371</v>
      </c>
      <c r="F70" s="6">
        <v>655</v>
      </c>
      <c r="G70" s="207">
        <f t="shared" si="37"/>
        <v>0.94380403458213258</v>
      </c>
      <c r="H70" s="6">
        <v>652</v>
      </c>
      <c r="I70" s="207">
        <f t="shared" si="38"/>
        <v>0.93948126801152743</v>
      </c>
      <c r="J70" s="6">
        <v>796</v>
      </c>
      <c r="K70" s="207">
        <f t="shared" si="26"/>
        <v>1.1469740634005763</v>
      </c>
      <c r="L70" s="6">
        <v>602</v>
      </c>
      <c r="M70" s="208">
        <f t="shared" si="27"/>
        <v>0.86743515850144093</v>
      </c>
      <c r="N70" s="6">
        <v>585</v>
      </c>
      <c r="O70" s="208">
        <f t="shared" si="28"/>
        <v>0.84293948126801155</v>
      </c>
      <c r="P70" s="6">
        <v>665</v>
      </c>
      <c r="Q70" s="208">
        <f t="shared" si="29"/>
        <v>0.9582132564841499</v>
      </c>
      <c r="R70" s="6">
        <v>652</v>
      </c>
      <c r="S70" s="208">
        <f t="shared" si="30"/>
        <v>0.93948126801152743</v>
      </c>
      <c r="T70" s="6">
        <v>476</v>
      </c>
      <c r="U70" s="208">
        <f t="shared" si="31"/>
        <v>0.6858789625360231</v>
      </c>
      <c r="V70" s="6">
        <v>505</v>
      </c>
      <c r="W70" s="209">
        <f t="shared" si="32"/>
        <v>0.7276657060518732</v>
      </c>
      <c r="X70" s="6">
        <v>562</v>
      </c>
      <c r="Y70" s="209">
        <f t="shared" si="33"/>
        <v>0.80979827089337175</v>
      </c>
      <c r="Z70" s="6">
        <v>463</v>
      </c>
      <c r="AA70" s="209">
        <f t="shared" si="34"/>
        <v>0.66714697406340062</v>
      </c>
      <c r="AB70" s="6">
        <v>655</v>
      </c>
      <c r="AC70" s="211">
        <f t="shared" si="39"/>
        <v>0.94380403458213258</v>
      </c>
      <c r="AE70" s="6">
        <v>4</v>
      </c>
      <c r="AF70" s="225">
        <f t="shared" si="35"/>
        <v>5.763688760806916E-3</v>
      </c>
      <c r="AH70" s="121">
        <f>cálculos1!O70</f>
        <v>3</v>
      </c>
      <c r="AI70" s="214">
        <f t="shared" si="40"/>
        <v>0.30000000000000004</v>
      </c>
      <c r="AJ70" s="121">
        <f>cálculos1!P70</f>
        <v>1</v>
      </c>
      <c r="AK70" s="215">
        <f t="shared" si="41"/>
        <v>0.25</v>
      </c>
    </row>
    <row r="71" spans="1:37">
      <c r="A71" s="152" t="s">
        <v>47</v>
      </c>
      <c r="B71" s="152" t="s">
        <v>116</v>
      </c>
      <c r="C71" s="155">
        <v>44</v>
      </c>
      <c r="D71" s="6">
        <v>9</v>
      </c>
      <c r="E71" s="207">
        <f t="shared" si="36"/>
        <v>0.20454545454545456</v>
      </c>
      <c r="F71" s="6">
        <v>2</v>
      </c>
      <c r="G71" s="207">
        <f t="shared" si="37"/>
        <v>4.5454545454545456E-2</v>
      </c>
      <c r="H71" s="6">
        <v>0</v>
      </c>
      <c r="I71" s="207">
        <f t="shared" si="38"/>
        <v>0</v>
      </c>
      <c r="J71" s="6">
        <v>11</v>
      </c>
      <c r="K71" s="207">
        <f t="shared" si="26"/>
        <v>0.25</v>
      </c>
      <c r="L71" s="6">
        <v>38</v>
      </c>
      <c r="M71" s="208">
        <f t="shared" si="27"/>
        <v>0.86363636363636365</v>
      </c>
      <c r="N71" s="6">
        <v>38</v>
      </c>
      <c r="O71" s="208">
        <f t="shared" si="28"/>
        <v>0.86363636363636365</v>
      </c>
      <c r="P71" s="6">
        <v>42</v>
      </c>
      <c r="Q71" s="208">
        <f t="shared" si="29"/>
        <v>0.95454545454545459</v>
      </c>
      <c r="R71" s="6">
        <v>36</v>
      </c>
      <c r="S71" s="208">
        <f t="shared" si="30"/>
        <v>0.81818181818181823</v>
      </c>
      <c r="T71" s="6">
        <v>41</v>
      </c>
      <c r="U71" s="208">
        <f t="shared" si="31"/>
        <v>0.93181818181818177</v>
      </c>
      <c r="V71" s="6">
        <v>35</v>
      </c>
      <c r="W71" s="209">
        <f t="shared" si="32"/>
        <v>0.79545454545454541</v>
      </c>
      <c r="X71" s="6">
        <v>48</v>
      </c>
      <c r="Y71" s="209">
        <f t="shared" si="33"/>
        <v>1.0909090909090908</v>
      </c>
      <c r="Z71" s="6">
        <v>34</v>
      </c>
      <c r="AA71" s="209">
        <f t="shared" si="34"/>
        <v>0.77272727272727271</v>
      </c>
      <c r="AB71" s="6">
        <v>45</v>
      </c>
      <c r="AC71" s="211">
        <f t="shared" si="39"/>
        <v>1.0227272727272727</v>
      </c>
      <c r="AE71" s="6">
        <v>0</v>
      </c>
      <c r="AF71" s="225">
        <f t="shared" si="35"/>
        <v>0</v>
      </c>
      <c r="AH71" s="121">
        <f>cálculos1!O71</f>
        <v>3</v>
      </c>
      <c r="AI71" s="214">
        <f t="shared" si="40"/>
        <v>0.30000000000000004</v>
      </c>
      <c r="AJ71" s="121">
        <f>cálculos1!P71</f>
        <v>2</v>
      </c>
      <c r="AK71" s="215">
        <f t="shared" si="41"/>
        <v>0.5</v>
      </c>
    </row>
    <row r="72" spans="1:37">
      <c r="A72" s="152" t="s">
        <v>40</v>
      </c>
      <c r="B72" s="152" t="s">
        <v>117</v>
      </c>
      <c r="C72" s="155">
        <v>2559</v>
      </c>
      <c r="D72" s="6">
        <v>2428</v>
      </c>
      <c r="E72" s="207">
        <f t="shared" si="36"/>
        <v>0.94880812817506843</v>
      </c>
      <c r="F72" s="6">
        <v>2103</v>
      </c>
      <c r="G72" s="207">
        <f t="shared" si="37"/>
        <v>0.82180539273153574</v>
      </c>
      <c r="H72" s="6">
        <v>1552</v>
      </c>
      <c r="I72" s="207">
        <f t="shared" si="38"/>
        <v>0.60648690894880808</v>
      </c>
      <c r="J72" s="6">
        <v>3047</v>
      </c>
      <c r="K72" s="207">
        <f t="shared" si="26"/>
        <v>1.1906994919890583</v>
      </c>
      <c r="L72" s="6">
        <v>2227</v>
      </c>
      <c r="M72" s="208">
        <f t="shared" si="27"/>
        <v>0.87026182102383742</v>
      </c>
      <c r="N72" s="6">
        <v>2226</v>
      </c>
      <c r="O72" s="208">
        <f t="shared" si="28"/>
        <v>0.86987104337631882</v>
      </c>
      <c r="P72" s="6">
        <v>2154</v>
      </c>
      <c r="Q72" s="208">
        <f t="shared" si="29"/>
        <v>0.84173505275498239</v>
      </c>
      <c r="R72" s="6">
        <v>2165</v>
      </c>
      <c r="S72" s="208">
        <f t="shared" si="30"/>
        <v>0.84603360687768658</v>
      </c>
      <c r="T72" s="6">
        <v>1727</v>
      </c>
      <c r="U72" s="208">
        <f t="shared" si="31"/>
        <v>0.67487299726455652</v>
      </c>
      <c r="V72" s="6">
        <v>2010</v>
      </c>
      <c r="W72" s="209">
        <f t="shared" si="32"/>
        <v>0.78546307151230954</v>
      </c>
      <c r="X72" s="6">
        <v>2163</v>
      </c>
      <c r="Y72" s="209">
        <f t="shared" si="33"/>
        <v>0.84525205158264949</v>
      </c>
      <c r="Z72" s="6">
        <v>1915</v>
      </c>
      <c r="AA72" s="209">
        <f t="shared" si="34"/>
        <v>0.74833919499804613</v>
      </c>
      <c r="AB72" s="6">
        <v>2250</v>
      </c>
      <c r="AC72" s="211">
        <f t="shared" si="39"/>
        <v>0.87924970691676441</v>
      </c>
      <c r="AE72" s="6">
        <v>38</v>
      </c>
      <c r="AF72" s="225">
        <f t="shared" si="35"/>
        <v>1.4849550605705353E-2</v>
      </c>
      <c r="AH72" s="121">
        <f>cálculos1!O72</f>
        <v>1</v>
      </c>
      <c r="AI72" s="214">
        <f t="shared" si="40"/>
        <v>0.1</v>
      </c>
      <c r="AJ72" s="121">
        <f>cálculos1!P72</f>
        <v>0</v>
      </c>
      <c r="AK72" s="215">
        <f t="shared" si="41"/>
        <v>0</v>
      </c>
    </row>
    <row r="73" spans="1:37">
      <c r="A73" s="152" t="s">
        <v>47</v>
      </c>
      <c r="B73" s="152" t="s">
        <v>118</v>
      </c>
      <c r="C73" s="155">
        <v>145</v>
      </c>
      <c r="D73" s="6">
        <v>5</v>
      </c>
      <c r="E73" s="207">
        <f t="shared" si="36"/>
        <v>3.4482758620689655E-2</v>
      </c>
      <c r="F73" s="6">
        <v>0</v>
      </c>
      <c r="G73" s="207">
        <f t="shared" si="37"/>
        <v>0</v>
      </c>
      <c r="H73" s="6">
        <v>0</v>
      </c>
      <c r="I73" s="207">
        <f t="shared" si="38"/>
        <v>0</v>
      </c>
      <c r="J73" s="6">
        <v>9</v>
      </c>
      <c r="K73" s="207">
        <f t="shared" si="26"/>
        <v>6.2068965517241378E-2</v>
      </c>
      <c r="L73" s="6">
        <v>146</v>
      </c>
      <c r="M73" s="208">
        <f t="shared" si="27"/>
        <v>1.0068965517241379</v>
      </c>
      <c r="N73" s="6">
        <v>141</v>
      </c>
      <c r="O73" s="208">
        <f t="shared" si="28"/>
        <v>0.97241379310344822</v>
      </c>
      <c r="P73" s="6">
        <v>148</v>
      </c>
      <c r="Q73" s="208">
        <f t="shared" si="29"/>
        <v>1.0206896551724138</v>
      </c>
      <c r="R73" s="6">
        <v>146</v>
      </c>
      <c r="S73" s="208">
        <f t="shared" si="30"/>
        <v>1.0068965517241379</v>
      </c>
      <c r="T73" s="6">
        <v>138</v>
      </c>
      <c r="U73" s="208">
        <f t="shared" si="31"/>
        <v>0.9517241379310345</v>
      </c>
      <c r="V73" s="6">
        <v>132</v>
      </c>
      <c r="W73" s="209">
        <f t="shared" si="32"/>
        <v>0.91034482758620694</v>
      </c>
      <c r="X73" s="6">
        <v>151</v>
      </c>
      <c r="Y73" s="209">
        <f t="shared" si="33"/>
        <v>1.0413793103448277</v>
      </c>
      <c r="Z73" s="6">
        <v>123</v>
      </c>
      <c r="AA73" s="209">
        <f t="shared" si="34"/>
        <v>0.84827586206896555</v>
      </c>
      <c r="AB73" s="6">
        <v>154</v>
      </c>
      <c r="AC73" s="211">
        <f t="shared" si="39"/>
        <v>1.0620689655172413</v>
      </c>
      <c r="AE73" s="6">
        <v>0</v>
      </c>
      <c r="AF73" s="225">
        <f t="shared" si="35"/>
        <v>0</v>
      </c>
      <c r="AH73" s="121">
        <f>cálculos1!O73</f>
        <v>7</v>
      </c>
      <c r="AI73" s="214">
        <f t="shared" si="40"/>
        <v>0.70000000000000007</v>
      </c>
      <c r="AJ73" s="121">
        <f>cálculos1!P73</f>
        <v>4</v>
      </c>
      <c r="AK73" s="215">
        <f t="shared" si="41"/>
        <v>1</v>
      </c>
    </row>
    <row r="74" spans="1:37">
      <c r="A74" s="152" t="s">
        <v>49</v>
      </c>
      <c r="B74" s="152" t="s">
        <v>119</v>
      </c>
      <c r="C74" s="155">
        <v>88</v>
      </c>
      <c r="D74" s="6">
        <v>9</v>
      </c>
      <c r="E74" s="207">
        <f t="shared" si="36"/>
        <v>0.10227272727272728</v>
      </c>
      <c r="F74" s="6">
        <v>1</v>
      </c>
      <c r="G74" s="207">
        <f t="shared" si="37"/>
        <v>1.1363636363636364E-2</v>
      </c>
      <c r="H74" s="6">
        <v>1</v>
      </c>
      <c r="I74" s="207">
        <f t="shared" si="38"/>
        <v>1.1363636363636364E-2</v>
      </c>
      <c r="J74" s="6">
        <v>18</v>
      </c>
      <c r="K74" s="207">
        <f t="shared" si="26"/>
        <v>0.20454545454545456</v>
      </c>
      <c r="L74" s="6">
        <v>71</v>
      </c>
      <c r="M74" s="208">
        <f t="shared" si="27"/>
        <v>0.80681818181818177</v>
      </c>
      <c r="N74" s="6">
        <v>72</v>
      </c>
      <c r="O74" s="208">
        <f t="shared" si="28"/>
        <v>0.81818181818181823</v>
      </c>
      <c r="P74" s="6">
        <v>81</v>
      </c>
      <c r="Q74" s="208">
        <f t="shared" si="29"/>
        <v>0.92045454545454541</v>
      </c>
      <c r="R74" s="6">
        <v>73</v>
      </c>
      <c r="S74" s="208">
        <f t="shared" si="30"/>
        <v>0.82954545454545459</v>
      </c>
      <c r="T74" s="6">
        <v>94</v>
      </c>
      <c r="U74" s="208">
        <f t="shared" si="31"/>
        <v>1.0681818181818181</v>
      </c>
      <c r="V74" s="6">
        <v>82</v>
      </c>
      <c r="W74" s="209">
        <f t="shared" si="32"/>
        <v>0.93181818181818177</v>
      </c>
      <c r="X74" s="6">
        <v>96</v>
      </c>
      <c r="Y74" s="209">
        <f t="shared" si="33"/>
        <v>1.0909090909090908</v>
      </c>
      <c r="Z74" s="6">
        <v>86</v>
      </c>
      <c r="AA74" s="209">
        <f t="shared" si="34"/>
        <v>0.97727272727272729</v>
      </c>
      <c r="AB74" s="6">
        <v>81</v>
      </c>
      <c r="AC74" s="211">
        <f t="shared" si="39"/>
        <v>0.92045454545454541</v>
      </c>
      <c r="AE74" s="6">
        <v>1</v>
      </c>
      <c r="AF74" s="225">
        <f t="shared" si="35"/>
        <v>1.1363636363636364E-2</v>
      </c>
      <c r="AH74" s="121">
        <f>cálculos1!O74</f>
        <v>4</v>
      </c>
      <c r="AI74" s="214">
        <f t="shared" si="40"/>
        <v>0.4</v>
      </c>
      <c r="AJ74" s="121">
        <f>cálculos1!P74</f>
        <v>1</v>
      </c>
      <c r="AK74" s="215">
        <f t="shared" si="41"/>
        <v>0.25</v>
      </c>
    </row>
    <row r="75" spans="1:37">
      <c r="A75" s="152" t="s">
        <v>40</v>
      </c>
      <c r="B75" s="152" t="s">
        <v>120</v>
      </c>
      <c r="C75" s="155">
        <v>106</v>
      </c>
      <c r="D75" s="6">
        <v>191</v>
      </c>
      <c r="E75" s="207">
        <f t="shared" si="36"/>
        <v>1.8018867924528301</v>
      </c>
      <c r="F75" s="6">
        <v>183</v>
      </c>
      <c r="G75" s="207">
        <f t="shared" si="37"/>
        <v>1.7264150943396226</v>
      </c>
      <c r="H75" s="6">
        <v>183</v>
      </c>
      <c r="I75" s="207">
        <f t="shared" si="38"/>
        <v>1.7264150943396226</v>
      </c>
      <c r="J75" s="6">
        <v>114</v>
      </c>
      <c r="K75" s="207">
        <f t="shared" si="26"/>
        <v>1.0754716981132075</v>
      </c>
      <c r="L75" s="6">
        <v>115</v>
      </c>
      <c r="M75" s="208">
        <f t="shared" si="27"/>
        <v>1.0849056603773586</v>
      </c>
      <c r="N75" s="6">
        <v>114</v>
      </c>
      <c r="O75" s="208">
        <f t="shared" si="28"/>
        <v>1.0754716981132075</v>
      </c>
      <c r="P75" s="6">
        <v>89</v>
      </c>
      <c r="Q75" s="208">
        <f t="shared" si="29"/>
        <v>0.839622641509434</v>
      </c>
      <c r="R75" s="6">
        <v>95</v>
      </c>
      <c r="S75" s="208">
        <f t="shared" si="30"/>
        <v>0.89622641509433965</v>
      </c>
      <c r="T75" s="6">
        <v>113</v>
      </c>
      <c r="U75" s="208">
        <f t="shared" si="31"/>
        <v>1.0660377358490567</v>
      </c>
      <c r="V75" s="6">
        <v>112</v>
      </c>
      <c r="W75" s="209">
        <f t="shared" si="32"/>
        <v>1.0566037735849056</v>
      </c>
      <c r="X75" s="6">
        <v>102</v>
      </c>
      <c r="Y75" s="209">
        <f t="shared" si="33"/>
        <v>0.96226415094339623</v>
      </c>
      <c r="Z75" s="6">
        <v>135</v>
      </c>
      <c r="AA75" s="209">
        <f t="shared" si="34"/>
        <v>1.2735849056603774</v>
      </c>
      <c r="AB75" s="6">
        <v>93</v>
      </c>
      <c r="AC75" s="211">
        <f t="shared" si="39"/>
        <v>0.87735849056603776</v>
      </c>
      <c r="AE75" s="6">
        <v>4</v>
      </c>
      <c r="AF75" s="225">
        <f t="shared" si="35"/>
        <v>3.7735849056603772E-2</v>
      </c>
      <c r="AH75" s="121">
        <f>cálculos1!O75</f>
        <v>7</v>
      </c>
      <c r="AI75" s="214">
        <f t="shared" si="40"/>
        <v>0.70000000000000007</v>
      </c>
      <c r="AJ75" s="121">
        <f>cálculos1!P75</f>
        <v>3</v>
      </c>
      <c r="AK75" s="215">
        <f t="shared" si="41"/>
        <v>0.75</v>
      </c>
    </row>
    <row r="76" spans="1:37">
      <c r="A76" s="152" t="s">
        <v>40</v>
      </c>
      <c r="B76" s="152" t="s">
        <v>121</v>
      </c>
      <c r="C76" s="155">
        <v>314</v>
      </c>
      <c r="D76" s="6">
        <v>115</v>
      </c>
      <c r="E76" s="207">
        <f t="shared" si="36"/>
        <v>0.36624203821656048</v>
      </c>
      <c r="F76" s="6">
        <v>1</v>
      </c>
      <c r="G76" s="207">
        <f t="shared" si="37"/>
        <v>3.1847133757961785E-3</v>
      </c>
      <c r="H76" s="6">
        <v>1</v>
      </c>
      <c r="I76" s="207">
        <f t="shared" si="38"/>
        <v>3.1847133757961785E-3</v>
      </c>
      <c r="J76" s="6">
        <v>140</v>
      </c>
      <c r="K76" s="207">
        <f t="shared" si="26"/>
        <v>0.44585987261146498</v>
      </c>
      <c r="L76" s="6">
        <v>277</v>
      </c>
      <c r="M76" s="208">
        <f t="shared" si="27"/>
        <v>0.88216560509554143</v>
      </c>
      <c r="N76" s="6">
        <v>267</v>
      </c>
      <c r="O76" s="208">
        <f t="shared" si="28"/>
        <v>0.85031847133757965</v>
      </c>
      <c r="P76" s="6">
        <v>281</v>
      </c>
      <c r="Q76" s="208">
        <f t="shared" si="29"/>
        <v>0.89490445859872614</v>
      </c>
      <c r="R76" s="6">
        <v>289</v>
      </c>
      <c r="S76" s="208">
        <f t="shared" si="30"/>
        <v>0.92038216560509556</v>
      </c>
      <c r="T76" s="6">
        <v>235</v>
      </c>
      <c r="U76" s="208">
        <f t="shared" si="31"/>
        <v>0.74840764331210186</v>
      </c>
      <c r="V76" s="6">
        <v>281</v>
      </c>
      <c r="W76" s="209">
        <f t="shared" si="32"/>
        <v>0.89490445859872614</v>
      </c>
      <c r="X76" s="6">
        <v>328</v>
      </c>
      <c r="Y76" s="209">
        <f t="shared" si="33"/>
        <v>1.0445859872611465</v>
      </c>
      <c r="Z76" s="6">
        <v>308</v>
      </c>
      <c r="AA76" s="209">
        <f t="shared" si="34"/>
        <v>0.98089171974522293</v>
      </c>
      <c r="AB76" s="6">
        <v>287</v>
      </c>
      <c r="AC76" s="211">
        <f t="shared" si="39"/>
        <v>0.9140127388535032</v>
      </c>
      <c r="AE76" s="6">
        <v>5</v>
      </c>
      <c r="AF76" s="225">
        <f t="shared" si="35"/>
        <v>1.5923566878980892E-2</v>
      </c>
      <c r="AH76" s="121">
        <f>cálculos1!O76</f>
        <v>3</v>
      </c>
      <c r="AI76" s="214">
        <f t="shared" si="40"/>
        <v>0.30000000000000004</v>
      </c>
      <c r="AJ76" s="121">
        <f>cálculos1!P76</f>
        <v>1</v>
      </c>
      <c r="AK76" s="215">
        <f t="shared" si="41"/>
        <v>0.25</v>
      </c>
    </row>
    <row r="77" spans="1:37">
      <c r="A77" s="152" t="s">
        <v>43</v>
      </c>
      <c r="B77" s="152" t="s">
        <v>122</v>
      </c>
      <c r="C77" s="155">
        <v>35</v>
      </c>
      <c r="D77" s="6">
        <v>6</v>
      </c>
      <c r="E77" s="207">
        <f t="shared" si="36"/>
        <v>0.17142857142857143</v>
      </c>
      <c r="F77" s="6">
        <v>1</v>
      </c>
      <c r="G77" s="207">
        <f t="shared" si="37"/>
        <v>2.8571428571428571E-2</v>
      </c>
      <c r="H77" s="6">
        <v>0</v>
      </c>
      <c r="I77" s="207">
        <f t="shared" si="38"/>
        <v>0</v>
      </c>
      <c r="J77" s="6">
        <v>13</v>
      </c>
      <c r="K77" s="207">
        <f t="shared" si="26"/>
        <v>0.37142857142857144</v>
      </c>
      <c r="L77" s="6">
        <v>39</v>
      </c>
      <c r="M77" s="208">
        <f t="shared" si="27"/>
        <v>1.1142857142857143</v>
      </c>
      <c r="N77" s="6">
        <v>37</v>
      </c>
      <c r="O77" s="208">
        <f t="shared" si="28"/>
        <v>1.0571428571428572</v>
      </c>
      <c r="P77" s="6">
        <v>36</v>
      </c>
      <c r="Q77" s="208">
        <f t="shared" si="29"/>
        <v>1.0285714285714285</v>
      </c>
      <c r="R77" s="6">
        <v>35</v>
      </c>
      <c r="S77" s="208">
        <f t="shared" si="30"/>
        <v>1</v>
      </c>
      <c r="T77" s="6">
        <v>45</v>
      </c>
      <c r="U77" s="208">
        <f t="shared" si="31"/>
        <v>1.2857142857142858</v>
      </c>
      <c r="V77" s="6">
        <v>39</v>
      </c>
      <c r="W77" s="209">
        <f t="shared" si="32"/>
        <v>1.1142857142857143</v>
      </c>
      <c r="X77" s="6">
        <v>49</v>
      </c>
      <c r="Y77" s="209">
        <f t="shared" si="33"/>
        <v>1.4</v>
      </c>
      <c r="Z77" s="6">
        <v>51</v>
      </c>
      <c r="AA77" s="209">
        <f t="shared" si="34"/>
        <v>1.4571428571428571</v>
      </c>
      <c r="AB77" s="6">
        <v>38</v>
      </c>
      <c r="AC77" s="211">
        <f t="shared" si="39"/>
        <v>1.0857142857142856</v>
      </c>
      <c r="AE77" s="6">
        <v>0</v>
      </c>
      <c r="AF77" s="225">
        <f t="shared" si="35"/>
        <v>0</v>
      </c>
      <c r="AH77" s="121">
        <f>cálculos1!O77</f>
        <v>9</v>
      </c>
      <c r="AI77" s="214">
        <f t="shared" si="40"/>
        <v>0.9</v>
      </c>
      <c r="AJ77" s="121">
        <f>cálculos1!P77</f>
        <v>4</v>
      </c>
      <c r="AK77" s="215">
        <f t="shared" si="41"/>
        <v>1</v>
      </c>
    </row>
    <row r="78" spans="1:37">
      <c r="A78" s="152" t="s">
        <v>47</v>
      </c>
      <c r="B78" s="152" t="s">
        <v>123</v>
      </c>
      <c r="C78" s="155">
        <v>98</v>
      </c>
      <c r="D78" s="6">
        <v>13</v>
      </c>
      <c r="E78" s="207">
        <f t="shared" si="36"/>
        <v>0.1326530612244898</v>
      </c>
      <c r="F78" s="6">
        <v>0</v>
      </c>
      <c r="G78" s="207">
        <f t="shared" si="37"/>
        <v>0</v>
      </c>
      <c r="H78" s="6">
        <v>0</v>
      </c>
      <c r="I78" s="207">
        <f t="shared" si="38"/>
        <v>0</v>
      </c>
      <c r="J78" s="6">
        <v>18</v>
      </c>
      <c r="K78" s="207">
        <f t="shared" si="26"/>
        <v>0.18367346938775511</v>
      </c>
      <c r="L78" s="6">
        <v>73</v>
      </c>
      <c r="M78" s="208">
        <f t="shared" si="27"/>
        <v>0.74489795918367352</v>
      </c>
      <c r="N78" s="6">
        <v>74</v>
      </c>
      <c r="O78" s="208">
        <f t="shared" si="28"/>
        <v>0.75510204081632648</v>
      </c>
      <c r="P78" s="6">
        <v>70</v>
      </c>
      <c r="Q78" s="208">
        <f t="shared" si="29"/>
        <v>0.7142857142857143</v>
      </c>
      <c r="R78" s="6">
        <v>75</v>
      </c>
      <c r="S78" s="208">
        <f t="shared" si="30"/>
        <v>0.76530612244897955</v>
      </c>
      <c r="T78" s="6">
        <v>74</v>
      </c>
      <c r="U78" s="208">
        <f t="shared" si="31"/>
        <v>0.75510204081632648</v>
      </c>
      <c r="V78" s="6">
        <v>61</v>
      </c>
      <c r="W78" s="209">
        <f t="shared" si="32"/>
        <v>0.62244897959183676</v>
      </c>
      <c r="X78" s="6">
        <v>69</v>
      </c>
      <c r="Y78" s="209">
        <f t="shared" si="33"/>
        <v>0.70408163265306123</v>
      </c>
      <c r="Z78" s="6">
        <v>67</v>
      </c>
      <c r="AA78" s="209">
        <f t="shared" si="34"/>
        <v>0.68367346938775508</v>
      </c>
      <c r="AB78" s="6">
        <v>77</v>
      </c>
      <c r="AC78" s="211">
        <f t="shared" si="39"/>
        <v>0.7857142857142857</v>
      </c>
      <c r="AE78" s="6">
        <v>0</v>
      </c>
      <c r="AF78" s="225">
        <f t="shared" si="35"/>
        <v>0</v>
      </c>
      <c r="AH78" s="121">
        <f>cálculos1!O78</f>
        <v>0</v>
      </c>
      <c r="AI78" s="214">
        <f t="shared" si="40"/>
        <v>0</v>
      </c>
      <c r="AJ78" s="121">
        <f>cálculos1!P78</f>
        <v>0</v>
      </c>
      <c r="AK78" s="215">
        <f t="shared" si="41"/>
        <v>0</v>
      </c>
    </row>
    <row r="79" spans="1:37">
      <c r="A79" s="152" t="s">
        <v>40</v>
      </c>
      <c r="B79" s="152" t="s">
        <v>124</v>
      </c>
      <c r="C79" s="155">
        <v>1883</v>
      </c>
      <c r="D79" s="6">
        <v>967</v>
      </c>
      <c r="E79" s="207">
        <f t="shared" si="36"/>
        <v>0.5135422198619225</v>
      </c>
      <c r="F79" s="6">
        <v>641</v>
      </c>
      <c r="G79" s="207">
        <f t="shared" si="37"/>
        <v>0.34041423260754117</v>
      </c>
      <c r="H79" s="6">
        <v>392</v>
      </c>
      <c r="I79" s="207">
        <f t="shared" si="38"/>
        <v>0.20817843866171004</v>
      </c>
      <c r="J79" s="6">
        <v>1384</v>
      </c>
      <c r="K79" s="207">
        <f t="shared" si="26"/>
        <v>0.73499734466277222</v>
      </c>
      <c r="L79" s="6">
        <v>1397</v>
      </c>
      <c r="M79" s="208">
        <f t="shared" si="27"/>
        <v>0.74190122145512483</v>
      </c>
      <c r="N79" s="6">
        <v>1361</v>
      </c>
      <c r="O79" s="208">
        <f t="shared" si="28"/>
        <v>0.7227827934147637</v>
      </c>
      <c r="P79" s="6">
        <v>1623</v>
      </c>
      <c r="Q79" s="208">
        <f t="shared" si="29"/>
        <v>0.86192246415294738</v>
      </c>
      <c r="R79" s="6">
        <v>1588</v>
      </c>
      <c r="S79" s="208">
        <f t="shared" si="30"/>
        <v>0.84333510355815189</v>
      </c>
      <c r="T79" s="6">
        <v>1231</v>
      </c>
      <c r="U79" s="208">
        <f t="shared" si="31"/>
        <v>0.65374402549123733</v>
      </c>
      <c r="V79" s="6">
        <v>1439</v>
      </c>
      <c r="W79" s="209">
        <f t="shared" si="32"/>
        <v>0.76420605416887943</v>
      </c>
      <c r="X79" s="6">
        <v>1611</v>
      </c>
      <c r="Y79" s="209">
        <f t="shared" si="33"/>
        <v>0.85554965480616041</v>
      </c>
      <c r="Z79" s="6">
        <v>1388</v>
      </c>
      <c r="AA79" s="209">
        <f t="shared" si="34"/>
        <v>0.73712161444503455</v>
      </c>
      <c r="AB79" s="6">
        <v>1670</v>
      </c>
      <c r="AC79" s="211">
        <f t="shared" si="39"/>
        <v>0.88688263409453005</v>
      </c>
      <c r="AE79" s="6">
        <v>50</v>
      </c>
      <c r="AF79" s="225">
        <f t="shared" si="35"/>
        <v>2.6553372278279343E-2</v>
      </c>
      <c r="AH79" s="121">
        <f>cálculos1!O79</f>
        <v>0</v>
      </c>
      <c r="AI79" s="214">
        <f t="shared" si="40"/>
        <v>0</v>
      </c>
      <c r="AJ79" s="121">
        <f>cálculos1!P79</f>
        <v>0</v>
      </c>
      <c r="AK79" s="215">
        <f t="shared" si="41"/>
        <v>0</v>
      </c>
    </row>
    <row r="80" spans="1:37">
      <c r="A80" s="152" t="s">
        <v>40</v>
      </c>
      <c r="B80" s="152" t="s">
        <v>125</v>
      </c>
      <c r="C80" s="155">
        <v>1200</v>
      </c>
      <c r="D80" s="6">
        <v>1621</v>
      </c>
      <c r="E80" s="207">
        <f t="shared" si="36"/>
        <v>1.3508333333333333</v>
      </c>
      <c r="F80" s="6">
        <v>1452</v>
      </c>
      <c r="G80" s="207">
        <f t="shared" si="37"/>
        <v>1.21</v>
      </c>
      <c r="H80" s="6">
        <v>1163</v>
      </c>
      <c r="I80" s="207">
        <f t="shared" si="38"/>
        <v>0.96916666666666662</v>
      </c>
      <c r="J80" s="6">
        <v>2243</v>
      </c>
      <c r="K80" s="207">
        <f t="shared" si="26"/>
        <v>1.8691666666666666</v>
      </c>
      <c r="L80" s="6">
        <v>1419</v>
      </c>
      <c r="M80" s="208">
        <f t="shared" si="27"/>
        <v>1.1825000000000001</v>
      </c>
      <c r="N80" s="6">
        <v>1406</v>
      </c>
      <c r="O80" s="208">
        <f t="shared" si="28"/>
        <v>1.1716666666666666</v>
      </c>
      <c r="P80" s="6">
        <v>1551</v>
      </c>
      <c r="Q80" s="208">
        <f t="shared" si="29"/>
        <v>1.2925</v>
      </c>
      <c r="R80" s="6">
        <v>1478</v>
      </c>
      <c r="S80" s="208">
        <f t="shared" si="30"/>
        <v>1.2316666666666667</v>
      </c>
      <c r="T80" s="6">
        <v>805</v>
      </c>
      <c r="U80" s="208">
        <f t="shared" si="31"/>
        <v>0.67083333333333328</v>
      </c>
      <c r="V80" s="6">
        <v>1202</v>
      </c>
      <c r="W80" s="209">
        <f t="shared" si="32"/>
        <v>1.0016666666666667</v>
      </c>
      <c r="X80" s="6">
        <v>1196</v>
      </c>
      <c r="Y80" s="209">
        <f t="shared" si="33"/>
        <v>0.9966666666666667</v>
      </c>
      <c r="Z80" s="6">
        <v>1292</v>
      </c>
      <c r="AA80" s="209">
        <f t="shared" si="34"/>
        <v>1.0766666666666667</v>
      </c>
      <c r="AB80" s="6">
        <v>1439</v>
      </c>
      <c r="AC80" s="211">
        <f t="shared" si="39"/>
        <v>1.1991666666666667</v>
      </c>
      <c r="AE80" s="6">
        <v>53</v>
      </c>
      <c r="AF80" s="225">
        <f t="shared" si="35"/>
        <v>4.4166666666666667E-2</v>
      </c>
      <c r="AH80" s="121">
        <f>cálculos1!O80</f>
        <v>9</v>
      </c>
      <c r="AI80" s="214">
        <f t="shared" si="40"/>
        <v>0.9</v>
      </c>
      <c r="AJ80" s="121">
        <f>cálculos1!P80</f>
        <v>4</v>
      </c>
      <c r="AK80" s="215">
        <f t="shared" si="41"/>
        <v>1</v>
      </c>
    </row>
    <row r="82" spans="1:37" s="204" customFormat="1">
      <c r="A82" s="149"/>
      <c r="B82" s="6" t="s">
        <v>126</v>
      </c>
      <c r="C82" s="155">
        <f>SUMIF($A$3:$A$80,"Norte",C$3:C$80)</f>
        <v>2089</v>
      </c>
      <c r="D82" s="6">
        <f>SUMIF($A$3:$A$80,"Norte",D$3:D$80)</f>
        <v>1053</v>
      </c>
      <c r="E82" s="207">
        <f>D82/C82</f>
        <v>0.50406893250359019</v>
      </c>
      <c r="F82" s="6">
        <f>SUMIF($A$3:$A$80,"Norte",F$3:F$80)</f>
        <v>868</v>
      </c>
      <c r="G82" s="207">
        <f>F82/C82</f>
        <v>0.41550981330780279</v>
      </c>
      <c r="H82" s="6">
        <f>SUMIF($A$3:$A$80,"Norte",H$3:H$80)</f>
        <v>856</v>
      </c>
      <c r="I82" s="207">
        <f>H82/C82</f>
        <v>0.40976543800861659</v>
      </c>
      <c r="J82" s="6">
        <f>SUMIF($A$3:$A$80,"Norte",J$3:J$80)</f>
        <v>1353</v>
      </c>
      <c r="K82" s="207">
        <f>J82/C82</f>
        <v>0.64767831498324557</v>
      </c>
      <c r="L82" s="6">
        <f>SUMIF($A$3:$A$80,"Norte",L$3:L$80)</f>
        <v>1843</v>
      </c>
      <c r="M82" s="208">
        <f>L82/C82</f>
        <v>0.8822403063666826</v>
      </c>
      <c r="N82" s="6">
        <f>SUMIF($A$3:$A$80,"Norte",N$3:N$80)</f>
        <v>1812</v>
      </c>
      <c r="O82" s="208">
        <f>N82/C82</f>
        <v>0.86740067017711819</v>
      </c>
      <c r="P82" s="6">
        <f>SUMIF($A$3:$A$80,"Norte",P$3:P$80)</f>
        <v>1899</v>
      </c>
      <c r="Q82" s="208">
        <f>P82/C82</f>
        <v>0.90904739109621824</v>
      </c>
      <c r="R82" s="6">
        <f>SUMIF($A$3:$A$80,"Norte",R$3:R$80)</f>
        <v>1875</v>
      </c>
      <c r="S82" s="208">
        <f>R82/C82</f>
        <v>0.89755864049784584</v>
      </c>
      <c r="T82" s="6">
        <f>SUMIF($A$3:$A$80,"Norte",T$3:T$80)</f>
        <v>1614</v>
      </c>
      <c r="U82" s="208">
        <f>T82/C82</f>
        <v>0.77261847774054571</v>
      </c>
      <c r="V82" s="6">
        <f>SUMIF($A$3:$A$80,"Norte",V$3:V$80)</f>
        <v>1697</v>
      </c>
      <c r="W82" s="209">
        <f>V82/C82</f>
        <v>0.81235040689325033</v>
      </c>
      <c r="X82" s="6">
        <f>SUMIF($A$3:$A$80,"Norte",X$3:X$80)</f>
        <v>1852</v>
      </c>
      <c r="Y82" s="209">
        <f>X82/C82</f>
        <v>0.88654858784107227</v>
      </c>
      <c r="Z82" s="6">
        <f>SUMIF($A$3:$A$80,"Norte",Z$3:Z$80)</f>
        <v>1681</v>
      </c>
      <c r="AA82" s="209">
        <f>Z82/C82</f>
        <v>0.80469123982766877</v>
      </c>
      <c r="AB82" s="6">
        <f>SUMIF($A$3:$A$80,"Norte",AB$3:AB$80)</f>
        <v>1948</v>
      </c>
      <c r="AC82" s="211">
        <f>AB82/C82</f>
        <v>0.93250359023456197</v>
      </c>
      <c r="AD82"/>
      <c r="AE82" s="6">
        <f>SUMIF($A$3:$A$80,"Norte",AE$3:AE$80)</f>
        <v>8</v>
      </c>
      <c r="AF82" s="225">
        <f>AE82/C82</f>
        <v>3.829583532790809E-3</v>
      </c>
      <c r="AG82"/>
      <c r="AH82" s="121">
        <f>cálculos1!O82</f>
        <v>1</v>
      </c>
      <c r="AI82" s="214">
        <f>AH82*0.1</f>
        <v>0.1</v>
      </c>
      <c r="AJ82" s="121">
        <f>cálculos1!P82</f>
        <v>0</v>
      </c>
      <c r="AK82" s="214">
        <f t="shared" si="41"/>
        <v>0</v>
      </c>
    </row>
    <row r="83" spans="1:37" s="204" customFormat="1">
      <c r="A83" s="149"/>
      <c r="B83" s="6" t="s">
        <v>127</v>
      </c>
      <c r="C83" s="155">
        <f>SUMIF($A$3:$A$80,"Central",C$3:C$80)</f>
        <v>2513</v>
      </c>
      <c r="D83" s="6">
        <f>SUMIF($A$3:$A$80,"Central",D$3:D$80)</f>
        <v>2045</v>
      </c>
      <c r="E83" s="207">
        <f>D83/C83</f>
        <v>0.81376840429765218</v>
      </c>
      <c r="F83" s="6">
        <f>SUMIF($A$3:$A$80,"Central",F$3:F$80)</f>
        <v>1413</v>
      </c>
      <c r="G83" s="207">
        <f>F83/C83</f>
        <v>0.56227616394747315</v>
      </c>
      <c r="H83" s="6">
        <f>SUMIF($A$3:$A$80,"Central",H$3:H$80)</f>
        <v>1121</v>
      </c>
      <c r="I83" s="207">
        <f t="shared" ref="I83:I86" si="42">H83/C83</f>
        <v>0.44608038201352962</v>
      </c>
      <c r="J83" s="6">
        <f>SUMIF($A$3:$A$80,"Central",J$3:J$80)</f>
        <v>2657</v>
      </c>
      <c r="K83" s="207">
        <f>J83/C83</f>
        <v>1.0573020294468762</v>
      </c>
      <c r="L83" s="6">
        <f>SUMIF($A$3:$A$80,"Central",L$3:L$80)</f>
        <v>2195</v>
      </c>
      <c r="M83" s="208">
        <f>L83/C83</f>
        <v>0.87345801830481495</v>
      </c>
      <c r="N83" s="6">
        <f>SUMIF($A$3:$A$80,"Central",N$3:N$80)</f>
        <v>2160</v>
      </c>
      <c r="O83" s="208">
        <f>N83/C83</f>
        <v>0.85953044170314363</v>
      </c>
      <c r="P83" s="6">
        <f>SUMIF($A$3:$A$80,"Central",P$3:P$80)</f>
        <v>2116</v>
      </c>
      <c r="Q83" s="208">
        <f>P83/C83</f>
        <v>0.84202148826104262</v>
      </c>
      <c r="R83" s="6">
        <f>SUMIF($A$3:$A$80,"Central",R$3:R$80)</f>
        <v>2175</v>
      </c>
      <c r="S83" s="208">
        <f>R83/C83</f>
        <v>0.86549940310385998</v>
      </c>
      <c r="T83" s="6">
        <f>SUMIF($A$3:$A$80,"Central",T$3:T$80)</f>
        <v>1921</v>
      </c>
      <c r="U83" s="208">
        <f>T83/C83</f>
        <v>0.76442499005173103</v>
      </c>
      <c r="V83" s="6">
        <f>SUMIF($A$3:$A$80,"Central",V$3:V$80)</f>
        <v>1918</v>
      </c>
      <c r="W83" s="209">
        <f>V83/C83</f>
        <v>0.76323119777158777</v>
      </c>
      <c r="X83" s="6">
        <f>SUMIF($A$3:$A$80,"Central",X$3:X$80)</f>
        <v>2146</v>
      </c>
      <c r="Y83" s="209">
        <f>X83/C83</f>
        <v>0.85395941106247508</v>
      </c>
      <c r="Z83" s="6">
        <f>SUMIF($A$3:$A$80,"Central",Z$3:Z$80)</f>
        <v>2004</v>
      </c>
      <c r="AA83" s="209">
        <f>Z83/C83</f>
        <v>0.79745324313569443</v>
      </c>
      <c r="AB83" s="6">
        <f>SUMIF($A$3:$A$80,"Central",AB$3:AB$80)</f>
        <v>2157</v>
      </c>
      <c r="AC83" s="211">
        <f t="shared" ref="AC83:AC86" si="43">AB83/C83</f>
        <v>0.85833664942300036</v>
      </c>
      <c r="AD83"/>
      <c r="AE83" s="6">
        <f>SUMIF($A$3:$A$80,"Central",AE$3:AE$80)</f>
        <v>28</v>
      </c>
      <c r="AF83" s="225">
        <f>AE83/C83</f>
        <v>1.1142061281337047E-2</v>
      </c>
      <c r="AG83"/>
      <c r="AH83" s="121">
        <f>cálculos1!O83</f>
        <v>1</v>
      </c>
      <c r="AI83" s="214">
        <f t="shared" ref="AI83:AI86" si="44">AH83*0.1</f>
        <v>0.1</v>
      </c>
      <c r="AJ83" s="121">
        <f>cálculos1!P83</f>
        <v>0</v>
      </c>
      <c r="AK83" s="214">
        <f t="shared" si="41"/>
        <v>0</v>
      </c>
    </row>
    <row r="84" spans="1:37" s="204" customFormat="1">
      <c r="A84" s="149"/>
      <c r="B84" s="6" t="s">
        <v>128</v>
      </c>
      <c r="C84" s="155">
        <f>SUMIF($A$3:$A$80,"Metropolitana",C$3:C$80)</f>
        <v>10131</v>
      </c>
      <c r="D84" s="6">
        <f>SUMIF($A$3:$A$80,"Metropolitana",D$3:D$80)</f>
        <v>6993</v>
      </c>
      <c r="E84" s="207">
        <f>D84/C84</f>
        <v>0.69025762511104527</v>
      </c>
      <c r="F84" s="6">
        <f>SUMIF($A$3:$A$80,"Metropolitana",F$3:F$80)</f>
        <v>5189</v>
      </c>
      <c r="G84" s="207">
        <f>F84/C84</f>
        <v>0.51219030697858059</v>
      </c>
      <c r="H84" s="6">
        <f>SUMIF($A$3:$A$80,"Metropolitana",H$3:H$80)</f>
        <v>3938</v>
      </c>
      <c r="I84" s="207">
        <f t="shared" si="42"/>
        <v>0.38870792616720956</v>
      </c>
      <c r="J84" s="6">
        <f>SUMIF($A$3:$A$80,"Metropolitana",J$3:J$80)</f>
        <v>9353</v>
      </c>
      <c r="K84" s="207">
        <f>J84/C84</f>
        <v>0.92320600138189712</v>
      </c>
      <c r="L84" s="6">
        <f>SUMIF($A$3:$A$80,"Metropolitana",L$3:L$80)</f>
        <v>8794</v>
      </c>
      <c r="M84" s="208">
        <f>L84/C84</f>
        <v>0.8680288224262166</v>
      </c>
      <c r="N84" s="6">
        <f>SUMIF($A$3:$A$80,"Metropolitana",N$3:N$80)</f>
        <v>8691</v>
      </c>
      <c r="O84" s="208">
        <f>N84/C84</f>
        <v>0.85786200769914123</v>
      </c>
      <c r="P84" s="6">
        <f>SUMIF($A$3:$A$80,"Metropolitana",P$3:P$80)</f>
        <v>9100</v>
      </c>
      <c r="Q84" s="208">
        <f>P84/C84</f>
        <v>0.89823314579014901</v>
      </c>
      <c r="R84" s="6">
        <f>SUMIF($A$3:$A$80,"Metropolitana",R$3:R$80)</f>
        <v>9045</v>
      </c>
      <c r="S84" s="208">
        <f>R84/C84</f>
        <v>0.89280426413976899</v>
      </c>
      <c r="T84" s="6">
        <f>SUMIF($A$3:$A$80,"Metropolitana",T$3:T$80)</f>
        <v>7195</v>
      </c>
      <c r="U84" s="208">
        <f>T84/C84</f>
        <v>0.71019642680880468</v>
      </c>
      <c r="V84" s="6">
        <f>SUMIF($A$3:$A$80,"Metropolitana",V$3:V$80)</f>
        <v>8352</v>
      </c>
      <c r="W84" s="209">
        <f>V84/C84</f>
        <v>0.8244003553449808</v>
      </c>
      <c r="X84" s="6">
        <f>SUMIF($A$3:$A$80,"Metropolitana",X$3:X$80)</f>
        <v>9130</v>
      </c>
      <c r="Y84" s="209">
        <f>X84/C84</f>
        <v>0.90119435396308356</v>
      </c>
      <c r="Z84" s="6">
        <f>SUMIF($A$3:$A$80,"Metropolitana",Z$3:Z$80)</f>
        <v>8287</v>
      </c>
      <c r="AA84" s="209">
        <f>Z84/C84</f>
        <v>0.81798440430362251</v>
      </c>
      <c r="AB84" s="6">
        <f>SUMIF($A$3:$A$80,"Metropolitana",AB$3:AB$80)</f>
        <v>9273</v>
      </c>
      <c r="AC84" s="211">
        <f t="shared" si="43"/>
        <v>0.91530944625407162</v>
      </c>
      <c r="AD84"/>
      <c r="AE84" s="6">
        <f>SUMIF($A$3:$A$80,"Metropolitana",AE$3:AE$80)</f>
        <v>221</v>
      </c>
      <c r="AF84" s="225">
        <f>AE84/C84</f>
        <v>2.1814233540617907E-2</v>
      </c>
      <c r="AG84"/>
      <c r="AH84" s="121">
        <f>cálculos1!O84</f>
        <v>2</v>
      </c>
      <c r="AI84" s="214">
        <f t="shared" si="44"/>
        <v>0.2</v>
      </c>
      <c r="AJ84" s="121">
        <f>cálculos1!P84</f>
        <v>0</v>
      </c>
      <c r="AK84" s="215">
        <f t="shared" si="41"/>
        <v>0</v>
      </c>
    </row>
    <row r="85" spans="1:37" s="204" customFormat="1">
      <c r="A85" s="149"/>
      <c r="B85" s="6" t="s">
        <v>129</v>
      </c>
      <c r="C85" s="155">
        <f>SUMIF($A$3:$A$80,"sul",C$3:C$80)</f>
        <v>2855</v>
      </c>
      <c r="D85" s="6">
        <f>SUMIF($A$3:$A$80,"Sul",D$3:D$80)</f>
        <v>1868</v>
      </c>
      <c r="E85" s="207">
        <f>D85/C85</f>
        <v>0.6542907180385289</v>
      </c>
      <c r="F85" s="6">
        <f>SUMIF($A$3:$A$80,"Sul",F$3:F$80)</f>
        <v>1350</v>
      </c>
      <c r="G85" s="207">
        <f>F85/C85</f>
        <v>0.47285464098073554</v>
      </c>
      <c r="H85" s="6">
        <f>SUMIF($A$3:$A$80,"Sul",H$3:H$80)</f>
        <v>848</v>
      </c>
      <c r="I85" s="207">
        <f t="shared" si="42"/>
        <v>0.2970227670753065</v>
      </c>
      <c r="J85" s="6">
        <f>SUMIF($A$3:$A$80,"Sul",J$3:J$80)</f>
        <v>2727</v>
      </c>
      <c r="K85" s="207">
        <f>J85/C85</f>
        <v>0.95516637478108579</v>
      </c>
      <c r="L85" s="6">
        <f>SUMIF($A$3:$A$80,"Sul",L$3:L$80)</f>
        <v>2556</v>
      </c>
      <c r="M85" s="208">
        <f>L85/C85</f>
        <v>0.89527145359019267</v>
      </c>
      <c r="N85" s="6">
        <f>SUMIF($A$3:$A$80,"Sul",N$3:N$80)</f>
        <v>2537</v>
      </c>
      <c r="O85" s="208">
        <f>N85/C85</f>
        <v>0.88861646234676006</v>
      </c>
      <c r="P85" s="6">
        <f>SUMIF($A$3:$A$80,"Sul",P$3:P$80)</f>
        <v>2500</v>
      </c>
      <c r="Q85" s="208">
        <f>P85/C85</f>
        <v>0.87565674255691772</v>
      </c>
      <c r="R85" s="6">
        <f>SUMIF($A$3:$A$80,"Sul",R$3:R$80)</f>
        <v>2509</v>
      </c>
      <c r="S85" s="208">
        <f>R85/C85</f>
        <v>0.87880910683012259</v>
      </c>
      <c r="T85" s="6">
        <f>SUMIF($A$3:$A$80,"Sul",T$3:T$80)</f>
        <v>2197</v>
      </c>
      <c r="U85" s="208">
        <f>T85/C85</f>
        <v>0.76952714535901923</v>
      </c>
      <c r="V85" s="6">
        <f>SUMIF($A$3:$A$80,"Sul",V$3:V$80)</f>
        <v>2457</v>
      </c>
      <c r="W85" s="209">
        <f>V85/C85</f>
        <v>0.86059544658493869</v>
      </c>
      <c r="X85" s="6">
        <f>SUMIF($A$3:$A$80,"Sul",X$3:X$80)</f>
        <v>2778</v>
      </c>
      <c r="Y85" s="209">
        <f>X85/C85</f>
        <v>0.97302977232924692</v>
      </c>
      <c r="Z85" s="6">
        <f>SUMIF($A$3:$A$80,"Sul",Z$3:Z$80)</f>
        <v>2490</v>
      </c>
      <c r="AA85" s="209">
        <f>Z85/C85</f>
        <v>0.87215411558668998</v>
      </c>
      <c r="AB85" s="6">
        <f>SUMIF($A$3:$A$80,"Sul",AB$3:AB$80)</f>
        <v>2542</v>
      </c>
      <c r="AC85" s="211">
        <f t="shared" si="43"/>
        <v>0.89036777583187388</v>
      </c>
      <c r="AD85"/>
      <c r="AE85" s="6">
        <f>SUMIF($A$3:$A$80,"Sul",AE$3:AE$80)</f>
        <v>46</v>
      </c>
      <c r="AF85" s="225">
        <f>AE85/C85</f>
        <v>1.6112084063047285E-2</v>
      </c>
      <c r="AG85"/>
      <c r="AH85" s="121">
        <f>cálculos1!O85</f>
        <v>2</v>
      </c>
      <c r="AI85" s="214">
        <f t="shared" si="44"/>
        <v>0.2</v>
      </c>
      <c r="AJ85" s="121">
        <f>cálculos1!P85</f>
        <v>1</v>
      </c>
      <c r="AK85" s="215">
        <f t="shared" si="41"/>
        <v>0.25</v>
      </c>
    </row>
    <row r="86" spans="1:37" s="204" customFormat="1">
      <c r="A86" s="216"/>
      <c r="B86" s="2" t="s">
        <v>130</v>
      </c>
      <c r="C86" s="217">
        <f>SUM(C3:C80)</f>
        <v>17588</v>
      </c>
      <c r="D86" s="2">
        <f>SUM(D82:D85)</f>
        <v>11959</v>
      </c>
      <c r="E86" s="218">
        <f>D86/C86</f>
        <v>0.679952240163748</v>
      </c>
      <c r="F86" s="2">
        <f>SUM(F82:F85)</f>
        <v>8820</v>
      </c>
      <c r="G86" s="218">
        <f>F86/C86</f>
        <v>0.50147828064589495</v>
      </c>
      <c r="H86" s="2">
        <f>SUM(H82:H85)</f>
        <v>6763</v>
      </c>
      <c r="I86" s="218">
        <f t="shared" si="42"/>
        <v>0.38452353877643847</v>
      </c>
      <c r="J86" s="2">
        <f>SUM(J82:J85)</f>
        <v>16090</v>
      </c>
      <c r="K86" s="218">
        <f>J86/C86</f>
        <v>0.91482829201728455</v>
      </c>
      <c r="L86" s="2">
        <f>SUM(L82:L85)</f>
        <v>15388</v>
      </c>
      <c r="M86" s="208">
        <f>L86/C86</f>
        <v>0.87491471457812142</v>
      </c>
      <c r="N86" s="2">
        <f>SUM(N82:N85)</f>
        <v>15200</v>
      </c>
      <c r="O86" s="208">
        <f>N86/C86</f>
        <v>0.8642256083693427</v>
      </c>
      <c r="P86" s="2">
        <f>SUM(P82:P85)</f>
        <v>15615</v>
      </c>
      <c r="Q86" s="208">
        <f>P86/C86</f>
        <v>0.88782124175574251</v>
      </c>
      <c r="R86" s="2">
        <f>SUM(R82:R85)</f>
        <v>15604</v>
      </c>
      <c r="S86" s="208">
        <f>R86/C86</f>
        <v>0.88719581532863312</v>
      </c>
      <c r="T86" s="2">
        <f>SUM(T82:T85)</f>
        <v>12927</v>
      </c>
      <c r="U86" s="228">
        <f>T86/C86</f>
        <v>0.73498976574937458</v>
      </c>
      <c r="V86" s="2">
        <f>SUM(V82:V85)</f>
        <v>14424</v>
      </c>
      <c r="W86" s="209">
        <f>V86/C86</f>
        <v>0.82010461678417101</v>
      </c>
      <c r="X86" s="2">
        <f>SUM(X82:X85)</f>
        <v>15906</v>
      </c>
      <c r="Y86" s="209">
        <f>X86/C86</f>
        <v>0.90436661360018189</v>
      </c>
      <c r="Z86" s="2">
        <f>SUM(Z82:Z85)</f>
        <v>14462</v>
      </c>
      <c r="AA86" s="218">
        <f>Z86/C86</f>
        <v>0.82226518080509436</v>
      </c>
      <c r="AB86" s="2">
        <f>SUM(AB82:AB85)</f>
        <v>15920</v>
      </c>
      <c r="AC86" s="218">
        <f t="shared" si="43"/>
        <v>0.90516261087104843</v>
      </c>
      <c r="AD86"/>
      <c r="AE86" s="2">
        <f>SUM(AE82:AE85)</f>
        <v>303</v>
      </c>
      <c r="AF86" s="226">
        <f>AE86/C86</f>
        <v>1.722765521946782E-2</v>
      </c>
      <c r="AG86"/>
      <c r="AH86" s="124">
        <f>cálculos1!O86</f>
        <v>2</v>
      </c>
      <c r="AI86" s="221">
        <f t="shared" si="44"/>
        <v>0.2</v>
      </c>
      <c r="AJ86" s="124">
        <f>cálculos1!P86</f>
        <v>0</v>
      </c>
      <c r="AK86" s="215">
        <f t="shared" si="41"/>
        <v>0</v>
      </c>
    </row>
    <row r="87" spans="1:37" s="205" customFormat="1" hidden="1" outlineLevel="1">
      <c r="C87" s="219"/>
      <c r="D87" s="316">
        <f>COUNTIF(E3:E80,"&gt;=0,95")</f>
        <v>6</v>
      </c>
      <c r="E87" s="316"/>
      <c r="F87" s="316">
        <f>COUNTIF(G3:G80,"&gt;=0,95")</f>
        <v>5</v>
      </c>
      <c r="G87" s="316"/>
      <c r="H87" s="316">
        <f>COUNTIF(I3:I80,"&gt;=0,95")</f>
        <v>4</v>
      </c>
      <c r="I87" s="316"/>
      <c r="J87" s="317">
        <f>COUNTIF(K3:K80,"&gt;=0,9")</f>
        <v>10</v>
      </c>
      <c r="K87" s="317"/>
      <c r="L87" s="317">
        <f>COUNTIF(M3:M80,"&gt;=0,95")</f>
        <v>22</v>
      </c>
      <c r="M87" s="317"/>
      <c r="N87" s="317">
        <f>COUNTIF(O3:O80,"&gt;=0,95")</f>
        <v>21</v>
      </c>
      <c r="O87" s="317"/>
      <c r="P87" s="317">
        <f>COUNTIF(Q3:Q80,"&gt;=0,95")</f>
        <v>22</v>
      </c>
      <c r="Q87" s="317"/>
      <c r="R87" s="316">
        <f>COUNTIF(S3:S80,"&gt;=0,95")</f>
        <v>24</v>
      </c>
      <c r="S87" s="316"/>
      <c r="T87" s="316">
        <f>COUNTIF(U3:U80,"&gt;=0,95")</f>
        <v>15</v>
      </c>
      <c r="U87" s="316"/>
      <c r="V87" s="316">
        <f>COUNTIF(W3:W80,"&gt;=0,95")</f>
        <v>18</v>
      </c>
      <c r="W87" s="316"/>
      <c r="X87" s="317">
        <f>COUNTIF(Y3:Y80,"&gt;=0,95")</f>
        <v>35</v>
      </c>
      <c r="Y87" s="317"/>
      <c r="Z87" s="316">
        <f>COUNTIF(AA3:AA80,"&gt;=0,95")</f>
        <v>26</v>
      </c>
      <c r="AA87" s="316"/>
      <c r="AB87" s="317">
        <f>COUNTIF(AC3:AC80,"&gt;=0,9")</f>
        <v>40</v>
      </c>
      <c r="AC87" s="317"/>
      <c r="AD87"/>
      <c r="AE87" s="317">
        <f>COUNTIF(AF3:AF80,"&gt;=0,9")</f>
        <v>0</v>
      </c>
      <c r="AF87" s="317"/>
      <c r="AG87"/>
    </row>
    <row r="88" spans="1:37" hidden="1" outlineLevel="1">
      <c r="B88" s="318" t="s">
        <v>131</v>
      </c>
      <c r="C88" s="319"/>
      <c r="D88" s="320">
        <f>D87/78</f>
        <v>7.6923076923076927E-2</v>
      </c>
      <c r="E88" s="320"/>
      <c r="F88" s="320">
        <f>F87/78</f>
        <v>6.4102564102564097E-2</v>
      </c>
      <c r="G88" s="320"/>
      <c r="H88" s="320">
        <f>H87/78</f>
        <v>5.128205128205128E-2</v>
      </c>
      <c r="I88" s="320"/>
      <c r="J88" s="320">
        <f>J87/78</f>
        <v>0.12820512820512819</v>
      </c>
      <c r="K88" s="320"/>
      <c r="L88" s="321">
        <f>L87/78</f>
        <v>0.28205128205128205</v>
      </c>
      <c r="M88" s="322"/>
      <c r="N88" s="321">
        <f>N87/78</f>
        <v>0.26923076923076922</v>
      </c>
      <c r="O88" s="322"/>
      <c r="P88" s="321">
        <f>P87/78</f>
        <v>0.28205128205128205</v>
      </c>
      <c r="Q88" s="322"/>
      <c r="R88" s="320">
        <f>R87/78</f>
        <v>0.30769230769230771</v>
      </c>
      <c r="S88" s="320"/>
      <c r="T88" s="320">
        <f>T87/78</f>
        <v>0.19230769230769232</v>
      </c>
      <c r="U88" s="320"/>
      <c r="V88" s="320">
        <f>V87/78</f>
        <v>0.23076923076923078</v>
      </c>
      <c r="W88" s="320"/>
      <c r="X88" s="320">
        <f>X87/78</f>
        <v>0.44871794871794873</v>
      </c>
      <c r="Y88" s="320"/>
      <c r="Z88" s="320">
        <f>Z87/78</f>
        <v>0.33333333333333331</v>
      </c>
      <c r="AA88" s="320"/>
      <c r="AB88" s="321">
        <f>AB87/78</f>
        <v>0.51282051282051277</v>
      </c>
      <c r="AC88" s="322"/>
      <c r="AE88" s="321">
        <f t="shared" ref="AE88" si="45">AE87/78</f>
        <v>0</v>
      </c>
      <c r="AF88" s="322"/>
    </row>
    <row r="89" spans="1:37" customFormat="1" ht="23.25" customHeight="1" collapsed="1">
      <c r="A89" s="292"/>
      <c r="B89" s="292"/>
      <c r="C89" s="292"/>
      <c r="D89" s="293"/>
      <c r="E89" s="293"/>
      <c r="F89" s="293"/>
      <c r="G89" s="293"/>
      <c r="H89" s="293"/>
      <c r="I89" s="293"/>
      <c r="J89" s="293"/>
      <c r="K89" s="293"/>
      <c r="L89" s="292"/>
      <c r="M89" s="292"/>
      <c r="N89" s="292"/>
      <c r="O89" s="292"/>
      <c r="P89" s="292"/>
      <c r="Q89" s="292"/>
      <c r="R89" s="292"/>
      <c r="S89" s="292"/>
      <c r="T89" s="292"/>
      <c r="U89" s="292"/>
      <c r="V89" s="292"/>
      <c r="W89" s="292"/>
      <c r="X89" s="292"/>
      <c r="Y89" s="292"/>
      <c r="Z89" s="292"/>
      <c r="AA89" s="292"/>
      <c r="AB89" s="292"/>
      <c r="AC89" s="292"/>
      <c r="AD89" s="292"/>
    </row>
    <row r="90" spans="1:37" ht="23.25" customHeight="1">
      <c r="A90" s="294"/>
      <c r="B90" s="294"/>
      <c r="C90" s="295"/>
      <c r="D90" s="295"/>
      <c r="E90" s="296"/>
      <c r="F90" s="295"/>
      <c r="G90" s="296"/>
      <c r="H90" s="295"/>
      <c r="I90" s="296"/>
      <c r="J90" s="295"/>
      <c r="K90" s="296"/>
      <c r="L90" s="295"/>
      <c r="M90" s="295"/>
      <c r="N90" s="295"/>
      <c r="O90" s="295"/>
      <c r="P90" s="295"/>
      <c r="Q90" s="295"/>
      <c r="R90" s="295"/>
      <c r="S90" s="295"/>
      <c r="T90" s="295"/>
      <c r="U90" s="295"/>
      <c r="V90" s="295"/>
      <c r="W90" s="295"/>
      <c r="X90" s="295"/>
      <c r="Y90" s="295"/>
      <c r="Z90" s="295"/>
      <c r="AA90" s="295"/>
      <c r="AB90" s="295"/>
      <c r="AC90" s="295"/>
      <c r="AD90" s="292"/>
    </row>
    <row r="91" spans="1:37" s="299" customFormat="1">
      <c r="A91" s="231" t="s">
        <v>243</v>
      </c>
      <c r="B91" s="232"/>
      <c r="C91" s="232"/>
      <c r="D91" s="232"/>
      <c r="E91" s="232"/>
      <c r="F91" s="232" t="s">
        <v>0</v>
      </c>
      <c r="G91" s="232"/>
      <c r="H91" s="232"/>
      <c r="I91" s="232"/>
      <c r="J91" s="232"/>
      <c r="K91" s="232"/>
      <c r="L91" s="232"/>
      <c r="M91" s="232"/>
      <c r="N91" s="232"/>
      <c r="O91" s="232"/>
      <c r="P91" s="233"/>
      <c r="Q91" s="233"/>
      <c r="R91" s="234"/>
      <c r="S91" s="234"/>
      <c r="T91" s="234"/>
      <c r="U91" s="234"/>
      <c r="V91" s="234"/>
      <c r="W91" s="234"/>
      <c r="X91" s="234"/>
      <c r="Y91" s="234"/>
      <c r="Z91" s="234"/>
      <c r="AA91" s="234"/>
      <c r="AB91" s="233"/>
      <c r="AC91" s="235"/>
      <c r="AD91" s="233"/>
      <c r="AE91" s="233"/>
      <c r="AF91" s="233"/>
      <c r="AG91" s="233"/>
      <c r="AH91" s="236"/>
      <c r="AI91" s="236"/>
      <c r="AJ91" s="236"/>
      <c r="AK91" s="237"/>
    </row>
    <row r="92" spans="1:37" s="299" customFormat="1">
      <c r="A92" s="238" t="s">
        <v>237</v>
      </c>
      <c r="B92" s="239"/>
      <c r="C92" s="239"/>
      <c r="D92" s="239"/>
      <c r="E92" s="239" t="s">
        <v>0</v>
      </c>
      <c r="F92" s="239"/>
      <c r="G92" s="239" t="s">
        <v>0</v>
      </c>
      <c r="H92" s="239"/>
      <c r="I92" s="239" t="s">
        <v>0</v>
      </c>
      <c r="J92" s="239"/>
      <c r="K92" s="239"/>
      <c r="L92" s="239"/>
      <c r="M92" s="239"/>
      <c r="N92" s="239"/>
      <c r="O92" s="239"/>
      <c r="P92" s="240"/>
      <c r="Q92" s="240"/>
      <c r="R92" s="241"/>
      <c r="S92" s="241"/>
      <c r="T92" s="241"/>
      <c r="U92" s="241"/>
      <c r="V92" s="241"/>
      <c r="W92" s="241"/>
      <c r="X92" s="241"/>
      <c r="Y92" s="241"/>
      <c r="Z92" s="241"/>
      <c r="AA92" s="241"/>
      <c r="AB92" s="240"/>
      <c r="AC92" s="241"/>
      <c r="AD92" s="240"/>
      <c r="AE92" s="240"/>
      <c r="AF92" s="240"/>
      <c r="AG92" s="240"/>
      <c r="AH92" s="242"/>
      <c r="AI92" s="242"/>
      <c r="AJ92" s="242"/>
      <c r="AK92" s="243"/>
    </row>
    <row r="93" spans="1:37" s="299" customFormat="1">
      <c r="A93" s="244" t="s">
        <v>133</v>
      </c>
      <c r="B93" s="245"/>
      <c r="C93" s="245"/>
      <c r="D93" s="246"/>
      <c r="E93" s="246"/>
      <c r="F93" s="246"/>
      <c r="G93" s="246"/>
      <c r="H93" s="246"/>
      <c r="I93" s="246"/>
      <c r="J93" s="246"/>
      <c r="K93" s="246"/>
      <c r="L93" s="246"/>
      <c r="M93" s="246"/>
      <c r="N93" s="246"/>
      <c r="O93" s="246"/>
      <c r="P93" s="240"/>
      <c r="Q93" s="240"/>
      <c r="R93" s="241"/>
      <c r="S93" s="241"/>
      <c r="T93" s="241"/>
      <c r="U93" s="241"/>
      <c r="V93" s="241"/>
      <c r="W93" s="241"/>
      <c r="X93" s="241"/>
      <c r="Y93" s="241"/>
      <c r="Z93" s="241"/>
      <c r="AA93" s="241"/>
      <c r="AB93" s="240"/>
      <c r="AC93" s="241"/>
      <c r="AD93" s="240"/>
      <c r="AE93" s="240"/>
      <c r="AF93" s="240"/>
      <c r="AG93" s="240"/>
      <c r="AH93" s="242"/>
      <c r="AI93" s="242"/>
      <c r="AJ93" s="242"/>
      <c r="AK93" s="243"/>
    </row>
    <row r="94" spans="1:37" s="299" customFormat="1" ht="17.25" customHeight="1">
      <c r="A94" s="230" t="s">
        <v>238</v>
      </c>
      <c r="B94" s="239"/>
      <c r="C94" s="239"/>
      <c r="D94" s="239"/>
      <c r="E94" s="239"/>
      <c r="F94" s="239"/>
      <c r="G94" s="239"/>
      <c r="H94" s="239"/>
      <c r="I94" s="239"/>
      <c r="J94" s="239"/>
      <c r="K94" s="239"/>
      <c r="L94" s="239"/>
      <c r="M94" s="239"/>
      <c r="N94" s="239"/>
      <c r="O94" s="239"/>
      <c r="P94" s="240"/>
      <c r="Q94" s="240"/>
      <c r="R94" s="241"/>
      <c r="S94" s="241"/>
      <c r="T94" s="241"/>
      <c r="U94" s="241"/>
      <c r="V94" s="241"/>
      <c r="W94" s="241"/>
      <c r="X94" s="241"/>
      <c r="Y94" s="241"/>
      <c r="Z94" s="241"/>
      <c r="AA94" s="241"/>
      <c r="AB94" s="240"/>
      <c r="AC94" s="247"/>
      <c r="AD94" s="240"/>
      <c r="AE94" s="240"/>
      <c r="AF94" s="240"/>
      <c r="AG94" s="240"/>
      <c r="AH94" s="242"/>
      <c r="AI94" s="242"/>
      <c r="AJ94" s="242"/>
      <c r="AK94" s="243"/>
    </row>
    <row r="95" spans="1:37" s="299" customFormat="1">
      <c r="A95" s="238" t="s">
        <v>244</v>
      </c>
      <c r="B95" s="239"/>
      <c r="C95" s="248"/>
      <c r="D95" s="248"/>
      <c r="E95" s="248"/>
      <c r="F95" s="248"/>
      <c r="G95" s="248"/>
      <c r="H95" s="248"/>
      <c r="I95" s="248"/>
      <c r="J95" s="248"/>
      <c r="K95" s="248"/>
      <c r="L95" s="248"/>
      <c r="M95" s="248"/>
      <c r="N95" s="248"/>
      <c r="O95" s="248"/>
      <c r="P95" s="240"/>
      <c r="Q95" s="240"/>
      <c r="R95" s="241"/>
      <c r="S95" s="241"/>
      <c r="T95" s="241"/>
      <c r="U95" s="241"/>
      <c r="V95" s="241"/>
      <c r="W95" s="241"/>
      <c r="X95" s="241"/>
      <c r="Y95" s="241"/>
      <c r="Z95" s="242"/>
      <c r="AA95" s="242"/>
      <c r="AB95" s="240"/>
      <c r="AC95" s="241"/>
      <c r="AD95" s="240"/>
      <c r="AE95" s="241"/>
      <c r="AF95" s="241"/>
      <c r="AG95" s="240"/>
      <c r="AH95" s="242"/>
      <c r="AI95" s="242"/>
      <c r="AJ95" s="242"/>
      <c r="AK95" s="243"/>
    </row>
    <row r="96" spans="1:37" s="299" customFormat="1">
      <c r="A96" s="238" t="s">
        <v>134</v>
      </c>
      <c r="B96" s="239"/>
      <c r="C96" s="248"/>
      <c r="D96" s="248"/>
      <c r="E96" s="248"/>
      <c r="F96" s="248"/>
      <c r="G96" s="248"/>
      <c r="H96" s="248"/>
      <c r="I96" s="248"/>
      <c r="J96" s="248"/>
      <c r="K96" s="248"/>
      <c r="L96" s="248"/>
      <c r="M96" s="248"/>
      <c r="N96" s="248"/>
      <c r="O96" s="248"/>
      <c r="P96" s="240"/>
      <c r="Q96" s="240"/>
      <c r="R96" s="241"/>
      <c r="S96" s="241"/>
      <c r="T96" s="241"/>
      <c r="U96" s="241"/>
      <c r="V96" s="241"/>
      <c r="W96" s="241"/>
      <c r="X96" s="241"/>
      <c r="Y96" s="241"/>
      <c r="Z96" s="242"/>
      <c r="AA96" s="242"/>
      <c r="AB96" s="240"/>
      <c r="AC96" s="241"/>
      <c r="AD96" s="240"/>
      <c r="AE96" s="241"/>
      <c r="AF96" s="241"/>
      <c r="AG96" s="240"/>
      <c r="AH96" s="242"/>
      <c r="AI96" s="242"/>
      <c r="AJ96" s="242"/>
      <c r="AK96" s="243"/>
    </row>
    <row r="97" spans="1:38" s="299" customFormat="1">
      <c r="A97" s="249" t="s">
        <v>135</v>
      </c>
      <c r="B97" s="250"/>
      <c r="C97" s="251"/>
      <c r="D97" s="251"/>
      <c r="E97" s="251"/>
      <c r="F97" s="251"/>
      <c r="G97" s="251"/>
      <c r="H97" s="251"/>
      <c r="I97" s="251"/>
      <c r="J97" s="251"/>
      <c r="K97" s="251"/>
      <c r="L97" s="251"/>
      <c r="M97" s="251"/>
      <c r="N97" s="251"/>
      <c r="O97" s="251"/>
      <c r="P97" s="252"/>
      <c r="Q97" s="252"/>
      <c r="R97" s="253"/>
      <c r="S97" s="253"/>
      <c r="T97" s="253"/>
      <c r="U97" s="253"/>
      <c r="V97" s="253"/>
      <c r="W97" s="253"/>
      <c r="X97" s="253"/>
      <c r="Y97" s="253"/>
      <c r="Z97" s="254"/>
      <c r="AA97" s="254"/>
      <c r="AB97" s="252"/>
      <c r="AC97" s="253"/>
      <c r="AD97" s="252"/>
      <c r="AE97" s="253"/>
      <c r="AF97" s="253"/>
      <c r="AG97" s="252"/>
      <c r="AH97" s="254"/>
      <c r="AI97" s="254"/>
      <c r="AJ97" s="254"/>
      <c r="AK97" s="255"/>
    </row>
    <row r="98" spans="1:38">
      <c r="A98" s="166"/>
      <c r="B98" s="163"/>
      <c r="C98" s="164"/>
      <c r="D98" s="164"/>
      <c r="E98" s="164"/>
      <c r="F98" s="164"/>
      <c r="G98" s="164"/>
      <c r="H98" s="164"/>
      <c r="I98" s="164"/>
      <c r="J98" s="164"/>
      <c r="K98" s="164"/>
      <c r="L98" s="164"/>
      <c r="M98" s="164"/>
      <c r="N98" s="164"/>
      <c r="O98" s="164"/>
      <c r="P98" s="164"/>
      <c r="Q98" s="164"/>
      <c r="Z98" s="149"/>
      <c r="AA98" s="149"/>
      <c r="AB98"/>
    </row>
    <row r="99" spans="1:38">
      <c r="AB99"/>
      <c r="AC99"/>
    </row>
    <row r="100" spans="1:38">
      <c r="A100" s="259" t="s">
        <v>136</v>
      </c>
      <c r="B100" s="260"/>
      <c r="C100" s="260"/>
      <c r="D100" s="260"/>
      <c r="E100" s="260"/>
      <c r="F100" s="260"/>
      <c r="G100" s="261"/>
      <c r="H100" s="261"/>
      <c r="I100" s="261"/>
      <c r="J100" s="261"/>
      <c r="K100" s="261"/>
      <c r="L100" s="261"/>
      <c r="M100" s="261"/>
      <c r="N100" s="261"/>
      <c r="O100" s="261"/>
      <c r="P100" s="261"/>
      <c r="Q100" s="261"/>
      <c r="R100" s="262"/>
      <c r="S100" s="262"/>
      <c r="T100" s="262"/>
      <c r="U100" s="262"/>
      <c r="V100" s="262"/>
      <c r="W100" s="262"/>
      <c r="X100" s="261"/>
      <c r="Y100" s="262"/>
      <c r="Z100" s="262"/>
      <c r="AA100" s="261"/>
      <c r="AB100" s="262"/>
      <c r="AC100" s="262"/>
      <c r="AD100" s="263"/>
      <c r="AE100" s="263"/>
      <c r="AF100" s="263"/>
      <c r="AG100" s="263"/>
      <c r="AH100" s="263"/>
      <c r="AI100" s="263"/>
      <c r="AJ100" s="263"/>
      <c r="AK100" s="263"/>
      <c r="AL100" s="264"/>
    </row>
    <row r="101" spans="1:38">
      <c r="A101" s="265"/>
      <c r="B101" s="256"/>
      <c r="C101" s="256"/>
      <c r="D101" s="256"/>
      <c r="E101" s="256"/>
      <c r="F101" s="256"/>
      <c r="G101" s="257"/>
      <c r="H101" s="257"/>
      <c r="I101" s="257"/>
      <c r="J101" s="257"/>
      <c r="K101" s="257"/>
      <c r="L101" s="257"/>
      <c r="M101" s="257"/>
      <c r="N101" s="257"/>
      <c r="O101" s="257"/>
      <c r="P101" s="257"/>
      <c r="Q101" s="257"/>
      <c r="R101" s="266" t="s">
        <v>0</v>
      </c>
      <c r="S101" s="266"/>
      <c r="T101" s="266"/>
      <c r="U101" s="266"/>
      <c r="V101" s="266"/>
      <c r="W101" s="266"/>
      <c r="X101" s="257"/>
      <c r="Y101" s="266"/>
      <c r="Z101" s="266"/>
      <c r="AA101" s="257"/>
      <c r="AB101" s="266"/>
      <c r="AC101" s="266"/>
      <c r="AD101" s="267"/>
      <c r="AE101" s="267"/>
      <c r="AF101" s="267"/>
      <c r="AG101" s="267"/>
      <c r="AH101" s="267"/>
      <c r="AI101" s="267"/>
      <c r="AJ101" s="267"/>
      <c r="AK101" s="267"/>
      <c r="AL101" s="268"/>
    </row>
    <row r="102" spans="1:38" s="222" customFormat="1">
      <c r="A102" s="274" t="s">
        <v>239</v>
      </c>
      <c r="B102" s="258"/>
      <c r="C102" s="258"/>
      <c r="D102" s="258"/>
      <c r="E102" s="258"/>
      <c r="F102" s="258"/>
      <c r="G102" s="258"/>
      <c r="H102" s="258"/>
      <c r="I102" s="258"/>
      <c r="J102" s="258"/>
      <c r="K102" s="258"/>
      <c r="L102" s="258"/>
      <c r="M102" s="258"/>
      <c r="N102" s="258" t="s">
        <v>0</v>
      </c>
      <c r="O102" s="257"/>
      <c r="P102" s="257"/>
      <c r="Q102" s="257"/>
      <c r="R102" s="269"/>
      <c r="S102" s="269"/>
      <c r="T102" s="269"/>
      <c r="U102" s="269"/>
      <c r="V102" s="269"/>
      <c r="W102" s="269"/>
      <c r="X102" s="269"/>
      <c r="Y102" s="269"/>
      <c r="Z102" s="269"/>
      <c r="AA102" s="269"/>
      <c r="AB102" s="269"/>
      <c r="AC102" s="269"/>
      <c r="AD102" s="269"/>
      <c r="AE102" s="269"/>
      <c r="AF102" s="269"/>
      <c r="AG102" s="269"/>
      <c r="AH102" s="269"/>
      <c r="AI102" s="269"/>
      <c r="AJ102" s="269"/>
      <c r="AK102" s="269"/>
      <c r="AL102" s="270"/>
    </row>
    <row r="103" spans="1:38" s="223" customFormat="1">
      <c r="A103" s="301" t="s">
        <v>240</v>
      </c>
      <c r="B103" s="257"/>
      <c r="C103" s="257"/>
      <c r="D103" s="257"/>
      <c r="E103" s="257"/>
      <c r="F103" s="257"/>
      <c r="G103" s="257"/>
      <c r="H103" s="257"/>
      <c r="I103" s="257"/>
      <c r="J103" s="257"/>
      <c r="K103" s="257"/>
      <c r="L103" s="257"/>
      <c r="M103" s="257"/>
      <c r="N103" s="257"/>
      <c r="O103" s="257"/>
      <c r="P103" s="257"/>
      <c r="Q103" s="257"/>
      <c r="R103" s="272"/>
      <c r="S103" s="272"/>
      <c r="T103" s="272"/>
      <c r="U103" s="272"/>
      <c r="V103" s="272"/>
      <c r="W103" s="272"/>
      <c r="X103" s="272"/>
      <c r="Y103" s="272"/>
      <c r="Z103" s="272"/>
      <c r="AA103" s="272"/>
      <c r="AB103" s="272"/>
      <c r="AC103" s="272"/>
      <c r="AD103" s="272"/>
      <c r="AE103" s="272"/>
      <c r="AF103" s="272"/>
      <c r="AG103" s="272"/>
      <c r="AH103" s="272"/>
      <c r="AI103" s="272"/>
      <c r="AJ103" s="272"/>
      <c r="AK103" s="272"/>
      <c r="AL103" s="273"/>
    </row>
    <row r="104" spans="1:38" s="224" customFormat="1">
      <c r="A104" s="274" t="s">
        <v>241</v>
      </c>
      <c r="B104" s="258"/>
      <c r="C104" s="258"/>
      <c r="D104" s="258"/>
      <c r="E104" s="258"/>
      <c r="F104" s="258"/>
      <c r="G104" s="258"/>
      <c r="H104" s="258"/>
      <c r="I104" s="258"/>
      <c r="J104" s="258"/>
      <c r="K104" s="258"/>
      <c r="L104" s="258"/>
      <c r="M104" s="258"/>
      <c r="N104" s="258"/>
      <c r="O104" s="257"/>
      <c r="P104" s="257"/>
      <c r="Q104" s="257"/>
      <c r="R104" s="275"/>
      <c r="S104" s="275"/>
      <c r="T104" s="275"/>
      <c r="U104" s="275"/>
      <c r="V104" s="275"/>
      <c r="W104" s="275"/>
      <c r="X104" s="258"/>
      <c r="Y104" s="275"/>
      <c r="Z104" s="275"/>
      <c r="AA104" s="258"/>
      <c r="AB104" s="275"/>
      <c r="AC104" s="275"/>
      <c r="AD104" s="276"/>
      <c r="AE104" s="276"/>
      <c r="AF104" s="276"/>
      <c r="AG104" s="276"/>
      <c r="AH104" s="276"/>
      <c r="AI104" s="276"/>
      <c r="AJ104" s="276"/>
      <c r="AK104" s="276"/>
      <c r="AL104" s="277"/>
    </row>
    <row r="105" spans="1:38" ht="15" customHeight="1">
      <c r="A105" s="287" t="s">
        <v>231</v>
      </c>
      <c r="B105" s="257"/>
      <c r="C105" s="257"/>
      <c r="D105" s="257"/>
      <c r="E105" s="257"/>
      <c r="F105" s="257"/>
      <c r="G105" s="257"/>
      <c r="H105" s="257"/>
      <c r="I105" s="257"/>
      <c r="J105" s="257"/>
      <c r="K105" s="257"/>
      <c r="L105" s="257"/>
      <c r="M105" s="257"/>
      <c r="N105" s="257"/>
      <c r="O105" s="257"/>
      <c r="P105" s="257"/>
      <c r="Q105" s="257"/>
      <c r="R105" s="266"/>
      <c r="S105" s="266"/>
      <c r="T105" s="266"/>
      <c r="U105" s="266"/>
      <c r="V105" s="266"/>
      <c r="W105" s="266"/>
      <c r="X105" s="257"/>
      <c r="Y105" s="266"/>
      <c r="Z105" s="266"/>
      <c r="AA105" s="257"/>
      <c r="AB105" s="266"/>
      <c r="AC105" s="266"/>
      <c r="AD105" s="267"/>
      <c r="AE105" s="267"/>
      <c r="AF105" s="267"/>
      <c r="AG105" s="267"/>
      <c r="AH105" s="267"/>
      <c r="AI105" s="267"/>
      <c r="AJ105" s="267"/>
      <c r="AK105" s="267"/>
      <c r="AL105" s="268"/>
    </row>
    <row r="106" spans="1:38" s="224" customFormat="1" ht="15" customHeight="1">
      <c r="A106" s="274" t="s">
        <v>221</v>
      </c>
      <c r="B106" s="258"/>
      <c r="C106" s="258"/>
      <c r="D106" s="258"/>
      <c r="E106" s="258"/>
      <c r="F106" s="258"/>
      <c r="G106" s="258"/>
      <c r="H106" s="258"/>
      <c r="I106" s="258"/>
      <c r="J106" s="258"/>
      <c r="K106" s="258"/>
      <c r="L106" s="258"/>
      <c r="M106" s="258"/>
      <c r="N106" s="258"/>
      <c r="O106" s="257"/>
      <c r="P106" s="257"/>
      <c r="Q106" s="257"/>
      <c r="R106" s="275"/>
      <c r="S106" s="275"/>
      <c r="T106" s="275"/>
      <c r="U106" s="275"/>
      <c r="V106" s="275"/>
      <c r="W106" s="275"/>
      <c r="X106" s="258"/>
      <c r="Y106" s="275"/>
      <c r="Z106" s="275"/>
      <c r="AA106" s="258"/>
      <c r="AB106" s="275"/>
      <c r="AC106" s="275"/>
      <c r="AD106" s="276"/>
      <c r="AE106" s="276"/>
      <c r="AF106" s="276"/>
      <c r="AG106" s="276"/>
      <c r="AH106" s="276"/>
      <c r="AI106" s="276"/>
      <c r="AJ106" s="276"/>
      <c r="AK106" s="276"/>
      <c r="AL106" s="277"/>
    </row>
    <row r="107" spans="1:38" s="165" customFormat="1">
      <c r="A107" s="302" t="s">
        <v>242</v>
      </c>
      <c r="B107" s="303"/>
      <c r="C107" s="303"/>
      <c r="D107" s="303"/>
      <c r="E107" s="303"/>
      <c r="F107" s="303"/>
      <c r="G107" s="303"/>
      <c r="H107" s="303"/>
      <c r="I107" s="303"/>
      <c r="J107" s="303"/>
      <c r="K107" s="303"/>
      <c r="L107" s="303"/>
      <c r="M107" s="303"/>
      <c r="N107" s="303"/>
      <c r="O107" s="303"/>
      <c r="P107" s="303"/>
      <c r="Q107" s="303"/>
      <c r="R107" s="266"/>
      <c r="S107" s="266"/>
      <c r="T107" s="266"/>
      <c r="U107" s="266"/>
      <c r="V107" s="266"/>
      <c r="W107" s="266"/>
      <c r="X107" s="266"/>
      <c r="Y107" s="266"/>
      <c r="Z107" s="266"/>
      <c r="AA107" s="266"/>
      <c r="AB107" s="303"/>
      <c r="AC107" s="266"/>
      <c r="AD107" s="266"/>
      <c r="AE107" s="266"/>
      <c r="AF107" s="266"/>
      <c r="AG107" s="266"/>
      <c r="AH107" s="266"/>
      <c r="AI107" s="266"/>
      <c r="AJ107" s="266"/>
      <c r="AK107" s="266"/>
      <c r="AL107" s="278"/>
    </row>
    <row r="108" spans="1:38" s="165" customFormat="1">
      <c r="A108" s="271"/>
      <c r="B108" s="257"/>
      <c r="C108" s="257"/>
      <c r="D108" s="257"/>
      <c r="E108" s="257"/>
      <c r="F108" s="257"/>
      <c r="G108" s="257"/>
      <c r="H108" s="257"/>
      <c r="I108" s="257"/>
      <c r="J108" s="257"/>
      <c r="K108" s="257"/>
      <c r="L108" s="257"/>
      <c r="M108" s="257"/>
      <c r="N108" s="257"/>
      <c r="O108" s="257"/>
      <c r="P108" s="257"/>
      <c r="Q108" s="257"/>
      <c r="R108" s="266"/>
      <c r="S108" s="266"/>
      <c r="T108" s="266"/>
      <c r="U108" s="266"/>
      <c r="V108" s="266"/>
      <c r="W108" s="266"/>
      <c r="X108" s="266"/>
      <c r="Y108" s="266"/>
      <c r="Z108" s="266"/>
      <c r="AA108" s="266"/>
      <c r="AB108" s="257"/>
      <c r="AC108" s="266"/>
      <c r="AD108" s="266"/>
      <c r="AE108" s="266"/>
      <c r="AF108" s="266"/>
      <c r="AG108" s="266"/>
      <c r="AH108" s="266"/>
      <c r="AI108" s="266"/>
      <c r="AJ108" s="266"/>
      <c r="AK108" s="266"/>
      <c r="AL108" s="278"/>
    </row>
    <row r="109" spans="1:38">
      <c r="A109" s="279" t="s">
        <v>137</v>
      </c>
      <c r="B109" s="280"/>
      <c r="C109" s="280"/>
      <c r="D109" s="280"/>
      <c r="E109" s="280"/>
      <c r="F109" s="280"/>
      <c r="G109" s="280"/>
      <c r="H109" s="280"/>
      <c r="I109" s="280"/>
      <c r="J109" s="280"/>
      <c r="K109" s="280"/>
      <c r="L109" s="280"/>
      <c r="M109" s="280"/>
      <c r="N109" s="280"/>
      <c r="O109" s="280"/>
      <c r="P109" s="280"/>
      <c r="Q109" s="280"/>
      <c r="R109" s="281"/>
      <c r="S109" s="281"/>
      <c r="T109" s="281"/>
      <c r="U109" s="281"/>
      <c r="V109" s="281"/>
      <c r="W109" s="281"/>
      <c r="X109" s="281"/>
      <c r="Y109" s="281"/>
      <c r="Z109" s="281"/>
      <c r="AA109" s="281"/>
      <c r="AB109" s="281"/>
      <c r="AC109" s="281"/>
      <c r="AD109" s="280"/>
      <c r="AE109" s="281"/>
      <c r="AF109" s="281"/>
      <c r="AG109" s="280"/>
      <c r="AH109" s="282"/>
      <c r="AI109" s="282"/>
      <c r="AJ109" s="282"/>
      <c r="AK109" s="282"/>
      <c r="AL109" s="283"/>
    </row>
    <row r="110" spans="1:38">
      <c r="L110" s="165" t="s">
        <v>0</v>
      </c>
    </row>
    <row r="116" spans="5:5">
      <c r="E116" s="227" t="s">
        <v>0</v>
      </c>
    </row>
  </sheetData>
  <autoFilter ref="A2:AF80"/>
  <customSheetViews>
    <customSheetView guid="{3750D93B-2A32-4040-BAE5-F8408ECDBB1D}" showGridLines="0" showAutoFilter="1">
      <pane ySplit="1" topLeftCell="A68" state="frozen"/>
      <selection activeCell="E17" sqref="E17"/>
      <pageMargins left="0" right="0" top="0" bottom="0" header="0" footer="0"/>
      <pageSetup paperSize="9" orientation="portrait"/>
      <autoFilter ref="A1:X87"/>
    </customSheetView>
    <customSheetView guid="{1A030D3C-92EE-4DAF-ABAC-228947DF045D}" showGridLines="0" showAutoFilter="1" topLeftCell="D1">
      <pane ySplit="1" topLeftCell="A77" state="frozen"/>
      <selection activeCell="J88" sqref="J88"/>
      <pageMargins left="0" right="0" top="0" bottom="0" header="0" footer="0"/>
      <pageSetup paperSize="9" orientation="portrait"/>
      <autoFilter ref="A1:AB87"/>
    </customSheetView>
    <customSheetView guid="{9EFA0E2E-4423-4194-BE85-A51AF61C76D7}" showGridLines="0" showAutoFilter="1">
      <pane xSplit="4" ySplit="2" topLeftCell="E3" state="frozen"/>
      <selection activeCell="O100" sqref="O100"/>
      <pageMargins left="0" right="0" top="0" bottom="0" header="0" footer="0"/>
      <pageSetup paperSize="9" orientation="portrait"/>
      <autoFilter ref="A2:Z88"/>
    </customSheetView>
  </customSheetViews>
  <mergeCells count="36">
    <mergeCell ref="V88:W88"/>
    <mergeCell ref="X88:Y88"/>
    <mergeCell ref="Z88:AA88"/>
    <mergeCell ref="AB88:AC88"/>
    <mergeCell ref="AE88:AF88"/>
    <mergeCell ref="L88:M88"/>
    <mergeCell ref="N88:O88"/>
    <mergeCell ref="P88:Q88"/>
    <mergeCell ref="R88:S88"/>
    <mergeCell ref="T88:U88"/>
    <mergeCell ref="B88:C88"/>
    <mergeCell ref="D88:E88"/>
    <mergeCell ref="F88:G88"/>
    <mergeCell ref="H88:I88"/>
    <mergeCell ref="J88:K88"/>
    <mergeCell ref="AM3:AN3"/>
    <mergeCell ref="AM12:AN12"/>
    <mergeCell ref="D87:E87"/>
    <mergeCell ref="F87:G87"/>
    <mergeCell ref="H87:I87"/>
    <mergeCell ref="J87:K87"/>
    <mergeCell ref="L87:M87"/>
    <mergeCell ref="N87:O87"/>
    <mergeCell ref="P87:Q87"/>
    <mergeCell ref="R87:S87"/>
    <mergeCell ref="T87:U87"/>
    <mergeCell ref="V87:W87"/>
    <mergeCell ref="X87:Y87"/>
    <mergeCell ref="Z87:AA87"/>
    <mergeCell ref="AB87:AC87"/>
    <mergeCell ref="AE87:AF87"/>
    <mergeCell ref="D1:K1"/>
    <mergeCell ref="L1:U1"/>
    <mergeCell ref="V1:AA1"/>
    <mergeCell ref="AB1:AC1"/>
    <mergeCell ref="AE1:AF1"/>
  </mergeCells>
  <conditionalFormatting sqref="D88:L88">
    <cfRule type="cellIs" dxfId="89" priority="7" operator="lessThan">
      <formula>0.7</formula>
    </cfRule>
    <cfRule type="cellIs" dxfId="88" priority="8" operator="greaterThanOrEqual">
      <formula>0.7</formula>
    </cfRule>
  </conditionalFormatting>
  <conditionalFormatting sqref="G86">
    <cfRule type="cellIs" dxfId="87" priority="11" operator="greaterThanOrEqual">
      <formula>0.9</formula>
    </cfRule>
  </conditionalFormatting>
  <conditionalFormatting sqref="I86">
    <cfRule type="cellIs" dxfId="86" priority="12" operator="greaterThanOrEqual">
      <formula>0.9</formula>
    </cfRule>
  </conditionalFormatting>
  <conditionalFormatting sqref="K86">
    <cfRule type="cellIs" dxfId="85" priority="27" operator="greaterThanOrEqual">
      <formula>0.9</formula>
    </cfRule>
  </conditionalFormatting>
  <conditionalFormatting sqref="N88">
    <cfRule type="cellIs" dxfId="84" priority="90" operator="lessThan">
      <formula>0.7</formula>
    </cfRule>
    <cfRule type="cellIs" dxfId="83" priority="91" operator="greaterThanOrEqual">
      <formula>0.7</formula>
    </cfRule>
  </conditionalFormatting>
  <conditionalFormatting sqref="P88">
    <cfRule type="cellIs" dxfId="82" priority="88" operator="lessThan">
      <formula>0.7</formula>
    </cfRule>
    <cfRule type="cellIs" dxfId="81" priority="89" operator="greaterThanOrEqual">
      <formula>0.7</formula>
    </cfRule>
  </conditionalFormatting>
  <conditionalFormatting sqref="R88:AB88">
    <cfRule type="cellIs" dxfId="80" priority="5" operator="lessThan">
      <formula>0.7</formula>
    </cfRule>
    <cfRule type="cellIs" dxfId="79" priority="6" operator="greaterThanOrEqual">
      <formula>0.7</formula>
    </cfRule>
  </conditionalFormatting>
  <conditionalFormatting sqref="U86">
    <cfRule type="cellIs" dxfId="78" priority="9" operator="greaterThanOrEqual">
      <formula>0.9</formula>
    </cfRule>
  </conditionalFormatting>
  <conditionalFormatting sqref="AC86">
    <cfRule type="cellIs" dxfId="77" priority="21" operator="greaterThanOrEqual">
      <formula>0.9</formula>
    </cfRule>
  </conditionalFormatting>
  <conditionalFormatting sqref="AE88">
    <cfRule type="cellIs" dxfId="76" priority="28" operator="lessThan">
      <formula>0.7</formula>
    </cfRule>
    <cfRule type="cellIs" dxfId="75" priority="29" operator="greaterThanOrEqual">
      <formula>0.7</formula>
    </cfRule>
  </conditionalFormatting>
  <conditionalFormatting sqref="AF86">
    <cfRule type="cellIs" dxfId="74" priority="25" operator="greaterThanOrEqual">
      <formula>0.9</formula>
    </cfRule>
  </conditionalFormatting>
  <conditionalFormatting sqref="AI3:AI80">
    <cfRule type="cellIs" dxfId="73" priority="73" operator="greaterThanOrEqual">
      <formula>1</formula>
    </cfRule>
    <cfRule type="cellIs" dxfId="72" priority="74" operator="between">
      <formula>0.9</formula>
      <formula>0.99</formula>
    </cfRule>
    <cfRule type="cellIs" dxfId="71" priority="75" operator="between">
      <formula>0.8</formula>
      <formula>0.89</formula>
    </cfRule>
    <cfRule type="cellIs" dxfId="70" priority="76" operator="between">
      <formula>0.7</formula>
      <formula>0.79</formula>
    </cfRule>
    <cfRule type="cellIs" dxfId="69" priority="77" operator="between">
      <formula>0.6</formula>
      <formula>0.69</formula>
    </cfRule>
    <cfRule type="cellIs" dxfId="68" priority="78" operator="between">
      <formula>0.5</formula>
      <formula>0.59</formula>
    </cfRule>
    <cfRule type="cellIs" dxfId="67" priority="79" operator="between">
      <formula>0.4</formula>
      <formula>0.49</formula>
    </cfRule>
    <cfRule type="cellIs" dxfId="66" priority="80" operator="between">
      <formula>0.3</formula>
      <formula>0.39</formula>
    </cfRule>
    <cfRule type="cellIs" dxfId="65" priority="81" operator="between">
      <formula>0.2</formula>
      <formula>0.29</formula>
    </cfRule>
    <cfRule type="cellIs" dxfId="64" priority="82" operator="between">
      <formula>0.1</formula>
      <formula>0.19</formula>
    </cfRule>
    <cfRule type="cellIs" dxfId="63" priority="83" operator="between">
      <formula>0</formula>
      <formula>0.09</formula>
    </cfRule>
  </conditionalFormatting>
  <conditionalFormatting sqref="AI81">
    <cfRule type="colorScale" priority="107">
      <colorScale>
        <cfvo type="min"/>
        <cfvo type="percent" val="50"/>
        <cfvo type="max"/>
        <color rgb="FFFF0000"/>
        <color rgb="FFFFFF00"/>
        <color rgb="FF00B050"/>
      </colorScale>
    </cfRule>
  </conditionalFormatting>
  <conditionalFormatting sqref="AI82:AI86">
    <cfRule type="cellIs" dxfId="62" priority="40" operator="greaterThanOrEqual">
      <formula>1</formula>
    </cfRule>
    <cfRule type="cellIs" dxfId="61" priority="41" operator="between">
      <formula>0.9</formula>
      <formula>0.99</formula>
    </cfRule>
    <cfRule type="cellIs" dxfId="60" priority="42" operator="between">
      <formula>0.8</formula>
      <formula>0.89</formula>
    </cfRule>
    <cfRule type="cellIs" dxfId="59" priority="43" operator="between">
      <formula>0.7</formula>
      <formula>0.79</formula>
    </cfRule>
    <cfRule type="cellIs" dxfId="58" priority="44" operator="between">
      <formula>0.6</formula>
      <formula>0.69</formula>
    </cfRule>
    <cfRule type="cellIs" dxfId="57" priority="45" operator="between">
      <formula>0.5</formula>
      <formula>0.59</formula>
    </cfRule>
    <cfRule type="cellIs" dxfId="56" priority="46" operator="between">
      <formula>0.4</formula>
      <formula>0.49</formula>
    </cfRule>
    <cfRule type="cellIs" dxfId="55" priority="47" operator="between">
      <formula>0.3</formula>
      <formula>0.39</formula>
    </cfRule>
    <cfRule type="cellIs" dxfId="54" priority="48" operator="between">
      <formula>0.2</formula>
      <formula>0.29</formula>
    </cfRule>
    <cfRule type="cellIs" dxfId="53" priority="49" operator="between">
      <formula>0.1</formula>
      <formula>0.19</formula>
    </cfRule>
    <cfRule type="cellIs" dxfId="52" priority="50" operator="between">
      <formula>0</formula>
      <formula>0.09</formula>
    </cfRule>
  </conditionalFormatting>
  <conditionalFormatting sqref="AK3:AK18">
    <cfRule type="colorScale" priority="4">
      <colorScale>
        <cfvo type="min"/>
        <cfvo type="percentile" val="50"/>
        <cfvo type="max"/>
        <color rgb="FFFF0000"/>
        <color rgb="FFFFFF00"/>
        <color rgb="FF00B050"/>
      </colorScale>
    </cfRule>
  </conditionalFormatting>
  <conditionalFormatting sqref="AK19:AK80">
    <cfRule type="colorScale" priority="3">
      <colorScale>
        <cfvo type="min"/>
        <cfvo type="percentile" val="50"/>
        <cfvo type="max"/>
        <color rgb="FFFF0000"/>
        <color rgb="FFFFFF00"/>
        <color rgb="FF00B050"/>
      </colorScale>
    </cfRule>
  </conditionalFormatting>
  <conditionalFormatting sqref="AK82:AK83">
    <cfRule type="cellIs" dxfId="51" priority="108" operator="equal">
      <formula>0.75</formula>
    </cfRule>
    <cfRule type="cellIs" dxfId="50" priority="109" operator="equal">
      <formula>0.5</formula>
    </cfRule>
    <cfRule type="cellIs" dxfId="49" priority="110" operator="equal">
      <formula>0.25</formula>
    </cfRule>
    <cfRule type="cellIs" dxfId="48" priority="111" operator="equal">
      <formula>0</formula>
    </cfRule>
  </conditionalFormatting>
  <conditionalFormatting sqref="AK84:AK86">
    <cfRule type="colorScale" priority="2">
      <colorScale>
        <cfvo type="min"/>
        <cfvo type="percentile" val="50"/>
        <cfvo type="max"/>
        <color rgb="FFFF0000"/>
        <color rgb="FFFFFF00"/>
        <color rgb="FF00B050"/>
      </colorScale>
    </cfRule>
  </conditionalFormatting>
  <conditionalFormatting sqref="AM5:AM9">
    <cfRule type="cellIs" dxfId="47" priority="101" operator="equal">
      <formula>1</formula>
    </cfRule>
    <cfRule type="cellIs" dxfId="46" priority="102" operator="equal">
      <formula>0.75</formula>
    </cfRule>
    <cfRule type="cellIs" dxfId="45" priority="103" operator="equal">
      <formula>0.5</formula>
    </cfRule>
    <cfRule type="cellIs" dxfId="44" priority="104" operator="equal">
      <formula>0.25</formula>
    </cfRule>
    <cfRule type="cellIs" dxfId="43" priority="105" operator="equal">
      <formula>0</formula>
    </cfRule>
  </conditionalFormatting>
  <conditionalFormatting sqref="AM14:AM24">
    <cfRule type="colorScale" priority="106">
      <colorScale>
        <cfvo type="min"/>
        <cfvo type="percentile" val="50"/>
        <cfvo type="max"/>
        <color rgb="FFFF0000"/>
        <color rgb="FFFFFF00"/>
        <color rgb="FF00B050"/>
      </colorScale>
    </cfRule>
  </conditionalFormatting>
  <conditionalFormatting sqref="E86 AA86">
    <cfRule type="cellIs" dxfId="42" priority="1" operator="greaterThan">
      <formula>0.95</formula>
    </cfRule>
  </conditionalFormatting>
  <pageMargins left="0.511811024" right="0.511811024" top="0.78740157499999996" bottom="0.78740157499999996" header="0.31496062000000002" footer="0.31496062000000002"/>
  <pageSetup paperSize="9"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Plan2">
    <tabColor theme="4" tint="0.39994506668294322"/>
  </sheetPr>
  <dimension ref="A1:AN109"/>
  <sheetViews>
    <sheetView showGridLines="0" zoomScaleNormal="100" workbookViewId="0">
      <pane ySplit="2" topLeftCell="A81" activePane="bottomLeft" state="frozen"/>
      <selection activeCell="A94" sqref="A94:XFD94"/>
      <selection pane="bottomLeft" activeCell="AN97" sqref="AN97"/>
    </sheetView>
  </sheetViews>
  <sheetFormatPr defaultColWidth="9.140625" defaultRowHeight="15" outlineLevelRow="1" outlineLevelCol="1"/>
  <cols>
    <col min="1" max="1" width="18.140625" style="149" customWidth="1"/>
    <col min="2" max="2" width="23.85546875" style="149" customWidth="1"/>
    <col min="3" max="3" width="14.140625" style="165" customWidth="1"/>
    <col min="4" max="29" width="13.42578125" style="165" hidden="1" customWidth="1" outlineLevel="1"/>
    <col min="30" max="30" width="9.140625" style="149" customWidth="1" collapsed="1"/>
    <col min="31" max="32" width="13.42578125" style="165" customWidth="1"/>
    <col min="33" max="33" width="9.140625" style="149" customWidth="1"/>
    <col min="34" max="37" width="20.28515625" style="149" customWidth="1"/>
    <col min="38" max="38" width="9.140625" style="149"/>
    <col min="39" max="39" width="26.7109375" style="149" customWidth="1"/>
    <col min="40" max="40" width="18" style="149" customWidth="1"/>
    <col min="41" max="16384" width="9.140625" style="149"/>
  </cols>
  <sheetData>
    <row r="1" spans="1:40">
      <c r="D1" s="323" t="s">
        <v>1</v>
      </c>
      <c r="E1" s="323"/>
      <c r="F1" s="323"/>
      <c r="G1" s="323"/>
      <c r="H1" s="323"/>
      <c r="I1" s="323"/>
      <c r="J1" s="323"/>
      <c r="K1" s="323"/>
      <c r="L1" s="324" t="s">
        <v>2</v>
      </c>
      <c r="M1" s="325"/>
      <c r="N1" s="325"/>
      <c r="O1" s="325"/>
      <c r="P1" s="325"/>
      <c r="Q1" s="325"/>
      <c r="R1" s="325"/>
      <c r="S1" s="325"/>
      <c r="T1" s="325"/>
      <c r="U1" s="326"/>
      <c r="V1" s="327" t="s">
        <v>3</v>
      </c>
      <c r="W1" s="327"/>
      <c r="X1" s="327"/>
      <c r="Y1" s="327"/>
      <c r="Z1" s="327"/>
      <c r="AA1" s="327"/>
      <c r="AB1" s="310" t="s">
        <v>4</v>
      </c>
      <c r="AC1" s="311"/>
      <c r="AE1" s="328" t="s">
        <v>2</v>
      </c>
      <c r="AF1" s="329"/>
    </row>
    <row r="2" spans="1:40" ht="59.25" customHeight="1">
      <c r="A2" s="2" t="s">
        <v>5</v>
      </c>
      <c r="B2" s="2" t="s">
        <v>6</v>
      </c>
      <c r="C2" s="17" t="s">
        <v>138</v>
      </c>
      <c r="D2" s="195" t="s">
        <v>8</v>
      </c>
      <c r="E2" s="206" t="s">
        <v>9</v>
      </c>
      <c r="F2" s="195" t="s">
        <v>10</v>
      </c>
      <c r="G2" s="206" t="s">
        <v>11</v>
      </c>
      <c r="H2" s="195" t="s">
        <v>12</v>
      </c>
      <c r="I2" s="206" t="s">
        <v>13</v>
      </c>
      <c r="J2" s="195" t="s">
        <v>14</v>
      </c>
      <c r="K2" s="206" t="s">
        <v>15</v>
      </c>
      <c r="L2" s="195" t="s">
        <v>16</v>
      </c>
      <c r="M2" s="3" t="s">
        <v>17</v>
      </c>
      <c r="N2" s="195" t="s">
        <v>18</v>
      </c>
      <c r="O2" s="3" t="s">
        <v>19</v>
      </c>
      <c r="P2" s="195" t="s">
        <v>20</v>
      </c>
      <c r="Q2" s="3" t="s">
        <v>21</v>
      </c>
      <c r="R2" s="195" t="s">
        <v>22</v>
      </c>
      <c r="S2" s="3" t="s">
        <v>23</v>
      </c>
      <c r="T2" s="195" t="s">
        <v>24</v>
      </c>
      <c r="U2" s="3" t="s">
        <v>25</v>
      </c>
      <c r="V2" s="195" t="s">
        <v>26</v>
      </c>
      <c r="W2" s="199" t="s">
        <v>27</v>
      </c>
      <c r="X2" s="195" t="s">
        <v>28</v>
      </c>
      <c r="Y2" s="199" t="s">
        <v>29</v>
      </c>
      <c r="Z2" s="195" t="s">
        <v>30</v>
      </c>
      <c r="AA2" s="199" t="s">
        <v>31</v>
      </c>
      <c r="AB2" s="195" t="s">
        <v>32</v>
      </c>
      <c r="AC2" s="210" t="s">
        <v>33</v>
      </c>
      <c r="AE2" s="195" t="s">
        <v>34</v>
      </c>
      <c r="AF2" s="196" t="s">
        <v>139</v>
      </c>
      <c r="AH2" s="213" t="s">
        <v>36</v>
      </c>
      <c r="AI2" s="213" t="s">
        <v>37</v>
      </c>
      <c r="AJ2" s="210" t="s">
        <v>38</v>
      </c>
      <c r="AK2" s="210" t="s">
        <v>39</v>
      </c>
    </row>
    <row r="3" spans="1:40" ht="15" customHeight="1">
      <c r="A3" s="152" t="s">
        <v>40</v>
      </c>
      <c r="B3" s="152" t="s">
        <v>41</v>
      </c>
      <c r="C3" s="155">
        <v>123</v>
      </c>
      <c r="D3" s="6">
        <v>75</v>
      </c>
      <c r="E3" s="207">
        <f>D3/C3</f>
        <v>0.6097560975609756</v>
      </c>
      <c r="F3" s="6">
        <v>57</v>
      </c>
      <c r="G3" s="207">
        <f>F3/C3</f>
        <v>0.46341463414634149</v>
      </c>
      <c r="H3" s="6">
        <v>39</v>
      </c>
      <c r="I3" s="207">
        <f>H3/C3</f>
        <v>0.31707317073170732</v>
      </c>
      <c r="J3" s="6">
        <v>93</v>
      </c>
      <c r="K3" s="207">
        <f>J3/C3</f>
        <v>0.75609756097560976</v>
      </c>
      <c r="L3" s="6">
        <v>98</v>
      </c>
      <c r="M3" s="208">
        <f t="shared" ref="M3:M34" si="0">L3/C3</f>
        <v>0.7967479674796748</v>
      </c>
      <c r="N3" s="6">
        <v>96</v>
      </c>
      <c r="O3" s="208">
        <f t="shared" ref="O3:O34" si="1">N3/C3</f>
        <v>0.78048780487804881</v>
      </c>
      <c r="P3" s="6">
        <v>122</v>
      </c>
      <c r="Q3" s="208">
        <f t="shared" ref="Q3:Q34" si="2">P3/C3</f>
        <v>0.99186991869918695</v>
      </c>
      <c r="R3" s="6">
        <v>113</v>
      </c>
      <c r="S3" s="208">
        <f t="shared" ref="S3:S34" si="3">R3/C3</f>
        <v>0.91869918699186992</v>
      </c>
      <c r="T3" s="6">
        <v>114</v>
      </c>
      <c r="U3" s="208">
        <f t="shared" ref="U3:U34" si="4">T3/C3</f>
        <v>0.92682926829268297</v>
      </c>
      <c r="V3" s="6">
        <v>119</v>
      </c>
      <c r="W3" s="209">
        <f t="shared" ref="W3:W34" si="5">V3/C3</f>
        <v>0.96747967479674801</v>
      </c>
      <c r="X3" s="6">
        <v>112</v>
      </c>
      <c r="Y3" s="209">
        <f t="shared" ref="Y3:Y34" si="6">X3/C3</f>
        <v>0.91056910569105687</v>
      </c>
      <c r="Z3" s="6">
        <v>123</v>
      </c>
      <c r="AA3" s="209">
        <f t="shared" ref="AA3:AA34" si="7">Z3/C3</f>
        <v>1</v>
      </c>
      <c r="AB3" s="6">
        <v>123</v>
      </c>
      <c r="AC3" s="211">
        <f t="shared" ref="AC3:AC34" si="8">AB3/C3</f>
        <v>1</v>
      </c>
      <c r="AE3" s="212">
        <v>0</v>
      </c>
      <c r="AF3" s="172">
        <f t="shared" ref="AF3:AF34" si="9">AE3/C3</f>
        <v>0</v>
      </c>
      <c r="AH3" s="121">
        <f>cálculos2!O3</f>
        <v>4</v>
      </c>
      <c r="AI3" s="214">
        <f>AH3*0.1</f>
        <v>0.4</v>
      </c>
      <c r="AJ3" s="121">
        <f>cálculos2!P3</f>
        <v>1</v>
      </c>
      <c r="AK3" s="215">
        <f>AJ3*0.25</f>
        <v>0.25</v>
      </c>
      <c r="AM3" s="314" t="s">
        <v>42</v>
      </c>
      <c r="AN3" s="314"/>
    </row>
    <row r="4" spans="1:40">
      <c r="A4" s="152" t="s">
        <v>43</v>
      </c>
      <c r="B4" s="152" t="s">
        <v>44</v>
      </c>
      <c r="C4" s="155">
        <v>48</v>
      </c>
      <c r="D4" s="6">
        <v>30</v>
      </c>
      <c r="E4" s="207">
        <f t="shared" ref="E4:E67" si="10">D4/C4</f>
        <v>0.625</v>
      </c>
      <c r="F4" s="6">
        <v>12</v>
      </c>
      <c r="G4" s="207">
        <f t="shared" ref="G4:G67" si="11">F4/C4</f>
        <v>0.25</v>
      </c>
      <c r="H4" s="6">
        <v>8</v>
      </c>
      <c r="I4" s="207">
        <f t="shared" ref="I4:I67" si="12">H4/C4</f>
        <v>0.16666666666666666</v>
      </c>
      <c r="J4" s="6">
        <v>42</v>
      </c>
      <c r="K4" s="207">
        <f t="shared" ref="K4:K67" si="13">J4/C4</f>
        <v>0.875</v>
      </c>
      <c r="L4" s="6">
        <v>53</v>
      </c>
      <c r="M4" s="208">
        <f t="shared" si="0"/>
        <v>1.1041666666666667</v>
      </c>
      <c r="N4" s="6">
        <v>49</v>
      </c>
      <c r="O4" s="208">
        <f t="shared" si="1"/>
        <v>1.0208333333333333</v>
      </c>
      <c r="P4" s="6">
        <v>44</v>
      </c>
      <c r="Q4" s="208">
        <f t="shared" si="2"/>
        <v>0.91666666666666663</v>
      </c>
      <c r="R4" s="6">
        <v>49</v>
      </c>
      <c r="S4" s="208">
        <f t="shared" si="3"/>
        <v>1.0208333333333333</v>
      </c>
      <c r="T4" s="6">
        <v>25</v>
      </c>
      <c r="U4" s="208">
        <f t="shared" si="4"/>
        <v>0.52083333333333337</v>
      </c>
      <c r="V4" s="6">
        <v>52</v>
      </c>
      <c r="W4" s="209">
        <f t="shared" si="5"/>
        <v>1.0833333333333333</v>
      </c>
      <c r="X4" s="6">
        <v>43</v>
      </c>
      <c r="Y4" s="209">
        <f t="shared" si="6"/>
        <v>0.89583333333333337</v>
      </c>
      <c r="Z4" s="6">
        <v>48</v>
      </c>
      <c r="AA4" s="209">
        <f t="shared" si="7"/>
        <v>1</v>
      </c>
      <c r="AB4" s="6">
        <v>57</v>
      </c>
      <c r="AC4" s="211">
        <f t="shared" si="8"/>
        <v>1.1875</v>
      </c>
      <c r="AE4" s="212">
        <v>0</v>
      </c>
      <c r="AF4" s="172">
        <f t="shared" si="9"/>
        <v>0</v>
      </c>
      <c r="AH4" s="121">
        <f>cálculos2!O4</f>
        <v>6</v>
      </c>
      <c r="AI4" s="214">
        <f t="shared" ref="AI4:AI67" si="14">AH4*0.1</f>
        <v>0.60000000000000009</v>
      </c>
      <c r="AJ4" s="121">
        <f>cálculos2!P4</f>
        <v>2</v>
      </c>
      <c r="AK4" s="215">
        <f t="shared" ref="AK4:AK67" si="15">AJ4*0.25</f>
        <v>0.5</v>
      </c>
      <c r="AM4" s="210" t="s">
        <v>45</v>
      </c>
      <c r="AN4" s="210" t="s">
        <v>46</v>
      </c>
    </row>
    <row r="5" spans="1:40">
      <c r="A5" s="152" t="s">
        <v>47</v>
      </c>
      <c r="B5" s="152" t="s">
        <v>48</v>
      </c>
      <c r="C5" s="155">
        <v>68</v>
      </c>
      <c r="D5" s="6">
        <v>46</v>
      </c>
      <c r="E5" s="207">
        <f t="shared" si="10"/>
        <v>0.67647058823529416</v>
      </c>
      <c r="F5" s="6">
        <v>16</v>
      </c>
      <c r="G5" s="207">
        <f t="shared" si="11"/>
        <v>0.23529411764705882</v>
      </c>
      <c r="H5" s="6">
        <v>10</v>
      </c>
      <c r="I5" s="207">
        <f t="shared" si="12"/>
        <v>0.14705882352941177</v>
      </c>
      <c r="J5" s="6">
        <v>57</v>
      </c>
      <c r="K5" s="207">
        <f t="shared" si="13"/>
        <v>0.83823529411764708</v>
      </c>
      <c r="L5" s="6">
        <v>52</v>
      </c>
      <c r="M5" s="208">
        <f t="shared" si="0"/>
        <v>0.76470588235294112</v>
      </c>
      <c r="N5" s="6">
        <v>52</v>
      </c>
      <c r="O5" s="208">
        <f t="shared" si="1"/>
        <v>0.76470588235294112</v>
      </c>
      <c r="P5" s="6">
        <v>41</v>
      </c>
      <c r="Q5" s="208">
        <f t="shared" si="2"/>
        <v>0.6029411764705882</v>
      </c>
      <c r="R5" s="6">
        <v>46</v>
      </c>
      <c r="S5" s="208">
        <f t="shared" si="3"/>
        <v>0.67647058823529416</v>
      </c>
      <c r="T5" s="6">
        <v>65</v>
      </c>
      <c r="U5" s="208">
        <f t="shared" si="4"/>
        <v>0.95588235294117652</v>
      </c>
      <c r="V5" s="6">
        <v>39</v>
      </c>
      <c r="W5" s="209">
        <f t="shared" si="5"/>
        <v>0.57352941176470584</v>
      </c>
      <c r="X5" s="6">
        <v>52</v>
      </c>
      <c r="Y5" s="209">
        <f t="shared" si="6"/>
        <v>0.76470588235294112</v>
      </c>
      <c r="Z5" s="6">
        <v>42</v>
      </c>
      <c r="AA5" s="209">
        <f t="shared" si="7"/>
        <v>0.61764705882352944</v>
      </c>
      <c r="AB5" s="6">
        <v>41</v>
      </c>
      <c r="AC5" s="211">
        <f t="shared" si="8"/>
        <v>0.6029411764705882</v>
      </c>
      <c r="AE5" s="212">
        <v>4</v>
      </c>
      <c r="AF5" s="172">
        <f t="shared" si="9"/>
        <v>5.8823529411764705E-2</v>
      </c>
      <c r="AH5" s="121">
        <f>cálculos2!O5</f>
        <v>1</v>
      </c>
      <c r="AI5" s="214">
        <f t="shared" si="14"/>
        <v>0.1</v>
      </c>
      <c r="AJ5" s="121">
        <f>cálculos2!P5</f>
        <v>0</v>
      </c>
      <c r="AK5" s="215">
        <f t="shared" si="15"/>
        <v>0</v>
      </c>
      <c r="AM5" s="214">
        <v>0</v>
      </c>
      <c r="AN5" s="6">
        <f>COUNTIF($AK$3:$AK$80,"=0")</f>
        <v>32</v>
      </c>
    </row>
    <row r="6" spans="1:40">
      <c r="A6" s="152" t="s">
        <v>49</v>
      </c>
      <c r="B6" s="152" t="s">
        <v>50</v>
      </c>
      <c r="C6" s="155">
        <v>104</v>
      </c>
      <c r="D6" s="6">
        <v>63</v>
      </c>
      <c r="E6" s="207">
        <f t="shared" si="10"/>
        <v>0.60576923076923073</v>
      </c>
      <c r="F6" s="6">
        <v>32</v>
      </c>
      <c r="G6" s="207">
        <f t="shared" si="11"/>
        <v>0.30769230769230771</v>
      </c>
      <c r="H6" s="6">
        <v>18</v>
      </c>
      <c r="I6" s="207">
        <f t="shared" si="12"/>
        <v>0.17307692307692307</v>
      </c>
      <c r="J6" s="6">
        <v>99</v>
      </c>
      <c r="K6" s="207">
        <f t="shared" si="13"/>
        <v>0.95192307692307687</v>
      </c>
      <c r="L6" s="6">
        <v>96</v>
      </c>
      <c r="M6" s="208">
        <f t="shared" si="0"/>
        <v>0.92307692307692313</v>
      </c>
      <c r="N6" s="6">
        <v>96</v>
      </c>
      <c r="O6" s="208">
        <f t="shared" si="1"/>
        <v>0.92307692307692313</v>
      </c>
      <c r="P6" s="6">
        <v>78</v>
      </c>
      <c r="Q6" s="208">
        <f t="shared" si="2"/>
        <v>0.75</v>
      </c>
      <c r="R6" s="6">
        <v>82</v>
      </c>
      <c r="S6" s="208">
        <f t="shared" si="3"/>
        <v>0.78846153846153844</v>
      </c>
      <c r="T6" s="6">
        <v>101</v>
      </c>
      <c r="U6" s="208">
        <f t="shared" si="4"/>
        <v>0.97115384615384615</v>
      </c>
      <c r="V6" s="6">
        <v>90</v>
      </c>
      <c r="W6" s="209">
        <f t="shared" si="5"/>
        <v>0.86538461538461542</v>
      </c>
      <c r="X6" s="6">
        <v>95</v>
      </c>
      <c r="Y6" s="209">
        <f t="shared" si="6"/>
        <v>0.91346153846153844</v>
      </c>
      <c r="Z6" s="6">
        <v>92</v>
      </c>
      <c r="AA6" s="209">
        <f t="shared" si="7"/>
        <v>0.88461538461538458</v>
      </c>
      <c r="AB6" s="6">
        <v>79</v>
      </c>
      <c r="AC6" s="211">
        <f t="shared" si="8"/>
        <v>0.75961538461538458</v>
      </c>
      <c r="AE6" s="212">
        <v>7</v>
      </c>
      <c r="AF6" s="172">
        <f t="shared" si="9"/>
        <v>6.7307692307692304E-2</v>
      </c>
      <c r="AH6" s="121">
        <f>cálculos2!O6</f>
        <v>2</v>
      </c>
      <c r="AI6" s="214">
        <f t="shared" si="14"/>
        <v>0.2</v>
      </c>
      <c r="AJ6" s="121">
        <f>cálculos2!P6</f>
        <v>0</v>
      </c>
      <c r="AK6" s="215">
        <f t="shared" si="15"/>
        <v>0</v>
      </c>
      <c r="AM6" s="214">
        <v>0.25</v>
      </c>
      <c r="AN6" s="6">
        <f>COUNTIF($AK$3:$AK$80,"=0,25")</f>
        <v>19</v>
      </c>
    </row>
    <row r="7" spans="1:40">
      <c r="A7" s="152" t="s">
        <v>49</v>
      </c>
      <c r="B7" s="152" t="s">
        <v>51</v>
      </c>
      <c r="C7" s="155">
        <v>45</v>
      </c>
      <c r="D7" s="6">
        <v>28</v>
      </c>
      <c r="E7" s="207">
        <f t="shared" si="10"/>
        <v>0.62222222222222223</v>
      </c>
      <c r="F7" s="6">
        <v>26</v>
      </c>
      <c r="G7" s="207">
        <f t="shared" si="11"/>
        <v>0.57777777777777772</v>
      </c>
      <c r="H7" s="6">
        <v>18</v>
      </c>
      <c r="I7" s="207">
        <f t="shared" si="12"/>
        <v>0.4</v>
      </c>
      <c r="J7" s="6">
        <v>44</v>
      </c>
      <c r="K7" s="207">
        <f t="shared" si="13"/>
        <v>0.97777777777777775</v>
      </c>
      <c r="L7" s="6">
        <v>35</v>
      </c>
      <c r="M7" s="208">
        <f t="shared" si="0"/>
        <v>0.77777777777777779</v>
      </c>
      <c r="N7" s="6">
        <v>34</v>
      </c>
      <c r="O7" s="208">
        <f t="shared" si="1"/>
        <v>0.75555555555555554</v>
      </c>
      <c r="P7" s="6">
        <v>34</v>
      </c>
      <c r="Q7" s="208">
        <f t="shared" si="2"/>
        <v>0.75555555555555554</v>
      </c>
      <c r="R7" s="6">
        <v>28</v>
      </c>
      <c r="S7" s="208">
        <f t="shared" si="3"/>
        <v>0.62222222222222223</v>
      </c>
      <c r="T7" s="6">
        <v>37</v>
      </c>
      <c r="U7" s="208">
        <f t="shared" si="4"/>
        <v>0.82222222222222219</v>
      </c>
      <c r="V7" s="6">
        <v>33</v>
      </c>
      <c r="W7" s="209">
        <f t="shared" si="5"/>
        <v>0.73333333333333328</v>
      </c>
      <c r="X7" s="6">
        <v>40</v>
      </c>
      <c r="Y7" s="209">
        <f t="shared" si="6"/>
        <v>0.88888888888888884</v>
      </c>
      <c r="Z7" s="6">
        <v>36</v>
      </c>
      <c r="AA7" s="209">
        <f t="shared" si="7"/>
        <v>0.8</v>
      </c>
      <c r="AB7" s="6">
        <v>34</v>
      </c>
      <c r="AC7" s="211">
        <f t="shared" si="8"/>
        <v>0.75555555555555554</v>
      </c>
      <c r="AE7" s="212">
        <v>0</v>
      </c>
      <c r="AF7" s="172">
        <f t="shared" si="9"/>
        <v>0</v>
      </c>
      <c r="AH7" s="121">
        <f>cálculos2!O7</f>
        <v>1</v>
      </c>
      <c r="AI7" s="214">
        <f t="shared" si="14"/>
        <v>0.1</v>
      </c>
      <c r="AJ7" s="121">
        <f>cálculos2!P7</f>
        <v>0</v>
      </c>
      <c r="AK7" s="215">
        <f t="shared" si="15"/>
        <v>0</v>
      </c>
      <c r="AM7" s="214">
        <v>0.5</v>
      </c>
      <c r="AN7" s="6">
        <f>COUNTIF($AK$3:$AK$80,"=0,5")</f>
        <v>7</v>
      </c>
    </row>
    <row r="8" spans="1:40">
      <c r="A8" s="152" t="s">
        <v>47</v>
      </c>
      <c r="B8" s="152" t="s">
        <v>52</v>
      </c>
      <c r="C8" s="155">
        <v>36</v>
      </c>
      <c r="D8" s="6">
        <v>29</v>
      </c>
      <c r="E8" s="207">
        <f t="shared" si="10"/>
        <v>0.80555555555555558</v>
      </c>
      <c r="F8" s="6">
        <v>20</v>
      </c>
      <c r="G8" s="207">
        <f t="shared" si="11"/>
        <v>0.55555555555555558</v>
      </c>
      <c r="H8" s="6">
        <v>19</v>
      </c>
      <c r="I8" s="207">
        <f t="shared" si="12"/>
        <v>0.52777777777777779</v>
      </c>
      <c r="J8" s="6">
        <v>40</v>
      </c>
      <c r="K8" s="207">
        <f t="shared" si="13"/>
        <v>1.1111111111111112</v>
      </c>
      <c r="L8" s="6">
        <v>35</v>
      </c>
      <c r="M8" s="208">
        <f t="shared" si="0"/>
        <v>0.97222222222222221</v>
      </c>
      <c r="N8" s="6">
        <v>34</v>
      </c>
      <c r="O8" s="208">
        <f t="shared" si="1"/>
        <v>0.94444444444444442</v>
      </c>
      <c r="P8" s="6">
        <v>27</v>
      </c>
      <c r="Q8" s="208">
        <f t="shared" si="2"/>
        <v>0.75</v>
      </c>
      <c r="R8" s="6">
        <v>33</v>
      </c>
      <c r="S8" s="208">
        <f t="shared" si="3"/>
        <v>0.91666666666666663</v>
      </c>
      <c r="T8" s="6">
        <v>38</v>
      </c>
      <c r="U8" s="208">
        <f t="shared" si="4"/>
        <v>1.0555555555555556</v>
      </c>
      <c r="V8" s="6">
        <v>22</v>
      </c>
      <c r="W8" s="209">
        <f t="shared" si="5"/>
        <v>0.61111111111111116</v>
      </c>
      <c r="X8" s="6">
        <v>31</v>
      </c>
      <c r="Y8" s="209">
        <f t="shared" si="6"/>
        <v>0.86111111111111116</v>
      </c>
      <c r="Z8" s="6">
        <v>21</v>
      </c>
      <c r="AA8" s="209">
        <f t="shared" si="7"/>
        <v>0.58333333333333337</v>
      </c>
      <c r="AB8" s="6">
        <v>27</v>
      </c>
      <c r="AC8" s="211">
        <f t="shared" si="8"/>
        <v>0.75</v>
      </c>
      <c r="AE8" s="212">
        <v>0</v>
      </c>
      <c r="AF8" s="172">
        <f t="shared" si="9"/>
        <v>0</v>
      </c>
      <c r="AH8" s="121">
        <f>cálculos2!O8</f>
        <v>3</v>
      </c>
      <c r="AI8" s="214">
        <f t="shared" si="14"/>
        <v>0.30000000000000004</v>
      </c>
      <c r="AJ8" s="121">
        <f>cálculos2!P8</f>
        <v>1</v>
      </c>
      <c r="AK8" s="215">
        <f t="shared" si="15"/>
        <v>0.25</v>
      </c>
      <c r="AM8" s="214">
        <v>0.75</v>
      </c>
      <c r="AN8" s="6">
        <f>COUNTIF($AK$3:$AK$80,"=0,75")</f>
        <v>5</v>
      </c>
    </row>
    <row r="9" spans="1:40">
      <c r="A9" s="152" t="s">
        <v>49</v>
      </c>
      <c r="B9" s="152" t="s">
        <v>53</v>
      </c>
      <c r="C9" s="155">
        <v>124</v>
      </c>
      <c r="D9" s="6">
        <v>87</v>
      </c>
      <c r="E9" s="207">
        <f t="shared" si="10"/>
        <v>0.70161290322580649</v>
      </c>
      <c r="F9" s="6">
        <v>71</v>
      </c>
      <c r="G9" s="207">
        <f t="shared" si="11"/>
        <v>0.57258064516129037</v>
      </c>
      <c r="H9" s="6">
        <v>56</v>
      </c>
      <c r="I9" s="207">
        <f t="shared" si="12"/>
        <v>0.45161290322580644</v>
      </c>
      <c r="J9" s="6">
        <v>118</v>
      </c>
      <c r="K9" s="207">
        <f t="shared" si="13"/>
        <v>0.95161290322580649</v>
      </c>
      <c r="L9" s="6">
        <v>102</v>
      </c>
      <c r="M9" s="208">
        <f t="shared" si="0"/>
        <v>0.82258064516129037</v>
      </c>
      <c r="N9" s="6">
        <v>100</v>
      </c>
      <c r="O9" s="208">
        <f t="shared" si="1"/>
        <v>0.80645161290322576</v>
      </c>
      <c r="P9" s="6">
        <v>122</v>
      </c>
      <c r="Q9" s="208">
        <f t="shared" si="2"/>
        <v>0.9838709677419355</v>
      </c>
      <c r="R9" s="6">
        <v>105</v>
      </c>
      <c r="S9" s="208">
        <f t="shared" si="3"/>
        <v>0.84677419354838712</v>
      </c>
      <c r="T9" s="6">
        <v>91</v>
      </c>
      <c r="U9" s="208">
        <f t="shared" si="4"/>
        <v>0.7338709677419355</v>
      </c>
      <c r="V9" s="6">
        <v>137</v>
      </c>
      <c r="W9" s="209">
        <f t="shared" si="5"/>
        <v>1.1048387096774193</v>
      </c>
      <c r="X9" s="6">
        <v>128</v>
      </c>
      <c r="Y9" s="209">
        <f t="shared" si="6"/>
        <v>1.032258064516129</v>
      </c>
      <c r="Z9" s="6">
        <v>141</v>
      </c>
      <c r="AA9" s="209">
        <f t="shared" si="7"/>
        <v>1.1370967741935485</v>
      </c>
      <c r="AB9" s="6">
        <v>123</v>
      </c>
      <c r="AC9" s="211">
        <f t="shared" si="8"/>
        <v>0.99193548387096775</v>
      </c>
      <c r="AE9" s="212">
        <v>0</v>
      </c>
      <c r="AF9" s="172">
        <f t="shared" si="9"/>
        <v>0</v>
      </c>
      <c r="AH9" s="121">
        <f>cálculos2!O9</f>
        <v>6</v>
      </c>
      <c r="AI9" s="214">
        <f t="shared" si="14"/>
        <v>0.60000000000000009</v>
      </c>
      <c r="AJ9" s="121">
        <f>cálculos2!P9</f>
        <v>2</v>
      </c>
      <c r="AK9" s="215">
        <f t="shared" si="15"/>
        <v>0.5</v>
      </c>
      <c r="AM9" s="214">
        <v>1</v>
      </c>
      <c r="AN9" s="6">
        <f>COUNTIF($AK$3:$AK$80,"=1,0")</f>
        <v>15</v>
      </c>
    </row>
    <row r="10" spans="1:40" ht="15" customHeight="1">
      <c r="A10" s="152" t="s">
        <v>49</v>
      </c>
      <c r="B10" s="152" t="s">
        <v>54</v>
      </c>
      <c r="C10" s="155">
        <v>31</v>
      </c>
      <c r="D10" s="6">
        <v>6</v>
      </c>
      <c r="E10" s="207">
        <f t="shared" si="10"/>
        <v>0.19354838709677419</v>
      </c>
      <c r="F10" s="6">
        <v>1</v>
      </c>
      <c r="G10" s="207">
        <f t="shared" si="11"/>
        <v>3.2258064516129031E-2</v>
      </c>
      <c r="H10" s="6">
        <v>1</v>
      </c>
      <c r="I10" s="207">
        <f t="shared" si="12"/>
        <v>3.2258064516129031E-2</v>
      </c>
      <c r="J10" s="6">
        <v>31</v>
      </c>
      <c r="K10" s="207">
        <f t="shared" si="13"/>
        <v>1</v>
      </c>
      <c r="L10" s="6">
        <v>21</v>
      </c>
      <c r="M10" s="208">
        <f t="shared" si="0"/>
        <v>0.67741935483870963</v>
      </c>
      <c r="N10" s="6">
        <v>18</v>
      </c>
      <c r="O10" s="208">
        <f t="shared" si="1"/>
        <v>0.58064516129032262</v>
      </c>
      <c r="P10" s="6">
        <v>21</v>
      </c>
      <c r="Q10" s="208">
        <f t="shared" si="2"/>
        <v>0.67741935483870963</v>
      </c>
      <c r="R10" s="6">
        <v>25</v>
      </c>
      <c r="S10" s="208">
        <f t="shared" si="3"/>
        <v>0.80645161290322576</v>
      </c>
      <c r="T10" s="6">
        <v>11</v>
      </c>
      <c r="U10" s="208">
        <f t="shared" si="4"/>
        <v>0.35483870967741937</v>
      </c>
      <c r="V10" s="6">
        <v>24</v>
      </c>
      <c r="W10" s="209">
        <f t="shared" si="5"/>
        <v>0.77419354838709675</v>
      </c>
      <c r="X10" s="6">
        <v>24</v>
      </c>
      <c r="Y10" s="209">
        <f t="shared" si="6"/>
        <v>0.77419354838709675</v>
      </c>
      <c r="Z10" s="6">
        <v>16</v>
      </c>
      <c r="AA10" s="209">
        <f t="shared" si="7"/>
        <v>0.5161290322580645</v>
      </c>
      <c r="AB10" s="6">
        <v>21</v>
      </c>
      <c r="AC10" s="211">
        <f t="shared" si="8"/>
        <v>0.67741935483870963</v>
      </c>
      <c r="AE10" s="212">
        <v>0</v>
      </c>
      <c r="AF10" s="172">
        <f t="shared" si="9"/>
        <v>0</v>
      </c>
      <c r="AH10" s="121">
        <f>cálculos2!O10</f>
        <v>1</v>
      </c>
      <c r="AI10" s="214">
        <f t="shared" si="14"/>
        <v>0.1</v>
      </c>
      <c r="AJ10" s="121">
        <f>cálculos2!P10</f>
        <v>0</v>
      </c>
      <c r="AK10" s="215">
        <f t="shared" si="15"/>
        <v>0</v>
      </c>
    </row>
    <row r="11" spans="1:40">
      <c r="A11" s="152" t="s">
        <v>40</v>
      </c>
      <c r="B11" s="152" t="s">
        <v>55</v>
      </c>
      <c r="C11" s="155">
        <v>495</v>
      </c>
      <c r="D11" s="6">
        <v>366</v>
      </c>
      <c r="E11" s="207">
        <f t="shared" si="10"/>
        <v>0.73939393939393938</v>
      </c>
      <c r="F11" s="6">
        <v>173</v>
      </c>
      <c r="G11" s="207">
        <f t="shared" si="11"/>
        <v>0.34949494949494947</v>
      </c>
      <c r="H11" s="6">
        <v>109</v>
      </c>
      <c r="I11" s="207">
        <f t="shared" si="12"/>
        <v>0.2202020202020202</v>
      </c>
      <c r="J11" s="6">
        <v>519</v>
      </c>
      <c r="K11" s="207">
        <f t="shared" si="13"/>
        <v>1.0484848484848486</v>
      </c>
      <c r="L11" s="6">
        <v>455</v>
      </c>
      <c r="M11" s="208">
        <f t="shared" si="0"/>
        <v>0.91919191919191923</v>
      </c>
      <c r="N11" s="6">
        <v>442</v>
      </c>
      <c r="O11" s="208">
        <f t="shared" si="1"/>
        <v>0.89292929292929291</v>
      </c>
      <c r="P11" s="6">
        <v>393</v>
      </c>
      <c r="Q11" s="208">
        <f t="shared" si="2"/>
        <v>0.79393939393939394</v>
      </c>
      <c r="R11" s="6">
        <v>425</v>
      </c>
      <c r="S11" s="208">
        <f t="shared" si="3"/>
        <v>0.85858585858585856</v>
      </c>
      <c r="T11" s="6">
        <v>400</v>
      </c>
      <c r="U11" s="208">
        <f t="shared" si="4"/>
        <v>0.80808080808080807</v>
      </c>
      <c r="V11" s="6">
        <v>418</v>
      </c>
      <c r="W11" s="209">
        <f t="shared" si="5"/>
        <v>0.84444444444444444</v>
      </c>
      <c r="X11" s="6">
        <v>477</v>
      </c>
      <c r="Y11" s="209">
        <f t="shared" si="6"/>
        <v>0.96363636363636362</v>
      </c>
      <c r="Z11" s="6">
        <v>426</v>
      </c>
      <c r="AA11" s="209">
        <f t="shared" si="7"/>
        <v>0.8606060606060606</v>
      </c>
      <c r="AB11" s="6">
        <v>408</v>
      </c>
      <c r="AC11" s="211">
        <f t="shared" si="8"/>
        <v>0.82424242424242422</v>
      </c>
      <c r="AE11" s="212">
        <v>16</v>
      </c>
      <c r="AF11" s="172">
        <f t="shared" si="9"/>
        <v>3.2323232323232323E-2</v>
      </c>
      <c r="AH11" s="121">
        <f>cálculos2!O11</f>
        <v>2</v>
      </c>
      <c r="AI11" s="214">
        <f t="shared" si="14"/>
        <v>0.2</v>
      </c>
      <c r="AJ11" s="121">
        <f>cálculos2!P11</f>
        <v>1</v>
      </c>
      <c r="AK11" s="215">
        <f t="shared" si="15"/>
        <v>0.25</v>
      </c>
    </row>
    <row r="12" spans="1:40">
      <c r="A12" s="152" t="s">
        <v>49</v>
      </c>
      <c r="B12" s="152" t="s">
        <v>56</v>
      </c>
      <c r="C12" s="155">
        <v>53</v>
      </c>
      <c r="D12" s="6">
        <v>37</v>
      </c>
      <c r="E12" s="207">
        <f t="shared" si="10"/>
        <v>0.69811320754716977</v>
      </c>
      <c r="F12" s="6">
        <v>32</v>
      </c>
      <c r="G12" s="207">
        <f t="shared" si="11"/>
        <v>0.60377358490566035</v>
      </c>
      <c r="H12" s="6">
        <v>19</v>
      </c>
      <c r="I12" s="207">
        <f t="shared" si="12"/>
        <v>0.35849056603773582</v>
      </c>
      <c r="J12" s="6">
        <v>49</v>
      </c>
      <c r="K12" s="207">
        <f t="shared" si="13"/>
        <v>0.92452830188679247</v>
      </c>
      <c r="L12" s="6">
        <v>41</v>
      </c>
      <c r="M12" s="208">
        <f t="shared" si="0"/>
        <v>0.77358490566037741</v>
      </c>
      <c r="N12" s="6">
        <v>41</v>
      </c>
      <c r="O12" s="208">
        <f t="shared" si="1"/>
        <v>0.77358490566037741</v>
      </c>
      <c r="P12" s="6">
        <v>34</v>
      </c>
      <c r="Q12" s="208">
        <f t="shared" si="2"/>
        <v>0.64150943396226412</v>
      </c>
      <c r="R12" s="6">
        <v>40</v>
      </c>
      <c r="S12" s="208">
        <f t="shared" si="3"/>
        <v>0.75471698113207553</v>
      </c>
      <c r="T12" s="6">
        <v>46</v>
      </c>
      <c r="U12" s="208">
        <f t="shared" si="4"/>
        <v>0.86792452830188682</v>
      </c>
      <c r="V12" s="6">
        <v>68</v>
      </c>
      <c r="W12" s="209">
        <f t="shared" si="5"/>
        <v>1.2830188679245282</v>
      </c>
      <c r="X12" s="6">
        <v>67</v>
      </c>
      <c r="Y12" s="209">
        <f t="shared" si="6"/>
        <v>1.2641509433962264</v>
      </c>
      <c r="Z12" s="6">
        <v>69</v>
      </c>
      <c r="AA12" s="209">
        <f t="shared" si="7"/>
        <v>1.3018867924528301</v>
      </c>
      <c r="AB12" s="6">
        <v>34</v>
      </c>
      <c r="AC12" s="211">
        <f t="shared" si="8"/>
        <v>0.64150943396226412</v>
      </c>
      <c r="AE12" s="212">
        <v>1</v>
      </c>
      <c r="AF12" s="172">
        <f t="shared" si="9"/>
        <v>1.8867924528301886E-2</v>
      </c>
      <c r="AH12" s="121">
        <f>cálculos2!O12</f>
        <v>4</v>
      </c>
      <c r="AI12" s="214">
        <f t="shared" si="14"/>
        <v>0.4</v>
      </c>
      <c r="AJ12" s="121">
        <f>cálculos2!P12</f>
        <v>1</v>
      </c>
      <c r="AK12" s="215">
        <f t="shared" si="15"/>
        <v>0.25</v>
      </c>
      <c r="AM12" s="315" t="s">
        <v>57</v>
      </c>
      <c r="AN12" s="315"/>
    </row>
    <row r="13" spans="1:40">
      <c r="A13" s="152" t="s">
        <v>47</v>
      </c>
      <c r="B13" s="152" t="s">
        <v>58</v>
      </c>
      <c r="C13" s="155">
        <v>140</v>
      </c>
      <c r="D13" s="6">
        <v>70</v>
      </c>
      <c r="E13" s="207">
        <f t="shared" si="10"/>
        <v>0.5</v>
      </c>
      <c r="F13" s="6">
        <v>55</v>
      </c>
      <c r="G13" s="207">
        <f t="shared" si="11"/>
        <v>0.39285714285714285</v>
      </c>
      <c r="H13" s="6">
        <v>43</v>
      </c>
      <c r="I13" s="207">
        <f t="shared" si="12"/>
        <v>0.30714285714285716</v>
      </c>
      <c r="J13" s="6">
        <v>122</v>
      </c>
      <c r="K13" s="207">
        <f t="shared" si="13"/>
        <v>0.87142857142857144</v>
      </c>
      <c r="L13" s="6">
        <v>90</v>
      </c>
      <c r="M13" s="208">
        <f t="shared" si="0"/>
        <v>0.6428571428571429</v>
      </c>
      <c r="N13" s="6">
        <v>89</v>
      </c>
      <c r="O13" s="208">
        <f t="shared" si="1"/>
        <v>0.63571428571428568</v>
      </c>
      <c r="P13" s="6">
        <v>98</v>
      </c>
      <c r="Q13" s="208">
        <f t="shared" si="2"/>
        <v>0.7</v>
      </c>
      <c r="R13" s="6">
        <v>96</v>
      </c>
      <c r="S13" s="208">
        <f t="shared" si="3"/>
        <v>0.68571428571428572</v>
      </c>
      <c r="T13" s="6">
        <v>116</v>
      </c>
      <c r="U13" s="208">
        <f t="shared" si="4"/>
        <v>0.82857142857142863</v>
      </c>
      <c r="V13" s="6">
        <v>85</v>
      </c>
      <c r="W13" s="209">
        <f t="shared" si="5"/>
        <v>0.6071428571428571</v>
      </c>
      <c r="X13" s="6">
        <v>114</v>
      </c>
      <c r="Y13" s="209">
        <f t="shared" si="6"/>
        <v>0.81428571428571428</v>
      </c>
      <c r="Z13" s="6">
        <v>98</v>
      </c>
      <c r="AA13" s="209">
        <f t="shared" si="7"/>
        <v>0.7</v>
      </c>
      <c r="AB13" s="6">
        <v>100</v>
      </c>
      <c r="AC13" s="211">
        <f t="shared" si="8"/>
        <v>0.7142857142857143</v>
      </c>
      <c r="AD13" s="149" t="s">
        <v>0</v>
      </c>
      <c r="AE13" s="212">
        <v>0</v>
      </c>
      <c r="AF13" s="172">
        <f t="shared" si="9"/>
        <v>0</v>
      </c>
      <c r="AH13" s="121">
        <f>cálculos2!O13</f>
        <v>0</v>
      </c>
      <c r="AI13" s="214">
        <f t="shared" si="14"/>
        <v>0</v>
      </c>
      <c r="AJ13" s="121">
        <f>cálculos2!P13</f>
        <v>0</v>
      </c>
      <c r="AK13" s="215">
        <f t="shared" si="15"/>
        <v>0</v>
      </c>
      <c r="AM13" s="213" t="s">
        <v>45</v>
      </c>
      <c r="AN13" s="213" t="s">
        <v>46</v>
      </c>
    </row>
    <row r="14" spans="1:40">
      <c r="A14" s="152" t="s">
        <v>43</v>
      </c>
      <c r="B14" s="152" t="s">
        <v>59</v>
      </c>
      <c r="C14" s="155">
        <v>223</v>
      </c>
      <c r="D14" s="6">
        <v>119</v>
      </c>
      <c r="E14" s="207">
        <f t="shared" si="10"/>
        <v>0.53363228699551568</v>
      </c>
      <c r="F14" s="6">
        <v>59</v>
      </c>
      <c r="G14" s="207">
        <f t="shared" si="11"/>
        <v>0.26457399103139012</v>
      </c>
      <c r="H14" s="6">
        <v>40</v>
      </c>
      <c r="I14" s="207">
        <f t="shared" si="12"/>
        <v>0.17937219730941703</v>
      </c>
      <c r="J14" s="6">
        <v>177</v>
      </c>
      <c r="K14" s="207">
        <f t="shared" si="13"/>
        <v>0.79372197309417036</v>
      </c>
      <c r="L14" s="6">
        <v>164</v>
      </c>
      <c r="M14" s="208">
        <f t="shared" si="0"/>
        <v>0.73542600896860988</v>
      </c>
      <c r="N14" s="6">
        <v>168</v>
      </c>
      <c r="O14" s="208">
        <f t="shared" si="1"/>
        <v>0.75336322869955152</v>
      </c>
      <c r="P14" s="6">
        <v>189</v>
      </c>
      <c r="Q14" s="208">
        <f t="shared" si="2"/>
        <v>0.84753363228699552</v>
      </c>
      <c r="R14" s="6">
        <v>170</v>
      </c>
      <c r="S14" s="208">
        <f t="shared" si="3"/>
        <v>0.7623318385650224</v>
      </c>
      <c r="T14" s="6">
        <v>180</v>
      </c>
      <c r="U14" s="208">
        <f t="shared" si="4"/>
        <v>0.80717488789237668</v>
      </c>
      <c r="V14" s="6">
        <v>155</v>
      </c>
      <c r="W14" s="209">
        <f t="shared" si="5"/>
        <v>0.69506726457399104</v>
      </c>
      <c r="X14" s="6">
        <v>182</v>
      </c>
      <c r="Y14" s="209">
        <f t="shared" si="6"/>
        <v>0.81614349775784756</v>
      </c>
      <c r="Z14" s="6">
        <v>147</v>
      </c>
      <c r="AA14" s="209">
        <f t="shared" si="7"/>
        <v>0.65919282511210764</v>
      </c>
      <c r="AB14" s="6">
        <v>190</v>
      </c>
      <c r="AC14" s="211">
        <f t="shared" si="8"/>
        <v>0.85201793721973096</v>
      </c>
      <c r="AE14" s="212">
        <v>0</v>
      </c>
      <c r="AF14" s="172">
        <f t="shared" si="9"/>
        <v>0</v>
      </c>
      <c r="AH14" s="121">
        <f>cálculos2!O14</f>
        <v>0</v>
      </c>
      <c r="AI14" s="214">
        <f t="shared" si="14"/>
        <v>0</v>
      </c>
      <c r="AJ14" s="121">
        <f>cálculos2!P14</f>
        <v>0</v>
      </c>
      <c r="AK14" s="215">
        <f t="shared" si="15"/>
        <v>0</v>
      </c>
      <c r="AM14" s="215">
        <v>0</v>
      </c>
      <c r="AN14" s="6">
        <f>COUNTIF($AI$3:$AI$80,"=0")</f>
        <v>14</v>
      </c>
    </row>
    <row r="15" spans="1:40">
      <c r="A15" s="152" t="s">
        <v>43</v>
      </c>
      <c r="B15" s="152" t="s">
        <v>60</v>
      </c>
      <c r="C15" s="155">
        <v>78</v>
      </c>
      <c r="D15" s="6">
        <v>41</v>
      </c>
      <c r="E15" s="207">
        <f t="shared" si="10"/>
        <v>0.52564102564102566</v>
      </c>
      <c r="F15" s="6">
        <v>41</v>
      </c>
      <c r="G15" s="207">
        <f t="shared" si="11"/>
        <v>0.52564102564102566</v>
      </c>
      <c r="H15" s="6">
        <v>40</v>
      </c>
      <c r="I15" s="207">
        <f t="shared" si="12"/>
        <v>0.51282051282051277</v>
      </c>
      <c r="J15" s="6">
        <v>48</v>
      </c>
      <c r="K15" s="207">
        <f t="shared" si="13"/>
        <v>0.61538461538461542</v>
      </c>
      <c r="L15" s="6">
        <v>60</v>
      </c>
      <c r="M15" s="208">
        <f t="shared" si="0"/>
        <v>0.76923076923076927</v>
      </c>
      <c r="N15" s="6">
        <v>60</v>
      </c>
      <c r="O15" s="208">
        <f t="shared" si="1"/>
        <v>0.76923076923076927</v>
      </c>
      <c r="P15" s="6">
        <v>64</v>
      </c>
      <c r="Q15" s="208">
        <f t="shared" si="2"/>
        <v>0.82051282051282048</v>
      </c>
      <c r="R15" s="6">
        <v>68</v>
      </c>
      <c r="S15" s="208">
        <f t="shared" si="3"/>
        <v>0.87179487179487181</v>
      </c>
      <c r="T15" s="6">
        <v>66</v>
      </c>
      <c r="U15" s="208">
        <f t="shared" si="4"/>
        <v>0.84615384615384615</v>
      </c>
      <c r="V15" s="6">
        <v>74</v>
      </c>
      <c r="W15" s="209">
        <f t="shared" si="5"/>
        <v>0.94871794871794868</v>
      </c>
      <c r="X15" s="6">
        <v>64</v>
      </c>
      <c r="Y15" s="209">
        <f t="shared" si="6"/>
        <v>0.82051282051282048</v>
      </c>
      <c r="Z15" s="6">
        <v>67</v>
      </c>
      <c r="AA15" s="209">
        <f t="shared" si="7"/>
        <v>0.85897435897435892</v>
      </c>
      <c r="AB15" s="6">
        <v>65</v>
      </c>
      <c r="AC15" s="211">
        <f t="shared" si="8"/>
        <v>0.83333333333333337</v>
      </c>
      <c r="AE15" s="212">
        <v>0</v>
      </c>
      <c r="AF15" s="172">
        <f t="shared" si="9"/>
        <v>0</v>
      </c>
      <c r="AH15" s="121">
        <f>cálculos2!O15</f>
        <v>0</v>
      </c>
      <c r="AI15" s="214">
        <f t="shared" si="14"/>
        <v>0</v>
      </c>
      <c r="AJ15" s="121">
        <f>cálculos2!P15</f>
        <v>0</v>
      </c>
      <c r="AK15" s="215">
        <f t="shared" si="15"/>
        <v>0</v>
      </c>
      <c r="AM15" s="215">
        <v>0.1</v>
      </c>
      <c r="AN15" s="6">
        <f>COUNTIFS($AI$3:$AI$80,"&gt;=0,10",$AI$3:$AI$80,"&lt;0,20")</f>
        <v>13</v>
      </c>
    </row>
    <row r="16" spans="1:40">
      <c r="A16" s="152" t="s">
        <v>49</v>
      </c>
      <c r="B16" s="152" t="s">
        <v>61</v>
      </c>
      <c r="C16" s="155">
        <v>31</v>
      </c>
      <c r="D16" s="6">
        <v>9</v>
      </c>
      <c r="E16" s="207">
        <f t="shared" si="10"/>
        <v>0.29032258064516131</v>
      </c>
      <c r="F16" s="6">
        <v>2</v>
      </c>
      <c r="G16" s="207">
        <f t="shared" si="11"/>
        <v>6.4516129032258063E-2</v>
      </c>
      <c r="H16" s="6">
        <v>2</v>
      </c>
      <c r="I16" s="207">
        <f t="shared" si="12"/>
        <v>6.4516129032258063E-2</v>
      </c>
      <c r="J16" s="6">
        <v>18</v>
      </c>
      <c r="K16" s="207">
        <f t="shared" si="13"/>
        <v>0.58064516129032262</v>
      </c>
      <c r="L16" s="6">
        <v>30</v>
      </c>
      <c r="M16" s="208">
        <f t="shared" si="0"/>
        <v>0.967741935483871</v>
      </c>
      <c r="N16" s="6">
        <v>30</v>
      </c>
      <c r="O16" s="208">
        <f t="shared" si="1"/>
        <v>0.967741935483871</v>
      </c>
      <c r="P16" s="6">
        <v>26</v>
      </c>
      <c r="Q16" s="208">
        <f t="shared" si="2"/>
        <v>0.83870967741935487</v>
      </c>
      <c r="R16" s="6">
        <v>28</v>
      </c>
      <c r="S16" s="208">
        <f t="shared" si="3"/>
        <v>0.90322580645161288</v>
      </c>
      <c r="T16" s="6">
        <v>26</v>
      </c>
      <c r="U16" s="208">
        <f t="shared" si="4"/>
        <v>0.83870967741935487</v>
      </c>
      <c r="V16" s="6">
        <v>27</v>
      </c>
      <c r="W16" s="209">
        <f t="shared" si="5"/>
        <v>0.87096774193548387</v>
      </c>
      <c r="X16" s="6">
        <v>25</v>
      </c>
      <c r="Y16" s="209">
        <f t="shared" si="6"/>
        <v>0.80645161290322576</v>
      </c>
      <c r="Z16" s="6">
        <v>24</v>
      </c>
      <c r="AA16" s="209">
        <f t="shared" si="7"/>
        <v>0.77419354838709675</v>
      </c>
      <c r="AB16" s="6">
        <v>29</v>
      </c>
      <c r="AC16" s="211">
        <f t="shared" si="8"/>
        <v>0.93548387096774188</v>
      </c>
      <c r="AE16" s="212">
        <v>1</v>
      </c>
      <c r="AF16" s="172">
        <f t="shared" si="9"/>
        <v>3.2258064516129031E-2</v>
      </c>
      <c r="AH16" s="121">
        <f>cálculos2!O16</f>
        <v>3</v>
      </c>
      <c r="AI16" s="214">
        <f t="shared" si="14"/>
        <v>0.30000000000000004</v>
      </c>
      <c r="AJ16" s="121">
        <f>cálculos2!P16</f>
        <v>2</v>
      </c>
      <c r="AK16" s="215">
        <f t="shared" si="15"/>
        <v>0.5</v>
      </c>
      <c r="AM16" s="215">
        <v>0.2</v>
      </c>
      <c r="AN16" s="6">
        <f>COUNTIFS($AI$3:$AI$80,"&gt;=0,20",$AI$3:$AI$80,"&lt;0,30")</f>
        <v>10</v>
      </c>
    </row>
    <row r="17" spans="1:40">
      <c r="A17" s="152" t="s">
        <v>40</v>
      </c>
      <c r="B17" s="152" t="s">
        <v>62</v>
      </c>
      <c r="C17" s="155">
        <v>78</v>
      </c>
      <c r="D17" s="6">
        <v>60</v>
      </c>
      <c r="E17" s="207">
        <f t="shared" si="10"/>
        <v>0.76923076923076927</v>
      </c>
      <c r="F17" s="6">
        <v>51</v>
      </c>
      <c r="G17" s="207">
        <f t="shared" si="11"/>
        <v>0.65384615384615385</v>
      </c>
      <c r="H17" s="6">
        <v>49</v>
      </c>
      <c r="I17" s="207">
        <f t="shared" si="12"/>
        <v>0.62820512820512819</v>
      </c>
      <c r="J17" s="6">
        <v>66</v>
      </c>
      <c r="K17" s="207">
        <f t="shared" si="13"/>
        <v>0.84615384615384615</v>
      </c>
      <c r="L17" s="6">
        <v>92</v>
      </c>
      <c r="M17" s="208">
        <f t="shared" si="0"/>
        <v>1.1794871794871795</v>
      </c>
      <c r="N17" s="6">
        <v>90</v>
      </c>
      <c r="O17" s="208">
        <f t="shared" si="1"/>
        <v>1.1538461538461537</v>
      </c>
      <c r="P17" s="6">
        <v>86</v>
      </c>
      <c r="Q17" s="208">
        <f t="shared" si="2"/>
        <v>1.1025641025641026</v>
      </c>
      <c r="R17" s="6">
        <v>92</v>
      </c>
      <c r="S17" s="208">
        <f t="shared" si="3"/>
        <v>1.1794871794871795</v>
      </c>
      <c r="T17" s="6">
        <v>73</v>
      </c>
      <c r="U17" s="208">
        <f t="shared" si="4"/>
        <v>0.9358974358974359</v>
      </c>
      <c r="V17" s="6">
        <v>88</v>
      </c>
      <c r="W17" s="209">
        <f t="shared" si="5"/>
        <v>1.1282051282051282</v>
      </c>
      <c r="X17" s="6">
        <v>80</v>
      </c>
      <c r="Y17" s="209">
        <f t="shared" si="6"/>
        <v>1.0256410256410255</v>
      </c>
      <c r="Z17" s="6">
        <v>78</v>
      </c>
      <c r="AA17" s="209">
        <f t="shared" si="7"/>
        <v>1</v>
      </c>
      <c r="AB17" s="6">
        <v>87</v>
      </c>
      <c r="AC17" s="211">
        <f t="shared" si="8"/>
        <v>1.1153846153846154</v>
      </c>
      <c r="AE17" s="212">
        <v>0</v>
      </c>
      <c r="AF17" s="172">
        <f t="shared" si="9"/>
        <v>0</v>
      </c>
      <c r="AH17" s="121">
        <f>cálculos2!O17</f>
        <v>8</v>
      </c>
      <c r="AI17" s="214">
        <f t="shared" si="14"/>
        <v>0.8</v>
      </c>
      <c r="AJ17" s="121">
        <f>cálculos2!P17</f>
        <v>4</v>
      </c>
      <c r="AK17" s="215">
        <f t="shared" si="15"/>
        <v>1</v>
      </c>
      <c r="AM17" s="215">
        <v>0.3</v>
      </c>
      <c r="AN17" s="6">
        <f>COUNTIFS($AI$3:$AI$80,"&gt;=0,30",$AI$3:$AI$80,"&lt;0,40")</f>
        <v>4</v>
      </c>
    </row>
    <row r="18" spans="1:40">
      <c r="A18" s="152" t="s">
        <v>49</v>
      </c>
      <c r="B18" s="152" t="s">
        <v>63</v>
      </c>
      <c r="C18" s="155">
        <v>819</v>
      </c>
      <c r="D18" s="6">
        <v>556</v>
      </c>
      <c r="E18" s="207">
        <f t="shared" si="10"/>
        <v>0.67887667887667891</v>
      </c>
      <c r="F18" s="6">
        <v>452</v>
      </c>
      <c r="G18" s="207">
        <f t="shared" si="11"/>
        <v>0.55189255189255193</v>
      </c>
      <c r="H18" s="6">
        <v>249</v>
      </c>
      <c r="I18" s="207">
        <f t="shared" si="12"/>
        <v>0.304029304029304</v>
      </c>
      <c r="J18" s="6">
        <v>817</v>
      </c>
      <c r="K18" s="207">
        <f t="shared" si="13"/>
        <v>0.99755799755799757</v>
      </c>
      <c r="L18" s="6">
        <v>732</v>
      </c>
      <c r="M18" s="208">
        <f t="shared" si="0"/>
        <v>0.89377289377289382</v>
      </c>
      <c r="N18" s="6">
        <v>723</v>
      </c>
      <c r="O18" s="208">
        <f t="shared" si="1"/>
        <v>0.88278388278388276</v>
      </c>
      <c r="P18" s="6">
        <v>721</v>
      </c>
      <c r="Q18" s="208">
        <f t="shared" si="2"/>
        <v>0.88034188034188032</v>
      </c>
      <c r="R18" s="6">
        <v>710</v>
      </c>
      <c r="S18" s="208">
        <f t="shared" si="3"/>
        <v>0.86691086691086694</v>
      </c>
      <c r="T18" s="6">
        <v>584</v>
      </c>
      <c r="U18" s="208">
        <f t="shared" si="4"/>
        <v>0.71306471306471308</v>
      </c>
      <c r="V18" s="6">
        <v>642</v>
      </c>
      <c r="W18" s="209">
        <f t="shared" si="5"/>
        <v>0.78388278388278387</v>
      </c>
      <c r="X18" s="6">
        <v>706</v>
      </c>
      <c r="Y18" s="209">
        <f t="shared" si="6"/>
        <v>0.86202686202686207</v>
      </c>
      <c r="Z18" s="6">
        <v>641</v>
      </c>
      <c r="AA18" s="209">
        <f t="shared" si="7"/>
        <v>0.78266178266178266</v>
      </c>
      <c r="AB18" s="6">
        <v>746</v>
      </c>
      <c r="AC18" s="211">
        <f t="shared" si="8"/>
        <v>0.91086691086691085</v>
      </c>
      <c r="AE18" s="212">
        <v>14</v>
      </c>
      <c r="AF18" s="172">
        <f t="shared" si="9"/>
        <v>1.7094017094017096E-2</v>
      </c>
      <c r="AH18" s="121">
        <f>cálculos2!O18</f>
        <v>2</v>
      </c>
      <c r="AI18" s="214">
        <f t="shared" si="14"/>
        <v>0.2</v>
      </c>
      <c r="AJ18" s="121">
        <f>cálculos2!P18</f>
        <v>0</v>
      </c>
      <c r="AK18" s="215">
        <f t="shared" si="15"/>
        <v>0</v>
      </c>
      <c r="AM18" s="215">
        <v>0.4</v>
      </c>
      <c r="AN18" s="6">
        <f>COUNTIFS($AI$3:$AI$80,"&gt;=0,40",$AI$3:$AI$80,"&lt;0,50")</f>
        <v>12</v>
      </c>
    </row>
    <row r="19" spans="1:40">
      <c r="A19" s="152" t="s">
        <v>40</v>
      </c>
      <c r="B19" s="152" t="s">
        <v>64</v>
      </c>
      <c r="C19" s="155">
        <v>1668</v>
      </c>
      <c r="D19" s="6">
        <v>1082</v>
      </c>
      <c r="E19" s="207">
        <f t="shared" si="10"/>
        <v>0.64868105515587526</v>
      </c>
      <c r="F19" s="6">
        <v>521</v>
      </c>
      <c r="G19" s="207">
        <f t="shared" si="11"/>
        <v>0.31235011990407674</v>
      </c>
      <c r="H19" s="6">
        <v>376</v>
      </c>
      <c r="I19" s="207">
        <f t="shared" si="12"/>
        <v>0.22541966426858512</v>
      </c>
      <c r="J19" s="6">
        <v>1461</v>
      </c>
      <c r="K19" s="207">
        <f t="shared" si="13"/>
        <v>0.87589928057553956</v>
      </c>
      <c r="L19" s="6">
        <v>1284</v>
      </c>
      <c r="M19" s="208">
        <f t="shared" si="0"/>
        <v>0.76978417266187049</v>
      </c>
      <c r="N19" s="6">
        <v>1271</v>
      </c>
      <c r="O19" s="208">
        <f t="shared" si="1"/>
        <v>0.76199040767386095</v>
      </c>
      <c r="P19" s="6">
        <v>1346</v>
      </c>
      <c r="Q19" s="208">
        <f t="shared" si="2"/>
        <v>0.80695443645083931</v>
      </c>
      <c r="R19" s="6">
        <v>1349</v>
      </c>
      <c r="S19" s="208">
        <f t="shared" si="3"/>
        <v>0.80875299760191843</v>
      </c>
      <c r="T19" s="6">
        <v>1143</v>
      </c>
      <c r="U19" s="208">
        <f t="shared" si="4"/>
        <v>0.68525179856115104</v>
      </c>
      <c r="V19" s="6">
        <v>1213</v>
      </c>
      <c r="W19" s="209">
        <f t="shared" si="5"/>
        <v>0.7272182254196643</v>
      </c>
      <c r="X19" s="6">
        <v>1442</v>
      </c>
      <c r="Y19" s="209">
        <f t="shared" si="6"/>
        <v>0.86450839328537166</v>
      </c>
      <c r="Z19" s="6">
        <v>1230</v>
      </c>
      <c r="AA19" s="209">
        <f t="shared" si="7"/>
        <v>0.73741007194244601</v>
      </c>
      <c r="AB19" s="6">
        <v>1380</v>
      </c>
      <c r="AC19" s="211">
        <f t="shared" si="8"/>
        <v>0.82733812949640284</v>
      </c>
      <c r="AE19" s="212">
        <v>22</v>
      </c>
      <c r="AF19" s="172">
        <f t="shared" si="9"/>
        <v>1.3189448441247002E-2</v>
      </c>
      <c r="AH19" s="121">
        <f>cálculos2!O19</f>
        <v>0</v>
      </c>
      <c r="AI19" s="214">
        <f t="shared" si="14"/>
        <v>0</v>
      </c>
      <c r="AJ19" s="121">
        <f>cálculos2!P19</f>
        <v>0</v>
      </c>
      <c r="AK19" s="215">
        <f t="shared" si="15"/>
        <v>0</v>
      </c>
      <c r="AM19" s="215">
        <v>0.5</v>
      </c>
      <c r="AN19" s="6">
        <f>COUNTIFS($AI$3:$AI$80,"&gt;=0,50",$AI$3:$AI$80,"&lt;0,60")</f>
        <v>5</v>
      </c>
    </row>
    <row r="20" spans="1:40">
      <c r="A20" s="152" t="s">
        <v>49</v>
      </c>
      <c r="B20" s="152" t="s">
        <v>65</v>
      </c>
      <c r="C20" s="155">
        <v>142</v>
      </c>
      <c r="D20" s="6">
        <v>99</v>
      </c>
      <c r="E20" s="207">
        <f t="shared" si="10"/>
        <v>0.69718309859154926</v>
      </c>
      <c r="F20" s="6">
        <v>81</v>
      </c>
      <c r="G20" s="207">
        <f t="shared" si="11"/>
        <v>0.57042253521126762</v>
      </c>
      <c r="H20" s="6">
        <v>47</v>
      </c>
      <c r="I20" s="207">
        <f t="shared" si="12"/>
        <v>0.33098591549295775</v>
      </c>
      <c r="J20" s="6">
        <v>133</v>
      </c>
      <c r="K20" s="207">
        <f t="shared" si="13"/>
        <v>0.93661971830985913</v>
      </c>
      <c r="L20" s="6">
        <v>142</v>
      </c>
      <c r="M20" s="208">
        <f t="shared" si="0"/>
        <v>1</v>
      </c>
      <c r="N20" s="6">
        <v>142</v>
      </c>
      <c r="O20" s="208">
        <f t="shared" si="1"/>
        <v>1</v>
      </c>
      <c r="P20" s="6">
        <v>146</v>
      </c>
      <c r="Q20" s="208">
        <f t="shared" si="2"/>
        <v>1.028169014084507</v>
      </c>
      <c r="R20" s="6">
        <v>142</v>
      </c>
      <c r="S20" s="208">
        <f t="shared" si="3"/>
        <v>1</v>
      </c>
      <c r="T20" s="6">
        <v>130</v>
      </c>
      <c r="U20" s="208">
        <f t="shared" si="4"/>
        <v>0.91549295774647887</v>
      </c>
      <c r="V20" s="6">
        <v>121</v>
      </c>
      <c r="W20" s="209">
        <f t="shared" si="5"/>
        <v>0.852112676056338</v>
      </c>
      <c r="X20" s="6">
        <v>150</v>
      </c>
      <c r="Y20" s="209">
        <f t="shared" si="6"/>
        <v>1.056338028169014</v>
      </c>
      <c r="Z20" s="6">
        <v>122</v>
      </c>
      <c r="AA20" s="209">
        <f t="shared" si="7"/>
        <v>0.85915492957746475</v>
      </c>
      <c r="AB20" s="6">
        <v>146</v>
      </c>
      <c r="AC20" s="211">
        <f t="shared" si="8"/>
        <v>1.028169014084507</v>
      </c>
      <c r="AE20" s="212">
        <v>1</v>
      </c>
      <c r="AF20" s="172">
        <f t="shared" si="9"/>
        <v>7.0422535211267607E-3</v>
      </c>
      <c r="AH20" s="121">
        <f>cálculos2!O20</f>
        <v>7</v>
      </c>
      <c r="AI20" s="214">
        <f t="shared" si="14"/>
        <v>0.70000000000000007</v>
      </c>
      <c r="AJ20" s="121">
        <f>cálculos2!P20</f>
        <v>4</v>
      </c>
      <c r="AK20" s="215">
        <f t="shared" si="15"/>
        <v>1</v>
      </c>
      <c r="AM20" s="215">
        <v>0.6</v>
      </c>
      <c r="AN20" s="6">
        <f>COUNTIFS($AI$3:$AI$80,"&gt;=0,60",$AI$3:$AI$80,"&lt;0,70")</f>
        <v>5</v>
      </c>
    </row>
    <row r="21" spans="1:40">
      <c r="A21" s="152" t="s">
        <v>47</v>
      </c>
      <c r="B21" s="152" t="s">
        <v>66</v>
      </c>
      <c r="C21" s="155">
        <v>499</v>
      </c>
      <c r="D21" s="6">
        <v>402</v>
      </c>
      <c r="E21" s="207">
        <f t="shared" si="10"/>
        <v>0.80561122244488981</v>
      </c>
      <c r="F21" s="6">
        <v>224</v>
      </c>
      <c r="G21" s="207">
        <f t="shared" si="11"/>
        <v>0.44889779559118237</v>
      </c>
      <c r="H21" s="6">
        <v>172</v>
      </c>
      <c r="I21" s="207">
        <f t="shared" si="12"/>
        <v>0.34468937875751504</v>
      </c>
      <c r="J21" s="6">
        <v>522</v>
      </c>
      <c r="K21" s="207">
        <f t="shared" si="13"/>
        <v>1.0460921843687374</v>
      </c>
      <c r="L21" s="6">
        <v>430</v>
      </c>
      <c r="M21" s="208">
        <f t="shared" si="0"/>
        <v>0.86172344689378755</v>
      </c>
      <c r="N21" s="6">
        <v>433</v>
      </c>
      <c r="O21" s="208">
        <f t="shared" si="1"/>
        <v>0.86773547094188375</v>
      </c>
      <c r="P21" s="6">
        <v>410</v>
      </c>
      <c r="Q21" s="208">
        <f t="shared" si="2"/>
        <v>0.82164328657314634</v>
      </c>
      <c r="R21" s="6">
        <v>433</v>
      </c>
      <c r="S21" s="208">
        <f t="shared" si="3"/>
        <v>0.86773547094188375</v>
      </c>
      <c r="T21" s="6">
        <v>398</v>
      </c>
      <c r="U21" s="208">
        <f t="shared" si="4"/>
        <v>0.79759519038076154</v>
      </c>
      <c r="V21" s="6">
        <v>392</v>
      </c>
      <c r="W21" s="209">
        <f t="shared" si="5"/>
        <v>0.78557114228456915</v>
      </c>
      <c r="X21" s="6">
        <v>422</v>
      </c>
      <c r="Y21" s="209">
        <f t="shared" si="6"/>
        <v>0.84569138276553102</v>
      </c>
      <c r="Z21" s="6">
        <v>393</v>
      </c>
      <c r="AA21" s="209">
        <f t="shared" si="7"/>
        <v>0.78757515030060121</v>
      </c>
      <c r="AB21" s="6">
        <v>432</v>
      </c>
      <c r="AC21" s="211">
        <f t="shared" si="8"/>
        <v>0.86573146292585168</v>
      </c>
      <c r="AE21" s="212">
        <v>9</v>
      </c>
      <c r="AF21" s="172">
        <f t="shared" si="9"/>
        <v>1.8036072144288578E-2</v>
      </c>
      <c r="AH21" s="121">
        <f>cálculos2!O21</f>
        <v>1</v>
      </c>
      <c r="AI21" s="214">
        <f t="shared" si="14"/>
        <v>0.1</v>
      </c>
      <c r="AJ21" s="121">
        <f>cálculos2!P21</f>
        <v>0</v>
      </c>
      <c r="AK21" s="215">
        <f t="shared" si="15"/>
        <v>0</v>
      </c>
      <c r="AM21" s="215">
        <v>0.7</v>
      </c>
      <c r="AN21" s="6">
        <f>COUNTIFS($AI$3:$AI$80,"&gt;=0,70",$AI$3:$AI$80,"&lt;0,80")</f>
        <v>4</v>
      </c>
    </row>
    <row r="22" spans="1:40">
      <c r="A22" s="152" t="s">
        <v>43</v>
      </c>
      <c r="B22" s="152" t="s">
        <v>67</v>
      </c>
      <c r="C22" s="155">
        <v>147</v>
      </c>
      <c r="D22" s="6">
        <v>88</v>
      </c>
      <c r="E22" s="207">
        <f t="shared" si="10"/>
        <v>0.59863945578231292</v>
      </c>
      <c r="F22" s="6">
        <v>82</v>
      </c>
      <c r="G22" s="207">
        <f t="shared" si="11"/>
        <v>0.55782312925170063</v>
      </c>
      <c r="H22" s="6">
        <v>81</v>
      </c>
      <c r="I22" s="207">
        <f t="shared" si="12"/>
        <v>0.55102040816326525</v>
      </c>
      <c r="J22" s="6">
        <v>112</v>
      </c>
      <c r="K22" s="207">
        <f t="shared" si="13"/>
        <v>0.76190476190476186</v>
      </c>
      <c r="L22" s="6">
        <v>134</v>
      </c>
      <c r="M22" s="208">
        <f t="shared" si="0"/>
        <v>0.91156462585034015</v>
      </c>
      <c r="N22" s="6">
        <v>133</v>
      </c>
      <c r="O22" s="208">
        <f t="shared" si="1"/>
        <v>0.90476190476190477</v>
      </c>
      <c r="P22" s="6">
        <v>126</v>
      </c>
      <c r="Q22" s="208">
        <f t="shared" si="2"/>
        <v>0.8571428571428571</v>
      </c>
      <c r="R22" s="6">
        <v>132</v>
      </c>
      <c r="S22" s="208">
        <f t="shared" si="3"/>
        <v>0.89795918367346939</v>
      </c>
      <c r="T22" s="6">
        <v>141</v>
      </c>
      <c r="U22" s="208">
        <f t="shared" si="4"/>
        <v>0.95918367346938771</v>
      </c>
      <c r="V22" s="6">
        <v>122</v>
      </c>
      <c r="W22" s="209">
        <f t="shared" si="5"/>
        <v>0.82993197278911568</v>
      </c>
      <c r="X22" s="6">
        <v>127</v>
      </c>
      <c r="Y22" s="209">
        <f t="shared" si="6"/>
        <v>0.86394557823129248</v>
      </c>
      <c r="Z22" s="6">
        <v>137</v>
      </c>
      <c r="AA22" s="209">
        <f t="shared" si="7"/>
        <v>0.93197278911564629</v>
      </c>
      <c r="AB22" s="6">
        <v>130</v>
      </c>
      <c r="AC22" s="211">
        <f t="shared" si="8"/>
        <v>0.88435374149659862</v>
      </c>
      <c r="AE22" s="212">
        <v>0</v>
      </c>
      <c r="AF22" s="172">
        <f t="shared" si="9"/>
        <v>0</v>
      </c>
      <c r="AH22" s="121">
        <f>cálculos2!O22</f>
        <v>1</v>
      </c>
      <c r="AI22" s="214">
        <f t="shared" si="14"/>
        <v>0.1</v>
      </c>
      <c r="AJ22" s="121">
        <f>cálculos2!P22</f>
        <v>0</v>
      </c>
      <c r="AK22" s="215">
        <f t="shared" si="15"/>
        <v>0</v>
      </c>
      <c r="AM22" s="215">
        <v>0.8</v>
      </c>
      <c r="AN22" s="6">
        <f>COUNTIFS($AI$3:$AI$80,"&gt;=0,80",$AI$3:$AI$80,"&lt;0,90")</f>
        <v>2</v>
      </c>
    </row>
    <row r="23" spans="1:40">
      <c r="A23" s="152" t="s">
        <v>40</v>
      </c>
      <c r="B23" s="152" t="s">
        <v>68</v>
      </c>
      <c r="C23" s="155">
        <v>57</v>
      </c>
      <c r="D23" s="6">
        <v>35</v>
      </c>
      <c r="E23" s="207">
        <f t="shared" si="10"/>
        <v>0.61403508771929827</v>
      </c>
      <c r="F23" s="6">
        <v>33</v>
      </c>
      <c r="G23" s="207">
        <f t="shared" si="11"/>
        <v>0.57894736842105265</v>
      </c>
      <c r="H23" s="6">
        <v>31</v>
      </c>
      <c r="I23" s="207">
        <f t="shared" si="12"/>
        <v>0.54385964912280704</v>
      </c>
      <c r="J23" s="6">
        <v>46</v>
      </c>
      <c r="K23" s="207">
        <f t="shared" si="13"/>
        <v>0.80701754385964908</v>
      </c>
      <c r="L23" s="6">
        <v>49</v>
      </c>
      <c r="M23" s="208">
        <f t="shared" si="0"/>
        <v>0.85964912280701755</v>
      </c>
      <c r="N23" s="6">
        <v>48</v>
      </c>
      <c r="O23" s="208">
        <f t="shared" si="1"/>
        <v>0.84210526315789469</v>
      </c>
      <c r="P23" s="6">
        <v>51</v>
      </c>
      <c r="Q23" s="208">
        <f t="shared" si="2"/>
        <v>0.89473684210526316</v>
      </c>
      <c r="R23" s="6">
        <v>49</v>
      </c>
      <c r="S23" s="208">
        <f t="shared" si="3"/>
        <v>0.85964912280701755</v>
      </c>
      <c r="T23" s="6">
        <v>48</v>
      </c>
      <c r="U23" s="208">
        <f t="shared" si="4"/>
        <v>0.84210526315789469</v>
      </c>
      <c r="V23" s="6">
        <v>49</v>
      </c>
      <c r="W23" s="209">
        <f t="shared" si="5"/>
        <v>0.85964912280701755</v>
      </c>
      <c r="X23" s="6">
        <v>53</v>
      </c>
      <c r="Y23" s="209">
        <f t="shared" si="6"/>
        <v>0.92982456140350878</v>
      </c>
      <c r="Z23" s="6">
        <v>48</v>
      </c>
      <c r="AA23" s="209">
        <f t="shared" si="7"/>
        <v>0.84210526315789469</v>
      </c>
      <c r="AB23" s="6">
        <v>55</v>
      </c>
      <c r="AC23" s="211">
        <f t="shared" si="8"/>
        <v>0.96491228070175439</v>
      </c>
      <c r="AE23" s="212">
        <v>0</v>
      </c>
      <c r="AF23" s="172">
        <f t="shared" si="9"/>
        <v>0</v>
      </c>
      <c r="AH23" s="121">
        <f>cálculos2!O23</f>
        <v>1</v>
      </c>
      <c r="AI23" s="214">
        <f t="shared" si="14"/>
        <v>0.1</v>
      </c>
      <c r="AJ23" s="121">
        <f>cálculos2!P23</f>
        <v>0</v>
      </c>
      <c r="AK23" s="215">
        <f t="shared" si="15"/>
        <v>0</v>
      </c>
      <c r="AM23" s="215">
        <v>0.9</v>
      </c>
      <c r="AN23" s="6">
        <f>COUNTIFS($AI$3:$AI$80,"&gt;=0,90",$AI$3:$AI$80,"&lt;1,0")</f>
        <v>7</v>
      </c>
    </row>
    <row r="24" spans="1:40">
      <c r="A24" s="152" t="s">
        <v>49</v>
      </c>
      <c r="B24" s="152" t="s">
        <v>69</v>
      </c>
      <c r="C24" s="155">
        <v>19</v>
      </c>
      <c r="D24" s="6">
        <v>14</v>
      </c>
      <c r="E24" s="207">
        <f t="shared" si="10"/>
        <v>0.73684210526315785</v>
      </c>
      <c r="F24" s="6">
        <v>5</v>
      </c>
      <c r="G24" s="207">
        <f t="shared" si="11"/>
        <v>0.26315789473684209</v>
      </c>
      <c r="H24" s="6">
        <v>3</v>
      </c>
      <c r="I24" s="207">
        <f t="shared" si="12"/>
        <v>0.15789473684210525</v>
      </c>
      <c r="J24" s="6">
        <v>19</v>
      </c>
      <c r="K24" s="207">
        <f t="shared" si="13"/>
        <v>1</v>
      </c>
      <c r="L24" s="6">
        <v>30</v>
      </c>
      <c r="M24" s="208">
        <f t="shared" si="0"/>
        <v>1.5789473684210527</v>
      </c>
      <c r="N24" s="6">
        <v>30</v>
      </c>
      <c r="O24" s="208">
        <f t="shared" si="1"/>
        <v>1.5789473684210527</v>
      </c>
      <c r="P24" s="6">
        <v>30</v>
      </c>
      <c r="Q24" s="208">
        <f t="shared" si="2"/>
        <v>1.5789473684210527</v>
      </c>
      <c r="R24" s="6">
        <v>29</v>
      </c>
      <c r="S24" s="208">
        <f t="shared" si="3"/>
        <v>1.5263157894736843</v>
      </c>
      <c r="T24" s="6">
        <v>15</v>
      </c>
      <c r="U24" s="208">
        <f t="shared" si="4"/>
        <v>0.78947368421052633</v>
      </c>
      <c r="V24" s="6">
        <v>16</v>
      </c>
      <c r="W24" s="209">
        <f t="shared" si="5"/>
        <v>0.84210526315789469</v>
      </c>
      <c r="X24" s="6">
        <v>20</v>
      </c>
      <c r="Y24" s="209">
        <f t="shared" si="6"/>
        <v>1.0526315789473684</v>
      </c>
      <c r="Z24" s="6">
        <v>15</v>
      </c>
      <c r="AA24" s="209">
        <f t="shared" si="7"/>
        <v>0.78947368421052633</v>
      </c>
      <c r="AB24" s="6">
        <v>30</v>
      </c>
      <c r="AC24" s="211">
        <f t="shared" si="8"/>
        <v>1.5789473684210527</v>
      </c>
      <c r="AE24" s="212">
        <v>1</v>
      </c>
      <c r="AF24" s="172">
        <f t="shared" si="9"/>
        <v>5.2631578947368418E-2</v>
      </c>
      <c r="AH24" s="121">
        <f>cálculos2!O24</f>
        <v>7</v>
      </c>
      <c r="AI24" s="214">
        <f t="shared" si="14"/>
        <v>0.70000000000000007</v>
      </c>
      <c r="AJ24" s="121">
        <f>cálculos2!P24</f>
        <v>4</v>
      </c>
      <c r="AK24" s="215">
        <f t="shared" si="15"/>
        <v>1</v>
      </c>
      <c r="AM24" s="215">
        <v>1</v>
      </c>
      <c r="AN24" s="6">
        <f>COUNTIF($AI$3:$AI$80,"&gt;=1,0")</f>
        <v>2</v>
      </c>
    </row>
    <row r="25" spans="1:40">
      <c r="A25" s="152" t="s">
        <v>40</v>
      </c>
      <c r="B25" s="152" t="s">
        <v>70</v>
      </c>
      <c r="C25" s="155">
        <v>170</v>
      </c>
      <c r="D25" s="6">
        <v>109</v>
      </c>
      <c r="E25" s="207">
        <f t="shared" si="10"/>
        <v>0.64117647058823535</v>
      </c>
      <c r="F25" s="6">
        <v>98</v>
      </c>
      <c r="G25" s="207">
        <f t="shared" si="11"/>
        <v>0.57647058823529407</v>
      </c>
      <c r="H25" s="6">
        <v>87</v>
      </c>
      <c r="I25" s="207">
        <f t="shared" si="12"/>
        <v>0.5117647058823529</v>
      </c>
      <c r="J25" s="6">
        <v>139</v>
      </c>
      <c r="K25" s="207">
        <f t="shared" si="13"/>
        <v>0.81764705882352939</v>
      </c>
      <c r="L25" s="6">
        <v>116</v>
      </c>
      <c r="M25" s="208">
        <f t="shared" si="0"/>
        <v>0.68235294117647061</v>
      </c>
      <c r="N25" s="6">
        <v>113</v>
      </c>
      <c r="O25" s="208">
        <f t="shared" si="1"/>
        <v>0.66470588235294115</v>
      </c>
      <c r="P25" s="6">
        <v>137</v>
      </c>
      <c r="Q25" s="208">
        <f t="shared" si="2"/>
        <v>0.80588235294117649</v>
      </c>
      <c r="R25" s="6">
        <v>132</v>
      </c>
      <c r="S25" s="208">
        <f t="shared" si="3"/>
        <v>0.77647058823529413</v>
      </c>
      <c r="T25" s="6">
        <v>127</v>
      </c>
      <c r="U25" s="208">
        <f t="shared" si="4"/>
        <v>0.74705882352941178</v>
      </c>
      <c r="V25" s="6">
        <v>123</v>
      </c>
      <c r="W25" s="209">
        <f t="shared" si="5"/>
        <v>0.72352941176470587</v>
      </c>
      <c r="X25" s="6">
        <v>127</v>
      </c>
      <c r="Y25" s="209">
        <f t="shared" si="6"/>
        <v>0.74705882352941178</v>
      </c>
      <c r="Z25" s="6">
        <v>117</v>
      </c>
      <c r="AA25" s="209">
        <f t="shared" si="7"/>
        <v>0.68823529411764706</v>
      </c>
      <c r="AB25" s="6">
        <v>136</v>
      </c>
      <c r="AC25" s="211">
        <f t="shared" si="8"/>
        <v>0.8</v>
      </c>
      <c r="AE25" s="212">
        <v>7</v>
      </c>
      <c r="AF25" s="172">
        <f t="shared" si="9"/>
        <v>4.1176470588235294E-2</v>
      </c>
      <c r="AH25" s="121">
        <f>cálculos2!O25</f>
        <v>0</v>
      </c>
      <c r="AI25" s="214">
        <f t="shared" si="14"/>
        <v>0</v>
      </c>
      <c r="AJ25" s="121">
        <f>cálculos2!P25</f>
        <v>0</v>
      </c>
      <c r="AK25" s="215">
        <f t="shared" si="15"/>
        <v>0</v>
      </c>
    </row>
    <row r="26" spans="1:40">
      <c r="A26" s="152" t="s">
        <v>49</v>
      </c>
      <c r="B26" s="152" t="s">
        <v>71</v>
      </c>
      <c r="C26" s="155">
        <v>29</v>
      </c>
      <c r="D26" s="6">
        <v>14</v>
      </c>
      <c r="E26" s="207">
        <f t="shared" si="10"/>
        <v>0.48275862068965519</v>
      </c>
      <c r="F26" s="6">
        <v>5</v>
      </c>
      <c r="G26" s="207">
        <f t="shared" si="11"/>
        <v>0.17241379310344829</v>
      </c>
      <c r="H26" s="6">
        <v>3</v>
      </c>
      <c r="I26" s="207">
        <f t="shared" si="12"/>
        <v>0.10344827586206896</v>
      </c>
      <c r="J26" s="6">
        <v>20</v>
      </c>
      <c r="K26" s="207">
        <f t="shared" si="13"/>
        <v>0.68965517241379315</v>
      </c>
      <c r="L26" s="6">
        <v>24</v>
      </c>
      <c r="M26" s="208">
        <f t="shared" si="0"/>
        <v>0.82758620689655171</v>
      </c>
      <c r="N26" s="6">
        <v>24</v>
      </c>
      <c r="O26" s="208">
        <f t="shared" si="1"/>
        <v>0.82758620689655171</v>
      </c>
      <c r="P26" s="6">
        <v>24</v>
      </c>
      <c r="Q26" s="208">
        <f t="shared" si="2"/>
        <v>0.82758620689655171</v>
      </c>
      <c r="R26" s="6">
        <v>26</v>
      </c>
      <c r="S26" s="208">
        <f t="shared" si="3"/>
        <v>0.89655172413793105</v>
      </c>
      <c r="T26" s="6">
        <v>25</v>
      </c>
      <c r="U26" s="208">
        <f t="shared" si="4"/>
        <v>0.86206896551724133</v>
      </c>
      <c r="V26" s="6">
        <v>28</v>
      </c>
      <c r="W26" s="209">
        <f t="shared" si="5"/>
        <v>0.96551724137931039</v>
      </c>
      <c r="X26" s="6">
        <v>44</v>
      </c>
      <c r="Y26" s="209">
        <f t="shared" si="6"/>
        <v>1.5172413793103448</v>
      </c>
      <c r="Z26" s="6">
        <v>26</v>
      </c>
      <c r="AA26" s="209">
        <f t="shared" si="7"/>
        <v>0.89655172413793105</v>
      </c>
      <c r="AB26" s="6">
        <v>23</v>
      </c>
      <c r="AC26" s="211">
        <f t="shared" si="8"/>
        <v>0.7931034482758621</v>
      </c>
      <c r="AE26" s="212">
        <v>4</v>
      </c>
      <c r="AF26" s="172">
        <f t="shared" si="9"/>
        <v>0.13793103448275862</v>
      </c>
      <c r="AH26" s="121">
        <f>cálculos2!O26</f>
        <v>2</v>
      </c>
      <c r="AI26" s="214">
        <f t="shared" si="14"/>
        <v>0.2</v>
      </c>
      <c r="AJ26" s="121">
        <f>cálculos2!P26</f>
        <v>1</v>
      </c>
      <c r="AK26" s="215">
        <f t="shared" si="15"/>
        <v>0.25</v>
      </c>
    </row>
    <row r="27" spans="1:40">
      <c r="A27" s="152" t="s">
        <v>43</v>
      </c>
      <c r="B27" s="152" t="s">
        <v>72</v>
      </c>
      <c r="C27" s="155">
        <v>106</v>
      </c>
      <c r="D27" s="6">
        <v>65</v>
      </c>
      <c r="E27" s="207">
        <f t="shared" si="10"/>
        <v>0.6132075471698113</v>
      </c>
      <c r="F27" s="6">
        <v>34</v>
      </c>
      <c r="G27" s="207">
        <f t="shared" si="11"/>
        <v>0.32075471698113206</v>
      </c>
      <c r="H27" s="6">
        <v>27</v>
      </c>
      <c r="I27" s="207">
        <f t="shared" si="12"/>
        <v>0.25471698113207547</v>
      </c>
      <c r="J27" s="6">
        <v>85</v>
      </c>
      <c r="K27" s="207">
        <f t="shared" si="13"/>
        <v>0.80188679245283023</v>
      </c>
      <c r="L27" s="6">
        <v>68</v>
      </c>
      <c r="M27" s="208">
        <f t="shared" si="0"/>
        <v>0.64150943396226412</v>
      </c>
      <c r="N27" s="6">
        <v>70</v>
      </c>
      <c r="O27" s="208">
        <f t="shared" si="1"/>
        <v>0.660377358490566</v>
      </c>
      <c r="P27" s="6">
        <v>62</v>
      </c>
      <c r="Q27" s="208">
        <f t="shared" si="2"/>
        <v>0.58490566037735847</v>
      </c>
      <c r="R27" s="6">
        <v>64</v>
      </c>
      <c r="S27" s="208">
        <f t="shared" si="3"/>
        <v>0.60377358490566035</v>
      </c>
      <c r="T27" s="6">
        <v>74</v>
      </c>
      <c r="U27" s="208">
        <f t="shared" si="4"/>
        <v>0.69811320754716977</v>
      </c>
      <c r="V27" s="6">
        <v>87</v>
      </c>
      <c r="W27" s="209">
        <f t="shared" si="5"/>
        <v>0.82075471698113212</v>
      </c>
      <c r="X27" s="6">
        <v>98</v>
      </c>
      <c r="Y27" s="209">
        <f t="shared" si="6"/>
        <v>0.92452830188679247</v>
      </c>
      <c r="Z27" s="6">
        <v>79</v>
      </c>
      <c r="AA27" s="209">
        <f t="shared" si="7"/>
        <v>0.74528301886792447</v>
      </c>
      <c r="AB27" s="6">
        <v>68</v>
      </c>
      <c r="AC27" s="211">
        <f t="shared" si="8"/>
        <v>0.64150943396226412</v>
      </c>
      <c r="AE27" s="212">
        <v>2</v>
      </c>
      <c r="AF27" s="172">
        <f t="shared" si="9"/>
        <v>1.8867924528301886E-2</v>
      </c>
      <c r="AH27" s="121">
        <f>cálculos2!O27</f>
        <v>0</v>
      </c>
      <c r="AI27" s="214">
        <f t="shared" si="14"/>
        <v>0</v>
      </c>
      <c r="AJ27" s="121">
        <f>cálculos2!P27</f>
        <v>0</v>
      </c>
      <c r="AK27" s="215">
        <f t="shared" si="15"/>
        <v>0</v>
      </c>
    </row>
    <row r="28" spans="1:40">
      <c r="A28" s="152" t="s">
        <v>40</v>
      </c>
      <c r="B28" s="152" t="s">
        <v>73</v>
      </c>
      <c r="C28" s="155">
        <v>72</v>
      </c>
      <c r="D28" s="6">
        <v>54</v>
      </c>
      <c r="E28" s="207">
        <f t="shared" si="10"/>
        <v>0.75</v>
      </c>
      <c r="F28" s="6">
        <v>46</v>
      </c>
      <c r="G28" s="207">
        <f t="shared" si="11"/>
        <v>0.63888888888888884</v>
      </c>
      <c r="H28" s="6">
        <v>32</v>
      </c>
      <c r="I28" s="207">
        <f t="shared" si="12"/>
        <v>0.44444444444444442</v>
      </c>
      <c r="J28" s="6">
        <v>82</v>
      </c>
      <c r="K28" s="207">
        <f t="shared" si="13"/>
        <v>1.1388888888888888</v>
      </c>
      <c r="L28" s="6">
        <v>59</v>
      </c>
      <c r="M28" s="208">
        <f t="shared" si="0"/>
        <v>0.81944444444444442</v>
      </c>
      <c r="N28" s="6">
        <v>58</v>
      </c>
      <c r="O28" s="208">
        <f t="shared" si="1"/>
        <v>0.80555555555555558</v>
      </c>
      <c r="P28" s="6">
        <v>67</v>
      </c>
      <c r="Q28" s="208">
        <f t="shared" si="2"/>
        <v>0.93055555555555558</v>
      </c>
      <c r="R28" s="6">
        <v>62</v>
      </c>
      <c r="S28" s="208">
        <f t="shared" si="3"/>
        <v>0.86111111111111116</v>
      </c>
      <c r="T28" s="6">
        <v>65</v>
      </c>
      <c r="U28" s="208">
        <f t="shared" si="4"/>
        <v>0.90277777777777779</v>
      </c>
      <c r="V28" s="6">
        <v>76</v>
      </c>
      <c r="W28" s="209">
        <f t="shared" si="5"/>
        <v>1.0555555555555556</v>
      </c>
      <c r="X28" s="6">
        <v>78</v>
      </c>
      <c r="Y28" s="209">
        <f t="shared" si="6"/>
        <v>1.0833333333333333</v>
      </c>
      <c r="Z28" s="6">
        <v>76</v>
      </c>
      <c r="AA28" s="209">
        <f t="shared" si="7"/>
        <v>1.0555555555555556</v>
      </c>
      <c r="AB28" s="6">
        <v>68</v>
      </c>
      <c r="AC28" s="211">
        <f t="shared" si="8"/>
        <v>0.94444444444444442</v>
      </c>
      <c r="AE28" s="212">
        <v>4</v>
      </c>
      <c r="AF28" s="172">
        <f t="shared" si="9"/>
        <v>5.5555555555555552E-2</v>
      </c>
      <c r="AH28" s="121">
        <f>cálculos2!O28</f>
        <v>5</v>
      </c>
      <c r="AI28" s="214">
        <f t="shared" si="14"/>
        <v>0.5</v>
      </c>
      <c r="AJ28" s="121">
        <f>cálculos2!P28</f>
        <v>1</v>
      </c>
      <c r="AK28" s="215">
        <f t="shared" si="15"/>
        <v>0.25</v>
      </c>
    </row>
    <row r="29" spans="1:40">
      <c r="A29" s="152" t="s">
        <v>47</v>
      </c>
      <c r="B29" s="152" t="s">
        <v>74</v>
      </c>
      <c r="C29" s="155">
        <v>46</v>
      </c>
      <c r="D29" s="6">
        <v>40</v>
      </c>
      <c r="E29" s="207">
        <f t="shared" si="10"/>
        <v>0.86956521739130432</v>
      </c>
      <c r="F29" s="6">
        <v>20</v>
      </c>
      <c r="G29" s="207">
        <f t="shared" si="11"/>
        <v>0.43478260869565216</v>
      </c>
      <c r="H29" s="6">
        <v>17</v>
      </c>
      <c r="I29" s="207">
        <f t="shared" si="12"/>
        <v>0.36956521739130432</v>
      </c>
      <c r="J29" s="6">
        <v>46</v>
      </c>
      <c r="K29" s="207">
        <f t="shared" si="13"/>
        <v>1</v>
      </c>
      <c r="L29" s="6">
        <v>50</v>
      </c>
      <c r="M29" s="208">
        <f t="shared" si="0"/>
        <v>1.0869565217391304</v>
      </c>
      <c r="N29" s="6">
        <v>50</v>
      </c>
      <c r="O29" s="208">
        <f t="shared" si="1"/>
        <v>1.0869565217391304</v>
      </c>
      <c r="P29" s="6">
        <v>45</v>
      </c>
      <c r="Q29" s="208">
        <f t="shared" si="2"/>
        <v>0.97826086956521741</v>
      </c>
      <c r="R29" s="6">
        <v>49</v>
      </c>
      <c r="S29" s="208">
        <f t="shared" si="3"/>
        <v>1.0652173913043479</v>
      </c>
      <c r="T29" s="6">
        <v>34</v>
      </c>
      <c r="U29" s="208">
        <f t="shared" si="4"/>
        <v>0.73913043478260865</v>
      </c>
      <c r="V29" s="6">
        <v>27</v>
      </c>
      <c r="W29" s="209">
        <f t="shared" si="5"/>
        <v>0.58695652173913049</v>
      </c>
      <c r="X29" s="6">
        <v>28</v>
      </c>
      <c r="Y29" s="209">
        <f t="shared" si="6"/>
        <v>0.60869565217391308</v>
      </c>
      <c r="Z29" s="6">
        <v>26</v>
      </c>
      <c r="AA29" s="209">
        <f t="shared" si="7"/>
        <v>0.56521739130434778</v>
      </c>
      <c r="AB29" s="6">
        <v>49</v>
      </c>
      <c r="AC29" s="211">
        <f t="shared" si="8"/>
        <v>1.0652173913043479</v>
      </c>
      <c r="AE29" s="212">
        <v>0</v>
      </c>
      <c r="AF29" s="172">
        <f t="shared" si="9"/>
        <v>0</v>
      </c>
      <c r="AH29" s="121">
        <f>cálculos2!O29</f>
        <v>6</v>
      </c>
      <c r="AI29" s="214">
        <f t="shared" si="14"/>
        <v>0.60000000000000009</v>
      </c>
      <c r="AJ29" s="121">
        <f>cálculos2!P29</f>
        <v>3</v>
      </c>
      <c r="AK29" s="215">
        <f t="shared" si="15"/>
        <v>0.75</v>
      </c>
    </row>
    <row r="30" spans="1:40">
      <c r="A30" s="152" t="s">
        <v>49</v>
      </c>
      <c r="B30" s="152" t="s">
        <v>75</v>
      </c>
      <c r="C30" s="155">
        <v>135</v>
      </c>
      <c r="D30" s="6">
        <v>96</v>
      </c>
      <c r="E30" s="207">
        <f t="shared" si="10"/>
        <v>0.71111111111111114</v>
      </c>
      <c r="F30" s="6">
        <v>30</v>
      </c>
      <c r="G30" s="207">
        <f t="shared" si="11"/>
        <v>0.22222222222222221</v>
      </c>
      <c r="H30" s="6">
        <v>16</v>
      </c>
      <c r="I30" s="207">
        <f t="shared" si="12"/>
        <v>0.11851851851851852</v>
      </c>
      <c r="J30" s="6">
        <v>119</v>
      </c>
      <c r="K30" s="207">
        <f t="shared" si="13"/>
        <v>0.88148148148148153</v>
      </c>
      <c r="L30" s="6">
        <v>133</v>
      </c>
      <c r="M30" s="208">
        <f t="shared" si="0"/>
        <v>0.98518518518518516</v>
      </c>
      <c r="N30" s="6">
        <v>133</v>
      </c>
      <c r="O30" s="208">
        <f t="shared" si="1"/>
        <v>0.98518518518518516</v>
      </c>
      <c r="P30" s="6">
        <v>139</v>
      </c>
      <c r="Q30" s="208">
        <f t="shared" si="2"/>
        <v>1.0296296296296297</v>
      </c>
      <c r="R30" s="6">
        <v>141</v>
      </c>
      <c r="S30" s="208">
        <f t="shared" si="3"/>
        <v>1.0444444444444445</v>
      </c>
      <c r="T30" s="6">
        <v>104</v>
      </c>
      <c r="U30" s="208">
        <f t="shared" si="4"/>
        <v>0.77037037037037037</v>
      </c>
      <c r="V30" s="6">
        <v>106</v>
      </c>
      <c r="W30" s="209">
        <f t="shared" si="5"/>
        <v>0.78518518518518521</v>
      </c>
      <c r="X30" s="6">
        <v>121</v>
      </c>
      <c r="Y30" s="209">
        <f t="shared" si="6"/>
        <v>0.89629629629629626</v>
      </c>
      <c r="Z30" s="6">
        <v>120</v>
      </c>
      <c r="AA30" s="209">
        <f t="shared" si="7"/>
        <v>0.88888888888888884</v>
      </c>
      <c r="AB30" s="6">
        <v>138</v>
      </c>
      <c r="AC30" s="211">
        <f t="shared" si="8"/>
        <v>1.0222222222222221</v>
      </c>
      <c r="AE30" s="212">
        <v>0</v>
      </c>
      <c r="AF30" s="172">
        <f t="shared" si="9"/>
        <v>0</v>
      </c>
      <c r="AH30" s="121">
        <f>cálculos2!O30</f>
        <v>5</v>
      </c>
      <c r="AI30" s="214">
        <f t="shared" si="14"/>
        <v>0.5</v>
      </c>
      <c r="AJ30" s="121">
        <f>cálculos2!P30</f>
        <v>3</v>
      </c>
      <c r="AK30" s="215">
        <f t="shared" si="15"/>
        <v>0.75</v>
      </c>
    </row>
    <row r="31" spans="1:40">
      <c r="A31" s="152" t="s">
        <v>40</v>
      </c>
      <c r="B31" s="152" t="s">
        <v>76</v>
      </c>
      <c r="C31" s="155">
        <v>616</v>
      </c>
      <c r="D31" s="6">
        <v>398</v>
      </c>
      <c r="E31" s="207">
        <f t="shared" si="10"/>
        <v>0.64610389610389607</v>
      </c>
      <c r="F31" s="6">
        <v>358</v>
      </c>
      <c r="G31" s="207">
        <f t="shared" si="11"/>
        <v>0.58116883116883122</v>
      </c>
      <c r="H31" s="6">
        <v>326</v>
      </c>
      <c r="I31" s="207">
        <f t="shared" si="12"/>
        <v>0.52922077922077926</v>
      </c>
      <c r="J31" s="6">
        <v>538</v>
      </c>
      <c r="K31" s="207">
        <f t="shared" si="13"/>
        <v>0.87337662337662336</v>
      </c>
      <c r="L31" s="6">
        <v>500</v>
      </c>
      <c r="M31" s="208">
        <f t="shared" si="0"/>
        <v>0.81168831168831168</v>
      </c>
      <c r="N31" s="6">
        <v>493</v>
      </c>
      <c r="O31" s="208">
        <f t="shared" si="1"/>
        <v>0.80032467532467533</v>
      </c>
      <c r="P31" s="6">
        <v>518</v>
      </c>
      <c r="Q31" s="208">
        <f t="shared" si="2"/>
        <v>0.84090909090909094</v>
      </c>
      <c r="R31" s="6">
        <v>520</v>
      </c>
      <c r="S31" s="208">
        <f t="shared" si="3"/>
        <v>0.8441558441558441</v>
      </c>
      <c r="T31" s="6">
        <v>381</v>
      </c>
      <c r="U31" s="208">
        <f t="shared" si="4"/>
        <v>0.61850649350649356</v>
      </c>
      <c r="V31" s="6">
        <v>443</v>
      </c>
      <c r="W31" s="209">
        <f t="shared" si="5"/>
        <v>0.7191558441558441</v>
      </c>
      <c r="X31" s="6">
        <v>523</v>
      </c>
      <c r="Y31" s="209">
        <f t="shared" si="6"/>
        <v>0.84902597402597402</v>
      </c>
      <c r="Z31" s="6">
        <v>380</v>
      </c>
      <c r="AA31" s="209">
        <f t="shared" si="7"/>
        <v>0.61688311688311692</v>
      </c>
      <c r="AB31" s="6">
        <v>524</v>
      </c>
      <c r="AC31" s="211">
        <f t="shared" si="8"/>
        <v>0.85064935064935066</v>
      </c>
      <c r="AE31" s="212">
        <v>6</v>
      </c>
      <c r="AF31" s="172">
        <f t="shared" si="9"/>
        <v>9.74025974025974E-3</v>
      </c>
      <c r="AH31" s="121">
        <f>cálculos2!O31</f>
        <v>0</v>
      </c>
      <c r="AI31" s="214">
        <f t="shared" si="14"/>
        <v>0</v>
      </c>
      <c r="AJ31" s="121">
        <f>cálculos2!P31</f>
        <v>0</v>
      </c>
      <c r="AK31" s="215">
        <f t="shared" si="15"/>
        <v>0</v>
      </c>
    </row>
    <row r="32" spans="1:40">
      <c r="A32" s="152" t="s">
        <v>40</v>
      </c>
      <c r="B32" s="152" t="s">
        <v>77</v>
      </c>
      <c r="C32" s="155">
        <v>140</v>
      </c>
      <c r="D32" s="6">
        <v>80</v>
      </c>
      <c r="E32" s="207">
        <f t="shared" si="10"/>
        <v>0.5714285714285714</v>
      </c>
      <c r="F32" s="6">
        <v>23</v>
      </c>
      <c r="G32" s="207">
        <f t="shared" si="11"/>
        <v>0.16428571428571428</v>
      </c>
      <c r="H32" s="6">
        <v>17</v>
      </c>
      <c r="I32" s="207">
        <f t="shared" si="12"/>
        <v>0.12142857142857143</v>
      </c>
      <c r="J32" s="6">
        <v>114</v>
      </c>
      <c r="K32" s="207">
        <f t="shared" si="13"/>
        <v>0.81428571428571428</v>
      </c>
      <c r="L32" s="6">
        <v>131</v>
      </c>
      <c r="M32" s="208">
        <f t="shared" si="0"/>
        <v>0.93571428571428572</v>
      </c>
      <c r="N32" s="6">
        <v>130</v>
      </c>
      <c r="O32" s="208">
        <f t="shared" si="1"/>
        <v>0.9285714285714286</v>
      </c>
      <c r="P32" s="6">
        <v>127</v>
      </c>
      <c r="Q32" s="208">
        <f t="shared" si="2"/>
        <v>0.90714285714285714</v>
      </c>
      <c r="R32" s="6">
        <v>122</v>
      </c>
      <c r="S32" s="208">
        <f t="shared" si="3"/>
        <v>0.87142857142857144</v>
      </c>
      <c r="T32" s="6">
        <v>116</v>
      </c>
      <c r="U32" s="208">
        <f t="shared" si="4"/>
        <v>0.82857142857142863</v>
      </c>
      <c r="V32" s="6">
        <v>106</v>
      </c>
      <c r="W32" s="209">
        <f t="shared" si="5"/>
        <v>0.75714285714285712</v>
      </c>
      <c r="X32" s="6">
        <v>122</v>
      </c>
      <c r="Y32" s="209">
        <f t="shared" si="6"/>
        <v>0.87142857142857144</v>
      </c>
      <c r="Z32" s="6">
        <v>138</v>
      </c>
      <c r="AA32" s="209">
        <f t="shared" si="7"/>
        <v>0.98571428571428577</v>
      </c>
      <c r="AB32" s="6">
        <v>126</v>
      </c>
      <c r="AC32" s="211">
        <f t="shared" si="8"/>
        <v>0.9</v>
      </c>
      <c r="AE32" s="212">
        <v>0</v>
      </c>
      <c r="AF32" s="172">
        <f t="shared" si="9"/>
        <v>0</v>
      </c>
      <c r="AH32" s="121">
        <f>cálculos2!O32</f>
        <v>2</v>
      </c>
      <c r="AI32" s="214">
        <f t="shared" si="14"/>
        <v>0.2</v>
      </c>
      <c r="AJ32" s="121">
        <f>cálculos2!P32</f>
        <v>0</v>
      </c>
      <c r="AK32" s="215">
        <f t="shared" si="15"/>
        <v>0</v>
      </c>
    </row>
    <row r="33" spans="1:37">
      <c r="A33" s="152" t="s">
        <v>40</v>
      </c>
      <c r="B33" s="152" t="s">
        <v>78</v>
      </c>
      <c r="C33" s="155">
        <v>41</v>
      </c>
      <c r="D33" s="6">
        <v>25</v>
      </c>
      <c r="E33" s="207">
        <f t="shared" si="10"/>
        <v>0.6097560975609756</v>
      </c>
      <c r="F33" s="6">
        <v>11</v>
      </c>
      <c r="G33" s="207">
        <f t="shared" si="11"/>
        <v>0.26829268292682928</v>
      </c>
      <c r="H33" s="6">
        <v>4</v>
      </c>
      <c r="I33" s="207">
        <f t="shared" si="12"/>
        <v>9.7560975609756101E-2</v>
      </c>
      <c r="J33" s="6">
        <v>32</v>
      </c>
      <c r="K33" s="207">
        <f t="shared" si="13"/>
        <v>0.78048780487804881</v>
      </c>
      <c r="L33" s="6">
        <v>34</v>
      </c>
      <c r="M33" s="208">
        <f t="shared" si="0"/>
        <v>0.82926829268292679</v>
      </c>
      <c r="N33" s="6">
        <v>34</v>
      </c>
      <c r="O33" s="208">
        <f t="shared" si="1"/>
        <v>0.82926829268292679</v>
      </c>
      <c r="P33" s="6">
        <v>37</v>
      </c>
      <c r="Q33" s="208">
        <f t="shared" si="2"/>
        <v>0.90243902439024393</v>
      </c>
      <c r="R33" s="6">
        <v>39</v>
      </c>
      <c r="S33" s="208">
        <f t="shared" si="3"/>
        <v>0.95121951219512191</v>
      </c>
      <c r="T33" s="6">
        <v>32</v>
      </c>
      <c r="U33" s="208">
        <f t="shared" si="4"/>
        <v>0.78048780487804881</v>
      </c>
      <c r="V33" s="6">
        <v>44</v>
      </c>
      <c r="W33" s="209">
        <f t="shared" si="5"/>
        <v>1.0731707317073171</v>
      </c>
      <c r="X33" s="6">
        <v>35</v>
      </c>
      <c r="Y33" s="209">
        <f t="shared" si="6"/>
        <v>0.85365853658536583</v>
      </c>
      <c r="Z33" s="6">
        <v>45</v>
      </c>
      <c r="AA33" s="209">
        <f t="shared" si="7"/>
        <v>1.0975609756097562</v>
      </c>
      <c r="AB33" s="6">
        <v>40</v>
      </c>
      <c r="AC33" s="211">
        <f t="shared" si="8"/>
        <v>0.97560975609756095</v>
      </c>
      <c r="AE33" s="212">
        <v>0</v>
      </c>
      <c r="AF33" s="172">
        <f t="shared" si="9"/>
        <v>0</v>
      </c>
      <c r="AH33" s="121">
        <f>cálculos2!O33</f>
        <v>4</v>
      </c>
      <c r="AI33" s="214">
        <f t="shared" si="14"/>
        <v>0.4</v>
      </c>
      <c r="AJ33" s="121">
        <f>cálculos2!P33</f>
        <v>0</v>
      </c>
      <c r="AK33" s="215">
        <f t="shared" si="15"/>
        <v>0</v>
      </c>
    </row>
    <row r="34" spans="1:37">
      <c r="A34" s="152" t="s">
        <v>49</v>
      </c>
      <c r="B34" s="152" t="s">
        <v>79</v>
      </c>
      <c r="C34" s="155">
        <v>55</v>
      </c>
      <c r="D34" s="6">
        <v>36</v>
      </c>
      <c r="E34" s="207">
        <f t="shared" si="10"/>
        <v>0.65454545454545454</v>
      </c>
      <c r="F34" s="6">
        <v>7</v>
      </c>
      <c r="G34" s="207">
        <f t="shared" si="11"/>
        <v>0.12727272727272726</v>
      </c>
      <c r="H34" s="6">
        <v>5</v>
      </c>
      <c r="I34" s="207">
        <f t="shared" si="12"/>
        <v>9.0909090909090912E-2</v>
      </c>
      <c r="J34" s="6">
        <v>54</v>
      </c>
      <c r="K34" s="207">
        <f t="shared" si="13"/>
        <v>0.98181818181818181</v>
      </c>
      <c r="L34" s="6">
        <v>46</v>
      </c>
      <c r="M34" s="208">
        <f t="shared" si="0"/>
        <v>0.83636363636363631</v>
      </c>
      <c r="N34" s="6">
        <v>46</v>
      </c>
      <c r="O34" s="208">
        <f t="shared" si="1"/>
        <v>0.83636363636363631</v>
      </c>
      <c r="P34" s="6">
        <v>46</v>
      </c>
      <c r="Q34" s="208">
        <f t="shared" si="2"/>
        <v>0.83636363636363631</v>
      </c>
      <c r="R34" s="6">
        <v>40</v>
      </c>
      <c r="S34" s="208">
        <f t="shared" si="3"/>
        <v>0.72727272727272729</v>
      </c>
      <c r="T34" s="6">
        <v>45</v>
      </c>
      <c r="U34" s="208">
        <f t="shared" si="4"/>
        <v>0.81818181818181823</v>
      </c>
      <c r="V34" s="6">
        <v>56</v>
      </c>
      <c r="W34" s="209">
        <f t="shared" si="5"/>
        <v>1.0181818181818181</v>
      </c>
      <c r="X34" s="6">
        <v>62</v>
      </c>
      <c r="Y34" s="209">
        <f t="shared" si="6"/>
        <v>1.1272727272727272</v>
      </c>
      <c r="Z34" s="6">
        <v>57</v>
      </c>
      <c r="AA34" s="209">
        <f t="shared" si="7"/>
        <v>1.0363636363636364</v>
      </c>
      <c r="AB34" s="6">
        <v>46</v>
      </c>
      <c r="AC34" s="211">
        <f t="shared" si="8"/>
        <v>0.83636363636363631</v>
      </c>
      <c r="AE34" s="212">
        <v>2</v>
      </c>
      <c r="AF34" s="172">
        <f t="shared" si="9"/>
        <v>3.6363636363636362E-2</v>
      </c>
      <c r="AH34" s="121">
        <f>cálculos2!O34</f>
        <v>4</v>
      </c>
      <c r="AI34" s="214">
        <f t="shared" si="14"/>
        <v>0.4</v>
      </c>
      <c r="AJ34" s="121">
        <f>cálculos2!P34</f>
        <v>1</v>
      </c>
      <c r="AK34" s="215">
        <f t="shared" si="15"/>
        <v>0.25</v>
      </c>
    </row>
    <row r="35" spans="1:37">
      <c r="A35" s="152" t="s">
        <v>49</v>
      </c>
      <c r="B35" s="152" t="s">
        <v>80</v>
      </c>
      <c r="C35" s="155">
        <v>43</v>
      </c>
      <c r="D35" s="6">
        <v>22</v>
      </c>
      <c r="E35" s="207">
        <f t="shared" si="10"/>
        <v>0.51162790697674421</v>
      </c>
      <c r="F35" s="6">
        <v>15</v>
      </c>
      <c r="G35" s="207">
        <f t="shared" si="11"/>
        <v>0.34883720930232559</v>
      </c>
      <c r="H35" s="6">
        <v>15</v>
      </c>
      <c r="I35" s="207">
        <f t="shared" si="12"/>
        <v>0.34883720930232559</v>
      </c>
      <c r="J35" s="6">
        <v>30</v>
      </c>
      <c r="K35" s="207">
        <f t="shared" si="13"/>
        <v>0.69767441860465118</v>
      </c>
      <c r="L35" s="6">
        <v>45</v>
      </c>
      <c r="M35" s="208">
        <f t="shared" ref="M35:M66" si="16">L35/C35</f>
        <v>1.0465116279069768</v>
      </c>
      <c r="N35" s="6">
        <v>44</v>
      </c>
      <c r="O35" s="208">
        <f t="shared" ref="O35:O66" si="17">N35/C35</f>
        <v>1.0232558139534884</v>
      </c>
      <c r="P35" s="6">
        <v>44</v>
      </c>
      <c r="Q35" s="208">
        <f t="shared" ref="Q35:Q66" si="18">P35/C35</f>
        <v>1.0232558139534884</v>
      </c>
      <c r="R35" s="6">
        <v>50</v>
      </c>
      <c r="S35" s="208">
        <f t="shared" ref="S35:S66" si="19">R35/C35</f>
        <v>1.1627906976744187</v>
      </c>
      <c r="T35" s="6">
        <v>41</v>
      </c>
      <c r="U35" s="208">
        <f t="shared" ref="U35:U66" si="20">T35/C35</f>
        <v>0.95348837209302328</v>
      </c>
      <c r="V35" s="6">
        <v>39</v>
      </c>
      <c r="W35" s="209">
        <f t="shared" ref="W35:W66" si="21">V35/C35</f>
        <v>0.90697674418604646</v>
      </c>
      <c r="X35" s="6">
        <v>41</v>
      </c>
      <c r="Y35" s="209">
        <f t="shared" ref="Y35:Y66" si="22">X35/C35</f>
        <v>0.95348837209302328</v>
      </c>
      <c r="Z35" s="6">
        <v>41</v>
      </c>
      <c r="AA35" s="209">
        <f t="shared" ref="AA35:AA66" si="23">Z35/C35</f>
        <v>0.95348837209302328</v>
      </c>
      <c r="AB35" s="6">
        <v>43</v>
      </c>
      <c r="AC35" s="211">
        <f t="shared" ref="AC35:AC66" si="24">AB35/C35</f>
        <v>1</v>
      </c>
      <c r="AE35" s="212">
        <v>1</v>
      </c>
      <c r="AF35" s="172">
        <f t="shared" ref="AF35:AF66" si="25">AE35/C35</f>
        <v>2.3255813953488372E-2</v>
      </c>
      <c r="AH35" s="121">
        <f>cálculos2!O35</f>
        <v>8</v>
      </c>
      <c r="AI35" s="214">
        <f t="shared" si="14"/>
        <v>0.8</v>
      </c>
      <c r="AJ35" s="121">
        <f>cálculos2!P35</f>
        <v>4</v>
      </c>
      <c r="AK35" s="215">
        <f t="shared" si="15"/>
        <v>1</v>
      </c>
    </row>
    <row r="36" spans="1:37">
      <c r="A36" s="152" t="s">
        <v>49</v>
      </c>
      <c r="B36" s="152" t="s">
        <v>81</v>
      </c>
      <c r="C36" s="155">
        <v>52</v>
      </c>
      <c r="D36" s="6">
        <v>34</v>
      </c>
      <c r="E36" s="207">
        <f t="shared" si="10"/>
        <v>0.65384615384615385</v>
      </c>
      <c r="F36" s="6">
        <v>11</v>
      </c>
      <c r="G36" s="207">
        <f t="shared" si="11"/>
        <v>0.21153846153846154</v>
      </c>
      <c r="H36" s="6">
        <v>9</v>
      </c>
      <c r="I36" s="207">
        <f t="shared" si="12"/>
        <v>0.17307692307692307</v>
      </c>
      <c r="J36" s="6">
        <v>47</v>
      </c>
      <c r="K36" s="207">
        <f t="shared" si="13"/>
        <v>0.90384615384615385</v>
      </c>
      <c r="L36" s="6">
        <v>75</v>
      </c>
      <c r="M36" s="208">
        <f t="shared" si="16"/>
        <v>1.4423076923076923</v>
      </c>
      <c r="N36" s="6">
        <v>75</v>
      </c>
      <c r="O36" s="208">
        <f t="shared" si="17"/>
        <v>1.4423076923076923</v>
      </c>
      <c r="P36" s="6">
        <v>65</v>
      </c>
      <c r="Q36" s="208">
        <f t="shared" si="18"/>
        <v>1.25</v>
      </c>
      <c r="R36" s="6">
        <v>78</v>
      </c>
      <c r="S36" s="208">
        <f t="shared" si="19"/>
        <v>1.5</v>
      </c>
      <c r="T36" s="6">
        <v>68</v>
      </c>
      <c r="U36" s="208">
        <f t="shared" si="20"/>
        <v>1.3076923076923077</v>
      </c>
      <c r="V36" s="6">
        <v>49</v>
      </c>
      <c r="W36" s="209">
        <f t="shared" si="21"/>
        <v>0.94230769230769229</v>
      </c>
      <c r="X36" s="6">
        <v>56</v>
      </c>
      <c r="Y36" s="209">
        <f t="shared" si="22"/>
        <v>1.0769230769230769</v>
      </c>
      <c r="Z36" s="6">
        <v>62</v>
      </c>
      <c r="AA36" s="209">
        <f t="shared" si="23"/>
        <v>1.1923076923076923</v>
      </c>
      <c r="AB36" s="6">
        <v>65</v>
      </c>
      <c r="AC36" s="211">
        <f t="shared" si="24"/>
        <v>1.25</v>
      </c>
      <c r="AE36" s="212">
        <v>1</v>
      </c>
      <c r="AF36" s="172">
        <f t="shared" si="25"/>
        <v>1.9230769230769232E-2</v>
      </c>
      <c r="AH36" s="121">
        <f>cálculos2!O36</f>
        <v>9</v>
      </c>
      <c r="AI36" s="214">
        <f t="shared" si="14"/>
        <v>0.9</v>
      </c>
      <c r="AJ36" s="121">
        <f>cálculos2!P36</f>
        <v>4</v>
      </c>
      <c r="AK36" s="215">
        <f t="shared" si="15"/>
        <v>1</v>
      </c>
    </row>
    <row r="37" spans="1:37">
      <c r="A37" s="152" t="s">
        <v>40</v>
      </c>
      <c r="B37" s="152" t="s">
        <v>82</v>
      </c>
      <c r="C37" s="155">
        <v>42</v>
      </c>
      <c r="D37" s="6">
        <v>29</v>
      </c>
      <c r="E37" s="207">
        <f t="shared" si="10"/>
        <v>0.69047619047619047</v>
      </c>
      <c r="F37" s="6">
        <v>23</v>
      </c>
      <c r="G37" s="207">
        <f t="shared" si="11"/>
        <v>0.54761904761904767</v>
      </c>
      <c r="H37" s="6">
        <v>13</v>
      </c>
      <c r="I37" s="207">
        <f t="shared" si="12"/>
        <v>0.30952380952380953</v>
      </c>
      <c r="J37" s="6">
        <v>41</v>
      </c>
      <c r="K37" s="207">
        <f t="shared" si="13"/>
        <v>0.97619047619047616</v>
      </c>
      <c r="L37" s="6">
        <v>38</v>
      </c>
      <c r="M37" s="208">
        <f t="shared" si="16"/>
        <v>0.90476190476190477</v>
      </c>
      <c r="N37" s="6">
        <v>38</v>
      </c>
      <c r="O37" s="208">
        <f t="shared" si="17"/>
        <v>0.90476190476190477</v>
      </c>
      <c r="P37" s="6">
        <v>46</v>
      </c>
      <c r="Q37" s="208">
        <f t="shared" si="18"/>
        <v>1.0952380952380953</v>
      </c>
      <c r="R37" s="6">
        <v>40</v>
      </c>
      <c r="S37" s="208">
        <f t="shared" si="19"/>
        <v>0.95238095238095233</v>
      </c>
      <c r="T37" s="6">
        <v>36</v>
      </c>
      <c r="U37" s="208">
        <f t="shared" si="20"/>
        <v>0.8571428571428571</v>
      </c>
      <c r="V37" s="6">
        <v>31</v>
      </c>
      <c r="W37" s="209">
        <f t="shared" si="21"/>
        <v>0.73809523809523814</v>
      </c>
      <c r="X37" s="6">
        <v>44</v>
      </c>
      <c r="Y37" s="209">
        <f t="shared" si="22"/>
        <v>1.0476190476190477</v>
      </c>
      <c r="Z37" s="6">
        <v>35</v>
      </c>
      <c r="AA37" s="209">
        <f t="shared" si="23"/>
        <v>0.83333333333333337</v>
      </c>
      <c r="AB37" s="6">
        <v>45</v>
      </c>
      <c r="AC37" s="211">
        <f t="shared" si="24"/>
        <v>1.0714285714285714</v>
      </c>
      <c r="AE37" s="212">
        <v>0</v>
      </c>
      <c r="AF37" s="172">
        <f t="shared" si="25"/>
        <v>0</v>
      </c>
      <c r="AH37" s="121">
        <f>cálculos2!O37</f>
        <v>5</v>
      </c>
      <c r="AI37" s="214">
        <f t="shared" si="14"/>
        <v>0.5</v>
      </c>
      <c r="AJ37" s="121">
        <f>cálculos2!P37</f>
        <v>2</v>
      </c>
      <c r="AK37" s="215">
        <f t="shared" si="15"/>
        <v>0.5</v>
      </c>
    </row>
    <row r="38" spans="1:37">
      <c r="A38" s="152" t="s">
        <v>49</v>
      </c>
      <c r="B38" s="152" t="s">
        <v>83</v>
      </c>
      <c r="C38" s="155">
        <v>198</v>
      </c>
      <c r="D38" s="6">
        <v>138</v>
      </c>
      <c r="E38" s="207">
        <f t="shared" si="10"/>
        <v>0.69696969696969702</v>
      </c>
      <c r="F38" s="6">
        <v>126</v>
      </c>
      <c r="G38" s="207">
        <f t="shared" si="11"/>
        <v>0.63636363636363635</v>
      </c>
      <c r="H38" s="6">
        <v>99</v>
      </c>
      <c r="I38" s="207">
        <f t="shared" si="12"/>
        <v>0.5</v>
      </c>
      <c r="J38" s="6">
        <v>193</v>
      </c>
      <c r="K38" s="207">
        <f t="shared" si="13"/>
        <v>0.9747474747474747</v>
      </c>
      <c r="L38" s="6">
        <v>163</v>
      </c>
      <c r="M38" s="208">
        <f t="shared" si="16"/>
        <v>0.8232323232323232</v>
      </c>
      <c r="N38" s="6">
        <v>158</v>
      </c>
      <c r="O38" s="208">
        <f t="shared" si="17"/>
        <v>0.79797979797979801</v>
      </c>
      <c r="P38" s="6">
        <v>171</v>
      </c>
      <c r="Q38" s="208">
        <f t="shared" si="18"/>
        <v>0.86363636363636365</v>
      </c>
      <c r="R38" s="6">
        <v>163</v>
      </c>
      <c r="S38" s="208">
        <f t="shared" si="19"/>
        <v>0.8232323232323232</v>
      </c>
      <c r="T38" s="6">
        <v>113</v>
      </c>
      <c r="U38" s="208">
        <f t="shared" si="20"/>
        <v>0.57070707070707072</v>
      </c>
      <c r="V38" s="6">
        <v>168</v>
      </c>
      <c r="W38" s="209">
        <f t="shared" si="21"/>
        <v>0.84848484848484851</v>
      </c>
      <c r="X38" s="6">
        <v>188</v>
      </c>
      <c r="Y38" s="209">
        <f t="shared" si="22"/>
        <v>0.9494949494949495</v>
      </c>
      <c r="Z38" s="6">
        <v>147</v>
      </c>
      <c r="AA38" s="209">
        <f t="shared" si="23"/>
        <v>0.74242424242424243</v>
      </c>
      <c r="AB38" s="6">
        <v>178</v>
      </c>
      <c r="AC38" s="211">
        <f t="shared" si="24"/>
        <v>0.89898989898989901</v>
      </c>
      <c r="AE38" s="212">
        <v>0</v>
      </c>
      <c r="AF38" s="172">
        <f t="shared" si="25"/>
        <v>0</v>
      </c>
      <c r="AH38" s="121">
        <f>cálculos2!O38</f>
        <v>1</v>
      </c>
      <c r="AI38" s="214">
        <f t="shared" si="14"/>
        <v>0.1</v>
      </c>
      <c r="AJ38" s="121">
        <f>cálculos2!P38</f>
        <v>0</v>
      </c>
      <c r="AK38" s="215">
        <f t="shared" si="15"/>
        <v>0</v>
      </c>
    </row>
    <row r="39" spans="1:37">
      <c r="A39" s="152" t="s">
        <v>40</v>
      </c>
      <c r="B39" s="152" t="s">
        <v>84</v>
      </c>
      <c r="C39" s="155">
        <v>50</v>
      </c>
      <c r="D39" s="6">
        <v>41</v>
      </c>
      <c r="E39" s="207">
        <f t="shared" si="10"/>
        <v>0.82</v>
      </c>
      <c r="F39" s="6">
        <v>37</v>
      </c>
      <c r="G39" s="207">
        <f t="shared" si="11"/>
        <v>0.74</v>
      </c>
      <c r="H39" s="6">
        <v>29</v>
      </c>
      <c r="I39" s="207">
        <f t="shared" si="12"/>
        <v>0.57999999999999996</v>
      </c>
      <c r="J39" s="6">
        <v>55</v>
      </c>
      <c r="K39" s="207">
        <f t="shared" si="13"/>
        <v>1.1000000000000001</v>
      </c>
      <c r="L39" s="6">
        <v>44</v>
      </c>
      <c r="M39" s="208">
        <f t="shared" si="16"/>
        <v>0.88</v>
      </c>
      <c r="N39" s="6">
        <v>44</v>
      </c>
      <c r="O39" s="208">
        <f t="shared" si="17"/>
        <v>0.88</v>
      </c>
      <c r="P39" s="6">
        <v>52</v>
      </c>
      <c r="Q39" s="208">
        <f t="shared" si="18"/>
        <v>1.04</v>
      </c>
      <c r="R39" s="6">
        <v>53</v>
      </c>
      <c r="S39" s="208">
        <f t="shared" si="19"/>
        <v>1.06</v>
      </c>
      <c r="T39" s="6">
        <v>40</v>
      </c>
      <c r="U39" s="208">
        <f t="shared" si="20"/>
        <v>0.8</v>
      </c>
      <c r="V39" s="6">
        <v>32</v>
      </c>
      <c r="W39" s="209">
        <f t="shared" si="21"/>
        <v>0.64</v>
      </c>
      <c r="X39" s="6">
        <v>37</v>
      </c>
      <c r="Y39" s="209">
        <f t="shared" si="22"/>
        <v>0.74</v>
      </c>
      <c r="Z39" s="6">
        <v>31</v>
      </c>
      <c r="AA39" s="209">
        <f t="shared" si="23"/>
        <v>0.62</v>
      </c>
      <c r="AB39" s="6">
        <v>48</v>
      </c>
      <c r="AC39" s="211">
        <f t="shared" si="24"/>
        <v>0.96</v>
      </c>
      <c r="AE39" s="212">
        <v>0</v>
      </c>
      <c r="AF39" s="172">
        <f t="shared" si="25"/>
        <v>0</v>
      </c>
      <c r="AH39" s="121">
        <f>cálculos2!O39</f>
        <v>4</v>
      </c>
      <c r="AI39" s="214">
        <f t="shared" si="14"/>
        <v>0.4</v>
      </c>
      <c r="AJ39" s="121">
        <f>cálculos2!P39</f>
        <v>1</v>
      </c>
      <c r="AK39" s="215">
        <f t="shared" si="15"/>
        <v>0.25</v>
      </c>
    </row>
    <row r="40" spans="1:37">
      <c r="A40" s="152" t="s">
        <v>49</v>
      </c>
      <c r="B40" s="152" t="s">
        <v>85</v>
      </c>
      <c r="C40" s="155">
        <v>140</v>
      </c>
      <c r="D40" s="6">
        <v>60</v>
      </c>
      <c r="E40" s="207">
        <f t="shared" si="10"/>
        <v>0.42857142857142855</v>
      </c>
      <c r="F40" s="6">
        <v>11</v>
      </c>
      <c r="G40" s="207">
        <f t="shared" si="11"/>
        <v>7.857142857142857E-2</v>
      </c>
      <c r="H40" s="6">
        <v>7</v>
      </c>
      <c r="I40" s="207">
        <f t="shared" si="12"/>
        <v>0.05</v>
      </c>
      <c r="J40" s="6">
        <v>97</v>
      </c>
      <c r="K40" s="207">
        <f t="shared" si="13"/>
        <v>0.69285714285714284</v>
      </c>
      <c r="L40" s="6">
        <v>101</v>
      </c>
      <c r="M40" s="208">
        <f t="shared" si="16"/>
        <v>0.72142857142857142</v>
      </c>
      <c r="N40" s="6">
        <v>101</v>
      </c>
      <c r="O40" s="208">
        <f t="shared" si="17"/>
        <v>0.72142857142857142</v>
      </c>
      <c r="P40" s="6">
        <v>101</v>
      </c>
      <c r="Q40" s="208">
        <f t="shared" si="18"/>
        <v>0.72142857142857142</v>
      </c>
      <c r="R40" s="6">
        <v>108</v>
      </c>
      <c r="S40" s="208">
        <f t="shared" si="19"/>
        <v>0.77142857142857146</v>
      </c>
      <c r="T40" s="6">
        <v>127</v>
      </c>
      <c r="U40" s="208">
        <f t="shared" si="20"/>
        <v>0.90714285714285714</v>
      </c>
      <c r="V40" s="6">
        <v>117</v>
      </c>
      <c r="W40" s="209">
        <f t="shared" si="21"/>
        <v>0.83571428571428574</v>
      </c>
      <c r="X40" s="6">
        <v>136</v>
      </c>
      <c r="Y40" s="209">
        <f t="shared" si="22"/>
        <v>0.97142857142857142</v>
      </c>
      <c r="Z40" s="6">
        <v>128</v>
      </c>
      <c r="AA40" s="209">
        <f t="shared" si="23"/>
        <v>0.91428571428571426</v>
      </c>
      <c r="AB40" s="6">
        <v>103</v>
      </c>
      <c r="AC40" s="211">
        <f t="shared" si="24"/>
        <v>0.73571428571428577</v>
      </c>
      <c r="AE40" s="212">
        <v>0</v>
      </c>
      <c r="AF40" s="172">
        <f t="shared" si="25"/>
        <v>0</v>
      </c>
      <c r="AH40" s="121">
        <f>cálculos2!O40</f>
        <v>1</v>
      </c>
      <c r="AI40" s="214">
        <f t="shared" si="14"/>
        <v>0.1</v>
      </c>
      <c r="AJ40" s="121">
        <f>cálculos2!P40</f>
        <v>1</v>
      </c>
      <c r="AK40" s="215">
        <f t="shared" si="15"/>
        <v>0.25</v>
      </c>
    </row>
    <row r="41" spans="1:37">
      <c r="A41" s="152" t="s">
        <v>43</v>
      </c>
      <c r="B41" s="152" t="s">
        <v>86</v>
      </c>
      <c r="C41" s="155">
        <v>169</v>
      </c>
      <c r="D41" s="6">
        <v>136</v>
      </c>
      <c r="E41" s="207">
        <f t="shared" si="10"/>
        <v>0.80473372781065089</v>
      </c>
      <c r="F41" s="6">
        <v>117</v>
      </c>
      <c r="G41" s="207">
        <f t="shared" si="11"/>
        <v>0.69230769230769229</v>
      </c>
      <c r="H41" s="6">
        <v>116</v>
      </c>
      <c r="I41" s="207">
        <f t="shared" si="12"/>
        <v>0.68639053254437865</v>
      </c>
      <c r="J41" s="6">
        <v>170</v>
      </c>
      <c r="K41" s="207">
        <f t="shared" si="13"/>
        <v>1.0059171597633136</v>
      </c>
      <c r="L41" s="6">
        <v>149</v>
      </c>
      <c r="M41" s="208">
        <f t="shared" si="16"/>
        <v>0.88165680473372776</v>
      </c>
      <c r="N41" s="6">
        <v>146</v>
      </c>
      <c r="O41" s="208">
        <f t="shared" si="17"/>
        <v>0.86390532544378695</v>
      </c>
      <c r="P41" s="6">
        <v>153</v>
      </c>
      <c r="Q41" s="208">
        <f t="shared" si="18"/>
        <v>0.90532544378698221</v>
      </c>
      <c r="R41" s="6">
        <v>153</v>
      </c>
      <c r="S41" s="208">
        <f t="shared" si="19"/>
        <v>0.90532544378698221</v>
      </c>
      <c r="T41" s="6">
        <v>113</v>
      </c>
      <c r="U41" s="208">
        <f t="shared" si="20"/>
        <v>0.66863905325443784</v>
      </c>
      <c r="V41" s="6">
        <v>140</v>
      </c>
      <c r="W41" s="209">
        <f t="shared" si="21"/>
        <v>0.82840236686390534</v>
      </c>
      <c r="X41" s="6">
        <v>155</v>
      </c>
      <c r="Y41" s="209">
        <f t="shared" si="22"/>
        <v>0.91715976331360949</v>
      </c>
      <c r="Z41" s="6">
        <v>136</v>
      </c>
      <c r="AA41" s="209">
        <f t="shared" si="23"/>
        <v>0.80473372781065089</v>
      </c>
      <c r="AB41" s="6">
        <v>158</v>
      </c>
      <c r="AC41" s="211">
        <f t="shared" si="24"/>
        <v>0.9349112426035503</v>
      </c>
      <c r="AE41" s="212">
        <v>1</v>
      </c>
      <c r="AF41" s="172">
        <f t="shared" si="25"/>
        <v>5.9171597633136093E-3</v>
      </c>
      <c r="AH41" s="121">
        <f>cálculos2!O41</f>
        <v>2</v>
      </c>
      <c r="AI41" s="214">
        <f t="shared" si="14"/>
        <v>0.2</v>
      </c>
      <c r="AJ41" s="121">
        <f>cálculos2!P41</f>
        <v>0</v>
      </c>
      <c r="AK41" s="215">
        <f t="shared" si="15"/>
        <v>0</v>
      </c>
    </row>
    <row r="42" spans="1:37">
      <c r="A42" s="152" t="s">
        <v>49</v>
      </c>
      <c r="B42" s="152" t="s">
        <v>87</v>
      </c>
      <c r="C42" s="155">
        <v>46</v>
      </c>
      <c r="D42" s="6">
        <v>50</v>
      </c>
      <c r="E42" s="207">
        <f t="shared" si="10"/>
        <v>1.0869565217391304</v>
      </c>
      <c r="F42" s="6">
        <v>40</v>
      </c>
      <c r="G42" s="207">
        <f t="shared" si="11"/>
        <v>0.86956521739130432</v>
      </c>
      <c r="H42" s="6">
        <v>21</v>
      </c>
      <c r="I42" s="207">
        <f t="shared" si="12"/>
        <v>0.45652173913043476</v>
      </c>
      <c r="J42" s="6">
        <v>64</v>
      </c>
      <c r="K42" s="207">
        <f t="shared" si="13"/>
        <v>1.3913043478260869</v>
      </c>
      <c r="L42" s="6">
        <v>33</v>
      </c>
      <c r="M42" s="208">
        <f t="shared" si="16"/>
        <v>0.71739130434782605</v>
      </c>
      <c r="N42" s="6">
        <v>33</v>
      </c>
      <c r="O42" s="208">
        <f t="shared" si="17"/>
        <v>0.71739130434782605</v>
      </c>
      <c r="P42" s="6">
        <v>31</v>
      </c>
      <c r="Q42" s="208">
        <f t="shared" si="18"/>
        <v>0.67391304347826086</v>
      </c>
      <c r="R42" s="6">
        <v>32</v>
      </c>
      <c r="S42" s="208">
        <f t="shared" si="19"/>
        <v>0.69565217391304346</v>
      </c>
      <c r="T42" s="6">
        <v>28</v>
      </c>
      <c r="U42" s="208">
        <f t="shared" si="20"/>
        <v>0.60869565217391308</v>
      </c>
      <c r="V42" s="6">
        <v>42</v>
      </c>
      <c r="W42" s="209">
        <f t="shared" si="21"/>
        <v>0.91304347826086951</v>
      </c>
      <c r="X42" s="6">
        <v>48</v>
      </c>
      <c r="Y42" s="209">
        <f t="shared" si="22"/>
        <v>1.0434782608695652</v>
      </c>
      <c r="Z42" s="6">
        <v>44</v>
      </c>
      <c r="AA42" s="209">
        <f t="shared" si="23"/>
        <v>0.95652173913043481</v>
      </c>
      <c r="AB42" s="6">
        <v>32</v>
      </c>
      <c r="AC42" s="211">
        <f t="shared" si="24"/>
        <v>0.69565217391304346</v>
      </c>
      <c r="AE42" s="212">
        <v>2</v>
      </c>
      <c r="AF42" s="172">
        <f t="shared" si="25"/>
        <v>4.3478260869565216E-2</v>
      </c>
      <c r="AH42" s="121">
        <f>cálculos2!O42</f>
        <v>3</v>
      </c>
      <c r="AI42" s="214">
        <f t="shared" si="14"/>
        <v>0.30000000000000004</v>
      </c>
      <c r="AJ42" s="121">
        <f>cálculos2!P42</f>
        <v>1</v>
      </c>
      <c r="AK42" s="215">
        <f t="shared" si="15"/>
        <v>0.25</v>
      </c>
    </row>
    <row r="43" spans="1:37">
      <c r="A43" s="152" t="s">
        <v>40</v>
      </c>
      <c r="B43" s="152" t="s">
        <v>88</v>
      </c>
      <c r="C43" s="155">
        <v>52</v>
      </c>
      <c r="D43" s="6">
        <v>35</v>
      </c>
      <c r="E43" s="207">
        <f t="shared" si="10"/>
        <v>0.67307692307692313</v>
      </c>
      <c r="F43" s="6">
        <v>18</v>
      </c>
      <c r="G43" s="207">
        <f t="shared" si="11"/>
        <v>0.34615384615384615</v>
      </c>
      <c r="H43" s="6">
        <v>13</v>
      </c>
      <c r="I43" s="207">
        <f t="shared" si="12"/>
        <v>0.25</v>
      </c>
      <c r="J43" s="6">
        <v>49</v>
      </c>
      <c r="K43" s="207">
        <f t="shared" si="13"/>
        <v>0.94230769230769229</v>
      </c>
      <c r="L43" s="6">
        <v>43</v>
      </c>
      <c r="M43" s="208">
        <f t="shared" si="16"/>
        <v>0.82692307692307687</v>
      </c>
      <c r="N43" s="6">
        <v>43</v>
      </c>
      <c r="O43" s="208">
        <f t="shared" si="17"/>
        <v>0.82692307692307687</v>
      </c>
      <c r="P43" s="6">
        <v>36</v>
      </c>
      <c r="Q43" s="208">
        <f t="shared" si="18"/>
        <v>0.69230769230769229</v>
      </c>
      <c r="R43" s="6">
        <v>41</v>
      </c>
      <c r="S43" s="208">
        <f t="shared" si="19"/>
        <v>0.78846153846153844</v>
      </c>
      <c r="T43" s="6">
        <v>43</v>
      </c>
      <c r="U43" s="208">
        <f t="shared" si="20"/>
        <v>0.82692307692307687</v>
      </c>
      <c r="V43" s="6">
        <v>30</v>
      </c>
      <c r="W43" s="209">
        <f t="shared" si="21"/>
        <v>0.57692307692307687</v>
      </c>
      <c r="X43" s="6">
        <v>38</v>
      </c>
      <c r="Y43" s="209">
        <f t="shared" si="22"/>
        <v>0.73076923076923073</v>
      </c>
      <c r="Z43" s="6">
        <v>32</v>
      </c>
      <c r="AA43" s="209">
        <f t="shared" si="23"/>
        <v>0.61538461538461542</v>
      </c>
      <c r="AB43" s="6">
        <v>39</v>
      </c>
      <c r="AC43" s="211">
        <f t="shared" si="24"/>
        <v>0.75</v>
      </c>
      <c r="AE43" s="212">
        <v>0</v>
      </c>
      <c r="AF43" s="172">
        <f t="shared" si="25"/>
        <v>0</v>
      </c>
      <c r="AH43" s="121">
        <f>cálculos2!O43</f>
        <v>1</v>
      </c>
      <c r="AI43" s="214">
        <f t="shared" si="14"/>
        <v>0.1</v>
      </c>
      <c r="AJ43" s="121">
        <f>cálculos2!P43</f>
        <v>0</v>
      </c>
      <c r="AK43" s="215">
        <f t="shared" si="15"/>
        <v>0</v>
      </c>
    </row>
    <row r="44" spans="1:37">
      <c r="A44" s="152" t="s">
        <v>40</v>
      </c>
      <c r="B44" s="152" t="s">
        <v>89</v>
      </c>
      <c r="C44" s="155">
        <v>42</v>
      </c>
      <c r="D44" s="6">
        <v>26</v>
      </c>
      <c r="E44" s="207">
        <f t="shared" si="10"/>
        <v>0.61904761904761907</v>
      </c>
      <c r="F44" s="6">
        <v>25</v>
      </c>
      <c r="G44" s="207">
        <f t="shared" si="11"/>
        <v>0.59523809523809523</v>
      </c>
      <c r="H44" s="6">
        <v>16</v>
      </c>
      <c r="I44" s="207">
        <f t="shared" si="12"/>
        <v>0.38095238095238093</v>
      </c>
      <c r="J44" s="6">
        <v>37</v>
      </c>
      <c r="K44" s="207">
        <f t="shared" si="13"/>
        <v>0.88095238095238093</v>
      </c>
      <c r="L44" s="6">
        <v>35</v>
      </c>
      <c r="M44" s="208">
        <f t="shared" si="16"/>
        <v>0.83333333333333337</v>
      </c>
      <c r="N44" s="6">
        <v>36</v>
      </c>
      <c r="O44" s="208">
        <f t="shared" si="17"/>
        <v>0.8571428571428571</v>
      </c>
      <c r="P44" s="6">
        <v>34</v>
      </c>
      <c r="Q44" s="208">
        <f t="shared" si="18"/>
        <v>0.80952380952380953</v>
      </c>
      <c r="R44" s="6">
        <v>35</v>
      </c>
      <c r="S44" s="208">
        <f t="shared" si="19"/>
        <v>0.83333333333333337</v>
      </c>
      <c r="T44" s="6">
        <v>45</v>
      </c>
      <c r="U44" s="208">
        <f t="shared" si="20"/>
        <v>1.0714285714285714</v>
      </c>
      <c r="V44" s="6">
        <v>40</v>
      </c>
      <c r="W44" s="209">
        <f t="shared" si="21"/>
        <v>0.95238095238095233</v>
      </c>
      <c r="X44" s="6">
        <v>36</v>
      </c>
      <c r="Y44" s="209">
        <f t="shared" si="22"/>
        <v>0.8571428571428571</v>
      </c>
      <c r="Z44" s="6">
        <v>41</v>
      </c>
      <c r="AA44" s="209">
        <f t="shared" si="23"/>
        <v>0.97619047619047616</v>
      </c>
      <c r="AB44" s="6">
        <v>38</v>
      </c>
      <c r="AC44" s="211">
        <f t="shared" si="24"/>
        <v>0.90476190476190477</v>
      </c>
      <c r="AE44" s="212">
        <v>5</v>
      </c>
      <c r="AF44" s="172">
        <f t="shared" si="25"/>
        <v>0.11904761904761904</v>
      </c>
      <c r="AH44" s="121">
        <f>cálculos2!O44</f>
        <v>4</v>
      </c>
      <c r="AI44" s="214">
        <f t="shared" si="14"/>
        <v>0.4</v>
      </c>
      <c r="AJ44" s="121">
        <f>cálculos2!P44</f>
        <v>0</v>
      </c>
      <c r="AK44" s="215">
        <f t="shared" si="15"/>
        <v>0</v>
      </c>
    </row>
    <row r="45" spans="1:37">
      <c r="A45" s="152" t="s">
        <v>47</v>
      </c>
      <c r="B45" s="152" t="s">
        <v>90</v>
      </c>
      <c r="C45" s="155">
        <v>953</v>
      </c>
      <c r="D45" s="6">
        <v>768</v>
      </c>
      <c r="E45" s="207">
        <f t="shared" si="10"/>
        <v>0.80587618048268628</v>
      </c>
      <c r="F45" s="6">
        <v>583</v>
      </c>
      <c r="G45" s="207">
        <f t="shared" si="11"/>
        <v>0.61175236096537255</v>
      </c>
      <c r="H45" s="6">
        <v>463</v>
      </c>
      <c r="I45" s="207">
        <f t="shared" si="12"/>
        <v>0.48583420776495279</v>
      </c>
      <c r="J45" s="6">
        <v>965</v>
      </c>
      <c r="K45" s="207">
        <f t="shared" si="13"/>
        <v>1.0125918153200419</v>
      </c>
      <c r="L45" s="6">
        <v>828</v>
      </c>
      <c r="M45" s="208">
        <f t="shared" si="16"/>
        <v>0.86883525708289611</v>
      </c>
      <c r="N45" s="6">
        <v>799</v>
      </c>
      <c r="O45" s="208">
        <f t="shared" si="17"/>
        <v>0.83840503672612798</v>
      </c>
      <c r="P45" s="6">
        <v>762</v>
      </c>
      <c r="Q45" s="208">
        <f t="shared" si="18"/>
        <v>0.79958027282266531</v>
      </c>
      <c r="R45" s="6">
        <v>775</v>
      </c>
      <c r="S45" s="208">
        <f t="shared" si="19"/>
        <v>0.8132214060860441</v>
      </c>
      <c r="T45" s="6">
        <v>602</v>
      </c>
      <c r="U45" s="208">
        <f t="shared" si="20"/>
        <v>0.63168940188877232</v>
      </c>
      <c r="V45" s="6">
        <v>728</v>
      </c>
      <c r="W45" s="209">
        <f t="shared" si="21"/>
        <v>0.76390346274921306</v>
      </c>
      <c r="X45" s="6">
        <v>753</v>
      </c>
      <c r="Y45" s="209">
        <f t="shared" si="22"/>
        <v>0.79013641133263379</v>
      </c>
      <c r="Z45" s="6">
        <v>735</v>
      </c>
      <c r="AA45" s="209">
        <f t="shared" si="23"/>
        <v>0.77124868835257088</v>
      </c>
      <c r="AB45" s="6">
        <v>776</v>
      </c>
      <c r="AC45" s="211">
        <f t="shared" si="24"/>
        <v>0.81427072402938094</v>
      </c>
      <c r="AE45" s="212">
        <v>4</v>
      </c>
      <c r="AF45" s="172">
        <f t="shared" si="25"/>
        <v>4.1972717733473244E-3</v>
      </c>
      <c r="AH45" s="121">
        <f>cálculos2!O45</f>
        <v>1</v>
      </c>
      <c r="AI45" s="214">
        <f t="shared" si="14"/>
        <v>0.1</v>
      </c>
      <c r="AJ45" s="121">
        <f>cálculos2!P45</f>
        <v>0</v>
      </c>
      <c r="AK45" s="215">
        <f t="shared" si="15"/>
        <v>0</v>
      </c>
    </row>
    <row r="46" spans="1:37">
      <c r="A46" s="152" t="s">
        <v>47</v>
      </c>
      <c r="B46" s="152" t="s">
        <v>91</v>
      </c>
      <c r="C46" s="155">
        <v>51</v>
      </c>
      <c r="D46" s="6">
        <v>40</v>
      </c>
      <c r="E46" s="207">
        <f t="shared" si="10"/>
        <v>0.78431372549019607</v>
      </c>
      <c r="F46" s="6">
        <v>24</v>
      </c>
      <c r="G46" s="207">
        <f t="shared" si="11"/>
        <v>0.47058823529411764</v>
      </c>
      <c r="H46" s="6">
        <v>19</v>
      </c>
      <c r="I46" s="207">
        <f t="shared" si="12"/>
        <v>0.37254901960784315</v>
      </c>
      <c r="J46" s="6">
        <v>57</v>
      </c>
      <c r="K46" s="207">
        <f t="shared" si="13"/>
        <v>1.1176470588235294</v>
      </c>
      <c r="L46" s="6">
        <v>40</v>
      </c>
      <c r="M46" s="208">
        <f t="shared" si="16"/>
        <v>0.78431372549019607</v>
      </c>
      <c r="N46" s="6">
        <v>41</v>
      </c>
      <c r="O46" s="208">
        <f t="shared" si="17"/>
        <v>0.80392156862745101</v>
      </c>
      <c r="P46" s="6">
        <v>52</v>
      </c>
      <c r="Q46" s="208">
        <f t="shared" si="18"/>
        <v>1.0196078431372548</v>
      </c>
      <c r="R46" s="6">
        <v>54</v>
      </c>
      <c r="S46" s="208">
        <f t="shared" si="19"/>
        <v>1.0588235294117647</v>
      </c>
      <c r="T46" s="6">
        <v>40</v>
      </c>
      <c r="U46" s="208">
        <f t="shared" si="20"/>
        <v>0.78431372549019607</v>
      </c>
      <c r="V46" s="6">
        <v>36</v>
      </c>
      <c r="W46" s="209">
        <f t="shared" si="21"/>
        <v>0.70588235294117652</v>
      </c>
      <c r="X46" s="6">
        <v>45</v>
      </c>
      <c r="Y46" s="209">
        <f t="shared" si="22"/>
        <v>0.88235294117647056</v>
      </c>
      <c r="Z46" s="6">
        <v>32</v>
      </c>
      <c r="AA46" s="209">
        <f t="shared" si="23"/>
        <v>0.62745098039215685</v>
      </c>
      <c r="AB46" s="6">
        <v>52</v>
      </c>
      <c r="AC46" s="211">
        <f t="shared" si="24"/>
        <v>1.0196078431372548</v>
      </c>
      <c r="AE46" s="212">
        <v>0</v>
      </c>
      <c r="AF46" s="172">
        <f t="shared" si="25"/>
        <v>0</v>
      </c>
      <c r="AH46" s="121">
        <f>cálculos2!O46</f>
        <v>4</v>
      </c>
      <c r="AI46" s="214">
        <f t="shared" si="14"/>
        <v>0.4</v>
      </c>
      <c r="AJ46" s="121">
        <f>cálculos2!P46</f>
        <v>1</v>
      </c>
      <c r="AK46" s="215">
        <f t="shared" si="15"/>
        <v>0.25</v>
      </c>
    </row>
    <row r="47" spans="1:37">
      <c r="A47" s="152" t="s">
        <v>49</v>
      </c>
      <c r="B47" s="152" t="s">
        <v>92</v>
      </c>
      <c r="C47" s="155">
        <v>193</v>
      </c>
      <c r="D47" s="6">
        <v>128</v>
      </c>
      <c r="E47" s="207">
        <f t="shared" si="10"/>
        <v>0.66321243523316065</v>
      </c>
      <c r="F47" s="6">
        <v>115</v>
      </c>
      <c r="G47" s="207">
        <f t="shared" si="11"/>
        <v>0.59585492227979275</v>
      </c>
      <c r="H47" s="6">
        <v>90</v>
      </c>
      <c r="I47" s="207">
        <f t="shared" si="12"/>
        <v>0.46632124352331605</v>
      </c>
      <c r="J47" s="6">
        <v>195</v>
      </c>
      <c r="K47" s="207">
        <f t="shared" si="13"/>
        <v>1.0103626943005182</v>
      </c>
      <c r="L47" s="6">
        <v>177</v>
      </c>
      <c r="M47" s="208">
        <f t="shared" si="16"/>
        <v>0.91709844559585496</v>
      </c>
      <c r="N47" s="6">
        <v>182</v>
      </c>
      <c r="O47" s="208">
        <f t="shared" si="17"/>
        <v>0.94300518134715028</v>
      </c>
      <c r="P47" s="6">
        <v>186</v>
      </c>
      <c r="Q47" s="208">
        <f t="shared" si="18"/>
        <v>0.96373056994818651</v>
      </c>
      <c r="R47" s="6">
        <v>197</v>
      </c>
      <c r="S47" s="208">
        <f t="shared" si="19"/>
        <v>1.0207253886010363</v>
      </c>
      <c r="T47" s="6">
        <v>90</v>
      </c>
      <c r="U47" s="208">
        <f t="shared" si="20"/>
        <v>0.46632124352331605</v>
      </c>
      <c r="V47" s="6">
        <v>164</v>
      </c>
      <c r="W47" s="209">
        <f t="shared" si="21"/>
        <v>0.84974093264248707</v>
      </c>
      <c r="X47" s="6">
        <v>167</v>
      </c>
      <c r="Y47" s="209">
        <f t="shared" si="22"/>
        <v>0.86528497409326421</v>
      </c>
      <c r="Z47" s="6">
        <v>150</v>
      </c>
      <c r="AA47" s="209">
        <f t="shared" si="23"/>
        <v>0.77720207253886009</v>
      </c>
      <c r="AB47" s="6">
        <v>184</v>
      </c>
      <c r="AC47" s="211">
        <f t="shared" si="24"/>
        <v>0.95336787564766834</v>
      </c>
      <c r="AE47" s="212">
        <v>0</v>
      </c>
      <c r="AF47" s="172">
        <f t="shared" si="25"/>
        <v>0</v>
      </c>
      <c r="AH47" s="121">
        <f>cálculos2!O47</f>
        <v>4</v>
      </c>
      <c r="AI47" s="214">
        <f t="shared" si="14"/>
        <v>0.4</v>
      </c>
      <c r="AJ47" s="121">
        <f>cálculos2!P47</f>
        <v>1</v>
      </c>
      <c r="AK47" s="215">
        <f t="shared" si="15"/>
        <v>0.25</v>
      </c>
    </row>
    <row r="48" spans="1:37">
      <c r="A48" s="152" t="s">
        <v>40</v>
      </c>
      <c r="B48" s="152" t="s">
        <v>93</v>
      </c>
      <c r="C48" s="155">
        <v>67</v>
      </c>
      <c r="D48" s="6">
        <v>35</v>
      </c>
      <c r="E48" s="207">
        <f t="shared" si="10"/>
        <v>0.52238805970149249</v>
      </c>
      <c r="F48" s="6">
        <v>27</v>
      </c>
      <c r="G48" s="207">
        <f t="shared" si="11"/>
        <v>0.40298507462686567</v>
      </c>
      <c r="H48" s="6">
        <v>19</v>
      </c>
      <c r="I48" s="207">
        <f t="shared" si="12"/>
        <v>0.28358208955223879</v>
      </c>
      <c r="J48" s="6">
        <v>50</v>
      </c>
      <c r="K48" s="207">
        <f t="shared" si="13"/>
        <v>0.74626865671641796</v>
      </c>
      <c r="L48" s="6">
        <v>59</v>
      </c>
      <c r="M48" s="208">
        <f t="shared" si="16"/>
        <v>0.88059701492537312</v>
      </c>
      <c r="N48" s="6">
        <v>51</v>
      </c>
      <c r="O48" s="208">
        <f t="shared" si="17"/>
        <v>0.76119402985074625</v>
      </c>
      <c r="P48" s="6">
        <v>66</v>
      </c>
      <c r="Q48" s="208">
        <f t="shared" si="18"/>
        <v>0.9850746268656716</v>
      </c>
      <c r="R48" s="6">
        <v>56</v>
      </c>
      <c r="S48" s="208">
        <f t="shared" si="19"/>
        <v>0.83582089552238803</v>
      </c>
      <c r="T48" s="6">
        <v>57</v>
      </c>
      <c r="U48" s="208">
        <f t="shared" si="20"/>
        <v>0.85074626865671643</v>
      </c>
      <c r="V48" s="6">
        <v>47</v>
      </c>
      <c r="W48" s="209">
        <f t="shared" si="21"/>
        <v>0.70149253731343286</v>
      </c>
      <c r="X48" s="6">
        <v>62</v>
      </c>
      <c r="Y48" s="209">
        <f t="shared" si="22"/>
        <v>0.92537313432835822</v>
      </c>
      <c r="Z48" s="6">
        <v>46</v>
      </c>
      <c r="AA48" s="209">
        <f t="shared" si="23"/>
        <v>0.68656716417910446</v>
      </c>
      <c r="AB48" s="6">
        <v>63</v>
      </c>
      <c r="AC48" s="211">
        <f t="shared" si="24"/>
        <v>0.94029850746268662</v>
      </c>
      <c r="AE48" s="212">
        <v>2</v>
      </c>
      <c r="AF48" s="172">
        <f t="shared" si="25"/>
        <v>2.9850746268656716E-2</v>
      </c>
      <c r="AH48" s="121">
        <f>cálculos2!O48</f>
        <v>2</v>
      </c>
      <c r="AI48" s="214">
        <f t="shared" si="14"/>
        <v>0.2</v>
      </c>
      <c r="AJ48" s="121">
        <f>cálculos2!P48</f>
        <v>1</v>
      </c>
      <c r="AK48" s="215">
        <f t="shared" si="15"/>
        <v>0.25</v>
      </c>
    </row>
    <row r="49" spans="1:37">
      <c r="A49" s="152" t="s">
        <v>47</v>
      </c>
      <c r="B49" s="152" t="s">
        <v>94</v>
      </c>
      <c r="C49" s="155">
        <v>70</v>
      </c>
      <c r="D49" s="6">
        <v>33</v>
      </c>
      <c r="E49" s="207">
        <f t="shared" si="10"/>
        <v>0.47142857142857142</v>
      </c>
      <c r="F49" s="6">
        <v>20</v>
      </c>
      <c r="G49" s="207">
        <f t="shared" si="11"/>
        <v>0.2857142857142857</v>
      </c>
      <c r="H49" s="6">
        <v>16</v>
      </c>
      <c r="I49" s="207">
        <f t="shared" si="12"/>
        <v>0.22857142857142856</v>
      </c>
      <c r="J49" s="6">
        <v>53</v>
      </c>
      <c r="K49" s="207">
        <f t="shared" si="13"/>
        <v>0.75714285714285712</v>
      </c>
      <c r="L49" s="6">
        <v>41</v>
      </c>
      <c r="M49" s="208">
        <f t="shared" si="16"/>
        <v>0.58571428571428574</v>
      </c>
      <c r="N49" s="6">
        <v>42</v>
      </c>
      <c r="O49" s="208">
        <f t="shared" si="17"/>
        <v>0.6</v>
      </c>
      <c r="P49" s="6">
        <v>49</v>
      </c>
      <c r="Q49" s="208">
        <f t="shared" si="18"/>
        <v>0.7</v>
      </c>
      <c r="R49" s="6">
        <v>50</v>
      </c>
      <c r="S49" s="208">
        <f t="shared" si="19"/>
        <v>0.7142857142857143</v>
      </c>
      <c r="T49" s="6">
        <v>54</v>
      </c>
      <c r="U49" s="208">
        <f t="shared" si="20"/>
        <v>0.77142857142857146</v>
      </c>
      <c r="V49" s="6">
        <v>50</v>
      </c>
      <c r="W49" s="209">
        <f t="shared" si="21"/>
        <v>0.7142857142857143</v>
      </c>
      <c r="X49" s="6">
        <v>54</v>
      </c>
      <c r="Y49" s="209">
        <f t="shared" si="22"/>
        <v>0.77142857142857146</v>
      </c>
      <c r="Z49" s="6">
        <v>54</v>
      </c>
      <c r="AA49" s="209">
        <f t="shared" si="23"/>
        <v>0.77142857142857146</v>
      </c>
      <c r="AB49" s="6">
        <v>49</v>
      </c>
      <c r="AC49" s="211">
        <f t="shared" si="24"/>
        <v>0.7</v>
      </c>
      <c r="AE49" s="212">
        <v>7</v>
      </c>
      <c r="AF49" s="172">
        <f t="shared" si="25"/>
        <v>0.1</v>
      </c>
      <c r="AH49" s="121">
        <f>cálculos2!O49</f>
        <v>0</v>
      </c>
      <c r="AI49" s="214">
        <f t="shared" si="14"/>
        <v>0</v>
      </c>
      <c r="AJ49" s="121">
        <f>cálculos2!P49</f>
        <v>0</v>
      </c>
      <c r="AK49" s="215">
        <f t="shared" si="15"/>
        <v>0</v>
      </c>
    </row>
    <row r="50" spans="1:37">
      <c r="A50" s="152" t="s">
        <v>49</v>
      </c>
      <c r="B50" s="152" t="s">
        <v>95</v>
      </c>
      <c r="C50" s="155">
        <v>104</v>
      </c>
      <c r="D50" s="6">
        <v>68</v>
      </c>
      <c r="E50" s="207">
        <f t="shared" si="10"/>
        <v>0.65384615384615385</v>
      </c>
      <c r="F50" s="6">
        <v>56</v>
      </c>
      <c r="G50" s="207">
        <f t="shared" si="11"/>
        <v>0.53846153846153844</v>
      </c>
      <c r="H50" s="6">
        <v>39</v>
      </c>
      <c r="I50" s="207">
        <f t="shared" si="12"/>
        <v>0.375</v>
      </c>
      <c r="J50" s="6">
        <v>95</v>
      </c>
      <c r="K50" s="207">
        <f t="shared" si="13"/>
        <v>0.91346153846153844</v>
      </c>
      <c r="L50" s="6">
        <v>75</v>
      </c>
      <c r="M50" s="208">
        <f t="shared" si="16"/>
        <v>0.72115384615384615</v>
      </c>
      <c r="N50" s="6">
        <v>77</v>
      </c>
      <c r="O50" s="208">
        <f t="shared" si="17"/>
        <v>0.74038461538461542</v>
      </c>
      <c r="P50" s="6">
        <v>62</v>
      </c>
      <c r="Q50" s="208">
        <f t="shared" si="18"/>
        <v>0.59615384615384615</v>
      </c>
      <c r="R50" s="6">
        <v>63</v>
      </c>
      <c r="S50" s="208">
        <f t="shared" si="19"/>
        <v>0.60576923076923073</v>
      </c>
      <c r="T50" s="6">
        <v>84</v>
      </c>
      <c r="U50" s="208">
        <f t="shared" si="20"/>
        <v>0.80769230769230771</v>
      </c>
      <c r="V50" s="6">
        <v>78</v>
      </c>
      <c r="W50" s="209">
        <f t="shared" si="21"/>
        <v>0.75</v>
      </c>
      <c r="X50" s="6">
        <v>116</v>
      </c>
      <c r="Y50" s="209">
        <f t="shared" si="22"/>
        <v>1.1153846153846154</v>
      </c>
      <c r="Z50" s="6">
        <v>72</v>
      </c>
      <c r="AA50" s="209">
        <f t="shared" si="23"/>
        <v>0.69230769230769229</v>
      </c>
      <c r="AB50" s="6">
        <v>61</v>
      </c>
      <c r="AC50" s="211">
        <f t="shared" si="24"/>
        <v>0.58653846153846156</v>
      </c>
      <c r="AE50" s="212">
        <v>1</v>
      </c>
      <c r="AF50" s="172">
        <f t="shared" si="25"/>
        <v>9.6153846153846159E-3</v>
      </c>
      <c r="AH50" s="121">
        <f>cálculos2!O50</f>
        <v>2</v>
      </c>
      <c r="AI50" s="214">
        <f t="shared" si="14"/>
        <v>0.2</v>
      </c>
      <c r="AJ50" s="121">
        <f>cálculos2!P50</f>
        <v>1</v>
      </c>
      <c r="AK50" s="215">
        <f t="shared" si="15"/>
        <v>0.25</v>
      </c>
    </row>
    <row r="51" spans="1:37">
      <c r="A51" s="152" t="s">
        <v>43</v>
      </c>
      <c r="B51" s="152" t="s">
        <v>96</v>
      </c>
      <c r="C51" s="155">
        <v>84</v>
      </c>
      <c r="D51" s="6">
        <v>43</v>
      </c>
      <c r="E51" s="207">
        <f t="shared" si="10"/>
        <v>0.51190476190476186</v>
      </c>
      <c r="F51" s="6">
        <v>27</v>
      </c>
      <c r="G51" s="207">
        <f t="shared" si="11"/>
        <v>0.32142857142857145</v>
      </c>
      <c r="H51" s="6">
        <v>25</v>
      </c>
      <c r="I51" s="207">
        <f t="shared" si="12"/>
        <v>0.29761904761904762</v>
      </c>
      <c r="J51" s="6">
        <v>55</v>
      </c>
      <c r="K51" s="207">
        <f t="shared" si="13"/>
        <v>0.65476190476190477</v>
      </c>
      <c r="L51" s="6">
        <v>86</v>
      </c>
      <c r="M51" s="208">
        <f t="shared" si="16"/>
        <v>1.0238095238095237</v>
      </c>
      <c r="N51" s="6">
        <v>88</v>
      </c>
      <c r="O51" s="208">
        <f t="shared" si="17"/>
        <v>1.0476190476190477</v>
      </c>
      <c r="P51" s="6">
        <v>101</v>
      </c>
      <c r="Q51" s="208">
        <f t="shared" si="18"/>
        <v>1.2023809523809523</v>
      </c>
      <c r="R51" s="6">
        <v>84</v>
      </c>
      <c r="S51" s="208">
        <f t="shared" si="19"/>
        <v>1</v>
      </c>
      <c r="T51" s="6">
        <v>78</v>
      </c>
      <c r="U51" s="208">
        <f t="shared" si="20"/>
        <v>0.9285714285714286</v>
      </c>
      <c r="V51" s="6">
        <v>74</v>
      </c>
      <c r="W51" s="209">
        <f t="shared" si="21"/>
        <v>0.88095238095238093</v>
      </c>
      <c r="X51" s="6">
        <v>63</v>
      </c>
      <c r="Y51" s="209">
        <f t="shared" si="22"/>
        <v>0.75</v>
      </c>
      <c r="Z51" s="6">
        <v>78</v>
      </c>
      <c r="AA51" s="209">
        <f t="shared" si="23"/>
        <v>0.9285714285714286</v>
      </c>
      <c r="AB51" s="6">
        <v>102</v>
      </c>
      <c r="AC51" s="211">
        <f t="shared" si="24"/>
        <v>1.2142857142857142</v>
      </c>
      <c r="AE51" s="212">
        <v>0</v>
      </c>
      <c r="AF51" s="172">
        <f t="shared" si="25"/>
        <v>0</v>
      </c>
      <c r="AH51" s="121">
        <f>cálculos2!O51</f>
        <v>5</v>
      </c>
      <c r="AI51" s="214">
        <f t="shared" si="14"/>
        <v>0.5</v>
      </c>
      <c r="AJ51" s="121">
        <f>cálculos2!P51</f>
        <v>3</v>
      </c>
      <c r="AK51" s="215">
        <f t="shared" si="15"/>
        <v>0.75</v>
      </c>
    </row>
    <row r="52" spans="1:37">
      <c r="A52" s="152" t="s">
        <v>43</v>
      </c>
      <c r="B52" s="152" t="s">
        <v>97</v>
      </c>
      <c r="C52" s="155">
        <v>30</v>
      </c>
      <c r="D52" s="6">
        <v>11</v>
      </c>
      <c r="E52" s="207">
        <f t="shared" si="10"/>
        <v>0.36666666666666664</v>
      </c>
      <c r="F52" s="6">
        <v>11</v>
      </c>
      <c r="G52" s="207">
        <f t="shared" si="11"/>
        <v>0.36666666666666664</v>
      </c>
      <c r="H52" s="6">
        <v>10</v>
      </c>
      <c r="I52" s="207">
        <f t="shared" si="12"/>
        <v>0.33333333333333331</v>
      </c>
      <c r="J52" s="6">
        <v>16</v>
      </c>
      <c r="K52" s="207">
        <f t="shared" si="13"/>
        <v>0.53333333333333333</v>
      </c>
      <c r="L52" s="6">
        <v>11</v>
      </c>
      <c r="M52" s="208">
        <f t="shared" si="16"/>
        <v>0.36666666666666664</v>
      </c>
      <c r="N52" s="6">
        <v>10</v>
      </c>
      <c r="O52" s="208">
        <f t="shared" si="17"/>
        <v>0.33333333333333331</v>
      </c>
      <c r="P52" s="6">
        <v>12</v>
      </c>
      <c r="Q52" s="208">
        <f t="shared" si="18"/>
        <v>0.4</v>
      </c>
      <c r="R52" s="6">
        <v>15</v>
      </c>
      <c r="S52" s="208">
        <f t="shared" si="19"/>
        <v>0.5</v>
      </c>
      <c r="T52" s="6">
        <v>17</v>
      </c>
      <c r="U52" s="208">
        <f t="shared" si="20"/>
        <v>0.56666666666666665</v>
      </c>
      <c r="V52" s="6">
        <v>22</v>
      </c>
      <c r="W52" s="209">
        <f t="shared" si="21"/>
        <v>0.73333333333333328</v>
      </c>
      <c r="X52" s="6">
        <v>16</v>
      </c>
      <c r="Y52" s="209">
        <f t="shared" si="22"/>
        <v>0.53333333333333333</v>
      </c>
      <c r="Z52" s="6">
        <v>16</v>
      </c>
      <c r="AA52" s="209">
        <f t="shared" si="23"/>
        <v>0.53333333333333333</v>
      </c>
      <c r="AB52" s="6">
        <v>15</v>
      </c>
      <c r="AC52" s="211">
        <f t="shared" si="24"/>
        <v>0.5</v>
      </c>
      <c r="AE52" s="212">
        <v>0</v>
      </c>
      <c r="AF52" s="172">
        <f t="shared" si="25"/>
        <v>0</v>
      </c>
      <c r="AH52" s="121">
        <f>cálculos2!O52</f>
        <v>0</v>
      </c>
      <c r="AI52" s="214">
        <f t="shared" si="14"/>
        <v>0</v>
      </c>
      <c r="AJ52" s="121">
        <f>cálculos2!P52</f>
        <v>0</v>
      </c>
      <c r="AK52" s="215">
        <f t="shared" si="15"/>
        <v>0</v>
      </c>
    </row>
    <row r="53" spans="1:37">
      <c r="A53" s="152" t="s">
        <v>49</v>
      </c>
      <c r="B53" s="152" t="s">
        <v>98</v>
      </c>
      <c r="C53" s="155">
        <v>83</v>
      </c>
      <c r="D53" s="6">
        <v>68</v>
      </c>
      <c r="E53" s="207">
        <f t="shared" si="10"/>
        <v>0.81927710843373491</v>
      </c>
      <c r="F53" s="6">
        <v>41</v>
      </c>
      <c r="G53" s="207">
        <f t="shared" si="11"/>
        <v>0.49397590361445781</v>
      </c>
      <c r="H53" s="6">
        <v>25</v>
      </c>
      <c r="I53" s="207">
        <f t="shared" si="12"/>
        <v>0.30120481927710846</v>
      </c>
      <c r="J53" s="6">
        <v>99</v>
      </c>
      <c r="K53" s="207">
        <f t="shared" si="13"/>
        <v>1.1927710843373494</v>
      </c>
      <c r="L53" s="6">
        <v>102</v>
      </c>
      <c r="M53" s="208">
        <f t="shared" si="16"/>
        <v>1.2289156626506024</v>
      </c>
      <c r="N53" s="6">
        <v>101</v>
      </c>
      <c r="O53" s="208">
        <f t="shared" si="17"/>
        <v>1.2168674698795181</v>
      </c>
      <c r="P53" s="6">
        <v>85</v>
      </c>
      <c r="Q53" s="208">
        <f t="shared" si="18"/>
        <v>1.0240963855421688</v>
      </c>
      <c r="R53" s="6">
        <v>89</v>
      </c>
      <c r="S53" s="208">
        <f t="shared" si="19"/>
        <v>1.072289156626506</v>
      </c>
      <c r="T53" s="6">
        <v>79</v>
      </c>
      <c r="U53" s="208">
        <f t="shared" si="20"/>
        <v>0.95180722891566261</v>
      </c>
      <c r="V53" s="6">
        <v>79</v>
      </c>
      <c r="W53" s="209">
        <f t="shared" si="21"/>
        <v>0.95180722891566261</v>
      </c>
      <c r="X53" s="6">
        <v>90</v>
      </c>
      <c r="Y53" s="209">
        <f t="shared" si="22"/>
        <v>1.0843373493975903</v>
      </c>
      <c r="Z53" s="6">
        <v>118</v>
      </c>
      <c r="AA53" s="209">
        <f t="shared" si="23"/>
        <v>1.4216867469879517</v>
      </c>
      <c r="AB53" s="6">
        <v>86</v>
      </c>
      <c r="AC53" s="211">
        <f t="shared" si="24"/>
        <v>1.036144578313253</v>
      </c>
      <c r="AE53" s="212">
        <v>0</v>
      </c>
      <c r="AF53" s="172">
        <f t="shared" si="25"/>
        <v>0</v>
      </c>
      <c r="AH53" s="121">
        <f>cálculos2!O53</f>
        <v>10</v>
      </c>
      <c r="AI53" s="214">
        <f t="shared" si="14"/>
        <v>1</v>
      </c>
      <c r="AJ53" s="121">
        <f>cálculos2!P53</f>
        <v>4</v>
      </c>
      <c r="AK53" s="215">
        <f t="shared" si="15"/>
        <v>1</v>
      </c>
    </row>
    <row r="54" spans="1:37">
      <c r="A54" s="152" t="s">
        <v>49</v>
      </c>
      <c r="B54" s="152" t="s">
        <v>99</v>
      </c>
      <c r="C54" s="155">
        <v>62</v>
      </c>
      <c r="D54" s="6">
        <v>36</v>
      </c>
      <c r="E54" s="207">
        <f t="shared" si="10"/>
        <v>0.58064516129032262</v>
      </c>
      <c r="F54" s="6">
        <v>27</v>
      </c>
      <c r="G54" s="207">
        <f t="shared" si="11"/>
        <v>0.43548387096774194</v>
      </c>
      <c r="H54" s="6">
        <v>9</v>
      </c>
      <c r="I54" s="207">
        <f t="shared" si="12"/>
        <v>0.14516129032258066</v>
      </c>
      <c r="J54" s="6">
        <v>48</v>
      </c>
      <c r="K54" s="207">
        <f t="shared" si="13"/>
        <v>0.77419354838709675</v>
      </c>
      <c r="L54" s="6">
        <v>48</v>
      </c>
      <c r="M54" s="208">
        <f t="shared" si="16"/>
        <v>0.77419354838709675</v>
      </c>
      <c r="N54" s="6">
        <v>47</v>
      </c>
      <c r="O54" s="208">
        <f t="shared" si="17"/>
        <v>0.75806451612903225</v>
      </c>
      <c r="P54" s="6">
        <v>43</v>
      </c>
      <c r="Q54" s="208">
        <f t="shared" si="18"/>
        <v>0.69354838709677424</v>
      </c>
      <c r="R54" s="6">
        <v>41</v>
      </c>
      <c r="S54" s="208">
        <f t="shared" si="19"/>
        <v>0.66129032258064513</v>
      </c>
      <c r="T54" s="6">
        <v>55</v>
      </c>
      <c r="U54" s="208">
        <f t="shared" si="20"/>
        <v>0.88709677419354838</v>
      </c>
      <c r="V54" s="6">
        <v>50</v>
      </c>
      <c r="W54" s="209">
        <f t="shared" si="21"/>
        <v>0.80645161290322576</v>
      </c>
      <c r="X54" s="6">
        <v>63</v>
      </c>
      <c r="Y54" s="209">
        <f t="shared" si="22"/>
        <v>1.0161290322580645</v>
      </c>
      <c r="Z54" s="6">
        <v>46</v>
      </c>
      <c r="AA54" s="209">
        <f t="shared" si="23"/>
        <v>0.74193548387096775</v>
      </c>
      <c r="AB54" s="6">
        <v>44</v>
      </c>
      <c r="AC54" s="211">
        <f t="shared" si="24"/>
        <v>0.70967741935483875</v>
      </c>
      <c r="AE54" s="212">
        <v>3</v>
      </c>
      <c r="AF54" s="172">
        <f t="shared" si="25"/>
        <v>4.8387096774193547E-2</v>
      </c>
      <c r="AH54" s="121">
        <f>cálculos2!O54</f>
        <v>1</v>
      </c>
      <c r="AI54" s="214">
        <f t="shared" si="14"/>
        <v>0.1</v>
      </c>
      <c r="AJ54" s="121">
        <f>cálculos2!P54</f>
        <v>1</v>
      </c>
      <c r="AK54" s="215">
        <f t="shared" si="15"/>
        <v>0.25</v>
      </c>
    </row>
    <row r="55" spans="1:37">
      <c r="A55" s="152" t="s">
        <v>43</v>
      </c>
      <c r="B55" s="152" t="s">
        <v>100</v>
      </c>
      <c r="C55" s="155">
        <v>237</v>
      </c>
      <c r="D55" s="6">
        <v>176</v>
      </c>
      <c r="E55" s="207">
        <f t="shared" si="10"/>
        <v>0.7426160337552743</v>
      </c>
      <c r="F55" s="6">
        <v>145</v>
      </c>
      <c r="G55" s="207">
        <f t="shared" si="11"/>
        <v>0.61181434599156115</v>
      </c>
      <c r="H55" s="6">
        <v>140</v>
      </c>
      <c r="I55" s="207">
        <f t="shared" si="12"/>
        <v>0.59071729957805907</v>
      </c>
      <c r="J55" s="6">
        <v>224</v>
      </c>
      <c r="K55" s="207">
        <f t="shared" si="13"/>
        <v>0.94514767932489452</v>
      </c>
      <c r="L55" s="6">
        <v>230</v>
      </c>
      <c r="M55" s="208">
        <f t="shared" si="16"/>
        <v>0.97046413502109707</v>
      </c>
      <c r="N55" s="6">
        <v>232</v>
      </c>
      <c r="O55" s="208">
        <f t="shared" si="17"/>
        <v>0.97890295358649793</v>
      </c>
      <c r="P55" s="6">
        <v>222</v>
      </c>
      <c r="Q55" s="208">
        <f t="shared" si="18"/>
        <v>0.93670886075949367</v>
      </c>
      <c r="R55" s="6">
        <v>238</v>
      </c>
      <c r="S55" s="208">
        <f t="shared" si="19"/>
        <v>1.0042194092827004</v>
      </c>
      <c r="T55" s="6">
        <v>190</v>
      </c>
      <c r="U55" s="208">
        <f t="shared" si="20"/>
        <v>0.80168776371308015</v>
      </c>
      <c r="V55" s="6">
        <v>225</v>
      </c>
      <c r="W55" s="209">
        <f t="shared" si="21"/>
        <v>0.94936708860759489</v>
      </c>
      <c r="X55" s="6">
        <v>244</v>
      </c>
      <c r="Y55" s="209">
        <f t="shared" si="22"/>
        <v>1.029535864978903</v>
      </c>
      <c r="Z55" s="6">
        <v>249</v>
      </c>
      <c r="AA55" s="209">
        <f t="shared" si="23"/>
        <v>1.0506329113924051</v>
      </c>
      <c r="AB55" s="6">
        <v>224</v>
      </c>
      <c r="AC55" s="211">
        <f t="shared" si="24"/>
        <v>0.94514767932489452</v>
      </c>
      <c r="AE55" s="212">
        <v>0</v>
      </c>
      <c r="AF55" s="172">
        <f t="shared" si="25"/>
        <v>0</v>
      </c>
      <c r="AH55" s="121">
        <f>cálculos2!O55</f>
        <v>7</v>
      </c>
      <c r="AI55" s="214">
        <f t="shared" si="14"/>
        <v>0.70000000000000007</v>
      </c>
      <c r="AJ55" s="121">
        <f>cálculos2!P55</f>
        <v>3</v>
      </c>
      <c r="AK55" s="215">
        <f t="shared" si="15"/>
        <v>0.75</v>
      </c>
    </row>
    <row r="56" spans="1:37">
      <c r="A56" s="152" t="s">
        <v>47</v>
      </c>
      <c r="B56" s="152" t="s">
        <v>101</v>
      </c>
      <c r="C56" s="155">
        <v>63</v>
      </c>
      <c r="D56" s="6">
        <v>39</v>
      </c>
      <c r="E56" s="207">
        <f t="shared" si="10"/>
        <v>0.61904761904761907</v>
      </c>
      <c r="F56" s="6">
        <v>29</v>
      </c>
      <c r="G56" s="207">
        <f t="shared" si="11"/>
        <v>0.46031746031746029</v>
      </c>
      <c r="H56" s="6">
        <v>23</v>
      </c>
      <c r="I56" s="207">
        <f t="shared" si="12"/>
        <v>0.36507936507936506</v>
      </c>
      <c r="J56" s="6">
        <v>53</v>
      </c>
      <c r="K56" s="207">
        <f t="shared" si="13"/>
        <v>0.84126984126984128</v>
      </c>
      <c r="L56" s="6">
        <v>68</v>
      </c>
      <c r="M56" s="208">
        <f t="shared" si="16"/>
        <v>1.0793650793650793</v>
      </c>
      <c r="N56" s="6">
        <v>66</v>
      </c>
      <c r="O56" s="208">
        <f t="shared" si="17"/>
        <v>1.0476190476190477</v>
      </c>
      <c r="P56" s="6">
        <v>65</v>
      </c>
      <c r="Q56" s="208">
        <f t="shared" si="18"/>
        <v>1.0317460317460319</v>
      </c>
      <c r="R56" s="6">
        <v>69</v>
      </c>
      <c r="S56" s="208">
        <f t="shared" si="19"/>
        <v>1.0952380952380953</v>
      </c>
      <c r="T56" s="6">
        <v>76</v>
      </c>
      <c r="U56" s="208">
        <f t="shared" si="20"/>
        <v>1.2063492063492063</v>
      </c>
      <c r="V56" s="6">
        <v>68</v>
      </c>
      <c r="W56" s="209">
        <f t="shared" si="21"/>
        <v>1.0793650793650793</v>
      </c>
      <c r="X56" s="6">
        <v>83</v>
      </c>
      <c r="Y56" s="209">
        <f t="shared" si="22"/>
        <v>1.3174603174603174</v>
      </c>
      <c r="Z56" s="6">
        <v>69</v>
      </c>
      <c r="AA56" s="209">
        <f t="shared" si="23"/>
        <v>1.0952380952380953</v>
      </c>
      <c r="AB56" s="6">
        <v>65</v>
      </c>
      <c r="AC56" s="211">
        <f t="shared" si="24"/>
        <v>1.0317460317460319</v>
      </c>
      <c r="AE56" s="212">
        <v>3</v>
      </c>
      <c r="AF56" s="172">
        <f t="shared" si="25"/>
        <v>4.7619047619047616E-2</v>
      </c>
      <c r="AH56" s="121">
        <f>cálculos2!O56</f>
        <v>9</v>
      </c>
      <c r="AI56" s="214">
        <f t="shared" si="14"/>
        <v>0.9</v>
      </c>
      <c r="AJ56" s="121">
        <f>cálculos2!P56</f>
        <v>4</v>
      </c>
      <c r="AK56" s="215">
        <f t="shared" si="15"/>
        <v>1</v>
      </c>
    </row>
    <row r="57" spans="1:37">
      <c r="A57" s="152" t="s">
        <v>43</v>
      </c>
      <c r="B57" s="152" t="s">
        <v>102</v>
      </c>
      <c r="C57" s="155">
        <v>108</v>
      </c>
      <c r="D57" s="6">
        <v>63</v>
      </c>
      <c r="E57" s="207">
        <f t="shared" si="10"/>
        <v>0.58333333333333337</v>
      </c>
      <c r="F57" s="6">
        <v>57</v>
      </c>
      <c r="G57" s="207">
        <f t="shared" si="11"/>
        <v>0.52777777777777779</v>
      </c>
      <c r="H57" s="6">
        <v>55</v>
      </c>
      <c r="I57" s="207">
        <f t="shared" si="12"/>
        <v>0.5092592592592593</v>
      </c>
      <c r="J57" s="6">
        <v>72</v>
      </c>
      <c r="K57" s="207">
        <f t="shared" si="13"/>
        <v>0.66666666666666663</v>
      </c>
      <c r="L57" s="6">
        <v>127</v>
      </c>
      <c r="M57" s="208">
        <f t="shared" si="16"/>
        <v>1.1759259259259258</v>
      </c>
      <c r="N57" s="6">
        <v>123</v>
      </c>
      <c r="O57" s="208">
        <f t="shared" si="17"/>
        <v>1.1388888888888888</v>
      </c>
      <c r="P57" s="6">
        <v>110</v>
      </c>
      <c r="Q57" s="208">
        <f t="shared" si="18"/>
        <v>1.0185185185185186</v>
      </c>
      <c r="R57" s="6">
        <v>104</v>
      </c>
      <c r="S57" s="208">
        <f t="shared" si="19"/>
        <v>0.96296296296296291</v>
      </c>
      <c r="T57" s="6">
        <v>93</v>
      </c>
      <c r="U57" s="208">
        <f t="shared" si="20"/>
        <v>0.86111111111111116</v>
      </c>
      <c r="V57" s="6">
        <v>86</v>
      </c>
      <c r="W57" s="209">
        <f t="shared" si="21"/>
        <v>0.79629629629629628</v>
      </c>
      <c r="X57" s="6">
        <v>112</v>
      </c>
      <c r="Y57" s="209">
        <f t="shared" si="22"/>
        <v>1.037037037037037</v>
      </c>
      <c r="Z57" s="6">
        <v>97</v>
      </c>
      <c r="AA57" s="209">
        <f t="shared" si="23"/>
        <v>0.89814814814814814</v>
      </c>
      <c r="AB57" s="6">
        <v>110</v>
      </c>
      <c r="AC57" s="211">
        <f t="shared" si="24"/>
        <v>1.0185185185185186</v>
      </c>
      <c r="AE57" s="212">
        <v>0</v>
      </c>
      <c r="AF57" s="172">
        <f t="shared" si="25"/>
        <v>0</v>
      </c>
      <c r="AH57" s="121">
        <f>cálculos2!O57</f>
        <v>6</v>
      </c>
      <c r="AI57" s="214">
        <f t="shared" si="14"/>
        <v>0.60000000000000009</v>
      </c>
      <c r="AJ57" s="121">
        <f>cálculos2!P57</f>
        <v>4</v>
      </c>
      <c r="AK57" s="215">
        <f t="shared" si="15"/>
        <v>1</v>
      </c>
    </row>
    <row r="58" spans="1:37">
      <c r="A58" s="152" t="s">
        <v>43</v>
      </c>
      <c r="B58" s="152" t="s">
        <v>103</v>
      </c>
      <c r="C58" s="155">
        <v>113</v>
      </c>
      <c r="D58" s="6">
        <v>58</v>
      </c>
      <c r="E58" s="207">
        <f t="shared" si="10"/>
        <v>0.51327433628318586</v>
      </c>
      <c r="F58" s="6">
        <v>55</v>
      </c>
      <c r="G58" s="207">
        <f t="shared" si="11"/>
        <v>0.48672566371681414</v>
      </c>
      <c r="H58" s="6">
        <v>55</v>
      </c>
      <c r="I58" s="207">
        <f t="shared" si="12"/>
        <v>0.48672566371681414</v>
      </c>
      <c r="J58" s="6">
        <v>69</v>
      </c>
      <c r="K58" s="207">
        <f t="shared" si="13"/>
        <v>0.61061946902654862</v>
      </c>
      <c r="L58" s="6">
        <v>124</v>
      </c>
      <c r="M58" s="208">
        <f t="shared" si="16"/>
        <v>1.0973451327433628</v>
      </c>
      <c r="N58" s="6">
        <v>121</v>
      </c>
      <c r="O58" s="208">
        <f t="shared" si="17"/>
        <v>1.0707964601769913</v>
      </c>
      <c r="P58" s="6">
        <v>108</v>
      </c>
      <c r="Q58" s="208">
        <f t="shared" si="18"/>
        <v>0.95575221238938057</v>
      </c>
      <c r="R58" s="6">
        <v>121</v>
      </c>
      <c r="S58" s="208">
        <f t="shared" si="19"/>
        <v>1.0707964601769913</v>
      </c>
      <c r="T58" s="6">
        <v>94</v>
      </c>
      <c r="U58" s="208">
        <f t="shared" si="20"/>
        <v>0.83185840707964598</v>
      </c>
      <c r="V58" s="6">
        <v>102</v>
      </c>
      <c r="W58" s="209">
        <f t="shared" si="21"/>
        <v>0.90265486725663713</v>
      </c>
      <c r="X58" s="6">
        <v>122</v>
      </c>
      <c r="Y58" s="209">
        <f t="shared" si="22"/>
        <v>1.0796460176991149</v>
      </c>
      <c r="Z58" s="6">
        <v>95</v>
      </c>
      <c r="AA58" s="209">
        <f t="shared" si="23"/>
        <v>0.84070796460176989</v>
      </c>
      <c r="AB58" s="6">
        <v>115</v>
      </c>
      <c r="AC58" s="211">
        <f t="shared" si="24"/>
        <v>1.0176991150442478</v>
      </c>
      <c r="AE58" s="212">
        <v>1</v>
      </c>
      <c r="AF58" s="172">
        <f t="shared" si="25"/>
        <v>8.8495575221238937E-3</v>
      </c>
      <c r="AH58" s="121">
        <f>cálculos2!O58</f>
        <v>6</v>
      </c>
      <c r="AI58" s="214">
        <f t="shared" si="14"/>
        <v>0.60000000000000009</v>
      </c>
      <c r="AJ58" s="121">
        <f>cálculos2!P58</f>
        <v>4</v>
      </c>
      <c r="AK58" s="215">
        <f t="shared" si="15"/>
        <v>1</v>
      </c>
    </row>
    <row r="59" spans="1:37">
      <c r="A59" s="152" t="s">
        <v>49</v>
      </c>
      <c r="B59" s="152" t="s">
        <v>104</v>
      </c>
      <c r="C59" s="155">
        <v>110</v>
      </c>
      <c r="D59" s="6">
        <v>63</v>
      </c>
      <c r="E59" s="207">
        <f t="shared" si="10"/>
        <v>0.57272727272727275</v>
      </c>
      <c r="F59" s="6">
        <v>57</v>
      </c>
      <c r="G59" s="207">
        <f t="shared" si="11"/>
        <v>0.51818181818181819</v>
      </c>
      <c r="H59" s="6">
        <v>45</v>
      </c>
      <c r="I59" s="207">
        <f t="shared" si="12"/>
        <v>0.40909090909090912</v>
      </c>
      <c r="J59" s="6">
        <v>78</v>
      </c>
      <c r="K59" s="207">
        <f t="shared" si="13"/>
        <v>0.70909090909090911</v>
      </c>
      <c r="L59" s="6">
        <v>87</v>
      </c>
      <c r="M59" s="208">
        <f t="shared" si="16"/>
        <v>0.79090909090909089</v>
      </c>
      <c r="N59" s="6">
        <v>83</v>
      </c>
      <c r="O59" s="208">
        <f t="shared" si="17"/>
        <v>0.75454545454545452</v>
      </c>
      <c r="P59" s="6">
        <v>84</v>
      </c>
      <c r="Q59" s="208">
        <f t="shared" si="18"/>
        <v>0.76363636363636367</v>
      </c>
      <c r="R59" s="6">
        <v>84</v>
      </c>
      <c r="S59" s="208">
        <f t="shared" si="19"/>
        <v>0.76363636363636367</v>
      </c>
      <c r="T59" s="6">
        <v>77</v>
      </c>
      <c r="U59" s="208">
        <f t="shared" si="20"/>
        <v>0.7</v>
      </c>
      <c r="V59" s="6">
        <v>99</v>
      </c>
      <c r="W59" s="209">
        <f t="shared" si="21"/>
        <v>0.9</v>
      </c>
      <c r="X59" s="6">
        <v>101</v>
      </c>
      <c r="Y59" s="209">
        <f t="shared" si="22"/>
        <v>0.91818181818181821</v>
      </c>
      <c r="Z59" s="6">
        <v>91</v>
      </c>
      <c r="AA59" s="209">
        <f t="shared" si="23"/>
        <v>0.82727272727272727</v>
      </c>
      <c r="AB59" s="6">
        <v>80</v>
      </c>
      <c r="AC59" s="211">
        <f t="shared" si="24"/>
        <v>0.72727272727272729</v>
      </c>
      <c r="AE59" s="212">
        <v>7</v>
      </c>
      <c r="AF59" s="172">
        <f t="shared" si="25"/>
        <v>6.363636363636363E-2</v>
      </c>
      <c r="AH59" s="121">
        <f>cálculos2!O59</f>
        <v>0</v>
      </c>
      <c r="AI59" s="214">
        <f t="shared" si="14"/>
        <v>0</v>
      </c>
      <c r="AJ59" s="121">
        <f>cálculos2!P59</f>
        <v>0</v>
      </c>
      <c r="AK59" s="215">
        <f t="shared" si="15"/>
        <v>0</v>
      </c>
    </row>
    <row r="60" spans="1:37">
      <c r="A60" s="152" t="s">
        <v>43</v>
      </c>
      <c r="B60" s="152" t="s">
        <v>105</v>
      </c>
      <c r="C60" s="155">
        <v>17</v>
      </c>
      <c r="D60" s="6">
        <v>11</v>
      </c>
      <c r="E60" s="207">
        <f t="shared" si="10"/>
        <v>0.6470588235294118</v>
      </c>
      <c r="F60" s="6">
        <v>6</v>
      </c>
      <c r="G60" s="207">
        <f t="shared" si="11"/>
        <v>0.35294117647058826</v>
      </c>
      <c r="H60" s="6">
        <v>6</v>
      </c>
      <c r="I60" s="207">
        <f t="shared" si="12"/>
        <v>0.35294117647058826</v>
      </c>
      <c r="J60" s="6">
        <v>21</v>
      </c>
      <c r="K60" s="207">
        <f t="shared" si="13"/>
        <v>1.2352941176470589</v>
      </c>
      <c r="L60" s="6">
        <v>24</v>
      </c>
      <c r="M60" s="208">
        <f t="shared" si="16"/>
        <v>1.411764705882353</v>
      </c>
      <c r="N60" s="6">
        <v>20</v>
      </c>
      <c r="O60" s="208">
        <f t="shared" si="17"/>
        <v>1.1764705882352942</v>
      </c>
      <c r="P60" s="6">
        <v>33</v>
      </c>
      <c r="Q60" s="208">
        <f t="shared" si="18"/>
        <v>1.9411764705882353</v>
      </c>
      <c r="R60" s="6">
        <v>25</v>
      </c>
      <c r="S60" s="208">
        <f t="shared" si="19"/>
        <v>1.4705882352941178</v>
      </c>
      <c r="T60" s="6">
        <v>22</v>
      </c>
      <c r="U60" s="208">
        <f t="shared" si="20"/>
        <v>1.2941176470588236</v>
      </c>
      <c r="V60" s="6">
        <v>25</v>
      </c>
      <c r="W60" s="209">
        <f t="shared" si="21"/>
        <v>1.4705882352941178</v>
      </c>
      <c r="X60" s="6">
        <v>20</v>
      </c>
      <c r="Y60" s="209">
        <f t="shared" si="22"/>
        <v>1.1764705882352942</v>
      </c>
      <c r="Z60" s="6">
        <v>26</v>
      </c>
      <c r="AA60" s="209">
        <f t="shared" si="23"/>
        <v>1.5294117647058822</v>
      </c>
      <c r="AB60" s="6">
        <v>32</v>
      </c>
      <c r="AC60" s="211">
        <f t="shared" si="24"/>
        <v>1.8823529411764706</v>
      </c>
      <c r="AE60" s="212">
        <v>0</v>
      </c>
      <c r="AF60" s="172">
        <f t="shared" si="25"/>
        <v>0</v>
      </c>
      <c r="AH60" s="121">
        <f>cálculos2!O60</f>
        <v>10</v>
      </c>
      <c r="AI60" s="214">
        <f t="shared" si="14"/>
        <v>1</v>
      </c>
      <c r="AJ60" s="121">
        <f>cálculos2!P60</f>
        <v>4</v>
      </c>
      <c r="AK60" s="215">
        <f t="shared" si="15"/>
        <v>1</v>
      </c>
    </row>
    <row r="61" spans="1:37">
      <c r="A61" s="152" t="s">
        <v>49</v>
      </c>
      <c r="B61" s="152" t="s">
        <v>106</v>
      </c>
      <c r="C61" s="155">
        <v>71</v>
      </c>
      <c r="D61" s="6">
        <v>52</v>
      </c>
      <c r="E61" s="207">
        <f t="shared" si="10"/>
        <v>0.73239436619718312</v>
      </c>
      <c r="F61" s="6">
        <v>44</v>
      </c>
      <c r="G61" s="207">
        <f t="shared" si="11"/>
        <v>0.61971830985915488</v>
      </c>
      <c r="H61" s="6">
        <v>29</v>
      </c>
      <c r="I61" s="207">
        <f t="shared" si="12"/>
        <v>0.40845070422535212</v>
      </c>
      <c r="J61" s="6">
        <v>66</v>
      </c>
      <c r="K61" s="207">
        <f t="shared" si="13"/>
        <v>0.92957746478873238</v>
      </c>
      <c r="L61" s="6">
        <v>67</v>
      </c>
      <c r="M61" s="208">
        <f t="shared" si="16"/>
        <v>0.94366197183098588</v>
      </c>
      <c r="N61" s="6">
        <v>66</v>
      </c>
      <c r="O61" s="208">
        <f t="shared" si="17"/>
        <v>0.92957746478873238</v>
      </c>
      <c r="P61" s="6">
        <v>60</v>
      </c>
      <c r="Q61" s="208">
        <f t="shared" si="18"/>
        <v>0.84507042253521125</v>
      </c>
      <c r="R61" s="6">
        <v>61</v>
      </c>
      <c r="S61" s="208">
        <f t="shared" si="19"/>
        <v>0.85915492957746475</v>
      </c>
      <c r="T61" s="6">
        <v>56</v>
      </c>
      <c r="U61" s="208">
        <f t="shared" si="20"/>
        <v>0.78873239436619713</v>
      </c>
      <c r="V61" s="6">
        <v>70</v>
      </c>
      <c r="W61" s="209">
        <f t="shared" si="21"/>
        <v>0.9859154929577465</v>
      </c>
      <c r="X61" s="6">
        <v>84</v>
      </c>
      <c r="Y61" s="209">
        <f t="shared" si="22"/>
        <v>1.1830985915492958</v>
      </c>
      <c r="Z61" s="6">
        <v>72</v>
      </c>
      <c r="AA61" s="209">
        <f t="shared" si="23"/>
        <v>1.0140845070422535</v>
      </c>
      <c r="AB61" s="6">
        <v>58</v>
      </c>
      <c r="AC61" s="211">
        <f t="shared" si="24"/>
        <v>0.81690140845070425</v>
      </c>
      <c r="AE61" s="212">
        <v>0</v>
      </c>
      <c r="AF61" s="172">
        <f t="shared" si="25"/>
        <v>0</v>
      </c>
      <c r="AH61" s="121">
        <f>cálculos2!O61</f>
        <v>4</v>
      </c>
      <c r="AI61" s="214">
        <f t="shared" si="14"/>
        <v>0.4</v>
      </c>
      <c r="AJ61" s="121">
        <f>cálculos2!P61</f>
        <v>1</v>
      </c>
      <c r="AK61" s="215">
        <f t="shared" si="15"/>
        <v>0.25</v>
      </c>
    </row>
    <row r="62" spans="1:37">
      <c r="A62" s="152" t="s">
        <v>47</v>
      </c>
      <c r="B62" s="152" t="s">
        <v>107</v>
      </c>
      <c r="C62" s="155">
        <v>95</v>
      </c>
      <c r="D62" s="6">
        <v>67</v>
      </c>
      <c r="E62" s="207">
        <f t="shared" si="10"/>
        <v>0.70526315789473681</v>
      </c>
      <c r="F62" s="6">
        <v>50</v>
      </c>
      <c r="G62" s="207">
        <f t="shared" si="11"/>
        <v>0.52631578947368418</v>
      </c>
      <c r="H62" s="6">
        <v>47</v>
      </c>
      <c r="I62" s="207">
        <f t="shared" si="12"/>
        <v>0.49473684210526314</v>
      </c>
      <c r="J62" s="6">
        <v>91</v>
      </c>
      <c r="K62" s="207">
        <f t="shared" si="13"/>
        <v>0.95789473684210524</v>
      </c>
      <c r="L62" s="6">
        <v>99</v>
      </c>
      <c r="M62" s="208">
        <f t="shared" si="16"/>
        <v>1.0421052631578946</v>
      </c>
      <c r="N62" s="6">
        <v>98</v>
      </c>
      <c r="O62" s="208">
        <f t="shared" si="17"/>
        <v>1.0315789473684212</v>
      </c>
      <c r="P62" s="6">
        <v>96</v>
      </c>
      <c r="Q62" s="208">
        <f t="shared" si="18"/>
        <v>1.0105263157894737</v>
      </c>
      <c r="R62" s="6">
        <v>95</v>
      </c>
      <c r="S62" s="208">
        <f t="shared" si="19"/>
        <v>1</v>
      </c>
      <c r="T62" s="6">
        <v>87</v>
      </c>
      <c r="U62" s="208">
        <f t="shared" si="20"/>
        <v>0.91578947368421049</v>
      </c>
      <c r="V62" s="6">
        <v>103</v>
      </c>
      <c r="W62" s="209">
        <f t="shared" si="21"/>
        <v>1.0842105263157895</v>
      </c>
      <c r="X62" s="6">
        <v>97</v>
      </c>
      <c r="Y62" s="209">
        <f t="shared" si="22"/>
        <v>1.0210526315789474</v>
      </c>
      <c r="Z62" s="6">
        <v>135</v>
      </c>
      <c r="AA62" s="209">
        <f t="shared" si="23"/>
        <v>1.4210526315789473</v>
      </c>
      <c r="AB62" s="6">
        <v>94</v>
      </c>
      <c r="AC62" s="211">
        <f t="shared" si="24"/>
        <v>0.98947368421052628</v>
      </c>
      <c r="AE62" s="212">
        <v>3</v>
      </c>
      <c r="AF62" s="172">
        <f t="shared" si="25"/>
        <v>3.1578947368421054E-2</v>
      </c>
      <c r="AH62" s="121">
        <f>cálculos2!O62</f>
        <v>9</v>
      </c>
      <c r="AI62" s="214">
        <f t="shared" si="14"/>
        <v>0.9</v>
      </c>
      <c r="AJ62" s="121">
        <f>cálculos2!P62</f>
        <v>4</v>
      </c>
      <c r="AK62" s="215">
        <f t="shared" si="15"/>
        <v>1</v>
      </c>
    </row>
    <row r="63" spans="1:37">
      <c r="A63" s="152" t="s">
        <v>49</v>
      </c>
      <c r="B63" s="152" t="s">
        <v>108</v>
      </c>
      <c r="C63" s="155">
        <v>40</v>
      </c>
      <c r="D63" s="6">
        <v>30</v>
      </c>
      <c r="E63" s="207">
        <f t="shared" si="10"/>
        <v>0.75</v>
      </c>
      <c r="F63" s="6">
        <v>20</v>
      </c>
      <c r="G63" s="207">
        <f t="shared" si="11"/>
        <v>0.5</v>
      </c>
      <c r="H63" s="6">
        <v>11</v>
      </c>
      <c r="I63" s="207">
        <f t="shared" si="12"/>
        <v>0.27500000000000002</v>
      </c>
      <c r="J63" s="6">
        <v>36</v>
      </c>
      <c r="K63" s="207">
        <f t="shared" si="13"/>
        <v>0.9</v>
      </c>
      <c r="L63" s="6">
        <v>31</v>
      </c>
      <c r="M63" s="208">
        <f t="shared" si="16"/>
        <v>0.77500000000000002</v>
      </c>
      <c r="N63" s="6">
        <v>31</v>
      </c>
      <c r="O63" s="208">
        <f t="shared" si="17"/>
        <v>0.77500000000000002</v>
      </c>
      <c r="P63" s="6">
        <v>40</v>
      </c>
      <c r="Q63" s="208">
        <f t="shared" si="18"/>
        <v>1</v>
      </c>
      <c r="R63" s="6">
        <v>36</v>
      </c>
      <c r="S63" s="208">
        <f t="shared" si="19"/>
        <v>0.9</v>
      </c>
      <c r="T63" s="6">
        <v>28</v>
      </c>
      <c r="U63" s="208">
        <f t="shared" si="20"/>
        <v>0.7</v>
      </c>
      <c r="V63" s="6">
        <v>35</v>
      </c>
      <c r="W63" s="209">
        <f t="shared" si="21"/>
        <v>0.875</v>
      </c>
      <c r="X63" s="6">
        <v>43</v>
      </c>
      <c r="Y63" s="209">
        <f t="shared" si="22"/>
        <v>1.075</v>
      </c>
      <c r="Z63" s="6">
        <v>36</v>
      </c>
      <c r="AA63" s="209">
        <f t="shared" si="23"/>
        <v>0.9</v>
      </c>
      <c r="AB63" s="6">
        <v>39</v>
      </c>
      <c r="AC63" s="211">
        <f t="shared" si="24"/>
        <v>0.97499999999999998</v>
      </c>
      <c r="AE63" s="212">
        <v>0</v>
      </c>
      <c r="AF63" s="172">
        <f t="shared" si="25"/>
        <v>0</v>
      </c>
      <c r="AH63" s="121">
        <f>cálculos2!O63</f>
        <v>4</v>
      </c>
      <c r="AI63" s="214">
        <f t="shared" si="14"/>
        <v>0.4</v>
      </c>
      <c r="AJ63" s="121">
        <f>cálculos2!P63</f>
        <v>2</v>
      </c>
      <c r="AK63" s="215">
        <f t="shared" si="15"/>
        <v>0.5</v>
      </c>
    </row>
    <row r="64" spans="1:37">
      <c r="A64" s="152" t="s">
        <v>40</v>
      </c>
      <c r="B64" s="152" t="s">
        <v>109</v>
      </c>
      <c r="C64" s="155">
        <v>36</v>
      </c>
      <c r="D64" s="6">
        <v>26</v>
      </c>
      <c r="E64" s="207">
        <f t="shared" si="10"/>
        <v>0.72222222222222221</v>
      </c>
      <c r="F64" s="6">
        <v>23</v>
      </c>
      <c r="G64" s="207">
        <f t="shared" si="11"/>
        <v>0.63888888888888884</v>
      </c>
      <c r="H64" s="6">
        <v>20</v>
      </c>
      <c r="I64" s="207">
        <f t="shared" si="12"/>
        <v>0.55555555555555558</v>
      </c>
      <c r="J64" s="6">
        <v>32</v>
      </c>
      <c r="K64" s="207">
        <f t="shared" si="13"/>
        <v>0.88888888888888884</v>
      </c>
      <c r="L64" s="6">
        <v>30</v>
      </c>
      <c r="M64" s="208">
        <f t="shared" si="16"/>
        <v>0.83333333333333337</v>
      </c>
      <c r="N64" s="6">
        <v>30</v>
      </c>
      <c r="O64" s="208">
        <f t="shared" si="17"/>
        <v>0.83333333333333337</v>
      </c>
      <c r="P64" s="6">
        <v>23</v>
      </c>
      <c r="Q64" s="208">
        <f t="shared" si="18"/>
        <v>0.63888888888888884</v>
      </c>
      <c r="R64" s="6">
        <v>27</v>
      </c>
      <c r="S64" s="208">
        <f t="shared" si="19"/>
        <v>0.75</v>
      </c>
      <c r="T64" s="6">
        <v>35</v>
      </c>
      <c r="U64" s="208">
        <f t="shared" si="20"/>
        <v>0.97222222222222221</v>
      </c>
      <c r="V64" s="6">
        <v>40</v>
      </c>
      <c r="W64" s="209">
        <f t="shared" si="21"/>
        <v>1.1111111111111112</v>
      </c>
      <c r="X64" s="6">
        <v>39</v>
      </c>
      <c r="Y64" s="209">
        <f t="shared" si="22"/>
        <v>1.0833333333333333</v>
      </c>
      <c r="Z64" s="6">
        <v>37</v>
      </c>
      <c r="AA64" s="209">
        <f t="shared" si="23"/>
        <v>1.0277777777777777</v>
      </c>
      <c r="AB64" s="6">
        <v>23</v>
      </c>
      <c r="AC64" s="211">
        <f t="shared" si="24"/>
        <v>0.63888888888888884</v>
      </c>
      <c r="AE64" s="212">
        <v>0</v>
      </c>
      <c r="AF64" s="172">
        <f t="shared" si="25"/>
        <v>0</v>
      </c>
      <c r="AH64" s="121">
        <f>cálculos2!O64</f>
        <v>4</v>
      </c>
      <c r="AI64" s="214">
        <f t="shared" si="14"/>
        <v>0.4</v>
      </c>
      <c r="AJ64" s="121">
        <f>cálculos2!P64</f>
        <v>1</v>
      </c>
      <c r="AK64" s="215">
        <f t="shared" si="15"/>
        <v>0.25</v>
      </c>
    </row>
    <row r="65" spans="1:37">
      <c r="A65" s="152" t="s">
        <v>40</v>
      </c>
      <c r="B65" s="152" t="s">
        <v>110</v>
      </c>
      <c r="C65" s="155">
        <v>213</v>
      </c>
      <c r="D65" s="6">
        <v>152</v>
      </c>
      <c r="E65" s="207">
        <f t="shared" si="10"/>
        <v>0.71361502347417838</v>
      </c>
      <c r="F65" s="6">
        <v>149</v>
      </c>
      <c r="G65" s="207">
        <f t="shared" si="11"/>
        <v>0.69953051643192488</v>
      </c>
      <c r="H65" s="6">
        <v>132</v>
      </c>
      <c r="I65" s="207">
        <f t="shared" si="12"/>
        <v>0.61971830985915488</v>
      </c>
      <c r="J65" s="6">
        <v>218</v>
      </c>
      <c r="K65" s="207">
        <f t="shared" si="13"/>
        <v>1.0234741784037558</v>
      </c>
      <c r="L65" s="6">
        <v>238</v>
      </c>
      <c r="M65" s="208">
        <f t="shared" si="16"/>
        <v>1.1173708920187793</v>
      </c>
      <c r="N65" s="6">
        <v>239</v>
      </c>
      <c r="O65" s="208">
        <f t="shared" si="17"/>
        <v>1.1220657276995305</v>
      </c>
      <c r="P65" s="6">
        <v>222</v>
      </c>
      <c r="Q65" s="208">
        <f t="shared" si="18"/>
        <v>1.0422535211267605</v>
      </c>
      <c r="R65" s="6">
        <v>230</v>
      </c>
      <c r="S65" s="208">
        <f t="shared" si="19"/>
        <v>1.07981220657277</v>
      </c>
      <c r="T65" s="6">
        <v>200</v>
      </c>
      <c r="U65" s="208">
        <f t="shared" si="20"/>
        <v>0.93896713615023475</v>
      </c>
      <c r="V65" s="6">
        <v>210</v>
      </c>
      <c r="W65" s="209">
        <f t="shared" si="21"/>
        <v>0.9859154929577465</v>
      </c>
      <c r="X65" s="6">
        <v>218</v>
      </c>
      <c r="Y65" s="209">
        <f t="shared" si="22"/>
        <v>1.0234741784037558</v>
      </c>
      <c r="Z65" s="6">
        <v>224</v>
      </c>
      <c r="AA65" s="209">
        <f t="shared" si="23"/>
        <v>1.051643192488263</v>
      </c>
      <c r="AB65" s="6">
        <v>226</v>
      </c>
      <c r="AC65" s="211">
        <f t="shared" si="24"/>
        <v>1.0610328638497653</v>
      </c>
      <c r="AE65" s="212">
        <v>1</v>
      </c>
      <c r="AF65" s="172">
        <f t="shared" si="25"/>
        <v>4.6948356807511738E-3</v>
      </c>
      <c r="AH65" s="121">
        <f>cálculos2!O65</f>
        <v>9</v>
      </c>
      <c r="AI65" s="214">
        <f t="shared" si="14"/>
        <v>0.9</v>
      </c>
      <c r="AJ65" s="121">
        <f>cálculos2!P65</f>
        <v>4</v>
      </c>
      <c r="AK65" s="215">
        <f t="shared" si="15"/>
        <v>1</v>
      </c>
    </row>
    <row r="66" spans="1:37">
      <c r="A66" s="152" t="s">
        <v>40</v>
      </c>
      <c r="B66" s="152" t="s">
        <v>111</v>
      </c>
      <c r="C66" s="155">
        <v>107</v>
      </c>
      <c r="D66" s="6">
        <v>74</v>
      </c>
      <c r="E66" s="207">
        <f t="shared" si="10"/>
        <v>0.69158878504672894</v>
      </c>
      <c r="F66" s="6">
        <v>67</v>
      </c>
      <c r="G66" s="207">
        <f t="shared" si="11"/>
        <v>0.62616822429906538</v>
      </c>
      <c r="H66" s="6">
        <v>48</v>
      </c>
      <c r="I66" s="207">
        <f t="shared" si="12"/>
        <v>0.44859813084112149</v>
      </c>
      <c r="J66" s="6">
        <v>96</v>
      </c>
      <c r="K66" s="207">
        <f t="shared" si="13"/>
        <v>0.89719626168224298</v>
      </c>
      <c r="L66" s="6">
        <v>79</v>
      </c>
      <c r="M66" s="208">
        <f t="shared" si="16"/>
        <v>0.73831775700934577</v>
      </c>
      <c r="N66" s="6">
        <v>78</v>
      </c>
      <c r="O66" s="208">
        <f t="shared" si="17"/>
        <v>0.7289719626168224</v>
      </c>
      <c r="P66" s="6">
        <v>76</v>
      </c>
      <c r="Q66" s="208">
        <f t="shared" si="18"/>
        <v>0.71028037383177567</v>
      </c>
      <c r="R66" s="6">
        <v>73</v>
      </c>
      <c r="S66" s="208">
        <f t="shared" si="19"/>
        <v>0.68224299065420557</v>
      </c>
      <c r="T66" s="6">
        <v>78</v>
      </c>
      <c r="U66" s="208">
        <f t="shared" si="20"/>
        <v>0.7289719626168224</v>
      </c>
      <c r="V66" s="6">
        <v>89</v>
      </c>
      <c r="W66" s="209">
        <f t="shared" si="21"/>
        <v>0.83177570093457942</v>
      </c>
      <c r="X66" s="6">
        <v>90</v>
      </c>
      <c r="Y66" s="209">
        <f t="shared" si="22"/>
        <v>0.84112149532710279</v>
      </c>
      <c r="Z66" s="6">
        <v>87</v>
      </c>
      <c r="AA66" s="209">
        <f t="shared" si="23"/>
        <v>0.81308411214953269</v>
      </c>
      <c r="AB66" s="6">
        <v>76</v>
      </c>
      <c r="AC66" s="211">
        <f t="shared" si="24"/>
        <v>0.71028037383177567</v>
      </c>
      <c r="AE66" s="212">
        <v>2</v>
      </c>
      <c r="AF66" s="172">
        <f t="shared" si="25"/>
        <v>1.8691588785046728E-2</v>
      </c>
      <c r="AH66" s="121">
        <f>cálculos2!O66</f>
        <v>0</v>
      </c>
      <c r="AI66" s="214">
        <f t="shared" si="14"/>
        <v>0</v>
      </c>
      <c r="AJ66" s="121">
        <f>cálculos2!P66</f>
        <v>0</v>
      </c>
      <c r="AK66" s="215">
        <f t="shared" si="15"/>
        <v>0</v>
      </c>
    </row>
    <row r="67" spans="1:37">
      <c r="A67" s="152" t="s">
        <v>47</v>
      </c>
      <c r="B67" s="152" t="s">
        <v>112</v>
      </c>
      <c r="C67" s="155">
        <v>37</v>
      </c>
      <c r="D67" s="6">
        <v>32</v>
      </c>
      <c r="E67" s="207">
        <f t="shared" si="10"/>
        <v>0.86486486486486491</v>
      </c>
      <c r="F67" s="6">
        <v>25</v>
      </c>
      <c r="G67" s="207">
        <f t="shared" si="11"/>
        <v>0.67567567567567566</v>
      </c>
      <c r="H67" s="6">
        <v>20</v>
      </c>
      <c r="I67" s="207">
        <f t="shared" si="12"/>
        <v>0.54054054054054057</v>
      </c>
      <c r="J67" s="6">
        <v>43</v>
      </c>
      <c r="K67" s="207">
        <f t="shared" si="13"/>
        <v>1.1621621621621621</v>
      </c>
      <c r="L67" s="6">
        <v>51</v>
      </c>
      <c r="M67" s="208">
        <f t="shared" ref="M67:M80" si="26">L67/C67</f>
        <v>1.3783783783783783</v>
      </c>
      <c r="N67" s="6">
        <v>51</v>
      </c>
      <c r="O67" s="208">
        <f t="shared" ref="O67:O80" si="27">N67/C67</f>
        <v>1.3783783783783783</v>
      </c>
      <c r="P67" s="6">
        <v>41</v>
      </c>
      <c r="Q67" s="208">
        <f t="shared" ref="Q67:Q80" si="28">P67/C67</f>
        <v>1.1081081081081081</v>
      </c>
      <c r="R67" s="6">
        <v>51</v>
      </c>
      <c r="S67" s="208">
        <f t="shared" ref="S67:S80" si="29">R67/C67</f>
        <v>1.3783783783783783</v>
      </c>
      <c r="T67" s="6">
        <v>34</v>
      </c>
      <c r="U67" s="208">
        <f t="shared" ref="U67:U80" si="30">T67/C67</f>
        <v>0.91891891891891897</v>
      </c>
      <c r="V67" s="6">
        <v>42</v>
      </c>
      <c r="W67" s="209">
        <f t="shared" ref="W67:W80" si="31">V67/C67</f>
        <v>1.1351351351351351</v>
      </c>
      <c r="X67" s="6">
        <v>44</v>
      </c>
      <c r="Y67" s="209">
        <f t="shared" ref="Y67:Y80" si="32">X67/C67</f>
        <v>1.1891891891891893</v>
      </c>
      <c r="Z67" s="6">
        <v>45</v>
      </c>
      <c r="AA67" s="209">
        <f t="shared" ref="AA67:AA80" si="33">Z67/C67</f>
        <v>1.2162162162162162</v>
      </c>
      <c r="AB67" s="6">
        <v>44</v>
      </c>
      <c r="AC67" s="211">
        <f t="shared" ref="AC67:AC80" si="34">AB67/C67</f>
        <v>1.1891891891891893</v>
      </c>
      <c r="AE67" s="212">
        <v>0</v>
      </c>
      <c r="AF67" s="172">
        <f t="shared" ref="AF67:AF80" si="35">AE67/C67</f>
        <v>0</v>
      </c>
      <c r="AH67" s="121">
        <f>cálculos2!O67</f>
        <v>9</v>
      </c>
      <c r="AI67" s="214">
        <f t="shared" si="14"/>
        <v>0.9</v>
      </c>
      <c r="AJ67" s="121">
        <f>cálculos2!P67</f>
        <v>4</v>
      </c>
      <c r="AK67" s="215">
        <f t="shared" si="15"/>
        <v>1</v>
      </c>
    </row>
    <row r="68" spans="1:37">
      <c r="A68" s="152" t="s">
        <v>47</v>
      </c>
      <c r="B68" s="152" t="s">
        <v>113</v>
      </c>
      <c r="C68" s="155">
        <v>168</v>
      </c>
      <c r="D68" s="6">
        <v>126</v>
      </c>
      <c r="E68" s="207">
        <f t="shared" ref="E68:E80" si="36">D68/C68</f>
        <v>0.75</v>
      </c>
      <c r="F68" s="6">
        <v>69</v>
      </c>
      <c r="G68" s="207">
        <f t="shared" ref="G68:G80" si="37">F68/C68</f>
        <v>0.4107142857142857</v>
      </c>
      <c r="H68" s="6">
        <v>50</v>
      </c>
      <c r="I68" s="207">
        <f t="shared" ref="I68:I80" si="38">H68/C68</f>
        <v>0.29761904761904762</v>
      </c>
      <c r="J68" s="6">
        <v>172</v>
      </c>
      <c r="K68" s="207">
        <f t="shared" ref="K68:K80" si="39">J68/C68</f>
        <v>1.0238095238095237</v>
      </c>
      <c r="L68" s="6">
        <v>127</v>
      </c>
      <c r="M68" s="208">
        <f t="shared" si="26"/>
        <v>0.75595238095238093</v>
      </c>
      <c r="N68" s="6">
        <v>125</v>
      </c>
      <c r="O68" s="208">
        <f t="shared" si="27"/>
        <v>0.74404761904761907</v>
      </c>
      <c r="P68" s="6">
        <v>148</v>
      </c>
      <c r="Q68" s="208">
        <f t="shared" si="28"/>
        <v>0.88095238095238093</v>
      </c>
      <c r="R68" s="6">
        <v>144</v>
      </c>
      <c r="S68" s="208">
        <f t="shared" si="29"/>
        <v>0.8571428571428571</v>
      </c>
      <c r="T68" s="6">
        <v>120</v>
      </c>
      <c r="U68" s="208">
        <f t="shared" si="30"/>
        <v>0.7142857142857143</v>
      </c>
      <c r="V68" s="6">
        <v>94</v>
      </c>
      <c r="W68" s="209">
        <f t="shared" si="31"/>
        <v>0.55952380952380953</v>
      </c>
      <c r="X68" s="6">
        <v>113</v>
      </c>
      <c r="Y68" s="209">
        <f t="shared" si="32"/>
        <v>0.67261904761904767</v>
      </c>
      <c r="Z68" s="6">
        <v>113</v>
      </c>
      <c r="AA68" s="209">
        <f t="shared" si="33"/>
        <v>0.67261904761904767</v>
      </c>
      <c r="AB68" s="6">
        <v>147</v>
      </c>
      <c r="AC68" s="211">
        <f t="shared" si="34"/>
        <v>0.875</v>
      </c>
      <c r="AE68" s="212">
        <v>0</v>
      </c>
      <c r="AF68" s="172">
        <f t="shared" si="35"/>
        <v>0</v>
      </c>
      <c r="AH68" s="121">
        <f>cálculos2!O68</f>
        <v>1</v>
      </c>
      <c r="AI68" s="214">
        <f t="shared" ref="AI68:AI80" si="40">AH68*0.1</f>
        <v>0.1</v>
      </c>
      <c r="AJ68" s="121">
        <f>cálculos2!P68</f>
        <v>0</v>
      </c>
      <c r="AK68" s="215">
        <f t="shared" ref="AK68:AK86" si="41">AJ68*0.25</f>
        <v>0</v>
      </c>
    </row>
    <row r="69" spans="1:37">
      <c r="A69" s="152" t="s">
        <v>49</v>
      </c>
      <c r="B69" s="152" t="s">
        <v>114</v>
      </c>
      <c r="C69" s="155">
        <v>38</v>
      </c>
      <c r="D69" s="6">
        <v>27</v>
      </c>
      <c r="E69" s="207">
        <f t="shared" si="36"/>
        <v>0.71052631578947367</v>
      </c>
      <c r="F69" s="6">
        <v>10</v>
      </c>
      <c r="G69" s="207">
        <f t="shared" si="37"/>
        <v>0.26315789473684209</v>
      </c>
      <c r="H69" s="6">
        <v>3</v>
      </c>
      <c r="I69" s="207">
        <f t="shared" si="38"/>
        <v>7.8947368421052627E-2</v>
      </c>
      <c r="J69" s="6">
        <v>47</v>
      </c>
      <c r="K69" s="207">
        <f t="shared" si="39"/>
        <v>1.236842105263158</v>
      </c>
      <c r="L69" s="6">
        <v>32</v>
      </c>
      <c r="M69" s="208">
        <f t="shared" si="26"/>
        <v>0.84210526315789469</v>
      </c>
      <c r="N69" s="6">
        <v>33</v>
      </c>
      <c r="O69" s="208">
        <f t="shared" si="27"/>
        <v>0.86842105263157898</v>
      </c>
      <c r="P69" s="6">
        <v>34</v>
      </c>
      <c r="Q69" s="208">
        <f t="shared" si="28"/>
        <v>0.89473684210526316</v>
      </c>
      <c r="R69" s="6">
        <v>34</v>
      </c>
      <c r="S69" s="208">
        <f t="shared" si="29"/>
        <v>0.89473684210526316</v>
      </c>
      <c r="T69" s="6">
        <v>21</v>
      </c>
      <c r="U69" s="208">
        <f t="shared" si="30"/>
        <v>0.55263157894736847</v>
      </c>
      <c r="V69" s="6">
        <v>25</v>
      </c>
      <c r="W69" s="209">
        <f t="shared" si="31"/>
        <v>0.65789473684210531</v>
      </c>
      <c r="X69" s="6">
        <v>33</v>
      </c>
      <c r="Y69" s="209">
        <f t="shared" si="32"/>
        <v>0.86842105263157898</v>
      </c>
      <c r="Z69" s="6">
        <v>19</v>
      </c>
      <c r="AA69" s="209">
        <f t="shared" si="33"/>
        <v>0.5</v>
      </c>
      <c r="AB69" s="6">
        <v>36</v>
      </c>
      <c r="AC69" s="211">
        <f t="shared" si="34"/>
        <v>0.94736842105263153</v>
      </c>
      <c r="AE69" s="212">
        <v>0</v>
      </c>
      <c r="AF69" s="172">
        <f t="shared" si="35"/>
        <v>0</v>
      </c>
      <c r="AH69" s="121">
        <f>cálculos2!O69</f>
        <v>2</v>
      </c>
      <c r="AI69" s="214">
        <f t="shared" si="40"/>
        <v>0.2</v>
      </c>
      <c r="AJ69" s="121">
        <f>cálculos2!P69</f>
        <v>0</v>
      </c>
      <c r="AK69" s="215">
        <f t="shared" si="41"/>
        <v>0</v>
      </c>
    </row>
    <row r="70" spans="1:37">
      <c r="A70" s="152" t="s">
        <v>43</v>
      </c>
      <c r="B70" s="152" t="s">
        <v>115</v>
      </c>
      <c r="C70" s="155">
        <v>694</v>
      </c>
      <c r="D70" s="6">
        <v>384</v>
      </c>
      <c r="E70" s="207">
        <f t="shared" si="36"/>
        <v>0.55331412103746402</v>
      </c>
      <c r="F70" s="6">
        <v>365</v>
      </c>
      <c r="G70" s="207">
        <f t="shared" si="37"/>
        <v>0.52593659942363113</v>
      </c>
      <c r="H70" s="6">
        <v>362</v>
      </c>
      <c r="I70" s="207">
        <f t="shared" si="38"/>
        <v>0.52161383285302598</v>
      </c>
      <c r="J70" s="6">
        <v>460</v>
      </c>
      <c r="K70" s="207">
        <f t="shared" si="39"/>
        <v>0.66282420749279536</v>
      </c>
      <c r="L70" s="6">
        <v>545</v>
      </c>
      <c r="M70" s="208">
        <f t="shared" si="26"/>
        <v>0.78530259365994237</v>
      </c>
      <c r="N70" s="6">
        <v>531</v>
      </c>
      <c r="O70" s="208">
        <f t="shared" si="27"/>
        <v>0.76512968299711814</v>
      </c>
      <c r="P70" s="6">
        <v>600</v>
      </c>
      <c r="Q70" s="208">
        <f t="shared" si="28"/>
        <v>0.86455331412103742</v>
      </c>
      <c r="R70" s="6">
        <v>590</v>
      </c>
      <c r="S70" s="208">
        <f t="shared" si="29"/>
        <v>0.85014409221902021</v>
      </c>
      <c r="T70" s="6">
        <v>459</v>
      </c>
      <c r="U70" s="208">
        <f t="shared" si="30"/>
        <v>0.66138328530259372</v>
      </c>
      <c r="V70" s="6">
        <v>469</v>
      </c>
      <c r="W70" s="209">
        <f t="shared" si="31"/>
        <v>0.67579250720461093</v>
      </c>
      <c r="X70" s="6">
        <v>543</v>
      </c>
      <c r="Y70" s="209">
        <f t="shared" si="32"/>
        <v>0.78242074927953886</v>
      </c>
      <c r="Z70" s="6">
        <v>433</v>
      </c>
      <c r="AA70" s="209">
        <f t="shared" si="33"/>
        <v>0.62391930835734866</v>
      </c>
      <c r="AB70" s="6">
        <v>604</v>
      </c>
      <c r="AC70" s="211">
        <f t="shared" si="34"/>
        <v>0.87031700288184433</v>
      </c>
      <c r="AE70" s="212">
        <v>3</v>
      </c>
      <c r="AF70" s="172">
        <f t="shared" si="35"/>
        <v>4.3227665706051877E-3</v>
      </c>
      <c r="AH70" s="121">
        <f>cálculos2!O70</f>
        <v>0</v>
      </c>
      <c r="AI70" s="214">
        <f t="shared" si="40"/>
        <v>0</v>
      </c>
      <c r="AJ70" s="121">
        <f>cálculos2!P70</f>
        <v>0</v>
      </c>
      <c r="AK70" s="215">
        <f t="shared" si="41"/>
        <v>0</v>
      </c>
    </row>
    <row r="71" spans="1:37">
      <c r="A71" s="152" t="s">
        <v>47</v>
      </c>
      <c r="B71" s="152" t="s">
        <v>116</v>
      </c>
      <c r="C71" s="155">
        <v>44</v>
      </c>
      <c r="D71" s="6">
        <v>22</v>
      </c>
      <c r="E71" s="207">
        <f t="shared" si="36"/>
        <v>0.5</v>
      </c>
      <c r="F71" s="6">
        <v>12</v>
      </c>
      <c r="G71" s="207">
        <f t="shared" si="37"/>
        <v>0.27272727272727271</v>
      </c>
      <c r="H71" s="6">
        <v>9</v>
      </c>
      <c r="I71" s="207">
        <f t="shared" si="38"/>
        <v>0.20454545454545456</v>
      </c>
      <c r="J71" s="6">
        <v>29</v>
      </c>
      <c r="K71" s="207">
        <f t="shared" si="39"/>
        <v>0.65909090909090906</v>
      </c>
      <c r="L71" s="6">
        <v>40</v>
      </c>
      <c r="M71" s="208">
        <f t="shared" si="26"/>
        <v>0.90909090909090906</v>
      </c>
      <c r="N71" s="6">
        <v>40</v>
      </c>
      <c r="O71" s="208">
        <f t="shared" si="27"/>
        <v>0.90909090909090906</v>
      </c>
      <c r="P71" s="6">
        <v>44</v>
      </c>
      <c r="Q71" s="208">
        <f t="shared" si="28"/>
        <v>1</v>
      </c>
      <c r="R71" s="6">
        <v>37</v>
      </c>
      <c r="S71" s="208">
        <f t="shared" si="29"/>
        <v>0.84090909090909094</v>
      </c>
      <c r="T71" s="6">
        <v>44</v>
      </c>
      <c r="U71" s="208">
        <f t="shared" si="30"/>
        <v>1</v>
      </c>
      <c r="V71" s="6">
        <v>34</v>
      </c>
      <c r="W71" s="209">
        <f t="shared" si="31"/>
        <v>0.77272727272727271</v>
      </c>
      <c r="X71" s="6">
        <v>50</v>
      </c>
      <c r="Y71" s="209">
        <f t="shared" si="32"/>
        <v>1.1363636363636365</v>
      </c>
      <c r="Z71" s="6">
        <v>33</v>
      </c>
      <c r="AA71" s="209">
        <f t="shared" si="33"/>
        <v>0.75</v>
      </c>
      <c r="AB71" s="6">
        <v>43</v>
      </c>
      <c r="AC71" s="211">
        <f t="shared" si="34"/>
        <v>0.97727272727272729</v>
      </c>
      <c r="AE71" s="212">
        <v>0</v>
      </c>
      <c r="AF71" s="172">
        <f t="shared" si="35"/>
        <v>0</v>
      </c>
      <c r="AH71" s="121">
        <f>cálculos2!O71</f>
        <v>4</v>
      </c>
      <c r="AI71" s="214">
        <f t="shared" si="40"/>
        <v>0.4</v>
      </c>
      <c r="AJ71" s="121">
        <f>cálculos2!P71</f>
        <v>2</v>
      </c>
      <c r="AK71" s="215">
        <f t="shared" si="41"/>
        <v>0.5</v>
      </c>
    </row>
    <row r="72" spans="1:37">
      <c r="A72" s="152" t="s">
        <v>40</v>
      </c>
      <c r="B72" s="152" t="s">
        <v>117</v>
      </c>
      <c r="C72" s="155">
        <v>2559</v>
      </c>
      <c r="D72" s="6">
        <v>1828</v>
      </c>
      <c r="E72" s="207">
        <f t="shared" si="36"/>
        <v>0.71434153966393121</v>
      </c>
      <c r="F72" s="6">
        <v>1571</v>
      </c>
      <c r="G72" s="207">
        <f t="shared" si="37"/>
        <v>0.61391168425166076</v>
      </c>
      <c r="H72" s="6">
        <v>1204</v>
      </c>
      <c r="I72" s="207">
        <f t="shared" si="38"/>
        <v>0.47049628761234857</v>
      </c>
      <c r="J72" s="6">
        <v>2365</v>
      </c>
      <c r="K72" s="207">
        <f t="shared" si="39"/>
        <v>0.92418913638139899</v>
      </c>
      <c r="L72" s="6">
        <v>2249</v>
      </c>
      <c r="M72" s="208">
        <f t="shared" si="26"/>
        <v>0.8788589292692458</v>
      </c>
      <c r="N72" s="6">
        <v>2254</v>
      </c>
      <c r="O72" s="208">
        <f t="shared" si="27"/>
        <v>0.8808128175068386</v>
      </c>
      <c r="P72" s="6">
        <v>2220</v>
      </c>
      <c r="Q72" s="208">
        <f t="shared" si="28"/>
        <v>0.86752637749120753</v>
      </c>
      <c r="R72" s="6">
        <v>2222</v>
      </c>
      <c r="S72" s="208">
        <f t="shared" si="29"/>
        <v>0.86830793278624463</v>
      </c>
      <c r="T72" s="6">
        <v>1698</v>
      </c>
      <c r="U72" s="208">
        <f t="shared" si="30"/>
        <v>0.66354044548651814</v>
      </c>
      <c r="V72" s="6">
        <v>1989</v>
      </c>
      <c r="W72" s="209">
        <f t="shared" si="31"/>
        <v>0.77725674091441965</v>
      </c>
      <c r="X72" s="6">
        <v>2135</v>
      </c>
      <c r="Y72" s="209">
        <f t="shared" si="32"/>
        <v>0.83431027745212971</v>
      </c>
      <c r="Z72" s="6">
        <v>1896</v>
      </c>
      <c r="AA72" s="209">
        <f t="shared" si="33"/>
        <v>0.74091441969519345</v>
      </c>
      <c r="AB72" s="6">
        <v>2266</v>
      </c>
      <c r="AC72" s="211">
        <f t="shared" si="34"/>
        <v>0.88550214927706139</v>
      </c>
      <c r="AE72" s="212">
        <v>37</v>
      </c>
      <c r="AF72" s="172">
        <f t="shared" si="35"/>
        <v>1.4458772958186792E-2</v>
      </c>
      <c r="AH72" s="121">
        <f>cálculos2!O72</f>
        <v>1</v>
      </c>
      <c r="AI72" s="214">
        <f t="shared" si="40"/>
        <v>0.1</v>
      </c>
      <c r="AJ72" s="121">
        <f>cálculos2!P72</f>
        <v>0</v>
      </c>
      <c r="AK72" s="215">
        <f t="shared" si="41"/>
        <v>0</v>
      </c>
    </row>
    <row r="73" spans="1:37">
      <c r="A73" s="152" t="s">
        <v>47</v>
      </c>
      <c r="B73" s="152" t="s">
        <v>118</v>
      </c>
      <c r="C73" s="155">
        <v>145</v>
      </c>
      <c r="D73" s="6">
        <v>67</v>
      </c>
      <c r="E73" s="207">
        <f t="shared" si="36"/>
        <v>0.46206896551724136</v>
      </c>
      <c r="F73" s="6">
        <v>54</v>
      </c>
      <c r="G73" s="207">
        <f t="shared" si="37"/>
        <v>0.3724137931034483</v>
      </c>
      <c r="H73" s="6">
        <v>40</v>
      </c>
      <c r="I73" s="207">
        <f t="shared" si="38"/>
        <v>0.27586206896551724</v>
      </c>
      <c r="J73" s="6">
        <v>86</v>
      </c>
      <c r="K73" s="207">
        <f t="shared" si="39"/>
        <v>0.59310344827586203</v>
      </c>
      <c r="L73" s="6">
        <v>136</v>
      </c>
      <c r="M73" s="208">
        <f t="shared" si="26"/>
        <v>0.93793103448275861</v>
      </c>
      <c r="N73" s="6">
        <v>135</v>
      </c>
      <c r="O73" s="208">
        <f t="shared" si="27"/>
        <v>0.93103448275862066</v>
      </c>
      <c r="P73" s="6">
        <v>134</v>
      </c>
      <c r="Q73" s="208">
        <f t="shared" si="28"/>
        <v>0.92413793103448272</v>
      </c>
      <c r="R73" s="6">
        <v>141</v>
      </c>
      <c r="S73" s="208">
        <f t="shared" si="29"/>
        <v>0.97241379310344822</v>
      </c>
      <c r="T73" s="6">
        <v>125</v>
      </c>
      <c r="U73" s="208">
        <f t="shared" si="30"/>
        <v>0.86206896551724133</v>
      </c>
      <c r="V73" s="6">
        <v>126</v>
      </c>
      <c r="W73" s="209">
        <f t="shared" si="31"/>
        <v>0.86896551724137927</v>
      </c>
      <c r="X73" s="6">
        <v>139</v>
      </c>
      <c r="Y73" s="209">
        <f t="shared" si="32"/>
        <v>0.95862068965517244</v>
      </c>
      <c r="Z73" s="6">
        <v>123</v>
      </c>
      <c r="AA73" s="209">
        <f t="shared" si="33"/>
        <v>0.84827586206896555</v>
      </c>
      <c r="AB73" s="6">
        <v>135</v>
      </c>
      <c r="AC73" s="211">
        <f t="shared" si="34"/>
        <v>0.93103448275862066</v>
      </c>
      <c r="AE73" s="212">
        <v>0</v>
      </c>
      <c r="AF73" s="172">
        <f t="shared" si="35"/>
        <v>0</v>
      </c>
      <c r="AH73" s="121">
        <f>cálculos2!O73</f>
        <v>3</v>
      </c>
      <c r="AI73" s="214">
        <f t="shared" si="40"/>
        <v>0.30000000000000004</v>
      </c>
      <c r="AJ73" s="121">
        <f>cálculos2!P73</f>
        <v>1</v>
      </c>
      <c r="AK73" s="215">
        <f t="shared" si="41"/>
        <v>0.25</v>
      </c>
    </row>
    <row r="74" spans="1:37">
      <c r="A74" s="152" t="s">
        <v>49</v>
      </c>
      <c r="B74" s="152" t="s">
        <v>119</v>
      </c>
      <c r="C74" s="155">
        <v>88</v>
      </c>
      <c r="D74" s="6">
        <v>69</v>
      </c>
      <c r="E74" s="207">
        <f t="shared" si="36"/>
        <v>0.78409090909090906</v>
      </c>
      <c r="F74" s="6">
        <v>59</v>
      </c>
      <c r="G74" s="207">
        <f t="shared" si="37"/>
        <v>0.67045454545454541</v>
      </c>
      <c r="H74" s="6">
        <v>39</v>
      </c>
      <c r="I74" s="207">
        <f t="shared" si="38"/>
        <v>0.44318181818181818</v>
      </c>
      <c r="J74" s="6">
        <v>97</v>
      </c>
      <c r="K74" s="207">
        <f t="shared" si="39"/>
        <v>1.1022727272727273</v>
      </c>
      <c r="L74" s="6">
        <v>71</v>
      </c>
      <c r="M74" s="208">
        <f t="shared" si="26"/>
        <v>0.80681818181818177</v>
      </c>
      <c r="N74" s="6">
        <v>72</v>
      </c>
      <c r="O74" s="208">
        <f t="shared" si="27"/>
        <v>0.81818181818181823</v>
      </c>
      <c r="P74" s="6">
        <v>87</v>
      </c>
      <c r="Q74" s="208">
        <f t="shared" si="28"/>
        <v>0.98863636363636365</v>
      </c>
      <c r="R74" s="6">
        <v>73</v>
      </c>
      <c r="S74" s="208">
        <f t="shared" si="29"/>
        <v>0.82954545454545459</v>
      </c>
      <c r="T74" s="6">
        <v>93</v>
      </c>
      <c r="U74" s="208">
        <f t="shared" si="30"/>
        <v>1.0568181818181819</v>
      </c>
      <c r="V74" s="6">
        <v>78</v>
      </c>
      <c r="W74" s="209">
        <f t="shared" si="31"/>
        <v>0.88636363636363635</v>
      </c>
      <c r="X74" s="6">
        <v>96</v>
      </c>
      <c r="Y74" s="209">
        <f t="shared" si="32"/>
        <v>1.0909090909090908</v>
      </c>
      <c r="Z74" s="6">
        <v>83</v>
      </c>
      <c r="AA74" s="209">
        <f t="shared" si="33"/>
        <v>0.94318181818181823</v>
      </c>
      <c r="AB74" s="6">
        <v>87</v>
      </c>
      <c r="AC74" s="211">
        <f t="shared" si="34"/>
        <v>0.98863636363636365</v>
      </c>
      <c r="AE74" s="212">
        <v>1</v>
      </c>
      <c r="AF74" s="172">
        <f t="shared" si="35"/>
        <v>1.1363636363636364E-2</v>
      </c>
      <c r="AH74" s="121">
        <f>cálculos2!O74</f>
        <v>5</v>
      </c>
      <c r="AI74" s="214">
        <f t="shared" si="40"/>
        <v>0.5</v>
      </c>
      <c r="AJ74" s="121">
        <f>cálculos2!P74</f>
        <v>2</v>
      </c>
      <c r="AK74" s="215">
        <f t="shared" si="41"/>
        <v>0.5</v>
      </c>
    </row>
    <row r="75" spans="1:37">
      <c r="A75" s="152" t="s">
        <v>40</v>
      </c>
      <c r="B75" s="152" t="s">
        <v>120</v>
      </c>
      <c r="C75" s="155">
        <v>106</v>
      </c>
      <c r="D75" s="6">
        <v>80</v>
      </c>
      <c r="E75" s="207">
        <f t="shared" si="36"/>
        <v>0.75471698113207553</v>
      </c>
      <c r="F75" s="6">
        <v>69</v>
      </c>
      <c r="G75" s="207">
        <f t="shared" si="37"/>
        <v>0.65094339622641506</v>
      </c>
      <c r="H75" s="6">
        <v>66</v>
      </c>
      <c r="I75" s="207">
        <f t="shared" si="38"/>
        <v>0.62264150943396224</v>
      </c>
      <c r="J75" s="6">
        <v>111</v>
      </c>
      <c r="K75" s="207">
        <f t="shared" si="39"/>
        <v>1.0471698113207548</v>
      </c>
      <c r="L75" s="6">
        <v>115</v>
      </c>
      <c r="M75" s="208">
        <f t="shared" si="26"/>
        <v>1.0849056603773586</v>
      </c>
      <c r="N75" s="6">
        <v>114</v>
      </c>
      <c r="O75" s="208">
        <f t="shared" si="27"/>
        <v>1.0754716981132075</v>
      </c>
      <c r="P75" s="6">
        <v>88</v>
      </c>
      <c r="Q75" s="208">
        <f t="shared" si="28"/>
        <v>0.83018867924528306</v>
      </c>
      <c r="R75" s="6">
        <v>91</v>
      </c>
      <c r="S75" s="208">
        <f t="shared" si="29"/>
        <v>0.85849056603773588</v>
      </c>
      <c r="T75" s="6">
        <v>115</v>
      </c>
      <c r="U75" s="208">
        <f t="shared" si="30"/>
        <v>1.0849056603773586</v>
      </c>
      <c r="V75" s="6">
        <v>121</v>
      </c>
      <c r="W75" s="209">
        <f t="shared" si="31"/>
        <v>1.1415094339622642</v>
      </c>
      <c r="X75" s="6">
        <v>114</v>
      </c>
      <c r="Y75" s="209">
        <f t="shared" si="32"/>
        <v>1.0754716981132075</v>
      </c>
      <c r="Z75" s="6">
        <v>143</v>
      </c>
      <c r="AA75" s="209">
        <f t="shared" si="33"/>
        <v>1.3490566037735849</v>
      </c>
      <c r="AB75" s="6">
        <v>92</v>
      </c>
      <c r="AC75" s="211">
        <f t="shared" si="34"/>
        <v>0.86792452830188682</v>
      </c>
      <c r="AE75" s="212">
        <v>5</v>
      </c>
      <c r="AF75" s="172">
        <f t="shared" si="35"/>
        <v>4.716981132075472E-2</v>
      </c>
      <c r="AH75" s="121">
        <f>cálculos2!O75</f>
        <v>7</v>
      </c>
      <c r="AI75" s="214">
        <f t="shared" si="40"/>
        <v>0.70000000000000007</v>
      </c>
      <c r="AJ75" s="121">
        <f>cálculos2!P75</f>
        <v>3</v>
      </c>
      <c r="AK75" s="215">
        <f t="shared" si="41"/>
        <v>0.75</v>
      </c>
    </row>
    <row r="76" spans="1:37">
      <c r="A76" s="152" t="s">
        <v>40</v>
      </c>
      <c r="B76" s="152" t="s">
        <v>121</v>
      </c>
      <c r="C76" s="155">
        <v>314</v>
      </c>
      <c r="D76" s="6">
        <v>223</v>
      </c>
      <c r="E76" s="207">
        <f t="shared" si="36"/>
        <v>0.71019108280254772</v>
      </c>
      <c r="F76" s="6">
        <v>103</v>
      </c>
      <c r="G76" s="207">
        <f t="shared" si="37"/>
        <v>0.32802547770700635</v>
      </c>
      <c r="H76" s="6">
        <v>82</v>
      </c>
      <c r="I76" s="207">
        <f t="shared" si="38"/>
        <v>0.26114649681528662</v>
      </c>
      <c r="J76" s="6">
        <v>290</v>
      </c>
      <c r="K76" s="207">
        <f t="shared" si="39"/>
        <v>0.92356687898089174</v>
      </c>
      <c r="L76" s="6">
        <v>273</v>
      </c>
      <c r="M76" s="208">
        <f t="shared" si="26"/>
        <v>0.86942675159235672</v>
      </c>
      <c r="N76" s="6">
        <v>263</v>
      </c>
      <c r="O76" s="208">
        <f t="shared" si="27"/>
        <v>0.83757961783439494</v>
      </c>
      <c r="P76" s="6">
        <v>271</v>
      </c>
      <c r="Q76" s="208">
        <f t="shared" si="28"/>
        <v>0.86305732484076436</v>
      </c>
      <c r="R76" s="6">
        <v>277</v>
      </c>
      <c r="S76" s="208">
        <f t="shared" si="29"/>
        <v>0.88216560509554143</v>
      </c>
      <c r="T76" s="6">
        <v>219</v>
      </c>
      <c r="U76" s="208">
        <f t="shared" si="30"/>
        <v>0.69745222929936301</v>
      </c>
      <c r="V76" s="6">
        <v>264</v>
      </c>
      <c r="W76" s="209">
        <f t="shared" si="31"/>
        <v>0.84076433121019112</v>
      </c>
      <c r="X76" s="6">
        <v>310</v>
      </c>
      <c r="Y76" s="209">
        <f t="shared" si="32"/>
        <v>0.98726114649681529</v>
      </c>
      <c r="Z76" s="6">
        <v>288</v>
      </c>
      <c r="AA76" s="209">
        <f t="shared" si="33"/>
        <v>0.91719745222929938</v>
      </c>
      <c r="AB76" s="6">
        <v>274</v>
      </c>
      <c r="AC76" s="211">
        <f t="shared" si="34"/>
        <v>0.87261146496815289</v>
      </c>
      <c r="AE76" s="212">
        <v>3</v>
      </c>
      <c r="AF76" s="172">
        <f t="shared" si="35"/>
        <v>9.5541401273885346E-3</v>
      </c>
      <c r="AH76" s="121">
        <f>cálculos2!O76</f>
        <v>2</v>
      </c>
      <c r="AI76" s="214">
        <f t="shared" si="40"/>
        <v>0.2</v>
      </c>
      <c r="AJ76" s="121">
        <f>cálculos2!P76</f>
        <v>1</v>
      </c>
      <c r="AK76" s="215">
        <f t="shared" si="41"/>
        <v>0.25</v>
      </c>
    </row>
    <row r="77" spans="1:37">
      <c r="A77" s="152" t="s">
        <v>43</v>
      </c>
      <c r="B77" s="152" t="s">
        <v>122</v>
      </c>
      <c r="C77" s="155">
        <v>35</v>
      </c>
      <c r="D77" s="6">
        <v>26</v>
      </c>
      <c r="E77" s="207">
        <f t="shared" si="36"/>
        <v>0.74285714285714288</v>
      </c>
      <c r="F77" s="6">
        <v>21</v>
      </c>
      <c r="G77" s="207">
        <f t="shared" si="37"/>
        <v>0.6</v>
      </c>
      <c r="H77" s="6">
        <v>17</v>
      </c>
      <c r="I77" s="207">
        <f t="shared" si="38"/>
        <v>0.48571428571428571</v>
      </c>
      <c r="J77" s="6">
        <v>37</v>
      </c>
      <c r="K77" s="207">
        <f t="shared" si="39"/>
        <v>1.0571428571428572</v>
      </c>
      <c r="L77" s="6">
        <v>38</v>
      </c>
      <c r="M77" s="208">
        <f t="shared" si="26"/>
        <v>1.0857142857142856</v>
      </c>
      <c r="N77" s="6">
        <v>36</v>
      </c>
      <c r="O77" s="208">
        <f t="shared" si="27"/>
        <v>1.0285714285714285</v>
      </c>
      <c r="P77" s="6">
        <v>37</v>
      </c>
      <c r="Q77" s="208">
        <f t="shared" si="28"/>
        <v>1.0571428571428572</v>
      </c>
      <c r="R77" s="6">
        <v>34</v>
      </c>
      <c r="S77" s="208">
        <f t="shared" si="29"/>
        <v>0.97142857142857142</v>
      </c>
      <c r="T77" s="6">
        <v>34</v>
      </c>
      <c r="U77" s="208">
        <f t="shared" si="30"/>
        <v>0.97142857142857142</v>
      </c>
      <c r="V77" s="6">
        <v>32</v>
      </c>
      <c r="W77" s="209">
        <f t="shared" si="31"/>
        <v>0.91428571428571426</v>
      </c>
      <c r="X77" s="6">
        <v>40</v>
      </c>
      <c r="Y77" s="209">
        <f t="shared" si="32"/>
        <v>1.1428571428571428</v>
      </c>
      <c r="Z77" s="6">
        <v>50</v>
      </c>
      <c r="AA77" s="209">
        <f t="shared" si="33"/>
        <v>1.4285714285714286</v>
      </c>
      <c r="AB77" s="6">
        <v>38</v>
      </c>
      <c r="AC77" s="211">
        <f t="shared" si="34"/>
        <v>1.0857142857142856</v>
      </c>
      <c r="AE77" s="212">
        <v>0</v>
      </c>
      <c r="AF77" s="172">
        <f t="shared" si="35"/>
        <v>0</v>
      </c>
      <c r="AH77" s="121">
        <f>cálculos2!O77</f>
        <v>9</v>
      </c>
      <c r="AI77" s="214">
        <f t="shared" si="40"/>
        <v>0.9</v>
      </c>
      <c r="AJ77" s="121">
        <f>cálculos2!P77</f>
        <v>4</v>
      </c>
      <c r="AK77" s="215">
        <f t="shared" si="41"/>
        <v>1</v>
      </c>
    </row>
    <row r="78" spans="1:37">
      <c r="A78" s="152" t="s">
        <v>47</v>
      </c>
      <c r="B78" s="152" t="s">
        <v>123</v>
      </c>
      <c r="C78" s="155">
        <v>98</v>
      </c>
      <c r="D78" s="6">
        <v>57</v>
      </c>
      <c r="E78" s="207">
        <f t="shared" si="36"/>
        <v>0.58163265306122447</v>
      </c>
      <c r="F78" s="6">
        <v>41</v>
      </c>
      <c r="G78" s="207">
        <f t="shared" si="37"/>
        <v>0.41836734693877553</v>
      </c>
      <c r="H78" s="6">
        <v>36</v>
      </c>
      <c r="I78" s="207">
        <f t="shared" si="38"/>
        <v>0.36734693877551022</v>
      </c>
      <c r="J78" s="6">
        <v>70</v>
      </c>
      <c r="K78" s="207">
        <f t="shared" si="39"/>
        <v>0.7142857142857143</v>
      </c>
      <c r="L78" s="6">
        <v>79</v>
      </c>
      <c r="M78" s="208">
        <f t="shared" si="26"/>
        <v>0.80612244897959184</v>
      </c>
      <c r="N78" s="6">
        <v>80</v>
      </c>
      <c r="O78" s="208">
        <f t="shared" si="27"/>
        <v>0.81632653061224492</v>
      </c>
      <c r="P78" s="6">
        <v>82</v>
      </c>
      <c r="Q78" s="208">
        <f t="shared" si="28"/>
        <v>0.83673469387755106</v>
      </c>
      <c r="R78" s="6">
        <v>85</v>
      </c>
      <c r="S78" s="208">
        <f t="shared" si="29"/>
        <v>0.86734693877551017</v>
      </c>
      <c r="T78" s="6">
        <v>76</v>
      </c>
      <c r="U78" s="208">
        <f t="shared" si="30"/>
        <v>0.77551020408163263</v>
      </c>
      <c r="V78" s="6">
        <v>65</v>
      </c>
      <c r="W78" s="209">
        <f t="shared" si="31"/>
        <v>0.66326530612244894</v>
      </c>
      <c r="X78" s="6">
        <v>75</v>
      </c>
      <c r="Y78" s="209">
        <f t="shared" si="32"/>
        <v>0.76530612244897955</v>
      </c>
      <c r="Z78" s="6">
        <v>70</v>
      </c>
      <c r="AA78" s="209">
        <f t="shared" si="33"/>
        <v>0.7142857142857143</v>
      </c>
      <c r="AB78" s="6">
        <v>80</v>
      </c>
      <c r="AC78" s="211">
        <f t="shared" si="34"/>
        <v>0.81632653061224492</v>
      </c>
      <c r="AE78" s="212">
        <v>0</v>
      </c>
      <c r="AF78" s="172">
        <f t="shared" si="35"/>
        <v>0</v>
      </c>
      <c r="AH78" s="121">
        <f>cálculos2!O78</f>
        <v>0</v>
      </c>
      <c r="AI78" s="214">
        <f t="shared" si="40"/>
        <v>0</v>
      </c>
      <c r="AJ78" s="121">
        <f>cálculos2!P78</f>
        <v>0</v>
      </c>
      <c r="AK78" s="215">
        <f t="shared" si="41"/>
        <v>0</v>
      </c>
    </row>
    <row r="79" spans="1:37">
      <c r="A79" s="152" t="s">
        <v>40</v>
      </c>
      <c r="B79" s="152" t="s">
        <v>124</v>
      </c>
      <c r="C79" s="155">
        <v>1883</v>
      </c>
      <c r="D79" s="6">
        <v>1194</v>
      </c>
      <c r="E79" s="207">
        <f t="shared" si="36"/>
        <v>0.63409453000531069</v>
      </c>
      <c r="F79" s="6">
        <v>901</v>
      </c>
      <c r="G79" s="207">
        <f t="shared" si="37"/>
        <v>0.47849176845459374</v>
      </c>
      <c r="H79" s="6">
        <v>581</v>
      </c>
      <c r="I79" s="207">
        <f t="shared" si="38"/>
        <v>0.30855018587360594</v>
      </c>
      <c r="J79" s="6">
        <v>1690</v>
      </c>
      <c r="K79" s="207">
        <f t="shared" si="39"/>
        <v>0.89750398300584178</v>
      </c>
      <c r="L79" s="6">
        <v>1370</v>
      </c>
      <c r="M79" s="208">
        <f t="shared" si="26"/>
        <v>0.72756240042485398</v>
      </c>
      <c r="N79" s="6">
        <v>1337</v>
      </c>
      <c r="O79" s="208">
        <f t="shared" si="27"/>
        <v>0.71003717472118955</v>
      </c>
      <c r="P79" s="6">
        <v>1554</v>
      </c>
      <c r="Q79" s="208">
        <f t="shared" si="28"/>
        <v>0.82527881040892193</v>
      </c>
      <c r="R79" s="6">
        <v>1558</v>
      </c>
      <c r="S79" s="208">
        <f t="shared" si="29"/>
        <v>0.82740308019118425</v>
      </c>
      <c r="T79" s="6">
        <v>1179</v>
      </c>
      <c r="U79" s="208">
        <f t="shared" si="30"/>
        <v>0.62612851832182692</v>
      </c>
      <c r="V79" s="6">
        <v>1377</v>
      </c>
      <c r="W79" s="209">
        <f t="shared" si="31"/>
        <v>0.7312798725438131</v>
      </c>
      <c r="X79" s="6">
        <v>1548</v>
      </c>
      <c r="Y79" s="209">
        <f t="shared" si="32"/>
        <v>0.82209240573552844</v>
      </c>
      <c r="Z79" s="6">
        <v>1303</v>
      </c>
      <c r="AA79" s="209">
        <f t="shared" si="33"/>
        <v>0.69198088157195969</v>
      </c>
      <c r="AB79" s="6">
        <v>1595</v>
      </c>
      <c r="AC79" s="211">
        <f t="shared" si="34"/>
        <v>0.84705257567711101</v>
      </c>
      <c r="AE79" s="212">
        <v>49</v>
      </c>
      <c r="AF79" s="172">
        <f t="shared" si="35"/>
        <v>2.6022304832713755E-2</v>
      </c>
      <c r="AH79" s="121">
        <f>cálculos2!O79</f>
        <v>0</v>
      </c>
      <c r="AI79" s="214">
        <f t="shared" si="40"/>
        <v>0</v>
      </c>
      <c r="AJ79" s="121">
        <f>cálculos2!P79</f>
        <v>0</v>
      </c>
      <c r="AK79" s="215">
        <f t="shared" si="41"/>
        <v>0</v>
      </c>
    </row>
    <row r="80" spans="1:37">
      <c r="A80" s="152" t="s">
        <v>40</v>
      </c>
      <c r="B80" s="152" t="s">
        <v>125</v>
      </c>
      <c r="C80" s="155">
        <v>1200</v>
      </c>
      <c r="D80" s="6">
        <v>907</v>
      </c>
      <c r="E80" s="207">
        <f t="shared" si="36"/>
        <v>0.75583333333333336</v>
      </c>
      <c r="F80" s="6">
        <v>753</v>
      </c>
      <c r="G80" s="207">
        <f t="shared" si="37"/>
        <v>0.62749999999999995</v>
      </c>
      <c r="H80" s="6">
        <v>597</v>
      </c>
      <c r="I80" s="207">
        <f t="shared" si="38"/>
        <v>0.4975</v>
      </c>
      <c r="J80" s="6">
        <v>1177</v>
      </c>
      <c r="K80" s="207">
        <f t="shared" si="39"/>
        <v>0.98083333333333333</v>
      </c>
      <c r="L80" s="6">
        <v>1300</v>
      </c>
      <c r="M80" s="208">
        <f t="shared" si="26"/>
        <v>1.0833333333333333</v>
      </c>
      <c r="N80" s="6">
        <v>1283</v>
      </c>
      <c r="O80" s="208">
        <f t="shared" si="27"/>
        <v>1.0691666666666666</v>
      </c>
      <c r="P80" s="6">
        <v>1351</v>
      </c>
      <c r="Q80" s="208">
        <f t="shared" si="28"/>
        <v>1.1258333333333332</v>
      </c>
      <c r="R80" s="6">
        <v>1293</v>
      </c>
      <c r="S80" s="208">
        <f t="shared" si="29"/>
        <v>1.0774999999999999</v>
      </c>
      <c r="T80" s="6">
        <v>866</v>
      </c>
      <c r="U80" s="208">
        <f t="shared" si="30"/>
        <v>0.72166666666666668</v>
      </c>
      <c r="V80" s="6">
        <v>1265</v>
      </c>
      <c r="W80" s="209">
        <f t="shared" si="31"/>
        <v>1.0541666666666667</v>
      </c>
      <c r="X80" s="6">
        <v>1301</v>
      </c>
      <c r="Y80" s="209">
        <f t="shared" si="32"/>
        <v>1.0841666666666667</v>
      </c>
      <c r="Z80" s="6">
        <v>1344</v>
      </c>
      <c r="AA80" s="209">
        <f t="shared" si="33"/>
        <v>1.1200000000000001</v>
      </c>
      <c r="AB80" s="6">
        <v>1369</v>
      </c>
      <c r="AC80" s="211">
        <f t="shared" si="34"/>
        <v>1.1408333333333334</v>
      </c>
      <c r="AE80" s="212">
        <v>59</v>
      </c>
      <c r="AF80" s="172">
        <f t="shared" si="35"/>
        <v>4.9166666666666664E-2</v>
      </c>
      <c r="AH80" s="121">
        <f>cálculos2!O80</f>
        <v>9</v>
      </c>
      <c r="AI80" s="214">
        <f t="shared" si="40"/>
        <v>0.9</v>
      </c>
      <c r="AJ80" s="121">
        <f>cálculos2!P80</f>
        <v>4</v>
      </c>
      <c r="AK80" s="215">
        <f t="shared" si="41"/>
        <v>1</v>
      </c>
    </row>
    <row r="81" spans="1:37">
      <c r="AF81" s="220"/>
    </row>
    <row r="82" spans="1:37" s="204" customFormat="1">
      <c r="A82" s="149"/>
      <c r="B82" s="6" t="s">
        <v>126</v>
      </c>
      <c r="C82" s="155">
        <f>SUMIF($A$3:$A$80,"Norte",C$3:C$80)</f>
        <v>2089</v>
      </c>
      <c r="D82" s="6">
        <f>SUMIF($A$3:$A$80,"Norte",D$3:D$80)</f>
        <v>1251</v>
      </c>
      <c r="E82" s="207">
        <f>D82/C82</f>
        <v>0.59885112494016279</v>
      </c>
      <c r="F82" s="6">
        <f>SUMIF($A$3:$A$80,"Norte",F$3:F$80)</f>
        <v>1032</v>
      </c>
      <c r="G82" s="207">
        <f>F82/C82</f>
        <v>0.49401627573001439</v>
      </c>
      <c r="H82" s="6">
        <f>SUMIF($A$3:$A$80,"Norte",H$3:H$80)</f>
        <v>982</v>
      </c>
      <c r="I82" s="207">
        <f>H82/C82</f>
        <v>0.47008137865007182</v>
      </c>
      <c r="J82" s="6">
        <f>SUMIF($A$3:$A$80,"Norte",J$3:J$80)</f>
        <v>1588</v>
      </c>
      <c r="K82" s="207">
        <f>J82/C82</f>
        <v>0.76017233125897554</v>
      </c>
      <c r="L82" s="6">
        <f>SUMIF($A$3:$A$80,"Norte",L$3:L$80)</f>
        <v>1813</v>
      </c>
      <c r="M82" s="208">
        <f>L82/C82</f>
        <v>0.86787936811871713</v>
      </c>
      <c r="N82" s="6">
        <f>SUMIF($A$3:$A$80,"Norte",N$3:N$80)</f>
        <v>1787</v>
      </c>
      <c r="O82" s="208">
        <f>N82/C82</f>
        <v>0.85543322163714697</v>
      </c>
      <c r="P82" s="6">
        <f>SUMIF($A$3:$A$80,"Norte",P$3:P$80)</f>
        <v>1861</v>
      </c>
      <c r="Q82" s="208">
        <f>P82/C82</f>
        <v>0.89085686931546193</v>
      </c>
      <c r="R82" s="6">
        <f>SUMIF($A$3:$A$80,"Norte",R$3:R$80)</f>
        <v>1847</v>
      </c>
      <c r="S82" s="208">
        <f>R82/C82</f>
        <v>0.88415509813307802</v>
      </c>
      <c r="T82" s="6">
        <f>SUMIF($A$3:$A$80,"Norte",T$3:T$80)</f>
        <v>1586</v>
      </c>
      <c r="U82" s="208">
        <f>T82/C82</f>
        <v>0.75921493537577789</v>
      </c>
      <c r="V82" s="6">
        <f>SUMIF($A$3:$A$80,"Norte",V$3:V$80)</f>
        <v>1665</v>
      </c>
      <c r="W82" s="209">
        <f>V82/C82</f>
        <v>0.7970320727620871</v>
      </c>
      <c r="X82" s="6">
        <f>SUMIF($A$3:$A$80,"Norte",X$3:X$80)</f>
        <v>1829</v>
      </c>
      <c r="Y82" s="209">
        <f>X82/C82</f>
        <v>0.87553853518429869</v>
      </c>
      <c r="Z82" s="6">
        <f>SUMIF($A$3:$A$80,"Norte",Z$3:Z$80)</f>
        <v>1658</v>
      </c>
      <c r="AA82" s="209">
        <f>Z82/C82</f>
        <v>0.7936811871708952</v>
      </c>
      <c r="AB82" s="6">
        <f>SUMIF($A$3:$A$80,"Norte",AB$3:AB$80)</f>
        <v>1908</v>
      </c>
      <c r="AC82" s="211">
        <f>AB82/C82</f>
        <v>0.9133556725706079</v>
      </c>
      <c r="AE82" s="6">
        <f>SUMIF($A$3:$A$80,"Norte",AE$3:AE$80)</f>
        <v>7</v>
      </c>
      <c r="AF82" s="172">
        <f>AE82/C82</f>
        <v>3.3508855911919579E-3</v>
      </c>
      <c r="AH82" s="121">
        <f>cálculos2!O82</f>
        <v>1</v>
      </c>
      <c r="AI82" s="214">
        <f>AH82*0.1</f>
        <v>0.1</v>
      </c>
      <c r="AJ82" s="121">
        <f>cálculos2!P82</f>
        <v>0</v>
      </c>
      <c r="AK82" s="215">
        <f t="shared" si="41"/>
        <v>0</v>
      </c>
    </row>
    <row r="83" spans="1:37" s="204" customFormat="1">
      <c r="A83" s="149"/>
      <c r="B83" s="6" t="s">
        <v>127</v>
      </c>
      <c r="C83" s="155">
        <f>SUMIF($A$3:$A$80,"Central",C$3:C$80)</f>
        <v>2513</v>
      </c>
      <c r="D83" s="6">
        <f>SUMIF($A$3:$A$80,"Central",D$3:D$80)</f>
        <v>1838</v>
      </c>
      <c r="E83" s="207">
        <f>D83/C83</f>
        <v>0.73139673696776764</v>
      </c>
      <c r="F83" s="6">
        <f>SUMIF($A$3:$A$80,"Central",F$3:F$80)</f>
        <v>1242</v>
      </c>
      <c r="G83" s="207">
        <f>F83/C83</f>
        <v>0.49423000397930761</v>
      </c>
      <c r="H83" s="6">
        <f>SUMIF($A$3:$A$80,"Central",H$3:H$80)</f>
        <v>984</v>
      </c>
      <c r="I83" s="207">
        <f t="shared" ref="I83:I86" si="42">H83/C83</f>
        <v>0.39156386788698766</v>
      </c>
      <c r="J83" s="6">
        <f>SUMIF($A$3:$A$80,"Central",J$3:J$80)</f>
        <v>2406</v>
      </c>
      <c r="K83" s="207">
        <f>J83/C83</f>
        <v>0.95742140867489056</v>
      </c>
      <c r="L83" s="6">
        <f>SUMIF($A$3:$A$80,"Central",L$3:L$80)</f>
        <v>2166</v>
      </c>
      <c r="M83" s="208">
        <f>L83/C83</f>
        <v>0.86191802626343017</v>
      </c>
      <c r="N83" s="6">
        <f>SUMIF($A$3:$A$80,"Central",N$3:N$80)</f>
        <v>2135</v>
      </c>
      <c r="O83" s="208">
        <f>N83/C83</f>
        <v>0.84958217270194991</v>
      </c>
      <c r="P83" s="6">
        <f>SUMIF($A$3:$A$80,"Central",P$3:P$80)</f>
        <v>2094</v>
      </c>
      <c r="Q83" s="208">
        <f>P83/C83</f>
        <v>0.83326701153999205</v>
      </c>
      <c r="R83" s="6">
        <f>SUMIF($A$3:$A$80,"Central",R$3:R$80)</f>
        <v>2158</v>
      </c>
      <c r="S83" s="208">
        <f>R83/C83</f>
        <v>0.85873458018304816</v>
      </c>
      <c r="T83" s="6">
        <f>SUMIF($A$3:$A$80,"Central",T$3:T$80)</f>
        <v>1909</v>
      </c>
      <c r="U83" s="208">
        <f>T83/C83</f>
        <v>0.75964982093115796</v>
      </c>
      <c r="V83" s="6">
        <f>SUMIF($A$3:$A$80,"Central",V$3:V$80)</f>
        <v>1911</v>
      </c>
      <c r="W83" s="209">
        <f>V83/C83</f>
        <v>0.76044568245125344</v>
      </c>
      <c r="X83" s="6">
        <f>SUMIF($A$3:$A$80,"Central",X$3:X$80)</f>
        <v>2100</v>
      </c>
      <c r="Y83" s="209">
        <f>X83/C83</f>
        <v>0.83565459610027859</v>
      </c>
      <c r="Z83" s="6">
        <f>SUMIF($A$3:$A$80,"Central",Z$3:Z$80)</f>
        <v>1989</v>
      </c>
      <c r="AA83" s="209">
        <f>Z83/C83</f>
        <v>0.79148428173497809</v>
      </c>
      <c r="AB83" s="6">
        <f>SUMIF($A$3:$A$80,"Central",AB$3:AB$80)</f>
        <v>2134</v>
      </c>
      <c r="AC83" s="211">
        <f>AB83/C83</f>
        <v>0.84918424194190212</v>
      </c>
      <c r="AE83" s="6">
        <f>SUMIF($A$3:$A$80,"Central",AE$3:AE$80)</f>
        <v>30</v>
      </c>
      <c r="AF83" s="172">
        <f>AE83/C83</f>
        <v>1.1937922801432551E-2</v>
      </c>
      <c r="AH83" s="121">
        <f>cálculos2!O83</f>
        <v>1</v>
      </c>
      <c r="AI83" s="214">
        <f t="shared" ref="AI83:AI86" si="43">AH83*0.1</f>
        <v>0.1</v>
      </c>
      <c r="AJ83" s="121">
        <f>cálculos2!P83</f>
        <v>0</v>
      </c>
      <c r="AK83" s="215">
        <f t="shared" si="41"/>
        <v>0</v>
      </c>
    </row>
    <row r="84" spans="1:37" s="204" customFormat="1">
      <c r="A84" s="149"/>
      <c r="B84" s="6" t="s">
        <v>128</v>
      </c>
      <c r="C84" s="155">
        <f>SUMIF($A$3:$A$80,"Metropolitana",C$3:C$80)</f>
        <v>10131</v>
      </c>
      <c r="D84" s="6">
        <f>SUMIF($A$3:$A$80,"Metropolitana",D$3:D$80)</f>
        <v>6934</v>
      </c>
      <c r="E84" s="207">
        <f>D84/C84</f>
        <v>0.68443391570427403</v>
      </c>
      <c r="F84" s="6">
        <f>SUMIF($A$3:$A$80,"Metropolitana",F$3:F$80)</f>
        <v>5137</v>
      </c>
      <c r="G84" s="207">
        <f>F84/C84</f>
        <v>0.50705754614549403</v>
      </c>
      <c r="H84" s="6">
        <f>SUMIF($A$3:$A$80,"Metropolitana",H$3:H$80)</f>
        <v>3890</v>
      </c>
      <c r="I84" s="207">
        <f t="shared" si="42"/>
        <v>0.38396999309051427</v>
      </c>
      <c r="J84" s="6">
        <f>SUMIF($A$3:$A$80,"Metropolitana",J$3:J$80)</f>
        <v>9301</v>
      </c>
      <c r="K84" s="207">
        <f>J84/C84</f>
        <v>0.91807324054881057</v>
      </c>
      <c r="L84" s="6">
        <f>SUMIF($A$3:$A$80,"Metropolitana",L$3:L$80)</f>
        <v>8691</v>
      </c>
      <c r="M84" s="208">
        <f>L84/C84</f>
        <v>0.85786200769914123</v>
      </c>
      <c r="N84" s="6">
        <f>SUMIF($A$3:$A$80,"Metropolitana",N$3:N$80)</f>
        <v>8585</v>
      </c>
      <c r="O84" s="208">
        <f>N84/C84</f>
        <v>0.8473990721547725</v>
      </c>
      <c r="P84" s="6">
        <f>SUMIF($A$3:$A$80,"Metropolitana",P$3:P$80)</f>
        <v>8923</v>
      </c>
      <c r="Q84" s="208">
        <f>P84/C84</f>
        <v>0.88076201756983519</v>
      </c>
      <c r="R84" s="6">
        <f>SUMIF($A$3:$A$80,"Metropolitana",R$3:R$80)</f>
        <v>8899</v>
      </c>
      <c r="S84" s="208">
        <f>R84/C84</f>
        <v>0.87839305103148746</v>
      </c>
      <c r="T84" s="6">
        <f>SUMIF($A$3:$A$80,"Metropolitana",T$3:T$80)</f>
        <v>7110</v>
      </c>
      <c r="U84" s="208">
        <f>T84/C84</f>
        <v>0.70180633698549011</v>
      </c>
      <c r="V84" s="6">
        <f>SUMIF($A$3:$A$80,"Metropolitana",V$3:V$80)</f>
        <v>8214</v>
      </c>
      <c r="W84" s="209">
        <f>V84/C84</f>
        <v>0.81077879774948181</v>
      </c>
      <c r="X84" s="6">
        <f>SUMIF($A$3:$A$80,"Metropolitana",X$3:X$80)</f>
        <v>9021</v>
      </c>
      <c r="Y84" s="209">
        <f>X84/C84</f>
        <v>0.89043529760142137</v>
      </c>
      <c r="Z84" s="6">
        <f>SUMIF($A$3:$A$80,"Metropolitana",Z$3:Z$80)</f>
        <v>8168</v>
      </c>
      <c r="AA84" s="209">
        <f>Z84/C84</f>
        <v>0.80623827855098218</v>
      </c>
      <c r="AB84" s="6">
        <f>SUMIF($A$3:$A$80,"Metropolitana",AB$3:AB$80)</f>
        <v>9101</v>
      </c>
      <c r="AC84" s="211">
        <f>AB84/C84</f>
        <v>0.89833185272924687</v>
      </c>
      <c r="AE84" s="6">
        <f>SUMIF($A$3:$A$80,"Metropolitana",AE$3:AE$80)</f>
        <v>218</v>
      </c>
      <c r="AF84" s="172">
        <f>AE84/C84</f>
        <v>2.1518112723324451E-2</v>
      </c>
      <c r="AH84" s="121">
        <f>cálculos2!O84</f>
        <v>1</v>
      </c>
      <c r="AI84" s="214">
        <f t="shared" si="43"/>
        <v>0.1</v>
      </c>
      <c r="AJ84" s="121">
        <f>cálculos2!P84</f>
        <v>0</v>
      </c>
      <c r="AK84" s="215">
        <f t="shared" si="41"/>
        <v>0</v>
      </c>
    </row>
    <row r="85" spans="1:37" s="204" customFormat="1">
      <c r="A85" s="149"/>
      <c r="B85" s="6" t="s">
        <v>129</v>
      </c>
      <c r="C85" s="155">
        <f>SUMIF($A$3:$A$80,"sul",C$3:C$80)</f>
        <v>2855</v>
      </c>
      <c r="D85" s="6">
        <f>SUMIF($A$3:$A$80,"Sul",D$3:D$80)</f>
        <v>1890</v>
      </c>
      <c r="E85" s="207">
        <f>D85/C85</f>
        <v>0.66199649737302979</v>
      </c>
      <c r="F85" s="6">
        <f>SUMIF($A$3:$A$80,"Sul",F$3:F$80)</f>
        <v>1376</v>
      </c>
      <c r="G85" s="207">
        <f>F85/C85</f>
        <v>0.48196147110332749</v>
      </c>
      <c r="H85" s="6">
        <f>SUMIF($A$3:$A$80,"Sul",H$3:H$80)</f>
        <v>878</v>
      </c>
      <c r="I85" s="207">
        <f t="shared" si="42"/>
        <v>0.3075306479859895</v>
      </c>
      <c r="J85" s="6">
        <f>SUMIF($A$3:$A$80,"Sul",J$3:J$80)</f>
        <v>2713</v>
      </c>
      <c r="K85" s="207">
        <f>J85/C85</f>
        <v>0.95026269702276711</v>
      </c>
      <c r="L85" s="6">
        <f>SUMIF($A$3:$A$80,"Sul",L$3:L$80)</f>
        <v>2539</v>
      </c>
      <c r="M85" s="208">
        <f>L85/C85</f>
        <v>0.88931698774080559</v>
      </c>
      <c r="N85" s="6">
        <f>SUMIF($A$3:$A$80,"Sul",N$3:N$80)</f>
        <v>2520</v>
      </c>
      <c r="O85" s="208">
        <f>N85/C85</f>
        <v>0.88266199649737298</v>
      </c>
      <c r="P85" s="6">
        <f>SUMIF($A$3:$A$80,"Sul",P$3:P$80)</f>
        <v>2514</v>
      </c>
      <c r="Q85" s="208">
        <f>P85/C85</f>
        <v>0.8805604203152364</v>
      </c>
      <c r="R85" s="6">
        <f>SUMIF($A$3:$A$80,"Sul",R$3:R$80)</f>
        <v>2505</v>
      </c>
      <c r="S85" s="208">
        <f>R85/C85</f>
        <v>0.87740805604203154</v>
      </c>
      <c r="T85" s="6">
        <f>SUMIF($A$3:$A$80,"Sul",T$3:T$80)</f>
        <v>2175</v>
      </c>
      <c r="U85" s="208">
        <f>T85/C85</f>
        <v>0.76182136602451844</v>
      </c>
      <c r="V85" s="6">
        <f>SUMIF($A$3:$A$80,"Sul",V$3:V$80)</f>
        <v>2441</v>
      </c>
      <c r="W85" s="209">
        <f>V85/C85</f>
        <v>0.85499124343257438</v>
      </c>
      <c r="X85" s="6">
        <f>SUMIF($A$3:$A$80,"Sul",X$3:X$80)</f>
        <v>2744</v>
      </c>
      <c r="Y85" s="209">
        <f>X85/C85</f>
        <v>0.96112084063047287</v>
      </c>
      <c r="Z85" s="6">
        <f>SUMIF($A$3:$A$80,"Sul",Z$3:Z$80)</f>
        <v>2468</v>
      </c>
      <c r="AA85" s="209">
        <f>Z85/C85</f>
        <v>0.86444833625218909</v>
      </c>
      <c r="AB85" s="6">
        <f>SUMIF($A$3:$A$80,"Sul",AB$3:AB$80)</f>
        <v>2545</v>
      </c>
      <c r="AC85" s="211">
        <f>AB85/C85</f>
        <v>0.89141856392294216</v>
      </c>
      <c r="AE85" s="6">
        <f>SUMIF($A$3:$A$80,"Sul",AE$3:AE$80)</f>
        <v>47</v>
      </c>
      <c r="AF85" s="172">
        <f>AE85/C85</f>
        <v>1.6462346760070051E-2</v>
      </c>
      <c r="AH85" s="121">
        <f>cálculos2!O85</f>
        <v>2</v>
      </c>
      <c r="AI85" s="214">
        <f t="shared" si="43"/>
        <v>0.2</v>
      </c>
      <c r="AJ85" s="121">
        <f>cálculos2!P85</f>
        <v>1</v>
      </c>
      <c r="AK85" s="215">
        <f t="shared" si="41"/>
        <v>0.25</v>
      </c>
    </row>
    <row r="86" spans="1:37" s="204" customFormat="1">
      <c r="A86" s="216"/>
      <c r="B86" s="2" t="s">
        <v>130</v>
      </c>
      <c r="C86" s="217">
        <f>SUM(C3:C80)</f>
        <v>17588</v>
      </c>
      <c r="D86" s="2">
        <f>SUM(D82:D85)</f>
        <v>11913</v>
      </c>
      <c r="E86" s="218">
        <f>D86/C86</f>
        <v>0.67733682055947242</v>
      </c>
      <c r="F86" s="2">
        <f>SUM(F82:F85)</f>
        <v>8787</v>
      </c>
      <c r="G86" s="218">
        <f>F86/C86</f>
        <v>0.49960200136456673</v>
      </c>
      <c r="H86" s="2">
        <f>SUM(H82:H85)</f>
        <v>6734</v>
      </c>
      <c r="I86" s="218">
        <f t="shared" si="42"/>
        <v>0.38287468728678642</v>
      </c>
      <c r="J86" s="2">
        <f>SUM(J82:J85)</f>
        <v>16008</v>
      </c>
      <c r="K86" s="218">
        <f>J86/C86</f>
        <v>0.91016602228792354</v>
      </c>
      <c r="L86" s="2">
        <f>SUM(L82:L85)</f>
        <v>15209</v>
      </c>
      <c r="M86" s="208">
        <f>L86/C86</f>
        <v>0.86473732090061406</v>
      </c>
      <c r="N86" s="2">
        <f>SUM(N82:N85)</f>
        <v>15027</v>
      </c>
      <c r="O86" s="208">
        <f>N86/C86</f>
        <v>0.85438935637934954</v>
      </c>
      <c r="P86" s="2">
        <f>SUM(P82:P85)</f>
        <v>15392</v>
      </c>
      <c r="Q86" s="208">
        <f>P86/C86</f>
        <v>0.87514214236979759</v>
      </c>
      <c r="R86" s="2">
        <f>SUM(R82:R85)</f>
        <v>15409</v>
      </c>
      <c r="S86" s="208">
        <f>R86/C86</f>
        <v>0.87610871048442118</v>
      </c>
      <c r="T86" s="2">
        <f>SUM(T82:T85)</f>
        <v>12780</v>
      </c>
      <c r="U86" s="228">
        <f>T86/C86</f>
        <v>0.72663179440527637</v>
      </c>
      <c r="V86" s="2">
        <f>SUM(V82:V85)</f>
        <v>14231</v>
      </c>
      <c r="W86" s="209">
        <f>V86/C86</f>
        <v>0.80913122583579711</v>
      </c>
      <c r="X86" s="2">
        <f>SUM(X82:X85)</f>
        <v>15694</v>
      </c>
      <c r="Y86" s="209">
        <f>X86/C86</f>
        <v>0.89231294064134636</v>
      </c>
      <c r="Z86" s="291">
        <f>SUM(Z82:Z85)</f>
        <v>14283</v>
      </c>
      <c r="AA86" s="209">
        <f>Z86/C86</f>
        <v>0.812087787127587</v>
      </c>
      <c r="AB86" s="2">
        <f>SUM(AB82:AB85)</f>
        <v>15688</v>
      </c>
      <c r="AC86" s="218">
        <f>AB86/C86</f>
        <v>0.89197179895383216</v>
      </c>
      <c r="AE86" s="2">
        <f>SUM(AE82:AE85)</f>
        <v>302</v>
      </c>
      <c r="AF86" s="226">
        <f>AE86/C86</f>
        <v>1.7170798271548784E-2</v>
      </c>
      <c r="AH86" s="124">
        <f>cálculos2!O86</f>
        <v>1</v>
      </c>
      <c r="AI86" s="221">
        <f t="shared" si="43"/>
        <v>0.1</v>
      </c>
      <c r="AJ86" s="124">
        <f>cálculos2!P86</f>
        <v>0</v>
      </c>
      <c r="AK86" s="215">
        <f t="shared" si="41"/>
        <v>0</v>
      </c>
    </row>
    <row r="87" spans="1:37" s="205" customFormat="1" outlineLevel="1">
      <c r="C87" s="219"/>
      <c r="D87" s="316">
        <f>COUNTIF(E3:E80,"&gt;=0,95")</f>
        <v>1</v>
      </c>
      <c r="E87" s="316"/>
      <c r="F87" s="316">
        <f>COUNTIF(G3:G80,"&gt;=0,95")</f>
        <v>0</v>
      </c>
      <c r="G87" s="316"/>
      <c r="H87" s="316">
        <f>COUNTIF(I3:I80,"&gt;=0,95")</f>
        <v>0</v>
      </c>
      <c r="I87" s="316"/>
      <c r="J87" s="317">
        <f>COUNTIF(K3:K80,"&gt;=0,9")</f>
        <v>41</v>
      </c>
      <c r="K87" s="317"/>
      <c r="L87" s="317">
        <f>COUNTIF(M3:M80,"&gt;=0,95")</f>
        <v>23</v>
      </c>
      <c r="M87" s="317"/>
      <c r="N87" s="317">
        <f>COUNTIF(O3:O80,"&gt;=0,95")</f>
        <v>22</v>
      </c>
      <c r="O87" s="317"/>
      <c r="P87" s="317">
        <f>COUNTIF(Q3:Q80,"&gt;=0,95")</f>
        <v>28</v>
      </c>
      <c r="Q87" s="317"/>
      <c r="R87" s="316">
        <f>COUNTIF(S3:S80,"&gt;=0,95")</f>
        <v>26</v>
      </c>
      <c r="S87" s="316"/>
      <c r="T87" s="316">
        <f>COUNTIF(U3:U80,"&gt;=0,95")</f>
        <v>15</v>
      </c>
      <c r="U87" s="316"/>
      <c r="V87" s="316">
        <f>COUNTIF(W3:W80,"&gt;=0,95")</f>
        <v>20</v>
      </c>
      <c r="W87" s="316"/>
      <c r="X87" s="317">
        <f>COUNTIF(Y3:Y80,"&gt;=0,95")</f>
        <v>35</v>
      </c>
      <c r="Y87" s="317"/>
      <c r="Z87" s="316">
        <f>COUNTIF(AA3:AA80,"&gt;=0,95")</f>
        <v>25</v>
      </c>
      <c r="AA87" s="316"/>
      <c r="AB87" s="317">
        <f>COUNTIF(AC3:AC80,"&gt;=0,9")</f>
        <v>40</v>
      </c>
      <c r="AC87" s="317"/>
      <c r="AE87" s="317">
        <f>COUNTIF(AF3:AF80,"&gt;=0,9")</f>
        <v>0</v>
      </c>
      <c r="AF87" s="317"/>
    </row>
    <row r="88" spans="1:37" outlineLevel="1">
      <c r="B88" s="318" t="s">
        <v>131</v>
      </c>
      <c r="C88" s="319"/>
      <c r="D88" s="320">
        <f>D87/78</f>
        <v>1.282051282051282E-2</v>
      </c>
      <c r="E88" s="320"/>
      <c r="F88" s="320">
        <f>F87/78</f>
        <v>0</v>
      </c>
      <c r="G88" s="320"/>
      <c r="H88" s="320">
        <f>H87/78</f>
        <v>0</v>
      </c>
      <c r="I88" s="320"/>
      <c r="J88" s="320">
        <f>J87/78</f>
        <v>0.52564102564102566</v>
      </c>
      <c r="K88" s="320"/>
      <c r="L88" s="320">
        <f>L87/78</f>
        <v>0.29487179487179488</v>
      </c>
      <c r="M88" s="320"/>
      <c r="N88" s="320">
        <f>N87/78</f>
        <v>0.28205128205128205</v>
      </c>
      <c r="O88" s="320"/>
      <c r="P88" s="320">
        <f>P87/78</f>
        <v>0.35897435897435898</v>
      </c>
      <c r="Q88" s="320"/>
      <c r="R88" s="320">
        <f>R87/78</f>
        <v>0.33333333333333331</v>
      </c>
      <c r="S88" s="320"/>
      <c r="T88" s="320">
        <f>T87/78</f>
        <v>0.19230769230769232</v>
      </c>
      <c r="U88" s="320"/>
      <c r="V88" s="320">
        <f>V87/78</f>
        <v>0.25641025641025639</v>
      </c>
      <c r="W88" s="320"/>
      <c r="X88" s="320">
        <f>X87/78</f>
        <v>0.44871794871794873</v>
      </c>
      <c r="Y88" s="320"/>
      <c r="Z88" s="320">
        <f>Z87/78</f>
        <v>0.32051282051282054</v>
      </c>
      <c r="AA88" s="320"/>
      <c r="AB88" s="320">
        <f>AB87/78</f>
        <v>0.51282051282051277</v>
      </c>
      <c r="AC88" s="320"/>
      <c r="AE88" s="321">
        <f t="shared" ref="AE88" si="44">AE87/78</f>
        <v>0</v>
      </c>
      <c r="AF88" s="322"/>
    </row>
    <row r="89" spans="1:37" s="292" customFormat="1" ht="24" customHeight="1">
      <c r="D89" s="295"/>
      <c r="E89" s="295"/>
      <c r="F89" s="295"/>
      <c r="G89" s="295"/>
      <c r="H89" s="295"/>
      <c r="I89" s="295"/>
      <c r="J89" s="295"/>
      <c r="K89" s="295"/>
      <c r="AA89" s="297"/>
      <c r="AC89" s="297"/>
    </row>
    <row r="90" spans="1:37" s="294" customFormat="1" ht="27" customHeight="1">
      <c r="C90" s="295"/>
      <c r="D90" s="295"/>
      <c r="E90" s="296"/>
      <c r="F90" s="295"/>
      <c r="G90" s="296"/>
      <c r="H90" s="295"/>
      <c r="I90" s="296"/>
      <c r="J90" s="295"/>
      <c r="K90" s="296"/>
      <c r="L90" s="295"/>
      <c r="M90" s="295"/>
      <c r="N90" s="295"/>
      <c r="O90" s="295"/>
      <c r="P90" s="295"/>
      <c r="Q90" s="295"/>
      <c r="R90" s="295"/>
      <c r="S90" s="295"/>
      <c r="T90" s="295"/>
      <c r="U90" s="295"/>
      <c r="V90" s="295"/>
      <c r="W90" s="295"/>
      <c r="X90" s="295"/>
      <c r="Y90" s="295"/>
      <c r="Z90" s="295"/>
      <c r="AA90" s="295"/>
      <c r="AB90" s="295"/>
      <c r="AC90" s="295"/>
      <c r="AE90" s="295"/>
      <c r="AF90" s="295"/>
    </row>
    <row r="91" spans="1:37" s="299" customFormat="1">
      <c r="A91" s="231" t="s">
        <v>243</v>
      </c>
      <c r="B91" s="232"/>
      <c r="C91" s="232"/>
      <c r="D91" s="232"/>
      <c r="E91" s="232"/>
      <c r="F91" s="232" t="s">
        <v>0</v>
      </c>
      <c r="G91" s="232"/>
      <c r="H91" s="232"/>
      <c r="I91" s="232"/>
      <c r="J91" s="232"/>
      <c r="K91" s="232"/>
      <c r="L91" s="232"/>
      <c r="M91" s="232"/>
      <c r="N91" s="232"/>
      <c r="O91" s="232"/>
      <c r="P91" s="233"/>
      <c r="Q91" s="233"/>
      <c r="R91" s="234"/>
      <c r="S91" s="234"/>
      <c r="T91" s="234"/>
      <c r="U91" s="234"/>
      <c r="V91" s="234"/>
      <c r="W91" s="234"/>
      <c r="X91" s="234"/>
      <c r="Y91" s="234"/>
      <c r="Z91" s="234"/>
      <c r="AA91" s="234"/>
      <c r="AB91" s="233"/>
      <c r="AC91" s="235"/>
      <c r="AD91" s="233"/>
      <c r="AE91" s="233"/>
      <c r="AF91" s="233"/>
      <c r="AG91" s="233"/>
      <c r="AH91" s="236"/>
      <c r="AI91" s="236"/>
      <c r="AJ91" s="236"/>
      <c r="AK91" s="237"/>
    </row>
    <row r="92" spans="1:37" s="299" customFormat="1">
      <c r="A92" s="238" t="s">
        <v>237</v>
      </c>
      <c r="B92" s="239"/>
      <c r="C92" s="239"/>
      <c r="D92" s="239"/>
      <c r="E92" s="239" t="s">
        <v>0</v>
      </c>
      <c r="F92" s="239"/>
      <c r="G92" s="239" t="s">
        <v>0</v>
      </c>
      <c r="H92" s="239"/>
      <c r="I92" s="239" t="s">
        <v>0</v>
      </c>
      <c r="J92" s="239"/>
      <c r="K92" s="239"/>
      <c r="L92" s="239"/>
      <c r="M92" s="239"/>
      <c r="N92" s="239"/>
      <c r="O92" s="239"/>
      <c r="P92" s="240"/>
      <c r="Q92" s="240"/>
      <c r="R92" s="241"/>
      <c r="S92" s="241"/>
      <c r="T92" s="241"/>
      <c r="U92" s="241"/>
      <c r="V92" s="241"/>
      <c r="W92" s="241"/>
      <c r="X92" s="241"/>
      <c r="Y92" s="241"/>
      <c r="Z92" s="241"/>
      <c r="AA92" s="241"/>
      <c r="AB92" s="240"/>
      <c r="AC92" s="241"/>
      <c r="AD92" s="240"/>
      <c r="AE92" s="240"/>
      <c r="AF92" s="240"/>
      <c r="AG92" s="240"/>
      <c r="AH92" s="242"/>
      <c r="AI92" s="242"/>
      <c r="AJ92" s="242"/>
      <c r="AK92" s="243"/>
    </row>
    <row r="93" spans="1:37" s="299" customFormat="1">
      <c r="A93" s="244" t="s">
        <v>133</v>
      </c>
      <c r="B93" s="245"/>
      <c r="C93" s="245"/>
      <c r="D93" s="246"/>
      <c r="E93" s="246"/>
      <c r="F93" s="246"/>
      <c r="G93" s="246"/>
      <c r="H93" s="246"/>
      <c r="I93" s="246"/>
      <c r="J93" s="246"/>
      <c r="K93" s="246"/>
      <c r="L93" s="246"/>
      <c r="M93" s="246"/>
      <c r="N93" s="246"/>
      <c r="O93" s="246"/>
      <c r="P93" s="240"/>
      <c r="Q93" s="240"/>
      <c r="R93" s="241"/>
      <c r="S93" s="241"/>
      <c r="T93" s="241"/>
      <c r="U93" s="241"/>
      <c r="V93" s="241"/>
      <c r="W93" s="241"/>
      <c r="X93" s="241"/>
      <c r="Y93" s="241"/>
      <c r="Z93" s="241"/>
      <c r="AA93" s="241"/>
      <c r="AB93" s="240"/>
      <c r="AC93" s="241"/>
      <c r="AD93" s="240"/>
      <c r="AE93" s="240"/>
      <c r="AF93" s="240"/>
      <c r="AG93" s="240"/>
      <c r="AH93" s="242"/>
      <c r="AI93" s="242"/>
      <c r="AJ93" s="242"/>
      <c r="AK93" s="243"/>
    </row>
    <row r="94" spans="1:37" s="299" customFormat="1" ht="17.25" customHeight="1">
      <c r="A94" s="230" t="s">
        <v>238</v>
      </c>
      <c r="B94" s="239"/>
      <c r="C94" s="239"/>
      <c r="D94" s="239"/>
      <c r="E94" s="239"/>
      <c r="F94" s="239"/>
      <c r="G94" s="239"/>
      <c r="H94" s="239"/>
      <c r="I94" s="239"/>
      <c r="J94" s="239"/>
      <c r="K94" s="239"/>
      <c r="L94" s="239"/>
      <c r="M94" s="239"/>
      <c r="N94" s="239"/>
      <c r="O94" s="239"/>
      <c r="P94" s="240"/>
      <c r="Q94" s="240"/>
      <c r="R94" s="241"/>
      <c r="S94" s="241"/>
      <c r="T94" s="241"/>
      <c r="U94" s="241"/>
      <c r="V94" s="241"/>
      <c r="W94" s="241"/>
      <c r="X94" s="241"/>
      <c r="Y94" s="241"/>
      <c r="Z94" s="241"/>
      <c r="AA94" s="241"/>
      <c r="AB94" s="240"/>
      <c r="AC94" s="247"/>
      <c r="AD94" s="240"/>
      <c r="AE94" s="240"/>
      <c r="AF94" s="240"/>
      <c r="AG94" s="240"/>
      <c r="AH94" s="242"/>
      <c r="AI94" s="242"/>
      <c r="AJ94" s="242"/>
      <c r="AK94" s="243"/>
    </row>
    <row r="95" spans="1:37" s="299" customFormat="1">
      <c r="A95" s="238" t="s">
        <v>244</v>
      </c>
      <c r="B95" s="239"/>
      <c r="C95" s="248"/>
      <c r="D95" s="248"/>
      <c r="E95" s="248"/>
      <c r="F95" s="248"/>
      <c r="G95" s="248"/>
      <c r="H95" s="248"/>
      <c r="I95" s="248"/>
      <c r="J95" s="248"/>
      <c r="K95" s="248"/>
      <c r="L95" s="248"/>
      <c r="M95" s="248"/>
      <c r="N95" s="248"/>
      <c r="O95" s="248"/>
      <c r="P95" s="240"/>
      <c r="Q95" s="240"/>
      <c r="R95" s="241"/>
      <c r="S95" s="241"/>
      <c r="T95" s="241"/>
      <c r="U95" s="241"/>
      <c r="V95" s="241"/>
      <c r="W95" s="241"/>
      <c r="X95" s="241"/>
      <c r="Y95" s="241"/>
      <c r="Z95" s="242"/>
      <c r="AA95" s="242"/>
      <c r="AB95" s="240"/>
      <c r="AC95" s="241"/>
      <c r="AD95" s="240"/>
      <c r="AE95" s="241"/>
      <c r="AF95" s="241"/>
      <c r="AG95" s="240"/>
      <c r="AH95" s="242"/>
      <c r="AI95" s="242"/>
      <c r="AJ95" s="242"/>
      <c r="AK95" s="243"/>
    </row>
    <row r="96" spans="1:37" s="299" customFormat="1">
      <c r="A96" s="238" t="s">
        <v>134</v>
      </c>
      <c r="B96" s="239"/>
      <c r="C96" s="248"/>
      <c r="D96" s="248"/>
      <c r="E96" s="248"/>
      <c r="F96" s="248"/>
      <c r="G96" s="248"/>
      <c r="H96" s="248"/>
      <c r="I96" s="248"/>
      <c r="J96" s="248"/>
      <c r="K96" s="248"/>
      <c r="L96" s="248"/>
      <c r="M96" s="248"/>
      <c r="N96" s="248"/>
      <c r="O96" s="248"/>
      <c r="P96" s="240"/>
      <c r="Q96" s="240"/>
      <c r="R96" s="241"/>
      <c r="S96" s="241"/>
      <c r="T96" s="241"/>
      <c r="U96" s="241"/>
      <c r="V96" s="241"/>
      <c r="W96" s="241"/>
      <c r="X96" s="241"/>
      <c r="Y96" s="241"/>
      <c r="Z96" s="242"/>
      <c r="AA96" s="242"/>
      <c r="AB96" s="240"/>
      <c r="AC96" s="241"/>
      <c r="AD96" s="240"/>
      <c r="AE96" s="241"/>
      <c r="AF96" s="241"/>
      <c r="AG96" s="240"/>
      <c r="AH96" s="242"/>
      <c r="AI96" s="242"/>
      <c r="AJ96" s="242"/>
      <c r="AK96" s="243"/>
    </row>
    <row r="97" spans="1:38" s="299" customFormat="1">
      <c r="A97" s="249" t="s">
        <v>135</v>
      </c>
      <c r="B97" s="250"/>
      <c r="C97" s="251"/>
      <c r="D97" s="251"/>
      <c r="E97" s="251"/>
      <c r="F97" s="251"/>
      <c r="G97" s="251"/>
      <c r="H97" s="251"/>
      <c r="I97" s="251"/>
      <c r="J97" s="251"/>
      <c r="K97" s="251"/>
      <c r="L97" s="251"/>
      <c r="M97" s="251"/>
      <c r="N97" s="251"/>
      <c r="O97" s="251"/>
      <c r="P97" s="252"/>
      <c r="Q97" s="252"/>
      <c r="R97" s="253"/>
      <c r="S97" s="253"/>
      <c r="T97" s="253"/>
      <c r="U97" s="253"/>
      <c r="V97" s="253"/>
      <c r="W97" s="253"/>
      <c r="X97" s="253"/>
      <c r="Y97" s="253"/>
      <c r="Z97" s="254"/>
      <c r="AA97" s="254"/>
      <c r="AB97" s="252"/>
      <c r="AC97" s="253"/>
      <c r="AD97" s="252"/>
      <c r="AE97" s="253"/>
      <c r="AF97" s="253"/>
      <c r="AG97" s="252"/>
      <c r="AH97" s="254"/>
      <c r="AI97" s="254"/>
      <c r="AJ97" s="254"/>
      <c r="AK97" s="255"/>
    </row>
    <row r="98" spans="1:38">
      <c r="A98" s="166"/>
      <c r="B98" s="163"/>
      <c r="C98" s="164"/>
      <c r="D98" s="164"/>
      <c r="E98" s="164"/>
      <c r="F98" s="164"/>
      <c r="G98" s="164"/>
      <c r="H98" s="164"/>
      <c r="I98" s="164"/>
      <c r="J98" s="164"/>
      <c r="K98" s="164"/>
      <c r="L98" s="164"/>
      <c r="M98" s="164"/>
      <c r="N98" s="164"/>
      <c r="O98"/>
      <c r="P98"/>
      <c r="Q98"/>
      <c r="Z98" s="149"/>
      <c r="AA98" s="149"/>
      <c r="AB98"/>
      <c r="AD98"/>
      <c r="AG98"/>
    </row>
    <row r="99" spans="1:38">
      <c r="A99"/>
      <c r="B99"/>
      <c r="C99"/>
      <c r="D99"/>
      <c r="E99"/>
      <c r="J99"/>
      <c r="K99"/>
      <c r="L99"/>
      <c r="M99"/>
      <c r="N99"/>
      <c r="O99"/>
      <c r="P99"/>
      <c r="Q99"/>
      <c r="AB99"/>
      <c r="AC99"/>
    </row>
    <row r="100" spans="1:38" s="299" customFormat="1">
      <c r="A100" s="259" t="s">
        <v>136</v>
      </c>
      <c r="B100" s="260"/>
      <c r="C100" s="260"/>
      <c r="D100" s="260"/>
      <c r="E100" s="260"/>
      <c r="F100" s="260"/>
      <c r="G100" s="261"/>
      <c r="H100" s="261"/>
      <c r="I100" s="261"/>
      <c r="J100" s="261"/>
      <c r="K100" s="261"/>
      <c r="L100" s="261"/>
      <c r="M100" s="261"/>
      <c r="N100" s="261"/>
      <c r="O100" s="261"/>
      <c r="P100" s="261"/>
      <c r="Q100" s="261"/>
      <c r="R100" s="262"/>
      <c r="S100" s="262"/>
      <c r="T100" s="262"/>
      <c r="U100" s="262"/>
      <c r="V100" s="262"/>
      <c r="W100" s="262"/>
      <c r="X100" s="261"/>
      <c r="Y100" s="262"/>
      <c r="Z100" s="262"/>
      <c r="AA100" s="261"/>
      <c r="AB100" s="262"/>
      <c r="AC100" s="262"/>
      <c r="AD100" s="263"/>
      <c r="AE100" s="263"/>
      <c r="AF100" s="263"/>
      <c r="AG100" s="263"/>
      <c r="AH100" s="263"/>
      <c r="AI100" s="263"/>
      <c r="AJ100" s="263"/>
      <c r="AK100" s="263"/>
      <c r="AL100" s="264"/>
    </row>
    <row r="101" spans="1:38" s="299" customFormat="1">
      <c r="A101" s="265"/>
      <c r="B101" s="256"/>
      <c r="C101" s="256"/>
      <c r="D101" s="256"/>
      <c r="E101" s="256"/>
      <c r="F101" s="256"/>
      <c r="G101" s="257"/>
      <c r="H101" s="257"/>
      <c r="I101" s="257"/>
      <c r="J101" s="257"/>
      <c r="K101" s="257"/>
      <c r="L101" s="257"/>
      <c r="M101" s="257"/>
      <c r="N101" s="257"/>
      <c r="O101" s="257"/>
      <c r="P101" s="257"/>
      <c r="Q101" s="257"/>
      <c r="R101" s="266" t="s">
        <v>0</v>
      </c>
      <c r="S101" s="266"/>
      <c r="T101" s="266"/>
      <c r="U101" s="266"/>
      <c r="V101" s="266"/>
      <c r="W101" s="266"/>
      <c r="X101" s="257"/>
      <c r="Y101" s="266"/>
      <c r="Z101" s="266"/>
      <c r="AA101" s="257"/>
      <c r="AB101" s="266"/>
      <c r="AC101" s="266"/>
      <c r="AD101" s="267"/>
      <c r="AE101" s="267"/>
      <c r="AF101" s="267"/>
      <c r="AG101" s="267"/>
      <c r="AH101" s="267"/>
      <c r="AI101" s="267"/>
      <c r="AJ101" s="267"/>
      <c r="AK101" s="267"/>
      <c r="AL101" s="268"/>
    </row>
    <row r="102" spans="1:38" s="222" customFormat="1">
      <c r="A102" s="274" t="s">
        <v>239</v>
      </c>
      <c r="B102" s="258"/>
      <c r="C102" s="258"/>
      <c r="D102" s="258"/>
      <c r="E102" s="258"/>
      <c r="F102" s="258"/>
      <c r="G102" s="258"/>
      <c r="H102" s="258"/>
      <c r="I102" s="258"/>
      <c r="J102" s="258"/>
      <c r="K102" s="258"/>
      <c r="L102" s="258"/>
      <c r="M102" s="258"/>
      <c r="N102" s="258" t="s">
        <v>0</v>
      </c>
      <c r="O102" s="257"/>
      <c r="P102" s="257"/>
      <c r="Q102" s="257"/>
      <c r="R102" s="269"/>
      <c r="S102" s="269"/>
      <c r="T102" s="269"/>
      <c r="U102" s="269"/>
      <c r="V102" s="269"/>
      <c r="W102" s="269"/>
      <c r="X102" s="269"/>
      <c r="Y102" s="269"/>
      <c r="Z102" s="269"/>
      <c r="AA102" s="269"/>
      <c r="AB102" s="269"/>
      <c r="AC102" s="269"/>
      <c r="AD102" s="269"/>
      <c r="AE102" s="269"/>
      <c r="AF102" s="269"/>
      <c r="AG102" s="269"/>
      <c r="AH102" s="269"/>
      <c r="AI102" s="269"/>
      <c r="AJ102" s="269"/>
      <c r="AK102" s="269"/>
      <c r="AL102" s="270"/>
    </row>
    <row r="103" spans="1:38" s="223" customFormat="1">
      <c r="A103" s="301" t="s">
        <v>240</v>
      </c>
      <c r="B103" s="257"/>
      <c r="C103" s="257"/>
      <c r="D103" s="257"/>
      <c r="E103" s="257"/>
      <c r="F103" s="257"/>
      <c r="G103" s="257"/>
      <c r="H103" s="257"/>
      <c r="I103" s="257"/>
      <c r="J103" s="257"/>
      <c r="K103" s="257"/>
      <c r="L103" s="257"/>
      <c r="M103" s="257"/>
      <c r="N103" s="257"/>
      <c r="O103" s="257"/>
      <c r="P103" s="257"/>
      <c r="Q103" s="257"/>
      <c r="R103" s="272"/>
      <c r="S103" s="272"/>
      <c r="T103" s="272"/>
      <c r="U103" s="272"/>
      <c r="V103" s="272"/>
      <c r="W103" s="272"/>
      <c r="X103" s="272"/>
      <c r="Y103" s="272"/>
      <c r="Z103" s="272"/>
      <c r="AA103" s="272"/>
      <c r="AB103" s="272"/>
      <c r="AC103" s="272"/>
      <c r="AD103" s="272"/>
      <c r="AE103" s="272"/>
      <c r="AF103" s="272"/>
      <c r="AG103" s="272"/>
      <c r="AH103" s="272"/>
      <c r="AI103" s="272"/>
      <c r="AJ103" s="272"/>
      <c r="AK103" s="272"/>
      <c r="AL103" s="273"/>
    </row>
    <row r="104" spans="1:38" s="224" customFormat="1">
      <c r="A104" s="274" t="s">
        <v>241</v>
      </c>
      <c r="B104" s="258"/>
      <c r="C104" s="258"/>
      <c r="D104" s="258"/>
      <c r="E104" s="258"/>
      <c r="F104" s="258"/>
      <c r="G104" s="258"/>
      <c r="H104" s="258"/>
      <c r="I104" s="258"/>
      <c r="J104" s="258"/>
      <c r="K104" s="258"/>
      <c r="L104" s="258"/>
      <c r="M104" s="258"/>
      <c r="N104" s="258"/>
      <c r="O104" s="257"/>
      <c r="P104" s="257"/>
      <c r="Q104" s="257"/>
      <c r="R104" s="275"/>
      <c r="S104" s="275"/>
      <c r="T104" s="275"/>
      <c r="U104" s="275"/>
      <c r="V104" s="275"/>
      <c r="W104" s="275"/>
      <c r="X104" s="258"/>
      <c r="Y104" s="275"/>
      <c r="Z104" s="275"/>
      <c r="AA104" s="258"/>
      <c r="AB104" s="275"/>
      <c r="AC104" s="275"/>
      <c r="AD104" s="276"/>
      <c r="AE104" s="276"/>
      <c r="AF104" s="276"/>
      <c r="AG104" s="276"/>
      <c r="AH104" s="276"/>
      <c r="AI104" s="276"/>
      <c r="AJ104" s="276"/>
      <c r="AK104" s="276"/>
      <c r="AL104" s="277"/>
    </row>
    <row r="105" spans="1:38" s="299" customFormat="1" ht="15" customHeight="1">
      <c r="A105" s="287" t="s">
        <v>231</v>
      </c>
      <c r="B105" s="257"/>
      <c r="C105" s="257"/>
      <c r="D105" s="257"/>
      <c r="E105" s="257"/>
      <c r="F105" s="257"/>
      <c r="G105" s="257"/>
      <c r="H105" s="257"/>
      <c r="I105" s="257"/>
      <c r="J105" s="257"/>
      <c r="K105" s="257"/>
      <c r="L105" s="257"/>
      <c r="M105" s="257"/>
      <c r="N105" s="257"/>
      <c r="O105" s="257"/>
      <c r="P105" s="257"/>
      <c r="Q105" s="257"/>
      <c r="R105" s="266"/>
      <c r="S105" s="266"/>
      <c r="T105" s="266"/>
      <c r="U105" s="266"/>
      <c r="V105" s="266"/>
      <c r="W105" s="266"/>
      <c r="X105" s="257"/>
      <c r="Y105" s="266"/>
      <c r="Z105" s="266"/>
      <c r="AA105" s="257"/>
      <c r="AB105" s="266"/>
      <c r="AC105" s="266"/>
      <c r="AD105" s="267"/>
      <c r="AE105" s="267"/>
      <c r="AF105" s="267"/>
      <c r="AG105" s="267"/>
      <c r="AH105" s="267"/>
      <c r="AI105" s="267"/>
      <c r="AJ105" s="267"/>
      <c r="AK105" s="267"/>
      <c r="AL105" s="268"/>
    </row>
    <row r="106" spans="1:38" s="224" customFormat="1" ht="15" customHeight="1">
      <c r="A106" s="274" t="s">
        <v>221</v>
      </c>
      <c r="B106" s="258"/>
      <c r="C106" s="258"/>
      <c r="D106" s="258"/>
      <c r="E106" s="258"/>
      <c r="F106" s="258"/>
      <c r="G106" s="258"/>
      <c r="H106" s="258"/>
      <c r="I106" s="258"/>
      <c r="J106" s="258"/>
      <c r="K106" s="258"/>
      <c r="L106" s="258"/>
      <c r="M106" s="258"/>
      <c r="N106" s="258"/>
      <c r="O106" s="257"/>
      <c r="P106" s="257"/>
      <c r="Q106" s="257"/>
      <c r="R106" s="275"/>
      <c r="S106" s="275"/>
      <c r="T106" s="275"/>
      <c r="U106" s="275"/>
      <c r="V106" s="275"/>
      <c r="W106" s="275"/>
      <c r="X106" s="258"/>
      <c r="Y106" s="275"/>
      <c r="Z106" s="275"/>
      <c r="AA106" s="258"/>
      <c r="AB106" s="275"/>
      <c r="AC106" s="275"/>
      <c r="AD106" s="276"/>
      <c r="AE106" s="276"/>
      <c r="AF106" s="276"/>
      <c r="AG106" s="276"/>
      <c r="AH106" s="276"/>
      <c r="AI106" s="276"/>
      <c r="AJ106" s="276"/>
      <c r="AK106" s="276"/>
      <c r="AL106" s="277"/>
    </row>
    <row r="107" spans="1:38" s="165" customFormat="1">
      <c r="A107" s="302" t="s">
        <v>242</v>
      </c>
      <c r="B107" s="303"/>
      <c r="C107" s="303"/>
      <c r="D107" s="303"/>
      <c r="E107" s="303"/>
      <c r="F107" s="303"/>
      <c r="G107" s="303"/>
      <c r="H107" s="303"/>
      <c r="I107" s="303"/>
      <c r="J107" s="303"/>
      <c r="K107" s="303"/>
      <c r="L107" s="303"/>
      <c r="M107" s="303"/>
      <c r="N107" s="303"/>
      <c r="O107" s="303"/>
      <c r="P107" s="303"/>
      <c r="Q107" s="303"/>
      <c r="R107" s="266"/>
      <c r="S107" s="266"/>
      <c r="T107" s="266"/>
      <c r="U107" s="266"/>
      <c r="V107" s="266"/>
      <c r="W107" s="266"/>
      <c r="X107" s="266"/>
      <c r="Y107" s="266"/>
      <c r="Z107" s="266"/>
      <c r="AA107" s="266"/>
      <c r="AB107" s="303"/>
      <c r="AC107" s="266"/>
      <c r="AD107" s="266"/>
      <c r="AE107" s="266"/>
      <c r="AF107" s="266"/>
      <c r="AG107" s="266"/>
      <c r="AH107" s="266"/>
      <c r="AI107" s="266"/>
      <c r="AJ107" s="266"/>
      <c r="AK107" s="266"/>
      <c r="AL107" s="278"/>
    </row>
    <row r="108" spans="1:38" s="165" customFormat="1">
      <c r="A108" s="271"/>
      <c r="B108" s="257"/>
      <c r="C108" s="257"/>
      <c r="D108" s="257"/>
      <c r="E108" s="257"/>
      <c r="F108" s="257"/>
      <c r="G108" s="257"/>
      <c r="H108" s="257"/>
      <c r="I108" s="257"/>
      <c r="J108" s="257"/>
      <c r="K108" s="257"/>
      <c r="L108" s="257"/>
      <c r="M108" s="257"/>
      <c r="N108" s="257"/>
      <c r="O108" s="257"/>
      <c r="P108" s="257"/>
      <c r="Q108" s="257"/>
      <c r="R108" s="266"/>
      <c r="S108" s="266"/>
      <c r="T108" s="266"/>
      <c r="U108" s="266"/>
      <c r="V108" s="266"/>
      <c r="W108" s="266"/>
      <c r="X108" s="266"/>
      <c r="Y108" s="266"/>
      <c r="Z108" s="266"/>
      <c r="AA108" s="266"/>
      <c r="AB108" s="257"/>
      <c r="AC108" s="266"/>
      <c r="AD108" s="266"/>
      <c r="AE108" s="266"/>
      <c r="AF108" s="266"/>
      <c r="AG108" s="266"/>
      <c r="AH108" s="266"/>
      <c r="AI108" s="266"/>
      <c r="AJ108" s="266"/>
      <c r="AK108" s="266"/>
      <c r="AL108" s="278"/>
    </row>
    <row r="109" spans="1:38" s="299" customFormat="1">
      <c r="A109" s="279" t="s">
        <v>137</v>
      </c>
      <c r="B109" s="280"/>
      <c r="C109" s="280"/>
      <c r="D109" s="280"/>
      <c r="E109" s="280"/>
      <c r="F109" s="280"/>
      <c r="G109" s="280"/>
      <c r="H109" s="280"/>
      <c r="I109" s="280"/>
      <c r="J109" s="280"/>
      <c r="K109" s="280"/>
      <c r="L109" s="280"/>
      <c r="M109" s="280"/>
      <c r="N109" s="280"/>
      <c r="O109" s="280"/>
      <c r="P109" s="280"/>
      <c r="Q109" s="280"/>
      <c r="R109" s="281"/>
      <c r="S109" s="281"/>
      <c r="T109" s="281"/>
      <c r="U109" s="281"/>
      <c r="V109" s="281"/>
      <c r="W109" s="281"/>
      <c r="X109" s="281"/>
      <c r="Y109" s="281"/>
      <c r="Z109" s="281"/>
      <c r="AA109" s="281"/>
      <c r="AB109" s="281"/>
      <c r="AC109" s="281"/>
      <c r="AD109" s="280"/>
      <c r="AE109" s="281"/>
      <c r="AF109" s="281"/>
      <c r="AG109" s="280"/>
      <c r="AH109" s="282"/>
      <c r="AI109" s="282"/>
      <c r="AJ109" s="282"/>
      <c r="AK109" s="282"/>
      <c r="AL109" s="283"/>
    </row>
  </sheetData>
  <autoFilter ref="A2:AN80"/>
  <customSheetViews>
    <customSheetView guid="{3750D93B-2A32-4040-BAE5-F8408ECDBB1D}" showGridLines="0" showAutoFilter="1" topLeftCell="J1">
      <pane ySplit="1" topLeftCell="A62" state="frozen"/>
      <selection activeCell="C18" sqref="C18"/>
      <pageMargins left="0" right="0" top="0" bottom="0" header="0" footer="0"/>
      <pageSetup paperSize="9" orientation="portrait"/>
      <autoFilter ref="A1:X87"/>
    </customSheetView>
    <customSheetView guid="{1A030D3C-92EE-4DAF-ABAC-228947DF045D}" showGridLines="0" showAutoFilter="1">
      <pane ySplit="1" topLeftCell="A2" state="frozen"/>
      <selection activeCell="U87" sqref="U87"/>
      <pageMargins left="0" right="0" top="0" bottom="0" header="0" footer="0"/>
      <pageSetup paperSize="9" orientation="portrait"/>
      <autoFilter ref="A1:AB87"/>
    </customSheetView>
    <customSheetView guid="{9EFA0E2E-4423-4194-BE85-A51AF61C76D7}" showGridLines="0" showAutoFilter="1">
      <pane xSplit="4" ySplit="2" topLeftCell="E3" state="frozen"/>
      <selection activeCell="R97" sqref="R97"/>
      <pageMargins left="0" right="0" top="0" bottom="0" header="0" footer="0"/>
      <pageSetup paperSize="9" orientation="portrait"/>
      <autoFilter ref="A2:AK80"/>
    </customSheetView>
  </customSheetViews>
  <mergeCells count="36">
    <mergeCell ref="V88:W88"/>
    <mergeCell ref="X88:Y88"/>
    <mergeCell ref="Z88:AA88"/>
    <mergeCell ref="AB88:AC88"/>
    <mergeCell ref="AE88:AF88"/>
    <mergeCell ref="L88:M88"/>
    <mergeCell ref="N88:O88"/>
    <mergeCell ref="P88:Q88"/>
    <mergeCell ref="R88:S88"/>
    <mergeCell ref="T88:U88"/>
    <mergeCell ref="B88:C88"/>
    <mergeCell ref="D88:E88"/>
    <mergeCell ref="F88:G88"/>
    <mergeCell ref="H88:I88"/>
    <mergeCell ref="J88:K88"/>
    <mergeCell ref="AM3:AN3"/>
    <mergeCell ref="AM12:AN12"/>
    <mergeCell ref="D87:E87"/>
    <mergeCell ref="F87:G87"/>
    <mergeCell ref="H87:I87"/>
    <mergeCell ref="J87:K87"/>
    <mergeCell ref="L87:M87"/>
    <mergeCell ref="N87:O87"/>
    <mergeCell ref="P87:Q87"/>
    <mergeCell ref="R87:S87"/>
    <mergeCell ref="T87:U87"/>
    <mergeCell ref="V87:W87"/>
    <mergeCell ref="X87:Y87"/>
    <mergeCell ref="Z87:AA87"/>
    <mergeCell ref="AB87:AC87"/>
    <mergeCell ref="AE87:AF87"/>
    <mergeCell ref="D1:K1"/>
    <mergeCell ref="L1:U1"/>
    <mergeCell ref="V1:AA1"/>
    <mergeCell ref="AB1:AC1"/>
    <mergeCell ref="AE1:AF1"/>
  </mergeCells>
  <conditionalFormatting sqref="D88:AC88">
    <cfRule type="cellIs" dxfId="41" priority="4" operator="lessThan">
      <formula>0.7</formula>
    </cfRule>
    <cfRule type="cellIs" dxfId="40" priority="5" operator="greaterThanOrEqual">
      <formula>0.7</formula>
    </cfRule>
  </conditionalFormatting>
  <conditionalFormatting sqref="G86">
    <cfRule type="cellIs" dxfId="39" priority="18" operator="greaterThanOrEqual">
      <formula>0.9</formula>
    </cfRule>
  </conditionalFormatting>
  <conditionalFormatting sqref="I86">
    <cfRule type="cellIs" dxfId="38" priority="17" operator="greaterThanOrEqual">
      <formula>0.9</formula>
    </cfRule>
  </conditionalFormatting>
  <conditionalFormatting sqref="K86">
    <cfRule type="cellIs" dxfId="37" priority="16" operator="greaterThanOrEqual">
      <formula>0.9</formula>
    </cfRule>
  </conditionalFormatting>
  <conditionalFormatting sqref="U86">
    <cfRule type="cellIs" dxfId="36" priority="11" operator="greaterThanOrEqual">
      <formula>0.9</formula>
    </cfRule>
  </conditionalFormatting>
  <conditionalFormatting sqref="AC86">
    <cfRule type="cellIs" dxfId="35" priority="7" stopIfTrue="1" operator="greaterThanOrEqual">
      <formula>0.9</formula>
    </cfRule>
  </conditionalFormatting>
  <conditionalFormatting sqref="AE88">
    <cfRule type="cellIs" dxfId="34" priority="29" operator="lessThan">
      <formula>0.7</formula>
    </cfRule>
    <cfRule type="cellIs" dxfId="33" priority="30" operator="greaterThanOrEqual">
      <formula>0.7</formula>
    </cfRule>
  </conditionalFormatting>
  <conditionalFormatting sqref="AF86">
    <cfRule type="cellIs" dxfId="32" priority="6" operator="greaterThanOrEqual">
      <formula>0.9</formula>
    </cfRule>
  </conditionalFormatting>
  <conditionalFormatting sqref="AI3:AI80">
    <cfRule type="cellIs" dxfId="31" priority="52" operator="greaterThanOrEqual">
      <formula>1</formula>
    </cfRule>
    <cfRule type="cellIs" dxfId="30" priority="53" operator="between">
      <formula>0.9</formula>
      <formula>0.99</formula>
    </cfRule>
    <cfRule type="cellIs" dxfId="29" priority="54" operator="between">
      <formula>0.8</formula>
      <formula>0.89</formula>
    </cfRule>
    <cfRule type="cellIs" dxfId="28" priority="55" operator="between">
      <formula>0.7</formula>
      <formula>0.79</formula>
    </cfRule>
    <cfRule type="cellIs" dxfId="27" priority="56" operator="between">
      <formula>0.6</formula>
      <formula>0.69</formula>
    </cfRule>
    <cfRule type="cellIs" dxfId="26" priority="57" operator="between">
      <formula>0.5</formula>
      <formula>0.59</formula>
    </cfRule>
    <cfRule type="cellIs" dxfId="25" priority="58" operator="between">
      <formula>0.4</formula>
      <formula>0.49</formula>
    </cfRule>
    <cfRule type="cellIs" dxfId="24" priority="59" operator="between">
      <formula>0.3</formula>
      <formula>0.39</formula>
    </cfRule>
    <cfRule type="cellIs" dxfId="23" priority="60" operator="between">
      <formula>0.2</formula>
      <formula>0.29</formula>
    </cfRule>
    <cfRule type="cellIs" dxfId="22" priority="61" operator="between">
      <formula>0.1</formula>
      <formula>0.19</formula>
    </cfRule>
    <cfRule type="cellIs" dxfId="21" priority="62" operator="between">
      <formula>0</formula>
      <formula>0.09</formula>
    </cfRule>
  </conditionalFormatting>
  <conditionalFormatting sqref="AI81">
    <cfRule type="colorScale" priority="98">
      <colorScale>
        <cfvo type="min"/>
        <cfvo type="percent" val="50"/>
        <cfvo type="max"/>
        <color rgb="FFFF0000"/>
        <color rgb="FFFFFF00"/>
        <color rgb="FF00B050"/>
      </colorScale>
    </cfRule>
  </conditionalFormatting>
  <conditionalFormatting sqref="AI82:AI86">
    <cfRule type="cellIs" dxfId="20" priority="41" operator="greaterThanOrEqual">
      <formula>1</formula>
    </cfRule>
    <cfRule type="cellIs" dxfId="19" priority="42" operator="between">
      <formula>0.9</formula>
      <formula>0.99</formula>
    </cfRule>
    <cfRule type="cellIs" dxfId="18" priority="43" operator="between">
      <formula>0.8</formula>
      <formula>0.89</formula>
    </cfRule>
    <cfRule type="cellIs" dxfId="17" priority="44" operator="between">
      <formula>0.7</formula>
      <formula>0.79</formula>
    </cfRule>
    <cfRule type="cellIs" dxfId="16" priority="45" operator="between">
      <formula>0.6</formula>
      <formula>0.69</formula>
    </cfRule>
    <cfRule type="cellIs" dxfId="15" priority="46" operator="between">
      <formula>0.5</formula>
      <formula>0.59</formula>
    </cfRule>
    <cfRule type="cellIs" dxfId="14" priority="47" operator="between">
      <formula>0.4</formula>
      <formula>0.49</formula>
    </cfRule>
    <cfRule type="cellIs" dxfId="13" priority="48" operator="between">
      <formula>0.3</formula>
      <formula>0.39</formula>
    </cfRule>
    <cfRule type="cellIs" dxfId="12" priority="49" operator="between">
      <formula>0.2</formula>
      <formula>0.29</formula>
    </cfRule>
    <cfRule type="cellIs" dxfId="11" priority="50" operator="between">
      <formula>0.1</formula>
      <formula>0.19</formula>
    </cfRule>
    <cfRule type="cellIs" dxfId="10" priority="51" operator="between">
      <formula>0</formula>
      <formula>0.09</formula>
    </cfRule>
  </conditionalFormatting>
  <conditionalFormatting sqref="AK3:AK80">
    <cfRule type="colorScale" priority="3">
      <colorScale>
        <cfvo type="min"/>
        <cfvo type="percentile" val="50"/>
        <cfvo type="max"/>
        <color rgb="FFFF0000"/>
        <color rgb="FFFFFF00"/>
        <color rgb="FF00B050"/>
      </colorScale>
    </cfRule>
  </conditionalFormatting>
  <conditionalFormatting sqref="AK82:AK86">
    <cfRule type="colorScale" priority="2">
      <colorScale>
        <cfvo type="min"/>
        <cfvo type="percentile" val="50"/>
        <cfvo type="max"/>
        <color rgb="FFFF0000"/>
        <color rgb="FFFFFF00"/>
        <color rgb="FF00B050"/>
      </colorScale>
    </cfRule>
  </conditionalFormatting>
  <conditionalFormatting sqref="AM5:AM9">
    <cfRule type="cellIs" dxfId="9" priority="92" operator="equal">
      <formula>1</formula>
    </cfRule>
    <cfRule type="cellIs" dxfId="8" priority="93" operator="equal">
      <formula>0.75</formula>
    </cfRule>
    <cfRule type="cellIs" dxfId="7" priority="94" operator="equal">
      <formula>0.5</formula>
    </cfRule>
    <cfRule type="cellIs" dxfId="6" priority="95" operator="equal">
      <formula>0.25</formula>
    </cfRule>
    <cfRule type="cellIs" dxfId="5" priority="96" operator="equal">
      <formula>0</formula>
    </cfRule>
  </conditionalFormatting>
  <conditionalFormatting sqref="AM14:AM24">
    <cfRule type="colorScale" priority="97">
      <colorScale>
        <cfvo type="min"/>
        <cfvo type="percentile" val="50"/>
        <cfvo type="max"/>
        <color rgb="FFFF0000"/>
        <color rgb="FFFFFF00"/>
        <color rgb="FF00B050"/>
      </colorScale>
    </cfRule>
  </conditionalFormatting>
  <conditionalFormatting sqref="E86">
    <cfRule type="cellIs" dxfId="4" priority="1" operator="greaterThan">
      <formula>0.95</formula>
    </cfRule>
  </conditionalFormatting>
  <pageMargins left="0.511811024" right="0.511811024" top="0.78740157499999996" bottom="0.78740157499999996" header="0.31496062000000002" footer="0.31496062000000002"/>
  <pageSetup paperSize="9" orientation="portrait" r:id="rId1"/>
  <legacy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5" id="{F396030F-E23D-424E-913B-263B7403624E}">
            <xm:f>'\Users\Monic\OneDrive\Área de Trabalho\Bruna\remoto\remoto\https:\d.docs.live.net\Users\brunansoares\Downloads\[BASE UNIFICADA VEC- Julho 2024 - covid.xlsx]COVID - procedencia'!#REF!="VeC"</xm:f>
            <x14:dxf>
              <fill>
                <patternFill patternType="solid">
                  <bgColor theme="8" tint="0.79995117038483843"/>
                </patternFill>
              </fill>
            </x14:dxf>
          </x14:cfRule>
          <x14:cfRule type="expression" priority="26" id="{120E7952-F561-4A5F-AEA1-D7CCFBCA6703}">
            <xm:f>'\Users\Monic\OneDrive\Área de Trabalho\Bruna\remoto\remoto\https:\d.docs.live.net\Users\brunansoares\Downloads\[BASE UNIFICADA VEC- Julho 2024 - covid.xlsx]COVID - procedencia'!#REF!="SIPNI"</xm:f>
            <x14:dxf>
              <fill>
                <patternFill patternType="solid">
                  <bgColor theme="9" tint="0.79995117038483843"/>
                </patternFill>
              </fill>
            </x14:dxf>
          </x14:cfRule>
          <xm:sqref>AE3:AE80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3">
    <tabColor rgb="FFFF99CC"/>
  </sheetPr>
  <dimension ref="A1:AL109"/>
  <sheetViews>
    <sheetView showGridLines="0" workbookViewId="0">
      <pane xSplit="4" ySplit="2" topLeftCell="E78" activePane="bottomRight" state="frozen"/>
      <selection activeCell="A95" sqref="A95"/>
      <selection pane="topRight" activeCell="A95" sqref="A95"/>
      <selection pane="bottomLeft" activeCell="A95" sqref="A95"/>
      <selection pane="bottomRight" activeCell="L91" sqref="L91"/>
    </sheetView>
  </sheetViews>
  <sheetFormatPr defaultColWidth="9" defaultRowHeight="15"/>
  <cols>
    <col min="1" max="1" width="18.140625" customWidth="1"/>
    <col min="2" max="2" width="23.85546875" customWidth="1"/>
    <col min="3" max="3" width="14.140625" style="194" customWidth="1"/>
    <col min="4" max="4" width="15" style="194" customWidth="1"/>
    <col min="5" max="5" width="12" style="194" customWidth="1"/>
    <col min="6" max="20" width="13" style="194" customWidth="1"/>
  </cols>
  <sheetData>
    <row r="1" spans="1:24">
      <c r="E1" s="330" t="s">
        <v>141</v>
      </c>
      <c r="F1" s="330"/>
      <c r="G1" s="330"/>
      <c r="H1" s="330"/>
      <c r="I1" s="331" t="s">
        <v>142</v>
      </c>
      <c r="J1" s="332"/>
      <c r="K1" s="332"/>
      <c r="L1" s="332"/>
      <c r="M1" s="332"/>
      <c r="N1" s="332"/>
      <c r="O1" s="332"/>
      <c r="P1" s="333"/>
      <c r="Q1" s="334" t="s">
        <v>143</v>
      </c>
      <c r="R1" s="334"/>
      <c r="S1" s="334"/>
      <c r="T1" s="334"/>
    </row>
    <row r="2" spans="1:24" ht="59.25" customHeight="1">
      <c r="A2" s="2" t="s">
        <v>5</v>
      </c>
      <c r="B2" s="2" t="s">
        <v>6</v>
      </c>
      <c r="C2" s="17" t="s">
        <v>144</v>
      </c>
      <c r="D2" s="17" t="s">
        <v>145</v>
      </c>
      <c r="E2" s="195" t="s">
        <v>146</v>
      </c>
      <c r="F2" s="196" t="s">
        <v>147</v>
      </c>
      <c r="G2" s="195" t="s">
        <v>148</v>
      </c>
      <c r="H2" s="196" t="s">
        <v>149</v>
      </c>
      <c r="I2" s="195" t="s">
        <v>150</v>
      </c>
      <c r="J2" s="199" t="s">
        <v>151</v>
      </c>
      <c r="K2" s="195" t="s">
        <v>152</v>
      </c>
      <c r="L2" s="199" t="s">
        <v>153</v>
      </c>
      <c r="M2" s="195" t="s">
        <v>154</v>
      </c>
      <c r="N2" s="199" t="s">
        <v>155</v>
      </c>
      <c r="O2" s="195" t="s">
        <v>156</v>
      </c>
      <c r="P2" s="199" t="s">
        <v>157</v>
      </c>
      <c r="Q2" s="195" t="s">
        <v>158</v>
      </c>
      <c r="R2" s="201" t="s">
        <v>159</v>
      </c>
      <c r="S2" s="195" t="s">
        <v>160</v>
      </c>
      <c r="T2" s="201" t="s">
        <v>161</v>
      </c>
    </row>
    <row r="3" spans="1:24">
      <c r="A3" s="4" t="s">
        <v>40</v>
      </c>
      <c r="B3" s="4" t="s">
        <v>41</v>
      </c>
      <c r="C3" s="155">
        <v>123</v>
      </c>
      <c r="D3" s="197">
        <v>138.66666666666666</v>
      </c>
      <c r="E3" s="117">
        <v>118</v>
      </c>
      <c r="F3" s="198">
        <f t="shared" ref="F3:F34" si="0">E3/C3</f>
        <v>0.95934959349593496</v>
      </c>
      <c r="G3" s="117">
        <v>122</v>
      </c>
      <c r="H3" s="198">
        <f t="shared" ref="H3:H34" si="1">G3/D3</f>
        <v>0.8798076923076924</v>
      </c>
      <c r="I3" s="117">
        <v>104</v>
      </c>
      <c r="J3" s="200">
        <f t="shared" ref="J3:J34" si="2">I3/C3</f>
        <v>0.84552845528455289</v>
      </c>
      <c r="K3" s="117">
        <v>110</v>
      </c>
      <c r="L3" s="200">
        <f t="shared" ref="L3:L34" si="3">K3/C3</f>
        <v>0.89430894308943087</v>
      </c>
      <c r="M3" s="117">
        <v>117</v>
      </c>
      <c r="N3" s="200">
        <f t="shared" ref="N3:N34" si="4">M3/C3</f>
        <v>0.95121951219512191</v>
      </c>
      <c r="O3" s="117">
        <v>118</v>
      </c>
      <c r="P3" s="200">
        <f t="shared" ref="P3:P34" si="5">O3/C3</f>
        <v>0.95934959349593496</v>
      </c>
      <c r="Q3" s="117">
        <v>122</v>
      </c>
      <c r="R3" s="202">
        <f t="shared" ref="R3:R34" si="6">Q3/D3</f>
        <v>0.8798076923076924</v>
      </c>
      <c r="S3" s="117">
        <v>123</v>
      </c>
      <c r="T3" s="202">
        <f t="shared" ref="T3:T34" si="7">S3/D3</f>
        <v>0.88701923076923084</v>
      </c>
    </row>
    <row r="4" spans="1:24">
      <c r="A4" s="4" t="s">
        <v>43</v>
      </c>
      <c r="B4" s="4" t="s">
        <v>44</v>
      </c>
      <c r="C4" s="155">
        <v>48</v>
      </c>
      <c r="D4" s="197">
        <v>50.333333333333336</v>
      </c>
      <c r="E4" s="117">
        <v>58</v>
      </c>
      <c r="F4" s="198">
        <f t="shared" si="0"/>
        <v>1.2083333333333333</v>
      </c>
      <c r="G4" s="117">
        <v>32</v>
      </c>
      <c r="H4" s="198">
        <f t="shared" si="1"/>
        <v>0.63576158940397343</v>
      </c>
      <c r="I4" s="117">
        <v>35</v>
      </c>
      <c r="J4" s="200">
        <f t="shared" si="2"/>
        <v>0.72916666666666663</v>
      </c>
      <c r="K4" s="117">
        <v>45</v>
      </c>
      <c r="L4" s="200">
        <f t="shared" si="3"/>
        <v>0.9375</v>
      </c>
      <c r="M4" s="117">
        <v>44</v>
      </c>
      <c r="N4" s="200">
        <f t="shared" si="4"/>
        <v>0.91666666666666663</v>
      </c>
      <c r="O4" s="117">
        <v>53</v>
      </c>
      <c r="P4" s="200">
        <f t="shared" si="5"/>
        <v>1.1041666666666667</v>
      </c>
      <c r="Q4" s="117">
        <v>56</v>
      </c>
      <c r="R4" s="202">
        <f t="shared" si="6"/>
        <v>1.1125827814569536</v>
      </c>
      <c r="S4" s="117">
        <v>66</v>
      </c>
      <c r="T4" s="202">
        <f t="shared" si="7"/>
        <v>1.3112582781456954</v>
      </c>
    </row>
    <row r="5" spans="1:24">
      <c r="A5" s="4" t="s">
        <v>47</v>
      </c>
      <c r="B5" s="4" t="s">
        <v>48</v>
      </c>
      <c r="C5" s="155">
        <v>68</v>
      </c>
      <c r="D5" s="197">
        <v>43</v>
      </c>
      <c r="E5" s="117">
        <v>39</v>
      </c>
      <c r="F5" s="198">
        <f t="shared" si="0"/>
        <v>0.57352941176470584</v>
      </c>
      <c r="G5" s="117">
        <v>51</v>
      </c>
      <c r="H5" s="198">
        <f t="shared" si="1"/>
        <v>1.1860465116279071</v>
      </c>
      <c r="I5" s="117">
        <v>47</v>
      </c>
      <c r="J5" s="200">
        <f t="shared" si="2"/>
        <v>0.69117647058823528</v>
      </c>
      <c r="K5" s="117">
        <v>51</v>
      </c>
      <c r="L5" s="200">
        <f t="shared" si="3"/>
        <v>0.75</v>
      </c>
      <c r="M5" s="117">
        <v>36</v>
      </c>
      <c r="N5" s="200">
        <f t="shared" si="4"/>
        <v>0.52941176470588236</v>
      </c>
      <c r="O5" s="117">
        <v>36</v>
      </c>
      <c r="P5" s="200">
        <f t="shared" si="5"/>
        <v>0.52941176470588236</v>
      </c>
      <c r="Q5" s="117">
        <v>49</v>
      </c>
      <c r="R5" s="202">
        <f t="shared" si="6"/>
        <v>1.1395348837209303</v>
      </c>
      <c r="S5" s="117">
        <v>49</v>
      </c>
      <c r="T5" s="202">
        <f t="shared" si="7"/>
        <v>1.1395348837209303</v>
      </c>
    </row>
    <row r="6" spans="1:24">
      <c r="A6" s="4" t="s">
        <v>49</v>
      </c>
      <c r="B6" s="4" t="s">
        <v>50</v>
      </c>
      <c r="C6" s="155">
        <v>104</v>
      </c>
      <c r="D6" s="197">
        <v>124</v>
      </c>
      <c r="E6" s="117">
        <v>85</v>
      </c>
      <c r="F6" s="198">
        <f t="shared" si="0"/>
        <v>0.81730769230769229</v>
      </c>
      <c r="G6" s="117">
        <v>116</v>
      </c>
      <c r="H6" s="198">
        <f t="shared" si="1"/>
        <v>0.93548387096774188</v>
      </c>
      <c r="I6" s="117">
        <v>108</v>
      </c>
      <c r="J6" s="200">
        <f t="shared" si="2"/>
        <v>1.0384615384615385</v>
      </c>
      <c r="K6" s="117">
        <v>107</v>
      </c>
      <c r="L6" s="200">
        <f t="shared" si="3"/>
        <v>1.0288461538461537</v>
      </c>
      <c r="M6" s="117">
        <v>96</v>
      </c>
      <c r="N6" s="200">
        <f t="shared" si="4"/>
        <v>0.92307692307692313</v>
      </c>
      <c r="O6" s="117">
        <v>94</v>
      </c>
      <c r="P6" s="200">
        <f t="shared" si="5"/>
        <v>0.90384615384615385</v>
      </c>
      <c r="Q6" s="117">
        <v>96</v>
      </c>
      <c r="R6" s="202">
        <f t="shared" si="6"/>
        <v>0.77419354838709675</v>
      </c>
      <c r="S6" s="117">
        <v>95</v>
      </c>
      <c r="T6" s="202">
        <f t="shared" si="7"/>
        <v>0.7661290322580645</v>
      </c>
    </row>
    <row r="7" spans="1:24">
      <c r="A7" s="4" t="s">
        <v>49</v>
      </c>
      <c r="B7" s="4" t="s">
        <v>51</v>
      </c>
      <c r="C7" s="155">
        <v>45</v>
      </c>
      <c r="D7" s="197">
        <v>46</v>
      </c>
      <c r="E7" s="117">
        <v>39</v>
      </c>
      <c r="F7" s="198">
        <f t="shared" si="0"/>
        <v>0.8666666666666667</v>
      </c>
      <c r="G7" s="117">
        <v>43</v>
      </c>
      <c r="H7" s="198">
        <f t="shared" si="1"/>
        <v>0.93478260869565222</v>
      </c>
      <c r="I7" s="117">
        <v>34</v>
      </c>
      <c r="J7" s="200">
        <f t="shared" si="2"/>
        <v>0.75555555555555554</v>
      </c>
      <c r="K7" s="117">
        <v>46</v>
      </c>
      <c r="L7" s="200">
        <f t="shared" si="3"/>
        <v>1.0222222222222221</v>
      </c>
      <c r="M7" s="117">
        <v>37</v>
      </c>
      <c r="N7" s="200">
        <f t="shared" si="4"/>
        <v>0.82222222222222219</v>
      </c>
      <c r="O7" s="117">
        <v>35</v>
      </c>
      <c r="P7" s="200">
        <f t="shared" si="5"/>
        <v>0.77777777777777779</v>
      </c>
      <c r="Q7" s="117">
        <v>34</v>
      </c>
      <c r="R7" s="202">
        <f t="shared" si="6"/>
        <v>0.73913043478260865</v>
      </c>
      <c r="S7" s="117">
        <v>41</v>
      </c>
      <c r="T7" s="202">
        <f t="shared" si="7"/>
        <v>0.89130434782608692</v>
      </c>
    </row>
    <row r="8" spans="1:24">
      <c r="A8" s="4" t="s">
        <v>47</v>
      </c>
      <c r="B8" s="4" t="s">
        <v>52</v>
      </c>
      <c r="C8" s="155">
        <v>36</v>
      </c>
      <c r="D8" s="197">
        <v>34</v>
      </c>
      <c r="E8" s="117">
        <v>25</v>
      </c>
      <c r="F8" s="198">
        <f t="shared" si="0"/>
        <v>0.69444444444444442</v>
      </c>
      <c r="G8" s="117">
        <v>39</v>
      </c>
      <c r="H8" s="198">
        <f t="shared" si="1"/>
        <v>1.1470588235294117</v>
      </c>
      <c r="I8" s="117">
        <v>30</v>
      </c>
      <c r="J8" s="200">
        <f t="shared" si="2"/>
        <v>0.83333333333333337</v>
      </c>
      <c r="K8" s="117">
        <v>33</v>
      </c>
      <c r="L8" s="200">
        <f t="shared" si="3"/>
        <v>0.91666666666666663</v>
      </c>
      <c r="M8" s="117">
        <v>21</v>
      </c>
      <c r="N8" s="200">
        <f t="shared" si="4"/>
        <v>0.58333333333333337</v>
      </c>
      <c r="O8" s="117">
        <v>21</v>
      </c>
      <c r="P8" s="200">
        <f t="shared" si="5"/>
        <v>0.58333333333333337</v>
      </c>
      <c r="Q8" s="117">
        <v>33</v>
      </c>
      <c r="R8" s="202">
        <f t="shared" si="6"/>
        <v>0.97058823529411764</v>
      </c>
      <c r="S8" s="117">
        <v>37</v>
      </c>
      <c r="T8" s="202">
        <f t="shared" si="7"/>
        <v>1.088235294117647</v>
      </c>
    </row>
    <row r="9" spans="1:24">
      <c r="A9" s="4" t="s">
        <v>49</v>
      </c>
      <c r="B9" s="4" t="s">
        <v>53</v>
      </c>
      <c r="C9" s="155">
        <v>124</v>
      </c>
      <c r="D9" s="197">
        <v>130</v>
      </c>
      <c r="E9" s="117">
        <v>150</v>
      </c>
      <c r="F9" s="198">
        <f t="shared" si="0"/>
        <v>1.2096774193548387</v>
      </c>
      <c r="G9" s="117">
        <v>143</v>
      </c>
      <c r="H9" s="198">
        <f t="shared" si="1"/>
        <v>1.1000000000000001</v>
      </c>
      <c r="I9" s="117">
        <v>115</v>
      </c>
      <c r="J9" s="200">
        <f t="shared" si="2"/>
        <v>0.92741935483870963</v>
      </c>
      <c r="K9" s="117">
        <v>123</v>
      </c>
      <c r="L9" s="200">
        <f t="shared" si="3"/>
        <v>0.99193548387096775</v>
      </c>
      <c r="M9" s="117">
        <v>133</v>
      </c>
      <c r="N9" s="200">
        <f t="shared" si="4"/>
        <v>1.0725806451612903</v>
      </c>
      <c r="O9" s="117">
        <v>132</v>
      </c>
      <c r="P9" s="200">
        <f t="shared" si="5"/>
        <v>1.064516129032258</v>
      </c>
      <c r="Q9" s="117">
        <v>109</v>
      </c>
      <c r="R9" s="202">
        <f t="shared" si="6"/>
        <v>0.83846153846153848</v>
      </c>
      <c r="S9" s="117">
        <v>146</v>
      </c>
      <c r="T9" s="202">
        <f t="shared" si="7"/>
        <v>1.1230769230769231</v>
      </c>
    </row>
    <row r="10" spans="1:24">
      <c r="A10" s="4" t="s">
        <v>49</v>
      </c>
      <c r="B10" s="4" t="s">
        <v>54</v>
      </c>
      <c r="C10" s="155">
        <v>31</v>
      </c>
      <c r="D10" s="197">
        <v>30</v>
      </c>
      <c r="E10" s="117">
        <v>23</v>
      </c>
      <c r="F10" s="198">
        <f t="shared" si="0"/>
        <v>0.74193548387096775</v>
      </c>
      <c r="G10" s="117">
        <v>20</v>
      </c>
      <c r="H10" s="198">
        <f t="shared" si="1"/>
        <v>0.66666666666666663</v>
      </c>
      <c r="I10" s="117">
        <v>27</v>
      </c>
      <c r="J10" s="200">
        <f t="shared" si="2"/>
        <v>0.87096774193548387</v>
      </c>
      <c r="K10" s="117">
        <v>27</v>
      </c>
      <c r="L10" s="200">
        <f t="shared" si="3"/>
        <v>0.87096774193548387</v>
      </c>
      <c r="M10" s="117">
        <v>24</v>
      </c>
      <c r="N10" s="200">
        <f t="shared" si="4"/>
        <v>0.77419354838709675</v>
      </c>
      <c r="O10" s="117">
        <v>23</v>
      </c>
      <c r="P10" s="200">
        <f t="shared" si="5"/>
        <v>0.74193548387096775</v>
      </c>
      <c r="Q10" s="117">
        <v>5</v>
      </c>
      <c r="R10" s="202">
        <f t="shared" si="6"/>
        <v>0.16666666666666666</v>
      </c>
      <c r="S10" s="117">
        <v>22</v>
      </c>
      <c r="T10" s="202">
        <f t="shared" si="7"/>
        <v>0.73333333333333328</v>
      </c>
    </row>
    <row r="11" spans="1:24">
      <c r="A11" s="4" t="s">
        <v>40</v>
      </c>
      <c r="B11" s="4" t="s">
        <v>55</v>
      </c>
      <c r="C11" s="155">
        <v>495</v>
      </c>
      <c r="D11" s="197">
        <v>473.33333333333331</v>
      </c>
      <c r="E11" s="117">
        <v>415</v>
      </c>
      <c r="F11" s="198">
        <f t="shared" si="0"/>
        <v>0.83838383838383834</v>
      </c>
      <c r="G11" s="117">
        <v>371</v>
      </c>
      <c r="H11" s="198">
        <f t="shared" si="1"/>
        <v>0.78380281690140852</v>
      </c>
      <c r="I11" s="117">
        <v>427</v>
      </c>
      <c r="J11" s="200">
        <f t="shared" si="2"/>
        <v>0.86262626262626263</v>
      </c>
      <c r="K11" s="117">
        <v>465</v>
      </c>
      <c r="L11" s="200">
        <f t="shared" si="3"/>
        <v>0.93939393939393945</v>
      </c>
      <c r="M11" s="117">
        <v>374</v>
      </c>
      <c r="N11" s="200">
        <f t="shared" si="4"/>
        <v>0.75555555555555554</v>
      </c>
      <c r="O11" s="117">
        <v>359</v>
      </c>
      <c r="P11" s="200">
        <f t="shared" si="5"/>
        <v>0.72525252525252526</v>
      </c>
      <c r="Q11" s="117">
        <v>344</v>
      </c>
      <c r="R11" s="202">
        <f t="shared" si="6"/>
        <v>0.72676056338028172</v>
      </c>
      <c r="S11" s="117">
        <v>401</v>
      </c>
      <c r="T11" s="202">
        <f t="shared" si="7"/>
        <v>0.84718309859154928</v>
      </c>
    </row>
    <row r="12" spans="1:24">
      <c r="A12" s="4" t="s">
        <v>49</v>
      </c>
      <c r="B12" s="4" t="s">
        <v>56</v>
      </c>
      <c r="C12" s="155">
        <v>53</v>
      </c>
      <c r="D12" s="197">
        <v>46</v>
      </c>
      <c r="E12" s="117">
        <v>63</v>
      </c>
      <c r="F12" s="198">
        <f t="shared" si="0"/>
        <v>1.1886792452830188</v>
      </c>
      <c r="G12" s="117">
        <v>55</v>
      </c>
      <c r="H12" s="198">
        <f t="shared" si="1"/>
        <v>1.1956521739130435</v>
      </c>
      <c r="I12" s="117">
        <v>63</v>
      </c>
      <c r="J12" s="200">
        <f t="shared" si="2"/>
        <v>1.1886792452830188</v>
      </c>
      <c r="K12" s="117">
        <v>48</v>
      </c>
      <c r="L12" s="200">
        <f t="shared" si="3"/>
        <v>0.90566037735849059</v>
      </c>
      <c r="M12" s="117">
        <v>59</v>
      </c>
      <c r="N12" s="200">
        <f t="shared" si="4"/>
        <v>1.1132075471698113</v>
      </c>
      <c r="O12" s="117">
        <v>58</v>
      </c>
      <c r="P12" s="200">
        <f t="shared" si="5"/>
        <v>1.0943396226415094</v>
      </c>
      <c r="Q12" s="117">
        <v>44</v>
      </c>
      <c r="R12" s="202">
        <f t="shared" si="6"/>
        <v>0.95652173913043481</v>
      </c>
      <c r="S12" s="117">
        <v>43</v>
      </c>
      <c r="T12" s="202">
        <f t="shared" si="7"/>
        <v>0.93478260869565222</v>
      </c>
      <c r="X12" t="s">
        <v>0</v>
      </c>
    </row>
    <row r="13" spans="1:24">
      <c r="A13" s="4" t="s">
        <v>47</v>
      </c>
      <c r="B13" s="4" t="s">
        <v>58</v>
      </c>
      <c r="C13" s="155">
        <v>140</v>
      </c>
      <c r="D13" s="197">
        <v>142.33333333333334</v>
      </c>
      <c r="E13" s="117">
        <v>99</v>
      </c>
      <c r="F13" s="198">
        <f t="shared" si="0"/>
        <v>0.70714285714285718</v>
      </c>
      <c r="G13" s="117">
        <v>107</v>
      </c>
      <c r="H13" s="198">
        <f t="shared" si="1"/>
        <v>0.75175644028103039</v>
      </c>
      <c r="I13" s="117">
        <v>135</v>
      </c>
      <c r="J13" s="200">
        <f t="shared" si="2"/>
        <v>0.9642857142857143</v>
      </c>
      <c r="K13" s="117">
        <v>128</v>
      </c>
      <c r="L13" s="200">
        <f t="shared" si="3"/>
        <v>0.91428571428571426</v>
      </c>
      <c r="M13" s="117">
        <v>96</v>
      </c>
      <c r="N13" s="200">
        <f t="shared" si="4"/>
        <v>0.68571428571428572</v>
      </c>
      <c r="O13" s="117">
        <v>97</v>
      </c>
      <c r="P13" s="200">
        <f t="shared" si="5"/>
        <v>0.69285714285714284</v>
      </c>
      <c r="Q13" s="117">
        <v>101</v>
      </c>
      <c r="R13" s="202">
        <f t="shared" si="6"/>
        <v>0.70960187353629967</v>
      </c>
      <c r="S13" s="117">
        <v>112</v>
      </c>
      <c r="T13" s="202">
        <f t="shared" si="7"/>
        <v>0.78688524590163933</v>
      </c>
    </row>
    <row r="14" spans="1:24">
      <c r="A14" s="4" t="s">
        <v>43</v>
      </c>
      <c r="B14" s="4" t="s">
        <v>59</v>
      </c>
      <c r="C14" s="155">
        <v>223</v>
      </c>
      <c r="D14" s="197">
        <v>196.33333333333334</v>
      </c>
      <c r="E14" s="117">
        <v>160</v>
      </c>
      <c r="F14" s="198">
        <f t="shared" si="0"/>
        <v>0.71748878923766812</v>
      </c>
      <c r="G14" s="117">
        <v>109</v>
      </c>
      <c r="H14" s="198">
        <f t="shared" si="1"/>
        <v>0.55517826825127337</v>
      </c>
      <c r="I14" s="117">
        <v>185</v>
      </c>
      <c r="J14" s="200">
        <f t="shared" si="2"/>
        <v>0.82959641255605376</v>
      </c>
      <c r="K14" s="117">
        <v>189</v>
      </c>
      <c r="L14" s="200">
        <f t="shared" si="3"/>
        <v>0.84753363228699552</v>
      </c>
      <c r="M14" s="117">
        <v>159</v>
      </c>
      <c r="N14" s="200">
        <f t="shared" si="4"/>
        <v>0.71300448430493268</v>
      </c>
      <c r="O14" s="117">
        <v>159</v>
      </c>
      <c r="P14" s="200">
        <f t="shared" si="5"/>
        <v>0.71300448430493268</v>
      </c>
      <c r="Q14" s="117">
        <v>98</v>
      </c>
      <c r="R14" s="202">
        <f t="shared" si="6"/>
        <v>0.49915110356536502</v>
      </c>
      <c r="S14" s="117">
        <v>107</v>
      </c>
      <c r="T14" s="202">
        <f t="shared" si="7"/>
        <v>0.54499151103565358</v>
      </c>
    </row>
    <row r="15" spans="1:24">
      <c r="A15" s="4" t="s">
        <v>43</v>
      </c>
      <c r="B15" s="4" t="s">
        <v>60</v>
      </c>
      <c r="C15" s="155">
        <v>78</v>
      </c>
      <c r="D15" s="197">
        <v>66.666666666666671</v>
      </c>
      <c r="E15" s="117">
        <v>63</v>
      </c>
      <c r="F15" s="198">
        <f t="shared" si="0"/>
        <v>0.80769230769230771</v>
      </c>
      <c r="G15" s="117">
        <v>58</v>
      </c>
      <c r="H15" s="198">
        <f t="shared" si="1"/>
        <v>0.86999999999999988</v>
      </c>
      <c r="I15" s="117">
        <v>72</v>
      </c>
      <c r="J15" s="200">
        <f t="shared" si="2"/>
        <v>0.92307692307692313</v>
      </c>
      <c r="K15" s="117">
        <v>79</v>
      </c>
      <c r="L15" s="200">
        <f t="shared" si="3"/>
        <v>1.0128205128205128</v>
      </c>
      <c r="M15" s="117">
        <v>68</v>
      </c>
      <c r="N15" s="200">
        <f t="shared" si="4"/>
        <v>0.87179487179487181</v>
      </c>
      <c r="O15" s="117">
        <v>54</v>
      </c>
      <c r="P15" s="200">
        <f t="shared" si="5"/>
        <v>0.69230769230769229</v>
      </c>
      <c r="Q15" s="117">
        <v>38</v>
      </c>
      <c r="R15" s="202">
        <f t="shared" si="6"/>
        <v>0.56999999999999995</v>
      </c>
      <c r="S15" s="117">
        <v>37</v>
      </c>
      <c r="T15" s="202">
        <f t="shared" si="7"/>
        <v>0.55499999999999994</v>
      </c>
    </row>
    <row r="16" spans="1:24">
      <c r="A16" s="4" t="s">
        <v>49</v>
      </c>
      <c r="B16" s="4" t="s">
        <v>61</v>
      </c>
      <c r="C16" s="155">
        <v>31</v>
      </c>
      <c r="D16" s="197">
        <v>48.666666666666664</v>
      </c>
      <c r="E16" s="117">
        <v>24</v>
      </c>
      <c r="F16" s="198">
        <f t="shared" si="0"/>
        <v>0.77419354838709675</v>
      </c>
      <c r="G16" s="117">
        <v>28</v>
      </c>
      <c r="H16" s="198">
        <f t="shared" si="1"/>
        <v>0.57534246575342474</v>
      </c>
      <c r="I16" s="117">
        <v>26</v>
      </c>
      <c r="J16" s="200">
        <f t="shared" si="2"/>
        <v>0.83870967741935487</v>
      </c>
      <c r="K16" s="117">
        <v>24</v>
      </c>
      <c r="L16" s="200">
        <f t="shared" si="3"/>
        <v>0.77419354838709675</v>
      </c>
      <c r="M16" s="117">
        <v>24</v>
      </c>
      <c r="N16" s="200">
        <f t="shared" si="4"/>
        <v>0.77419354838709675</v>
      </c>
      <c r="O16" s="117">
        <v>24</v>
      </c>
      <c r="P16" s="200">
        <f t="shared" si="5"/>
        <v>0.77419354838709675</v>
      </c>
      <c r="Q16" s="117">
        <v>28</v>
      </c>
      <c r="R16" s="202">
        <f t="shared" si="6"/>
        <v>0.57534246575342474</v>
      </c>
      <c r="S16" s="117">
        <v>34</v>
      </c>
      <c r="T16" s="202">
        <f t="shared" si="7"/>
        <v>0.69863013698630139</v>
      </c>
    </row>
    <row r="17" spans="1:20">
      <c r="A17" s="4" t="s">
        <v>40</v>
      </c>
      <c r="B17" s="4" t="s">
        <v>62</v>
      </c>
      <c r="C17" s="155">
        <v>78</v>
      </c>
      <c r="D17" s="197">
        <v>56.333333333333336</v>
      </c>
      <c r="E17" s="117">
        <v>96</v>
      </c>
      <c r="F17" s="198">
        <f t="shared" si="0"/>
        <v>1.2307692307692308</v>
      </c>
      <c r="G17" s="117">
        <v>76</v>
      </c>
      <c r="H17" s="198">
        <f t="shared" si="1"/>
        <v>1.349112426035503</v>
      </c>
      <c r="I17" s="117">
        <v>84</v>
      </c>
      <c r="J17" s="200">
        <f t="shared" si="2"/>
        <v>1.0769230769230769</v>
      </c>
      <c r="K17" s="117">
        <v>87</v>
      </c>
      <c r="L17" s="200">
        <f t="shared" si="3"/>
        <v>1.1153846153846154</v>
      </c>
      <c r="M17" s="117">
        <v>90</v>
      </c>
      <c r="N17" s="200">
        <f t="shared" si="4"/>
        <v>1.1538461538461537</v>
      </c>
      <c r="O17" s="117">
        <v>92</v>
      </c>
      <c r="P17" s="200">
        <f t="shared" si="5"/>
        <v>1.1794871794871795</v>
      </c>
      <c r="Q17" s="117">
        <v>75</v>
      </c>
      <c r="R17" s="202">
        <f t="shared" si="6"/>
        <v>1.331360946745562</v>
      </c>
      <c r="S17" s="117">
        <v>72</v>
      </c>
      <c r="T17" s="202">
        <f t="shared" si="7"/>
        <v>1.2781065088757395</v>
      </c>
    </row>
    <row r="18" spans="1:20">
      <c r="A18" s="4" t="s">
        <v>49</v>
      </c>
      <c r="B18" s="4" t="s">
        <v>63</v>
      </c>
      <c r="C18" s="155">
        <v>819</v>
      </c>
      <c r="D18" s="197">
        <v>805.66666666666663</v>
      </c>
      <c r="E18" s="117">
        <v>675</v>
      </c>
      <c r="F18" s="198">
        <f t="shared" si="0"/>
        <v>0.82417582417582413</v>
      </c>
      <c r="G18" s="117">
        <v>546</v>
      </c>
      <c r="H18" s="198">
        <f t="shared" si="1"/>
        <v>0.6776996276375673</v>
      </c>
      <c r="I18" s="117">
        <v>736</v>
      </c>
      <c r="J18" s="200">
        <f t="shared" si="2"/>
        <v>0.89865689865689868</v>
      </c>
      <c r="K18" s="117">
        <v>660</v>
      </c>
      <c r="L18" s="200">
        <f t="shared" si="3"/>
        <v>0.80586080586080588</v>
      </c>
      <c r="M18" s="117">
        <v>661</v>
      </c>
      <c r="N18" s="200">
        <f t="shared" si="4"/>
        <v>0.8070818070818071</v>
      </c>
      <c r="O18" s="117">
        <v>659</v>
      </c>
      <c r="P18" s="200">
        <f t="shared" si="5"/>
        <v>0.80463980463980467</v>
      </c>
      <c r="Q18" s="117">
        <v>528</v>
      </c>
      <c r="R18" s="202">
        <f t="shared" si="6"/>
        <v>0.65535788167149367</v>
      </c>
      <c r="S18" s="117">
        <v>629</v>
      </c>
      <c r="T18" s="202">
        <f t="shared" si="7"/>
        <v>0.78071990070335129</v>
      </c>
    </row>
    <row r="19" spans="1:20">
      <c r="A19" s="4" t="s">
        <v>40</v>
      </c>
      <c r="B19" s="4" t="s">
        <v>64</v>
      </c>
      <c r="C19" s="155">
        <v>1668</v>
      </c>
      <c r="D19" s="197">
        <v>1668.3333333333333</v>
      </c>
      <c r="E19" s="117">
        <v>1252</v>
      </c>
      <c r="F19" s="198">
        <f t="shared" si="0"/>
        <v>0.75059952038369304</v>
      </c>
      <c r="G19" s="117">
        <v>1444</v>
      </c>
      <c r="H19" s="198">
        <f t="shared" si="1"/>
        <v>0.86553446553446556</v>
      </c>
      <c r="I19" s="117">
        <v>1457</v>
      </c>
      <c r="J19" s="200">
        <f t="shared" si="2"/>
        <v>0.8735011990407674</v>
      </c>
      <c r="K19" s="117">
        <v>1503</v>
      </c>
      <c r="L19" s="200">
        <f t="shared" si="3"/>
        <v>0.90107913669064743</v>
      </c>
      <c r="M19" s="117">
        <v>1234</v>
      </c>
      <c r="N19" s="200">
        <f t="shared" si="4"/>
        <v>0.73980815347721818</v>
      </c>
      <c r="O19" s="117">
        <v>1241</v>
      </c>
      <c r="P19" s="200">
        <f t="shared" si="5"/>
        <v>0.74400479616306958</v>
      </c>
      <c r="Q19" s="117">
        <v>1267</v>
      </c>
      <c r="R19" s="202">
        <f t="shared" si="6"/>
        <v>0.75944055944055944</v>
      </c>
      <c r="S19" s="117">
        <v>1504</v>
      </c>
      <c r="T19" s="202">
        <f t="shared" si="7"/>
        <v>0.90149850149850153</v>
      </c>
    </row>
    <row r="20" spans="1:20">
      <c r="A20" s="4" t="s">
        <v>49</v>
      </c>
      <c r="B20" s="4" t="s">
        <v>65</v>
      </c>
      <c r="C20" s="155">
        <v>142</v>
      </c>
      <c r="D20" s="197">
        <v>133</v>
      </c>
      <c r="E20" s="117">
        <v>113</v>
      </c>
      <c r="F20" s="198">
        <f t="shared" si="0"/>
        <v>0.79577464788732399</v>
      </c>
      <c r="G20" s="117">
        <v>132</v>
      </c>
      <c r="H20" s="198">
        <f t="shared" si="1"/>
        <v>0.99248120300751874</v>
      </c>
      <c r="I20" s="117">
        <v>146</v>
      </c>
      <c r="J20" s="200">
        <f t="shared" si="2"/>
        <v>1.028169014084507</v>
      </c>
      <c r="K20" s="117">
        <v>147</v>
      </c>
      <c r="L20" s="200">
        <f t="shared" si="3"/>
        <v>1.0352112676056338</v>
      </c>
      <c r="M20" s="117">
        <v>122</v>
      </c>
      <c r="N20" s="200">
        <f t="shared" si="4"/>
        <v>0.85915492957746475</v>
      </c>
      <c r="O20" s="117">
        <v>122</v>
      </c>
      <c r="P20" s="200">
        <f t="shared" si="5"/>
        <v>0.85915492957746475</v>
      </c>
      <c r="Q20" s="117">
        <v>116</v>
      </c>
      <c r="R20" s="202">
        <f t="shared" si="6"/>
        <v>0.8721804511278195</v>
      </c>
      <c r="S20" s="117">
        <v>133</v>
      </c>
      <c r="T20" s="202">
        <f t="shared" si="7"/>
        <v>1</v>
      </c>
    </row>
    <row r="21" spans="1:20">
      <c r="A21" s="4" t="s">
        <v>47</v>
      </c>
      <c r="B21" s="4" t="s">
        <v>66</v>
      </c>
      <c r="C21" s="155">
        <v>499</v>
      </c>
      <c r="D21" s="197">
        <v>520.33333333333337</v>
      </c>
      <c r="E21" s="117">
        <v>390</v>
      </c>
      <c r="F21" s="198">
        <f t="shared" si="0"/>
        <v>0.78156312625250501</v>
      </c>
      <c r="G21" s="117">
        <v>330</v>
      </c>
      <c r="H21" s="198">
        <f t="shared" si="1"/>
        <v>0.63420884048686732</v>
      </c>
      <c r="I21" s="117">
        <v>401</v>
      </c>
      <c r="J21" s="200">
        <f t="shared" si="2"/>
        <v>0.80360721442885774</v>
      </c>
      <c r="K21" s="117">
        <v>404</v>
      </c>
      <c r="L21" s="200">
        <f t="shared" si="3"/>
        <v>0.80961923847695394</v>
      </c>
      <c r="M21" s="117">
        <v>343</v>
      </c>
      <c r="N21" s="200">
        <f t="shared" si="4"/>
        <v>0.68737474949899802</v>
      </c>
      <c r="O21" s="117">
        <v>345</v>
      </c>
      <c r="P21" s="200">
        <f t="shared" si="5"/>
        <v>0.69138276553106215</v>
      </c>
      <c r="Q21" s="117">
        <v>311</v>
      </c>
      <c r="R21" s="202">
        <f t="shared" si="6"/>
        <v>0.59769378603459311</v>
      </c>
      <c r="S21" s="117">
        <v>336</v>
      </c>
      <c r="T21" s="202">
        <f t="shared" si="7"/>
        <v>0.64573991031390132</v>
      </c>
    </row>
    <row r="22" spans="1:20">
      <c r="A22" s="4" t="s">
        <v>43</v>
      </c>
      <c r="B22" s="4" t="s">
        <v>67</v>
      </c>
      <c r="C22" s="155">
        <v>147</v>
      </c>
      <c r="D22" s="197">
        <v>130.33333333333334</v>
      </c>
      <c r="E22" s="117">
        <v>134</v>
      </c>
      <c r="F22" s="198">
        <f t="shared" si="0"/>
        <v>0.91156462585034015</v>
      </c>
      <c r="G22" s="117">
        <v>151</v>
      </c>
      <c r="H22" s="198">
        <f t="shared" si="1"/>
        <v>1.1585677749360612</v>
      </c>
      <c r="I22" s="117">
        <v>124</v>
      </c>
      <c r="J22" s="200">
        <f t="shared" si="2"/>
        <v>0.84353741496598644</v>
      </c>
      <c r="K22" s="117">
        <v>130</v>
      </c>
      <c r="L22" s="200">
        <f t="shared" si="3"/>
        <v>0.88435374149659862</v>
      </c>
      <c r="M22" s="117">
        <v>122</v>
      </c>
      <c r="N22" s="200">
        <f t="shared" si="4"/>
        <v>0.82993197278911568</v>
      </c>
      <c r="O22" s="117">
        <v>116</v>
      </c>
      <c r="P22" s="200">
        <f t="shared" si="5"/>
        <v>0.78911564625850339</v>
      </c>
      <c r="Q22" s="117">
        <v>105</v>
      </c>
      <c r="R22" s="202">
        <f t="shared" si="6"/>
        <v>0.80562659846547313</v>
      </c>
      <c r="S22" s="117">
        <v>149</v>
      </c>
      <c r="T22" s="202">
        <f t="shared" si="7"/>
        <v>1.1432225063938619</v>
      </c>
    </row>
    <row r="23" spans="1:20">
      <c r="A23" s="4" t="s">
        <v>40</v>
      </c>
      <c r="B23" s="4" t="s">
        <v>68</v>
      </c>
      <c r="C23" s="155">
        <v>57</v>
      </c>
      <c r="D23" s="197">
        <v>48</v>
      </c>
      <c r="E23" s="117">
        <v>52</v>
      </c>
      <c r="F23" s="198">
        <f t="shared" si="0"/>
        <v>0.91228070175438591</v>
      </c>
      <c r="G23" s="117">
        <v>47</v>
      </c>
      <c r="H23" s="198">
        <f t="shared" si="1"/>
        <v>0.97916666666666663</v>
      </c>
      <c r="I23" s="117">
        <v>48</v>
      </c>
      <c r="J23" s="200">
        <f t="shared" si="2"/>
        <v>0.84210526315789469</v>
      </c>
      <c r="K23" s="117">
        <v>47</v>
      </c>
      <c r="L23" s="200">
        <f t="shared" si="3"/>
        <v>0.82456140350877194</v>
      </c>
      <c r="M23" s="117">
        <v>49</v>
      </c>
      <c r="N23" s="200">
        <f t="shared" si="4"/>
        <v>0.85964912280701755</v>
      </c>
      <c r="O23" s="117">
        <v>51</v>
      </c>
      <c r="P23" s="200">
        <f t="shared" si="5"/>
        <v>0.89473684210526316</v>
      </c>
      <c r="Q23" s="117">
        <v>47</v>
      </c>
      <c r="R23" s="202">
        <f t="shared" si="6"/>
        <v>0.97916666666666663</v>
      </c>
      <c r="S23" s="117">
        <v>41</v>
      </c>
      <c r="T23" s="202">
        <f t="shared" si="7"/>
        <v>0.85416666666666663</v>
      </c>
    </row>
    <row r="24" spans="1:20">
      <c r="A24" s="4" t="s">
        <v>49</v>
      </c>
      <c r="B24" s="4" t="s">
        <v>69</v>
      </c>
      <c r="C24" s="155">
        <v>19</v>
      </c>
      <c r="D24" s="197">
        <v>22.666666666666668</v>
      </c>
      <c r="E24" s="117">
        <v>16</v>
      </c>
      <c r="F24" s="198">
        <f t="shared" si="0"/>
        <v>0.84210526315789469</v>
      </c>
      <c r="G24" s="117">
        <v>20</v>
      </c>
      <c r="H24" s="198">
        <f t="shared" si="1"/>
        <v>0.88235294117647056</v>
      </c>
      <c r="I24" s="117">
        <v>23</v>
      </c>
      <c r="J24" s="200">
        <f t="shared" si="2"/>
        <v>1.2105263157894737</v>
      </c>
      <c r="K24" s="117">
        <v>23</v>
      </c>
      <c r="L24" s="200">
        <f t="shared" si="3"/>
        <v>1.2105263157894737</v>
      </c>
      <c r="M24" s="117">
        <v>16</v>
      </c>
      <c r="N24" s="200">
        <f t="shared" si="4"/>
        <v>0.84210526315789469</v>
      </c>
      <c r="O24" s="117">
        <v>16</v>
      </c>
      <c r="P24" s="200">
        <f t="shared" si="5"/>
        <v>0.84210526315789469</v>
      </c>
      <c r="Q24" s="117">
        <v>21</v>
      </c>
      <c r="R24" s="202">
        <f t="shared" si="6"/>
        <v>0.92647058823529405</v>
      </c>
      <c r="S24" s="117">
        <v>24</v>
      </c>
      <c r="T24" s="202">
        <f t="shared" si="7"/>
        <v>1.0588235294117647</v>
      </c>
    </row>
    <row r="25" spans="1:20">
      <c r="A25" s="4" t="s">
        <v>40</v>
      </c>
      <c r="B25" s="4" t="s">
        <v>70</v>
      </c>
      <c r="C25" s="155">
        <v>170</v>
      </c>
      <c r="D25" s="197">
        <v>137</v>
      </c>
      <c r="E25" s="117">
        <v>120</v>
      </c>
      <c r="F25" s="198">
        <f t="shared" si="0"/>
        <v>0.70588235294117652</v>
      </c>
      <c r="G25" s="117">
        <v>95</v>
      </c>
      <c r="H25" s="198">
        <f t="shared" si="1"/>
        <v>0.69343065693430661</v>
      </c>
      <c r="I25" s="117">
        <v>129</v>
      </c>
      <c r="J25" s="200">
        <f t="shared" si="2"/>
        <v>0.75882352941176467</v>
      </c>
      <c r="K25" s="117">
        <v>136</v>
      </c>
      <c r="L25" s="200">
        <f t="shared" si="3"/>
        <v>0.8</v>
      </c>
      <c r="M25" s="117">
        <v>115</v>
      </c>
      <c r="N25" s="200">
        <f t="shared" si="4"/>
        <v>0.67647058823529416</v>
      </c>
      <c r="O25" s="117">
        <v>118</v>
      </c>
      <c r="P25" s="200">
        <f t="shared" si="5"/>
        <v>0.69411764705882351</v>
      </c>
      <c r="Q25" s="117">
        <v>100</v>
      </c>
      <c r="R25" s="202">
        <f t="shared" si="6"/>
        <v>0.72992700729927007</v>
      </c>
      <c r="S25" s="117">
        <v>123</v>
      </c>
      <c r="T25" s="202">
        <f t="shared" si="7"/>
        <v>0.8978102189781022</v>
      </c>
    </row>
    <row r="26" spans="1:20">
      <c r="A26" s="4" t="s">
        <v>49</v>
      </c>
      <c r="B26" s="4" t="s">
        <v>71</v>
      </c>
      <c r="C26" s="155">
        <v>29</v>
      </c>
      <c r="D26" s="197">
        <v>30.666666666666668</v>
      </c>
      <c r="E26" s="117">
        <v>37</v>
      </c>
      <c r="F26" s="198">
        <f t="shared" si="0"/>
        <v>1.2758620689655173</v>
      </c>
      <c r="G26" s="117">
        <v>25</v>
      </c>
      <c r="H26" s="198">
        <f t="shared" si="1"/>
        <v>0.81521739130434778</v>
      </c>
      <c r="I26" s="117">
        <v>45</v>
      </c>
      <c r="J26" s="200">
        <f t="shared" si="2"/>
        <v>1.5517241379310345</v>
      </c>
      <c r="K26" s="117">
        <v>44</v>
      </c>
      <c r="L26" s="200">
        <f t="shared" si="3"/>
        <v>1.5172413793103448</v>
      </c>
      <c r="M26" s="117">
        <v>34</v>
      </c>
      <c r="N26" s="200">
        <f t="shared" si="4"/>
        <v>1.1724137931034482</v>
      </c>
      <c r="O26" s="117">
        <v>34</v>
      </c>
      <c r="P26" s="200">
        <f t="shared" si="5"/>
        <v>1.1724137931034482</v>
      </c>
      <c r="Q26" s="117">
        <v>21</v>
      </c>
      <c r="R26" s="202">
        <f t="shared" si="6"/>
        <v>0.68478260869565211</v>
      </c>
      <c r="S26" s="117">
        <v>23</v>
      </c>
      <c r="T26" s="202">
        <f t="shared" si="7"/>
        <v>0.75</v>
      </c>
    </row>
    <row r="27" spans="1:20">
      <c r="A27" s="4" t="s">
        <v>43</v>
      </c>
      <c r="B27" s="4" t="s">
        <v>72</v>
      </c>
      <c r="C27" s="155">
        <v>106</v>
      </c>
      <c r="D27" s="197">
        <v>94.333333333333329</v>
      </c>
      <c r="E27" s="117">
        <v>77</v>
      </c>
      <c r="F27" s="198">
        <f t="shared" si="0"/>
        <v>0.72641509433962259</v>
      </c>
      <c r="G27" s="117">
        <v>71</v>
      </c>
      <c r="H27" s="198">
        <f t="shared" si="1"/>
        <v>0.75265017667844525</v>
      </c>
      <c r="I27" s="117">
        <v>81</v>
      </c>
      <c r="J27" s="200">
        <f t="shared" si="2"/>
        <v>0.76415094339622647</v>
      </c>
      <c r="K27" s="117">
        <v>83</v>
      </c>
      <c r="L27" s="200">
        <f t="shared" si="3"/>
        <v>0.78301886792452835</v>
      </c>
      <c r="M27" s="117">
        <v>81</v>
      </c>
      <c r="N27" s="200">
        <f t="shared" si="4"/>
        <v>0.76415094339622647</v>
      </c>
      <c r="O27" s="117">
        <v>83</v>
      </c>
      <c r="P27" s="200">
        <f t="shared" si="5"/>
        <v>0.78301886792452835</v>
      </c>
      <c r="Q27" s="117">
        <v>70</v>
      </c>
      <c r="R27" s="202">
        <f t="shared" si="6"/>
        <v>0.74204946996466437</v>
      </c>
      <c r="S27" s="117">
        <v>69</v>
      </c>
      <c r="T27" s="202">
        <f t="shared" si="7"/>
        <v>0.73144876325088348</v>
      </c>
    </row>
    <row r="28" spans="1:20">
      <c r="A28" s="4" t="s">
        <v>40</v>
      </c>
      <c r="B28" s="4" t="s">
        <v>73</v>
      </c>
      <c r="C28" s="155">
        <v>72</v>
      </c>
      <c r="D28" s="197">
        <v>72.666666666666671</v>
      </c>
      <c r="E28" s="117">
        <v>85</v>
      </c>
      <c r="F28" s="198">
        <f t="shared" si="0"/>
        <v>1.1805555555555556</v>
      </c>
      <c r="G28" s="117">
        <v>63</v>
      </c>
      <c r="H28" s="198">
        <f t="shared" si="1"/>
        <v>0.86697247706422009</v>
      </c>
      <c r="I28" s="117">
        <v>86</v>
      </c>
      <c r="J28" s="200">
        <f t="shared" si="2"/>
        <v>1.1944444444444444</v>
      </c>
      <c r="K28" s="117">
        <v>89</v>
      </c>
      <c r="L28" s="200">
        <f t="shared" si="3"/>
        <v>1.2361111111111112</v>
      </c>
      <c r="M28" s="117">
        <v>82</v>
      </c>
      <c r="N28" s="200">
        <f t="shared" si="4"/>
        <v>1.1388888888888888</v>
      </c>
      <c r="O28" s="117">
        <v>80</v>
      </c>
      <c r="P28" s="200">
        <f t="shared" si="5"/>
        <v>1.1111111111111112</v>
      </c>
      <c r="Q28" s="117">
        <v>75</v>
      </c>
      <c r="R28" s="202">
        <f t="shared" si="6"/>
        <v>1.0321100917431192</v>
      </c>
      <c r="S28" s="117">
        <v>84</v>
      </c>
      <c r="T28" s="202">
        <f t="shared" si="7"/>
        <v>1.1559633027522935</v>
      </c>
    </row>
    <row r="29" spans="1:20">
      <c r="A29" s="4" t="s">
        <v>47</v>
      </c>
      <c r="B29" s="4" t="s">
        <v>74</v>
      </c>
      <c r="C29" s="155">
        <v>46</v>
      </c>
      <c r="D29" s="197">
        <v>47.333333333333336</v>
      </c>
      <c r="E29" s="117">
        <v>27</v>
      </c>
      <c r="F29" s="198">
        <f t="shared" si="0"/>
        <v>0.58695652173913049</v>
      </c>
      <c r="G29" s="117">
        <v>47</v>
      </c>
      <c r="H29" s="198">
        <f t="shared" si="1"/>
        <v>0.99295774647887314</v>
      </c>
      <c r="I29" s="117">
        <v>29</v>
      </c>
      <c r="J29" s="200">
        <f t="shared" si="2"/>
        <v>0.63043478260869568</v>
      </c>
      <c r="K29" s="117">
        <v>30</v>
      </c>
      <c r="L29" s="200">
        <f t="shared" si="3"/>
        <v>0.65217391304347827</v>
      </c>
      <c r="M29" s="117">
        <v>28</v>
      </c>
      <c r="N29" s="200">
        <f t="shared" si="4"/>
        <v>0.60869565217391308</v>
      </c>
      <c r="O29" s="117">
        <v>26</v>
      </c>
      <c r="P29" s="200">
        <f t="shared" si="5"/>
        <v>0.56521739130434778</v>
      </c>
      <c r="Q29" s="117">
        <v>40</v>
      </c>
      <c r="R29" s="202">
        <f t="shared" si="6"/>
        <v>0.84507042253521125</v>
      </c>
      <c r="S29" s="117">
        <v>42</v>
      </c>
      <c r="T29" s="202">
        <f t="shared" si="7"/>
        <v>0.88732394366197176</v>
      </c>
    </row>
    <row r="30" spans="1:20">
      <c r="A30" s="4" t="s">
        <v>49</v>
      </c>
      <c r="B30" s="4" t="s">
        <v>75</v>
      </c>
      <c r="C30" s="155">
        <v>135</v>
      </c>
      <c r="D30" s="197">
        <v>135.66666666666666</v>
      </c>
      <c r="E30" s="117">
        <v>101</v>
      </c>
      <c r="F30" s="198">
        <f t="shared" si="0"/>
        <v>0.74814814814814812</v>
      </c>
      <c r="G30" s="117">
        <v>99</v>
      </c>
      <c r="H30" s="198">
        <f t="shared" si="1"/>
        <v>0.72972972972972983</v>
      </c>
      <c r="I30" s="117">
        <v>114</v>
      </c>
      <c r="J30" s="200">
        <f t="shared" si="2"/>
        <v>0.84444444444444444</v>
      </c>
      <c r="K30" s="117">
        <v>118</v>
      </c>
      <c r="L30" s="200">
        <f t="shared" si="3"/>
        <v>0.87407407407407411</v>
      </c>
      <c r="M30" s="117">
        <v>100</v>
      </c>
      <c r="N30" s="200">
        <f t="shared" si="4"/>
        <v>0.7407407407407407</v>
      </c>
      <c r="O30" s="117">
        <v>103</v>
      </c>
      <c r="P30" s="200">
        <f t="shared" si="5"/>
        <v>0.76296296296296295</v>
      </c>
      <c r="Q30" s="117">
        <v>81</v>
      </c>
      <c r="R30" s="202">
        <f t="shared" si="6"/>
        <v>0.59705159705159705</v>
      </c>
      <c r="S30" s="117">
        <v>87</v>
      </c>
      <c r="T30" s="202">
        <f t="shared" si="7"/>
        <v>0.64127764127764131</v>
      </c>
    </row>
    <row r="31" spans="1:20">
      <c r="A31" s="4" t="s">
        <v>40</v>
      </c>
      <c r="B31" s="4" t="s">
        <v>76</v>
      </c>
      <c r="C31" s="155">
        <v>616</v>
      </c>
      <c r="D31" s="197">
        <v>519</v>
      </c>
      <c r="E31" s="117">
        <v>367</v>
      </c>
      <c r="F31" s="198">
        <f t="shared" si="0"/>
        <v>0.59577922077922074</v>
      </c>
      <c r="G31" s="117">
        <v>377</v>
      </c>
      <c r="H31" s="198">
        <f t="shared" si="1"/>
        <v>0.72639691714836219</v>
      </c>
      <c r="I31" s="117">
        <v>506</v>
      </c>
      <c r="J31" s="200">
        <f t="shared" si="2"/>
        <v>0.8214285714285714</v>
      </c>
      <c r="K31" s="117">
        <v>469</v>
      </c>
      <c r="L31" s="200">
        <f t="shared" si="3"/>
        <v>0.76136363636363635</v>
      </c>
      <c r="M31" s="117">
        <v>445</v>
      </c>
      <c r="N31" s="200">
        <f t="shared" si="4"/>
        <v>0.72240259740259738</v>
      </c>
      <c r="O31" s="117">
        <v>455</v>
      </c>
      <c r="P31" s="200">
        <f t="shared" si="5"/>
        <v>0.73863636363636365</v>
      </c>
      <c r="Q31" s="117">
        <v>295</v>
      </c>
      <c r="R31" s="202">
        <f t="shared" si="6"/>
        <v>0.5684007707129094</v>
      </c>
      <c r="S31" s="117">
        <v>424</v>
      </c>
      <c r="T31" s="202">
        <f t="shared" si="7"/>
        <v>0.81695568400770713</v>
      </c>
    </row>
    <row r="32" spans="1:20">
      <c r="A32" s="4" t="s">
        <v>40</v>
      </c>
      <c r="B32" s="4" t="s">
        <v>77</v>
      </c>
      <c r="C32" s="155">
        <v>140</v>
      </c>
      <c r="D32" s="197">
        <v>118</v>
      </c>
      <c r="E32" s="117">
        <v>139</v>
      </c>
      <c r="F32" s="198">
        <f t="shared" si="0"/>
        <v>0.99285714285714288</v>
      </c>
      <c r="G32" s="117">
        <v>137</v>
      </c>
      <c r="H32" s="198">
        <f t="shared" si="1"/>
        <v>1.1610169491525424</v>
      </c>
      <c r="I32" s="117">
        <v>127</v>
      </c>
      <c r="J32" s="200">
        <f t="shared" si="2"/>
        <v>0.90714285714285714</v>
      </c>
      <c r="K32" s="117">
        <v>133</v>
      </c>
      <c r="L32" s="200">
        <f t="shared" si="3"/>
        <v>0.95</v>
      </c>
      <c r="M32" s="117">
        <v>120</v>
      </c>
      <c r="N32" s="200">
        <f t="shared" si="4"/>
        <v>0.8571428571428571</v>
      </c>
      <c r="O32" s="117">
        <v>125</v>
      </c>
      <c r="P32" s="200">
        <f t="shared" si="5"/>
        <v>0.8928571428571429</v>
      </c>
      <c r="Q32" s="117">
        <v>91</v>
      </c>
      <c r="R32" s="202">
        <f t="shared" si="6"/>
        <v>0.77118644067796616</v>
      </c>
      <c r="S32" s="117">
        <v>123</v>
      </c>
      <c r="T32" s="202">
        <f t="shared" si="7"/>
        <v>1.0423728813559323</v>
      </c>
    </row>
    <row r="33" spans="1:20">
      <c r="A33" s="4" t="s">
        <v>40</v>
      </c>
      <c r="B33" s="4" t="s">
        <v>78</v>
      </c>
      <c r="C33" s="155">
        <v>41</v>
      </c>
      <c r="D33" s="197">
        <v>53.333333333333336</v>
      </c>
      <c r="E33" s="117">
        <v>50</v>
      </c>
      <c r="F33" s="198">
        <f t="shared" si="0"/>
        <v>1.2195121951219512</v>
      </c>
      <c r="G33" s="117">
        <v>38</v>
      </c>
      <c r="H33" s="198">
        <f t="shared" si="1"/>
        <v>0.71250000000000002</v>
      </c>
      <c r="I33" s="117">
        <v>34</v>
      </c>
      <c r="J33" s="200">
        <f t="shared" si="2"/>
        <v>0.82926829268292679</v>
      </c>
      <c r="K33" s="117">
        <v>40</v>
      </c>
      <c r="L33" s="200">
        <f t="shared" si="3"/>
        <v>0.97560975609756095</v>
      </c>
      <c r="M33" s="117">
        <v>46</v>
      </c>
      <c r="N33" s="200">
        <f t="shared" si="4"/>
        <v>1.1219512195121952</v>
      </c>
      <c r="O33" s="117">
        <v>46</v>
      </c>
      <c r="P33" s="200">
        <f t="shared" si="5"/>
        <v>1.1219512195121952</v>
      </c>
      <c r="Q33" s="117">
        <v>36</v>
      </c>
      <c r="R33" s="202">
        <f t="shared" si="6"/>
        <v>0.67499999999999993</v>
      </c>
      <c r="S33" s="117">
        <v>34</v>
      </c>
      <c r="T33" s="202">
        <f t="shared" si="7"/>
        <v>0.63749999999999996</v>
      </c>
    </row>
    <row r="34" spans="1:20">
      <c r="A34" s="4" t="s">
        <v>49</v>
      </c>
      <c r="B34" s="4" t="s">
        <v>79</v>
      </c>
      <c r="C34" s="155">
        <v>55</v>
      </c>
      <c r="D34" s="197">
        <v>49.333333333333336</v>
      </c>
      <c r="E34" s="117">
        <v>50</v>
      </c>
      <c r="F34" s="198">
        <f t="shared" si="0"/>
        <v>0.90909090909090906</v>
      </c>
      <c r="G34" s="117">
        <v>56</v>
      </c>
      <c r="H34" s="198">
        <f t="shared" si="1"/>
        <v>1.1351351351351351</v>
      </c>
      <c r="I34" s="117">
        <v>49</v>
      </c>
      <c r="J34" s="200">
        <f t="shared" si="2"/>
        <v>0.89090909090909087</v>
      </c>
      <c r="K34" s="117">
        <v>51</v>
      </c>
      <c r="L34" s="200">
        <f t="shared" si="3"/>
        <v>0.92727272727272725</v>
      </c>
      <c r="M34" s="117">
        <v>49</v>
      </c>
      <c r="N34" s="200">
        <f t="shared" si="4"/>
        <v>0.89090909090909087</v>
      </c>
      <c r="O34" s="117">
        <v>52</v>
      </c>
      <c r="P34" s="200">
        <f t="shared" si="5"/>
        <v>0.94545454545454544</v>
      </c>
      <c r="Q34" s="117">
        <v>45</v>
      </c>
      <c r="R34" s="202">
        <f t="shared" si="6"/>
        <v>0.91216216216216217</v>
      </c>
      <c r="S34" s="117">
        <v>51</v>
      </c>
      <c r="T34" s="202">
        <f t="shared" si="7"/>
        <v>1.0337837837837838</v>
      </c>
    </row>
    <row r="35" spans="1:20">
      <c r="A35" s="4" t="s">
        <v>49</v>
      </c>
      <c r="B35" s="4" t="s">
        <v>80</v>
      </c>
      <c r="C35" s="155">
        <v>43</v>
      </c>
      <c r="D35" s="197">
        <v>52</v>
      </c>
      <c r="E35" s="117">
        <v>39</v>
      </c>
      <c r="F35" s="198">
        <f t="shared" ref="F35:F66" si="8">E35/C35</f>
        <v>0.90697674418604646</v>
      </c>
      <c r="G35" s="117">
        <v>36</v>
      </c>
      <c r="H35" s="198">
        <f t="shared" ref="H35:H66" si="9">G35/D35</f>
        <v>0.69230769230769229</v>
      </c>
      <c r="I35" s="117">
        <v>39</v>
      </c>
      <c r="J35" s="200">
        <f t="shared" ref="J35:J66" si="10">I35/C35</f>
        <v>0.90697674418604646</v>
      </c>
      <c r="K35" s="117">
        <v>39</v>
      </c>
      <c r="L35" s="200">
        <f t="shared" ref="L35:L66" si="11">K35/C35</f>
        <v>0.90697674418604646</v>
      </c>
      <c r="M35" s="117">
        <v>35</v>
      </c>
      <c r="N35" s="200">
        <f t="shared" ref="N35:N66" si="12">M35/C35</f>
        <v>0.81395348837209303</v>
      </c>
      <c r="O35" s="117">
        <v>35</v>
      </c>
      <c r="P35" s="200">
        <f t="shared" ref="P35:P66" si="13">O35/C35</f>
        <v>0.81395348837209303</v>
      </c>
      <c r="Q35" s="117">
        <v>34</v>
      </c>
      <c r="R35" s="202">
        <f t="shared" ref="R35:R66" si="14">Q35/D35</f>
        <v>0.65384615384615385</v>
      </c>
      <c r="S35" s="117">
        <v>37</v>
      </c>
      <c r="T35" s="202">
        <f t="shared" ref="T35:T66" si="15">S35/D35</f>
        <v>0.71153846153846156</v>
      </c>
    </row>
    <row r="36" spans="1:20">
      <c r="A36" s="4" t="s">
        <v>49</v>
      </c>
      <c r="B36" s="4" t="s">
        <v>81</v>
      </c>
      <c r="C36" s="155">
        <v>52</v>
      </c>
      <c r="D36" s="197">
        <v>66.666666666666671</v>
      </c>
      <c r="E36" s="117">
        <v>61</v>
      </c>
      <c r="F36" s="198">
        <f t="shared" si="8"/>
        <v>1.1730769230769231</v>
      </c>
      <c r="G36" s="117">
        <v>60</v>
      </c>
      <c r="H36" s="198">
        <f t="shared" si="9"/>
        <v>0.89999999999999991</v>
      </c>
      <c r="I36" s="117">
        <v>58</v>
      </c>
      <c r="J36" s="200">
        <f t="shared" si="10"/>
        <v>1.1153846153846154</v>
      </c>
      <c r="K36" s="117">
        <v>56</v>
      </c>
      <c r="L36" s="200">
        <f t="shared" si="11"/>
        <v>1.0769230769230769</v>
      </c>
      <c r="M36" s="117">
        <v>49</v>
      </c>
      <c r="N36" s="200">
        <f t="shared" si="12"/>
        <v>0.94230769230769229</v>
      </c>
      <c r="O36" s="117">
        <v>47</v>
      </c>
      <c r="P36" s="200">
        <f t="shared" si="13"/>
        <v>0.90384615384615385</v>
      </c>
      <c r="Q36" s="117">
        <v>54</v>
      </c>
      <c r="R36" s="202">
        <f t="shared" si="14"/>
        <v>0.80999999999999994</v>
      </c>
      <c r="S36" s="117">
        <v>56</v>
      </c>
      <c r="T36" s="202">
        <f t="shared" si="15"/>
        <v>0.84</v>
      </c>
    </row>
    <row r="37" spans="1:20">
      <c r="A37" s="4" t="s">
        <v>40</v>
      </c>
      <c r="B37" s="4" t="s">
        <v>82</v>
      </c>
      <c r="C37" s="155">
        <v>42</v>
      </c>
      <c r="D37" s="197">
        <v>51.333333333333336</v>
      </c>
      <c r="E37" s="117">
        <v>37</v>
      </c>
      <c r="F37" s="198">
        <f t="shared" si="8"/>
        <v>0.88095238095238093</v>
      </c>
      <c r="G37" s="117">
        <v>39</v>
      </c>
      <c r="H37" s="198">
        <f t="shared" si="9"/>
        <v>0.75974025974025972</v>
      </c>
      <c r="I37" s="117">
        <v>39</v>
      </c>
      <c r="J37" s="200">
        <f t="shared" si="10"/>
        <v>0.9285714285714286</v>
      </c>
      <c r="K37" s="117">
        <v>44</v>
      </c>
      <c r="L37" s="200">
        <f t="shared" si="11"/>
        <v>1.0476190476190477</v>
      </c>
      <c r="M37" s="117">
        <v>31</v>
      </c>
      <c r="N37" s="200">
        <f t="shared" si="12"/>
        <v>0.73809523809523814</v>
      </c>
      <c r="O37" s="117">
        <v>31</v>
      </c>
      <c r="P37" s="200">
        <f t="shared" si="13"/>
        <v>0.73809523809523814</v>
      </c>
      <c r="Q37" s="117">
        <v>38</v>
      </c>
      <c r="R37" s="202">
        <f t="shared" si="14"/>
        <v>0.74025974025974017</v>
      </c>
      <c r="S37" s="117">
        <v>36</v>
      </c>
      <c r="T37" s="202">
        <f t="shared" si="15"/>
        <v>0.70129870129870131</v>
      </c>
    </row>
    <row r="38" spans="1:20">
      <c r="A38" s="4" t="s">
        <v>49</v>
      </c>
      <c r="B38" s="4" t="s">
        <v>83</v>
      </c>
      <c r="C38" s="155">
        <v>198</v>
      </c>
      <c r="D38" s="197">
        <v>185.33333333333334</v>
      </c>
      <c r="E38" s="117">
        <v>148</v>
      </c>
      <c r="F38" s="198">
        <f t="shared" si="8"/>
        <v>0.74747474747474751</v>
      </c>
      <c r="G38" s="117">
        <v>127</v>
      </c>
      <c r="H38" s="198">
        <f t="shared" si="9"/>
        <v>0.68525179856115104</v>
      </c>
      <c r="I38" s="117">
        <v>176</v>
      </c>
      <c r="J38" s="200">
        <f t="shared" si="10"/>
        <v>0.88888888888888884</v>
      </c>
      <c r="K38" s="117">
        <v>181</v>
      </c>
      <c r="L38" s="200">
        <f t="shared" si="11"/>
        <v>0.91414141414141414</v>
      </c>
      <c r="M38" s="117">
        <v>150</v>
      </c>
      <c r="N38" s="200">
        <f t="shared" si="12"/>
        <v>0.75757575757575757</v>
      </c>
      <c r="O38" s="117">
        <v>148</v>
      </c>
      <c r="P38" s="200">
        <f t="shared" si="13"/>
        <v>0.74747474747474751</v>
      </c>
      <c r="Q38" s="117">
        <v>107</v>
      </c>
      <c r="R38" s="202">
        <f t="shared" si="14"/>
        <v>0.57733812949640284</v>
      </c>
      <c r="S38" s="117">
        <v>158</v>
      </c>
      <c r="T38" s="202">
        <f t="shared" si="15"/>
        <v>0.85251798561151071</v>
      </c>
    </row>
    <row r="39" spans="1:20">
      <c r="A39" s="4" t="s">
        <v>40</v>
      </c>
      <c r="B39" s="4" t="s">
        <v>84</v>
      </c>
      <c r="C39" s="155">
        <v>50</v>
      </c>
      <c r="D39" s="197">
        <v>42.666666666666664</v>
      </c>
      <c r="E39" s="117">
        <v>26</v>
      </c>
      <c r="F39" s="198">
        <f t="shared" si="8"/>
        <v>0.52</v>
      </c>
      <c r="G39" s="117">
        <v>34</v>
      </c>
      <c r="H39" s="198">
        <f t="shared" si="9"/>
        <v>0.796875</v>
      </c>
      <c r="I39" s="117">
        <v>32</v>
      </c>
      <c r="J39" s="200">
        <f t="shared" si="10"/>
        <v>0.64</v>
      </c>
      <c r="K39" s="117">
        <v>37</v>
      </c>
      <c r="L39" s="200">
        <f t="shared" si="11"/>
        <v>0.74</v>
      </c>
      <c r="M39" s="117">
        <v>25</v>
      </c>
      <c r="N39" s="200">
        <f t="shared" si="12"/>
        <v>0.5</v>
      </c>
      <c r="O39" s="117">
        <v>24</v>
      </c>
      <c r="P39" s="200">
        <f t="shared" si="13"/>
        <v>0.48</v>
      </c>
      <c r="Q39" s="117">
        <v>35</v>
      </c>
      <c r="R39" s="202">
        <f t="shared" si="14"/>
        <v>0.8203125</v>
      </c>
      <c r="S39" s="117">
        <v>35</v>
      </c>
      <c r="T39" s="202">
        <f t="shared" si="15"/>
        <v>0.8203125</v>
      </c>
    </row>
    <row r="40" spans="1:20">
      <c r="A40" s="4" t="s">
        <v>49</v>
      </c>
      <c r="B40" s="4" t="s">
        <v>85</v>
      </c>
      <c r="C40" s="155">
        <v>140</v>
      </c>
      <c r="D40" s="197">
        <v>136.66666666666666</v>
      </c>
      <c r="E40" s="117">
        <v>126</v>
      </c>
      <c r="F40" s="198">
        <f t="shared" si="8"/>
        <v>0.9</v>
      </c>
      <c r="G40" s="117">
        <v>126</v>
      </c>
      <c r="H40" s="198">
        <f t="shared" si="9"/>
        <v>0.92195121951219516</v>
      </c>
      <c r="I40" s="117">
        <v>129</v>
      </c>
      <c r="J40" s="200">
        <f t="shared" si="10"/>
        <v>0.92142857142857137</v>
      </c>
      <c r="K40" s="117">
        <v>135</v>
      </c>
      <c r="L40" s="200">
        <f t="shared" si="11"/>
        <v>0.9642857142857143</v>
      </c>
      <c r="M40" s="117">
        <v>112</v>
      </c>
      <c r="N40" s="200">
        <f t="shared" si="12"/>
        <v>0.8</v>
      </c>
      <c r="O40" s="117">
        <v>116</v>
      </c>
      <c r="P40" s="200">
        <f t="shared" si="13"/>
        <v>0.82857142857142863</v>
      </c>
      <c r="Q40" s="117">
        <v>97</v>
      </c>
      <c r="R40" s="202">
        <f t="shared" si="14"/>
        <v>0.70975609756097569</v>
      </c>
      <c r="S40" s="117">
        <v>116</v>
      </c>
      <c r="T40" s="202">
        <f t="shared" si="15"/>
        <v>0.84878048780487814</v>
      </c>
    </row>
    <row r="41" spans="1:20">
      <c r="A41" s="4" t="s">
        <v>43</v>
      </c>
      <c r="B41" s="4" t="s">
        <v>86</v>
      </c>
      <c r="C41" s="155">
        <v>169</v>
      </c>
      <c r="D41" s="197">
        <v>148.33333333333334</v>
      </c>
      <c r="E41" s="117">
        <v>153</v>
      </c>
      <c r="F41" s="198">
        <f t="shared" si="8"/>
        <v>0.90532544378698221</v>
      </c>
      <c r="G41" s="117">
        <v>141</v>
      </c>
      <c r="H41" s="198">
        <f t="shared" si="9"/>
        <v>0.95056179775280891</v>
      </c>
      <c r="I41" s="117">
        <v>154</v>
      </c>
      <c r="J41" s="200">
        <f t="shared" si="10"/>
        <v>0.91124260355029585</v>
      </c>
      <c r="K41" s="117">
        <v>167</v>
      </c>
      <c r="L41" s="200">
        <f t="shared" si="11"/>
        <v>0.98816568047337283</v>
      </c>
      <c r="M41" s="117">
        <v>141</v>
      </c>
      <c r="N41" s="200">
        <f t="shared" si="12"/>
        <v>0.83431952662721898</v>
      </c>
      <c r="O41" s="117">
        <v>143</v>
      </c>
      <c r="P41" s="200">
        <f t="shared" si="13"/>
        <v>0.84615384615384615</v>
      </c>
      <c r="Q41" s="117">
        <v>114</v>
      </c>
      <c r="R41" s="202">
        <f t="shared" si="14"/>
        <v>0.76853932584269657</v>
      </c>
      <c r="S41" s="117">
        <v>147</v>
      </c>
      <c r="T41" s="202">
        <f t="shared" si="15"/>
        <v>0.99101123595505614</v>
      </c>
    </row>
    <row r="42" spans="1:20">
      <c r="A42" s="4" t="s">
        <v>49</v>
      </c>
      <c r="B42" s="4" t="s">
        <v>87</v>
      </c>
      <c r="C42" s="155">
        <v>46</v>
      </c>
      <c r="D42" s="197">
        <v>52.333333333333336</v>
      </c>
      <c r="E42" s="117">
        <v>41</v>
      </c>
      <c r="F42" s="198">
        <f t="shared" si="8"/>
        <v>0.89130434782608692</v>
      </c>
      <c r="G42" s="117">
        <v>39</v>
      </c>
      <c r="H42" s="198">
        <f t="shared" si="9"/>
        <v>0.74522292993630568</v>
      </c>
      <c r="I42" s="117">
        <v>31</v>
      </c>
      <c r="J42" s="200">
        <f t="shared" si="10"/>
        <v>0.67391304347826086</v>
      </c>
      <c r="K42" s="117">
        <v>22</v>
      </c>
      <c r="L42" s="200">
        <f t="shared" si="11"/>
        <v>0.47826086956521741</v>
      </c>
      <c r="M42" s="117">
        <v>45</v>
      </c>
      <c r="N42" s="200">
        <f t="shared" si="12"/>
        <v>0.97826086956521741</v>
      </c>
      <c r="O42" s="117">
        <v>49</v>
      </c>
      <c r="P42" s="200">
        <f t="shared" si="13"/>
        <v>1.0652173913043479</v>
      </c>
      <c r="Q42" s="117">
        <v>35</v>
      </c>
      <c r="R42" s="202">
        <f t="shared" si="14"/>
        <v>0.66878980891719741</v>
      </c>
      <c r="S42" s="117">
        <v>39</v>
      </c>
      <c r="T42" s="202">
        <f t="shared" si="15"/>
        <v>0.74522292993630568</v>
      </c>
    </row>
    <row r="43" spans="1:20">
      <c r="A43" s="4" t="s">
        <v>40</v>
      </c>
      <c r="B43" s="4" t="s">
        <v>88</v>
      </c>
      <c r="C43" s="155">
        <v>52</v>
      </c>
      <c r="D43" s="197">
        <v>47.333333333333336</v>
      </c>
      <c r="E43" s="117">
        <v>37</v>
      </c>
      <c r="F43" s="198">
        <f t="shared" si="8"/>
        <v>0.71153846153846156</v>
      </c>
      <c r="G43" s="117">
        <v>40</v>
      </c>
      <c r="H43" s="198">
        <f t="shared" si="9"/>
        <v>0.84507042253521125</v>
      </c>
      <c r="I43" s="117">
        <v>42</v>
      </c>
      <c r="J43" s="200">
        <f t="shared" si="10"/>
        <v>0.80769230769230771</v>
      </c>
      <c r="K43" s="117">
        <v>46</v>
      </c>
      <c r="L43" s="200">
        <f t="shared" si="11"/>
        <v>0.88461538461538458</v>
      </c>
      <c r="M43" s="117">
        <v>36</v>
      </c>
      <c r="N43" s="200">
        <f t="shared" si="12"/>
        <v>0.69230769230769229</v>
      </c>
      <c r="O43" s="117">
        <v>36</v>
      </c>
      <c r="P43" s="200">
        <f t="shared" si="13"/>
        <v>0.69230769230769229</v>
      </c>
      <c r="Q43" s="117">
        <v>46</v>
      </c>
      <c r="R43" s="202">
        <f t="shared" si="14"/>
        <v>0.97183098591549288</v>
      </c>
      <c r="S43" s="117">
        <v>47</v>
      </c>
      <c r="T43" s="202">
        <f t="shared" si="15"/>
        <v>0.99295774647887314</v>
      </c>
    </row>
    <row r="44" spans="1:20">
      <c r="A44" s="4" t="s">
        <v>40</v>
      </c>
      <c r="B44" s="4" t="s">
        <v>89</v>
      </c>
      <c r="C44" s="155">
        <v>42</v>
      </c>
      <c r="D44" s="197">
        <v>44.333333333333336</v>
      </c>
      <c r="E44" s="117">
        <v>43</v>
      </c>
      <c r="F44" s="198">
        <f t="shared" si="8"/>
        <v>1.0238095238095237</v>
      </c>
      <c r="G44" s="117">
        <v>31</v>
      </c>
      <c r="H44" s="198">
        <f t="shared" si="9"/>
        <v>0.6992481203007519</v>
      </c>
      <c r="I44" s="117">
        <v>30</v>
      </c>
      <c r="J44" s="200">
        <f t="shared" si="10"/>
        <v>0.7142857142857143</v>
      </c>
      <c r="K44" s="117">
        <v>33</v>
      </c>
      <c r="L44" s="200">
        <f t="shared" si="11"/>
        <v>0.7857142857142857</v>
      </c>
      <c r="M44" s="117">
        <v>41</v>
      </c>
      <c r="N44" s="200">
        <f t="shared" si="12"/>
        <v>0.97619047619047616</v>
      </c>
      <c r="O44" s="117">
        <v>41</v>
      </c>
      <c r="P44" s="200">
        <f t="shared" si="13"/>
        <v>0.97619047619047616</v>
      </c>
      <c r="Q44" s="117">
        <v>24</v>
      </c>
      <c r="R44" s="202">
        <f t="shared" si="14"/>
        <v>0.54135338345864659</v>
      </c>
      <c r="S44" s="117">
        <v>31</v>
      </c>
      <c r="T44" s="202">
        <f t="shared" si="15"/>
        <v>0.6992481203007519</v>
      </c>
    </row>
    <row r="45" spans="1:20">
      <c r="A45" s="4" t="s">
        <v>47</v>
      </c>
      <c r="B45" s="4" t="s">
        <v>90</v>
      </c>
      <c r="C45" s="155">
        <v>953</v>
      </c>
      <c r="D45" s="197">
        <v>817.33333333333337</v>
      </c>
      <c r="E45" s="117">
        <v>703</v>
      </c>
      <c r="F45" s="198">
        <f t="shared" si="8"/>
        <v>0.73767051416579221</v>
      </c>
      <c r="G45" s="117">
        <v>538</v>
      </c>
      <c r="H45" s="198">
        <f t="shared" si="9"/>
        <v>0.65823817292006526</v>
      </c>
      <c r="I45" s="117">
        <v>733</v>
      </c>
      <c r="J45" s="200">
        <f t="shared" si="10"/>
        <v>0.76915005246589718</v>
      </c>
      <c r="K45" s="117">
        <v>739</v>
      </c>
      <c r="L45" s="200">
        <f t="shared" si="11"/>
        <v>0.77544596012591815</v>
      </c>
      <c r="M45" s="117">
        <v>679</v>
      </c>
      <c r="N45" s="200">
        <f t="shared" si="12"/>
        <v>0.71248688352570833</v>
      </c>
      <c r="O45" s="117">
        <v>720</v>
      </c>
      <c r="P45" s="200">
        <f t="shared" si="13"/>
        <v>0.75550891920251839</v>
      </c>
      <c r="Q45" s="117">
        <v>432</v>
      </c>
      <c r="R45" s="202">
        <f t="shared" si="14"/>
        <v>0.52854812398042417</v>
      </c>
      <c r="S45" s="117">
        <v>584</v>
      </c>
      <c r="T45" s="202">
        <f t="shared" si="15"/>
        <v>0.71451876019575855</v>
      </c>
    </row>
    <row r="46" spans="1:20">
      <c r="A46" s="4" t="s">
        <v>47</v>
      </c>
      <c r="B46" s="4" t="s">
        <v>91</v>
      </c>
      <c r="C46" s="155">
        <v>51</v>
      </c>
      <c r="D46" s="197">
        <v>55.333333333333336</v>
      </c>
      <c r="E46" s="117">
        <v>39</v>
      </c>
      <c r="F46" s="198">
        <f t="shared" si="8"/>
        <v>0.76470588235294112</v>
      </c>
      <c r="G46" s="117">
        <v>83</v>
      </c>
      <c r="H46" s="198">
        <f t="shared" si="9"/>
        <v>1.5</v>
      </c>
      <c r="I46" s="117">
        <v>45</v>
      </c>
      <c r="J46" s="200">
        <f t="shared" si="10"/>
        <v>0.88235294117647056</v>
      </c>
      <c r="K46" s="117">
        <v>46</v>
      </c>
      <c r="L46" s="200">
        <f t="shared" si="11"/>
        <v>0.90196078431372551</v>
      </c>
      <c r="M46" s="117">
        <v>35</v>
      </c>
      <c r="N46" s="200">
        <f t="shared" si="12"/>
        <v>0.68627450980392157</v>
      </c>
      <c r="O46" s="117">
        <v>38</v>
      </c>
      <c r="P46" s="200">
        <f t="shared" si="13"/>
        <v>0.74509803921568629</v>
      </c>
      <c r="Q46" s="117">
        <v>58</v>
      </c>
      <c r="R46" s="202">
        <f t="shared" si="14"/>
        <v>1.0481927710843373</v>
      </c>
      <c r="S46" s="117">
        <v>55</v>
      </c>
      <c r="T46" s="202">
        <f t="shared" si="15"/>
        <v>0.99397590361445776</v>
      </c>
    </row>
    <row r="47" spans="1:20">
      <c r="A47" s="4" t="s">
        <v>49</v>
      </c>
      <c r="B47" s="4" t="s">
        <v>92</v>
      </c>
      <c r="C47" s="155">
        <v>193</v>
      </c>
      <c r="D47" s="197">
        <v>193</v>
      </c>
      <c r="E47" s="117">
        <v>159</v>
      </c>
      <c r="F47" s="198">
        <f t="shared" si="8"/>
        <v>0.82383419689119175</v>
      </c>
      <c r="G47" s="117">
        <v>126</v>
      </c>
      <c r="H47" s="198">
        <f t="shared" si="9"/>
        <v>0.65284974093264247</v>
      </c>
      <c r="I47" s="117">
        <v>166</v>
      </c>
      <c r="J47" s="200">
        <f t="shared" si="10"/>
        <v>0.86010362694300513</v>
      </c>
      <c r="K47" s="117">
        <v>167</v>
      </c>
      <c r="L47" s="200">
        <f t="shared" si="11"/>
        <v>0.86528497409326421</v>
      </c>
      <c r="M47" s="117">
        <v>153</v>
      </c>
      <c r="N47" s="200">
        <f t="shared" si="12"/>
        <v>0.79274611398963735</v>
      </c>
      <c r="O47" s="117">
        <v>154</v>
      </c>
      <c r="P47" s="200">
        <f t="shared" si="13"/>
        <v>0.79792746113989632</v>
      </c>
      <c r="Q47" s="117">
        <v>84</v>
      </c>
      <c r="R47" s="202">
        <f t="shared" si="14"/>
        <v>0.43523316062176165</v>
      </c>
      <c r="S47" s="117">
        <v>121</v>
      </c>
      <c r="T47" s="202">
        <f t="shared" si="15"/>
        <v>0.62694300518134716</v>
      </c>
    </row>
    <row r="48" spans="1:20">
      <c r="A48" s="4" t="s">
        <v>40</v>
      </c>
      <c r="B48" s="4" t="s">
        <v>162</v>
      </c>
      <c r="C48" s="155">
        <v>67</v>
      </c>
      <c r="D48" s="197">
        <v>78.666666666666671</v>
      </c>
      <c r="E48" s="117">
        <v>49</v>
      </c>
      <c r="F48" s="198">
        <f t="shared" si="8"/>
        <v>0.73134328358208955</v>
      </c>
      <c r="G48" s="117">
        <v>71</v>
      </c>
      <c r="H48" s="198">
        <f t="shared" si="9"/>
        <v>0.90254237288135586</v>
      </c>
      <c r="I48" s="117">
        <v>64</v>
      </c>
      <c r="J48" s="200">
        <f t="shared" si="10"/>
        <v>0.95522388059701491</v>
      </c>
      <c r="K48" s="117">
        <v>68</v>
      </c>
      <c r="L48" s="200">
        <f t="shared" si="11"/>
        <v>1.0149253731343284</v>
      </c>
      <c r="M48" s="117">
        <v>37</v>
      </c>
      <c r="N48" s="200">
        <f t="shared" si="12"/>
        <v>0.55223880597014929</v>
      </c>
      <c r="O48" s="117">
        <v>40</v>
      </c>
      <c r="P48" s="200">
        <f t="shared" si="13"/>
        <v>0.59701492537313428</v>
      </c>
      <c r="Q48" s="117">
        <v>65</v>
      </c>
      <c r="R48" s="202">
        <f t="shared" si="14"/>
        <v>0.82627118644067787</v>
      </c>
      <c r="S48" s="117">
        <v>61</v>
      </c>
      <c r="T48" s="202">
        <f t="shared" si="15"/>
        <v>0.77542372881355925</v>
      </c>
    </row>
    <row r="49" spans="1:20">
      <c r="A49" s="4" t="s">
        <v>47</v>
      </c>
      <c r="B49" s="4" t="s">
        <v>94</v>
      </c>
      <c r="C49" s="155">
        <v>70</v>
      </c>
      <c r="D49" s="197">
        <v>54.666666666666664</v>
      </c>
      <c r="E49" s="117">
        <v>52</v>
      </c>
      <c r="F49" s="198">
        <f t="shared" si="8"/>
        <v>0.74285714285714288</v>
      </c>
      <c r="G49" s="117">
        <v>36</v>
      </c>
      <c r="H49" s="198">
        <f t="shared" si="9"/>
        <v>0.65853658536585369</v>
      </c>
      <c r="I49" s="117">
        <v>43</v>
      </c>
      <c r="J49" s="200">
        <f t="shared" si="10"/>
        <v>0.61428571428571432</v>
      </c>
      <c r="K49" s="117">
        <v>53</v>
      </c>
      <c r="L49" s="200">
        <f t="shared" si="11"/>
        <v>0.75714285714285712</v>
      </c>
      <c r="M49" s="117">
        <v>42</v>
      </c>
      <c r="N49" s="200">
        <f t="shared" si="12"/>
        <v>0.6</v>
      </c>
      <c r="O49" s="117">
        <v>42</v>
      </c>
      <c r="P49" s="200">
        <f t="shared" si="13"/>
        <v>0.6</v>
      </c>
      <c r="Q49" s="117">
        <v>35</v>
      </c>
      <c r="R49" s="202">
        <f t="shared" si="14"/>
        <v>0.6402439024390244</v>
      </c>
      <c r="S49" s="117">
        <v>43</v>
      </c>
      <c r="T49" s="202">
        <f t="shared" si="15"/>
        <v>0.78658536585365857</v>
      </c>
    </row>
    <row r="50" spans="1:20">
      <c r="A50" s="4" t="s">
        <v>49</v>
      </c>
      <c r="B50" s="4" t="s">
        <v>95</v>
      </c>
      <c r="C50" s="155">
        <v>104</v>
      </c>
      <c r="D50" s="197">
        <v>92</v>
      </c>
      <c r="E50" s="117">
        <v>79</v>
      </c>
      <c r="F50" s="198">
        <f t="shared" si="8"/>
        <v>0.75961538461538458</v>
      </c>
      <c r="G50" s="117">
        <v>51</v>
      </c>
      <c r="H50" s="198">
        <f t="shared" si="9"/>
        <v>0.55434782608695654</v>
      </c>
      <c r="I50" s="117">
        <v>100</v>
      </c>
      <c r="J50" s="200">
        <f t="shared" si="10"/>
        <v>0.96153846153846156</v>
      </c>
      <c r="K50" s="117">
        <v>100</v>
      </c>
      <c r="L50" s="200">
        <f t="shared" si="11"/>
        <v>0.96153846153846156</v>
      </c>
      <c r="M50" s="117">
        <v>78</v>
      </c>
      <c r="N50" s="200">
        <f t="shared" si="12"/>
        <v>0.75</v>
      </c>
      <c r="O50" s="117">
        <v>76</v>
      </c>
      <c r="P50" s="200">
        <f t="shared" si="13"/>
        <v>0.73076923076923073</v>
      </c>
      <c r="Q50" s="117">
        <v>44</v>
      </c>
      <c r="R50" s="202">
        <f t="shared" si="14"/>
        <v>0.47826086956521741</v>
      </c>
      <c r="S50" s="117">
        <v>58</v>
      </c>
      <c r="T50" s="202">
        <f t="shared" si="15"/>
        <v>0.63043478260869568</v>
      </c>
    </row>
    <row r="51" spans="1:20">
      <c r="A51" s="4" t="s">
        <v>43</v>
      </c>
      <c r="B51" s="4" t="s">
        <v>96</v>
      </c>
      <c r="C51" s="155">
        <v>84</v>
      </c>
      <c r="D51" s="197">
        <v>92.666666666666671</v>
      </c>
      <c r="E51" s="117">
        <v>79</v>
      </c>
      <c r="F51" s="198">
        <f t="shared" si="8"/>
        <v>0.94047619047619047</v>
      </c>
      <c r="G51" s="117">
        <v>84</v>
      </c>
      <c r="H51" s="198">
        <f t="shared" si="9"/>
        <v>0.90647482014388481</v>
      </c>
      <c r="I51" s="117">
        <v>91</v>
      </c>
      <c r="J51" s="200">
        <f t="shared" si="10"/>
        <v>1.0833333333333333</v>
      </c>
      <c r="K51" s="117">
        <v>81</v>
      </c>
      <c r="L51" s="200">
        <f t="shared" si="11"/>
        <v>0.9642857142857143</v>
      </c>
      <c r="M51" s="117">
        <v>81</v>
      </c>
      <c r="N51" s="200">
        <f t="shared" si="12"/>
        <v>0.9642857142857143</v>
      </c>
      <c r="O51" s="117">
        <v>82</v>
      </c>
      <c r="P51" s="200">
        <f t="shared" si="13"/>
        <v>0.97619047619047616</v>
      </c>
      <c r="Q51" s="117">
        <v>89</v>
      </c>
      <c r="R51" s="202">
        <f t="shared" si="14"/>
        <v>0.96043165467625891</v>
      </c>
      <c r="S51" s="117">
        <v>90</v>
      </c>
      <c r="T51" s="202">
        <f t="shared" si="15"/>
        <v>0.97122302158273377</v>
      </c>
    </row>
    <row r="52" spans="1:20">
      <c r="A52" s="4" t="s">
        <v>43</v>
      </c>
      <c r="B52" s="4" t="s">
        <v>97</v>
      </c>
      <c r="C52" s="155">
        <v>30</v>
      </c>
      <c r="D52" s="197">
        <v>32.333333333333336</v>
      </c>
      <c r="E52" s="117">
        <v>20</v>
      </c>
      <c r="F52" s="198">
        <f t="shared" si="8"/>
        <v>0.66666666666666663</v>
      </c>
      <c r="G52" s="117">
        <v>15</v>
      </c>
      <c r="H52" s="198">
        <f t="shared" si="9"/>
        <v>0.46391752577319584</v>
      </c>
      <c r="I52" s="117">
        <v>16</v>
      </c>
      <c r="J52" s="200">
        <f t="shared" si="10"/>
        <v>0.53333333333333333</v>
      </c>
      <c r="K52" s="117">
        <v>16</v>
      </c>
      <c r="L52" s="200">
        <f t="shared" si="11"/>
        <v>0.53333333333333333</v>
      </c>
      <c r="M52" s="117">
        <v>21</v>
      </c>
      <c r="N52" s="200">
        <f t="shared" si="12"/>
        <v>0.7</v>
      </c>
      <c r="O52" s="117">
        <v>23</v>
      </c>
      <c r="P52" s="200">
        <f t="shared" si="13"/>
        <v>0.76666666666666672</v>
      </c>
      <c r="Q52" s="117">
        <v>20</v>
      </c>
      <c r="R52" s="202">
        <f t="shared" si="14"/>
        <v>0.61855670103092775</v>
      </c>
      <c r="S52" s="117">
        <v>20</v>
      </c>
      <c r="T52" s="202">
        <f t="shared" si="15"/>
        <v>0.61855670103092775</v>
      </c>
    </row>
    <row r="53" spans="1:20">
      <c r="A53" s="4" t="s">
        <v>49</v>
      </c>
      <c r="B53" s="4" t="s">
        <v>98</v>
      </c>
      <c r="C53" s="155">
        <v>83</v>
      </c>
      <c r="D53" s="197">
        <v>91.666666666666671</v>
      </c>
      <c r="E53" s="117">
        <v>69</v>
      </c>
      <c r="F53" s="198">
        <f t="shared" si="8"/>
        <v>0.83132530120481929</v>
      </c>
      <c r="G53" s="117">
        <v>129</v>
      </c>
      <c r="H53" s="198">
        <f t="shared" si="9"/>
        <v>1.4072727272727272</v>
      </c>
      <c r="I53" s="117">
        <v>83</v>
      </c>
      <c r="J53" s="200">
        <f t="shared" si="10"/>
        <v>1</v>
      </c>
      <c r="K53" s="117">
        <v>85</v>
      </c>
      <c r="L53" s="200">
        <f t="shared" si="11"/>
        <v>1.0240963855421688</v>
      </c>
      <c r="M53" s="117">
        <v>70</v>
      </c>
      <c r="N53" s="200">
        <f t="shared" si="12"/>
        <v>0.84337349397590367</v>
      </c>
      <c r="O53" s="117">
        <v>69</v>
      </c>
      <c r="P53" s="200">
        <f t="shared" si="13"/>
        <v>0.83132530120481929</v>
      </c>
      <c r="Q53" s="117">
        <v>59</v>
      </c>
      <c r="R53" s="202">
        <f t="shared" si="14"/>
        <v>0.64363636363636356</v>
      </c>
      <c r="S53" s="117">
        <v>63</v>
      </c>
      <c r="T53" s="202">
        <f t="shared" si="15"/>
        <v>0.68727272727272726</v>
      </c>
    </row>
    <row r="54" spans="1:20">
      <c r="A54" s="4" t="s">
        <v>49</v>
      </c>
      <c r="B54" s="4" t="s">
        <v>99</v>
      </c>
      <c r="C54" s="155">
        <v>62</v>
      </c>
      <c r="D54" s="197">
        <v>50.666666666666664</v>
      </c>
      <c r="E54" s="117">
        <v>51</v>
      </c>
      <c r="F54" s="198">
        <f t="shared" si="8"/>
        <v>0.82258064516129037</v>
      </c>
      <c r="G54" s="117">
        <v>59</v>
      </c>
      <c r="H54" s="198">
        <f t="shared" si="9"/>
        <v>1.1644736842105263</v>
      </c>
      <c r="I54" s="117">
        <v>51</v>
      </c>
      <c r="J54" s="200">
        <f t="shared" si="10"/>
        <v>0.82258064516129037</v>
      </c>
      <c r="K54" s="117">
        <v>57</v>
      </c>
      <c r="L54" s="200">
        <f t="shared" si="11"/>
        <v>0.91935483870967738</v>
      </c>
      <c r="M54" s="117">
        <v>49</v>
      </c>
      <c r="N54" s="200">
        <f t="shared" si="12"/>
        <v>0.79032258064516125</v>
      </c>
      <c r="O54" s="117">
        <v>50</v>
      </c>
      <c r="P54" s="200">
        <f t="shared" si="13"/>
        <v>0.80645161290322576</v>
      </c>
      <c r="Q54" s="117">
        <v>55</v>
      </c>
      <c r="R54" s="202">
        <f t="shared" si="14"/>
        <v>1.0855263157894737</v>
      </c>
      <c r="S54" s="117">
        <v>58</v>
      </c>
      <c r="T54" s="202">
        <f t="shared" si="15"/>
        <v>1.1447368421052633</v>
      </c>
    </row>
    <row r="55" spans="1:20">
      <c r="A55" s="4" t="s">
        <v>43</v>
      </c>
      <c r="B55" s="4" t="s">
        <v>100</v>
      </c>
      <c r="C55" s="155">
        <v>237</v>
      </c>
      <c r="D55" s="197">
        <v>218.66666666666666</v>
      </c>
      <c r="E55" s="117">
        <v>232</v>
      </c>
      <c r="F55" s="198">
        <f t="shared" si="8"/>
        <v>0.97890295358649793</v>
      </c>
      <c r="G55" s="117">
        <v>192</v>
      </c>
      <c r="H55" s="198">
        <f t="shared" si="9"/>
        <v>0.87804878048780488</v>
      </c>
      <c r="I55" s="117">
        <v>202</v>
      </c>
      <c r="J55" s="200">
        <f t="shared" si="10"/>
        <v>0.85232067510548526</v>
      </c>
      <c r="K55" s="117">
        <v>220</v>
      </c>
      <c r="L55" s="200">
        <f t="shared" si="11"/>
        <v>0.92827004219409281</v>
      </c>
      <c r="M55" s="117">
        <v>196</v>
      </c>
      <c r="N55" s="200">
        <f t="shared" si="12"/>
        <v>0.8270042194092827</v>
      </c>
      <c r="O55" s="117">
        <v>198</v>
      </c>
      <c r="P55" s="200">
        <f t="shared" si="13"/>
        <v>0.83544303797468356</v>
      </c>
      <c r="Q55" s="117">
        <v>150</v>
      </c>
      <c r="R55" s="202">
        <f t="shared" si="14"/>
        <v>0.68597560975609762</v>
      </c>
      <c r="S55" s="117">
        <v>205</v>
      </c>
      <c r="T55" s="202">
        <f t="shared" si="15"/>
        <v>0.9375</v>
      </c>
    </row>
    <row r="56" spans="1:20">
      <c r="A56" s="4" t="s">
        <v>47</v>
      </c>
      <c r="B56" s="4" t="s">
        <v>101</v>
      </c>
      <c r="C56" s="155">
        <v>63</v>
      </c>
      <c r="D56" s="197">
        <v>81.333333333333329</v>
      </c>
      <c r="E56" s="117">
        <v>69</v>
      </c>
      <c r="F56" s="198">
        <f t="shared" si="8"/>
        <v>1.0952380952380953</v>
      </c>
      <c r="G56" s="117">
        <v>63</v>
      </c>
      <c r="H56" s="198">
        <f t="shared" si="9"/>
        <v>0.77459016393442626</v>
      </c>
      <c r="I56" s="117">
        <v>82</v>
      </c>
      <c r="J56" s="200">
        <f t="shared" si="10"/>
        <v>1.3015873015873016</v>
      </c>
      <c r="K56" s="117">
        <v>88</v>
      </c>
      <c r="L56" s="200">
        <f t="shared" si="11"/>
        <v>1.3968253968253967</v>
      </c>
      <c r="M56" s="117">
        <v>64</v>
      </c>
      <c r="N56" s="200">
        <f t="shared" si="12"/>
        <v>1.0158730158730158</v>
      </c>
      <c r="O56" s="117">
        <v>66</v>
      </c>
      <c r="P56" s="200">
        <f t="shared" si="13"/>
        <v>1.0476190476190477</v>
      </c>
      <c r="Q56" s="117">
        <v>45</v>
      </c>
      <c r="R56" s="202">
        <f t="shared" si="14"/>
        <v>0.55327868852459017</v>
      </c>
      <c r="S56" s="117">
        <v>60</v>
      </c>
      <c r="T56" s="202">
        <f t="shared" si="15"/>
        <v>0.73770491803278693</v>
      </c>
    </row>
    <row r="57" spans="1:20">
      <c r="A57" s="4" t="s">
        <v>43</v>
      </c>
      <c r="B57" s="4" t="s">
        <v>102</v>
      </c>
      <c r="C57" s="155">
        <v>108</v>
      </c>
      <c r="D57" s="197">
        <v>112.66666666666667</v>
      </c>
      <c r="E57" s="117">
        <v>98</v>
      </c>
      <c r="F57" s="198">
        <f t="shared" si="8"/>
        <v>0.90740740740740744</v>
      </c>
      <c r="G57" s="117">
        <v>128</v>
      </c>
      <c r="H57" s="198">
        <f t="shared" si="9"/>
        <v>1.136094674556213</v>
      </c>
      <c r="I57" s="117">
        <v>111</v>
      </c>
      <c r="J57" s="200">
        <f t="shared" si="10"/>
        <v>1.0277777777777777</v>
      </c>
      <c r="K57" s="117">
        <v>119</v>
      </c>
      <c r="L57" s="200">
        <f t="shared" si="11"/>
        <v>1.1018518518518519</v>
      </c>
      <c r="M57" s="117">
        <v>92</v>
      </c>
      <c r="N57" s="200">
        <f t="shared" si="12"/>
        <v>0.85185185185185186</v>
      </c>
      <c r="O57" s="117">
        <v>91</v>
      </c>
      <c r="P57" s="200">
        <f t="shared" si="13"/>
        <v>0.84259259259259256</v>
      </c>
      <c r="Q57" s="117">
        <v>94</v>
      </c>
      <c r="R57" s="202">
        <f t="shared" si="14"/>
        <v>0.83431952662721887</v>
      </c>
      <c r="S57" s="117">
        <v>135</v>
      </c>
      <c r="T57" s="202">
        <f t="shared" si="15"/>
        <v>1.1982248520710059</v>
      </c>
    </row>
    <row r="58" spans="1:20">
      <c r="A58" s="4" t="s">
        <v>43</v>
      </c>
      <c r="B58" s="4" t="s">
        <v>103</v>
      </c>
      <c r="C58" s="155">
        <v>113</v>
      </c>
      <c r="D58" s="197">
        <v>127.66666666666667</v>
      </c>
      <c r="E58" s="117">
        <v>86</v>
      </c>
      <c r="F58" s="198">
        <f t="shared" si="8"/>
        <v>0.76106194690265483</v>
      </c>
      <c r="G58" s="117">
        <v>97</v>
      </c>
      <c r="H58" s="198">
        <f t="shared" si="9"/>
        <v>0.75979112271540472</v>
      </c>
      <c r="I58" s="117">
        <v>90</v>
      </c>
      <c r="J58" s="200">
        <f t="shared" si="10"/>
        <v>0.79646017699115046</v>
      </c>
      <c r="K58" s="117">
        <v>103</v>
      </c>
      <c r="L58" s="200">
        <f t="shared" si="11"/>
        <v>0.91150442477876104</v>
      </c>
      <c r="M58" s="117">
        <v>87</v>
      </c>
      <c r="N58" s="200">
        <f t="shared" si="12"/>
        <v>0.76991150442477874</v>
      </c>
      <c r="O58" s="117">
        <v>85</v>
      </c>
      <c r="P58" s="200">
        <f t="shared" si="13"/>
        <v>0.75221238938053092</v>
      </c>
      <c r="Q58" s="117">
        <v>67</v>
      </c>
      <c r="R58" s="202">
        <f t="shared" si="14"/>
        <v>0.52480417754569186</v>
      </c>
      <c r="S58" s="117">
        <v>95</v>
      </c>
      <c r="T58" s="202">
        <f t="shared" si="15"/>
        <v>0.74412532637075712</v>
      </c>
    </row>
    <row r="59" spans="1:20">
      <c r="A59" s="4" t="s">
        <v>49</v>
      </c>
      <c r="B59" s="4" t="s">
        <v>104</v>
      </c>
      <c r="C59" s="155">
        <v>110</v>
      </c>
      <c r="D59" s="197">
        <v>103.66666666666667</v>
      </c>
      <c r="E59" s="117">
        <v>93</v>
      </c>
      <c r="F59" s="198">
        <f t="shared" si="8"/>
        <v>0.84545454545454546</v>
      </c>
      <c r="G59" s="117">
        <v>91</v>
      </c>
      <c r="H59" s="198">
        <f t="shared" si="9"/>
        <v>0.87781350482315113</v>
      </c>
      <c r="I59" s="117">
        <v>101</v>
      </c>
      <c r="J59" s="200">
        <f t="shared" si="10"/>
        <v>0.91818181818181821</v>
      </c>
      <c r="K59" s="117">
        <v>72</v>
      </c>
      <c r="L59" s="200">
        <f t="shared" si="11"/>
        <v>0.65454545454545454</v>
      </c>
      <c r="M59" s="117">
        <v>96</v>
      </c>
      <c r="N59" s="200">
        <f t="shared" si="12"/>
        <v>0.87272727272727268</v>
      </c>
      <c r="O59" s="117">
        <v>93</v>
      </c>
      <c r="P59" s="200">
        <f t="shared" si="13"/>
        <v>0.84545454545454546</v>
      </c>
      <c r="Q59" s="117">
        <v>74</v>
      </c>
      <c r="R59" s="202">
        <f t="shared" si="14"/>
        <v>0.7138263665594855</v>
      </c>
      <c r="S59" s="117">
        <v>103</v>
      </c>
      <c r="T59" s="202">
        <f t="shared" si="15"/>
        <v>0.99356913183279738</v>
      </c>
    </row>
    <row r="60" spans="1:20">
      <c r="A60" s="4" t="s">
        <v>43</v>
      </c>
      <c r="B60" s="4" t="s">
        <v>105</v>
      </c>
      <c r="C60" s="155">
        <v>17</v>
      </c>
      <c r="D60" s="197">
        <v>28.333333333333332</v>
      </c>
      <c r="E60" s="117">
        <v>26</v>
      </c>
      <c r="F60" s="198">
        <f t="shared" si="8"/>
        <v>1.5294117647058822</v>
      </c>
      <c r="G60" s="117">
        <v>30</v>
      </c>
      <c r="H60" s="198">
        <f t="shared" si="9"/>
        <v>1.0588235294117647</v>
      </c>
      <c r="I60" s="117">
        <v>21</v>
      </c>
      <c r="J60" s="200">
        <f t="shared" si="10"/>
        <v>1.2352941176470589</v>
      </c>
      <c r="K60" s="117">
        <v>22</v>
      </c>
      <c r="L60" s="200">
        <f t="shared" si="11"/>
        <v>1.2941176470588236</v>
      </c>
      <c r="M60" s="117">
        <v>20</v>
      </c>
      <c r="N60" s="200">
        <f t="shared" si="12"/>
        <v>1.1764705882352942</v>
      </c>
      <c r="O60" s="117">
        <v>23</v>
      </c>
      <c r="P60" s="200">
        <f t="shared" si="13"/>
        <v>1.3529411764705883</v>
      </c>
      <c r="Q60" s="117">
        <v>31</v>
      </c>
      <c r="R60" s="202">
        <f t="shared" si="14"/>
        <v>1.0941176470588236</v>
      </c>
      <c r="S60" s="117">
        <v>28</v>
      </c>
      <c r="T60" s="202">
        <f t="shared" si="15"/>
        <v>0.9882352941176471</v>
      </c>
    </row>
    <row r="61" spans="1:20">
      <c r="A61" s="4" t="s">
        <v>49</v>
      </c>
      <c r="B61" s="4" t="s">
        <v>106</v>
      </c>
      <c r="C61" s="155">
        <v>71</v>
      </c>
      <c r="D61" s="197">
        <v>79.666666666666671</v>
      </c>
      <c r="E61" s="117">
        <v>68</v>
      </c>
      <c r="F61" s="198">
        <f t="shared" si="8"/>
        <v>0.95774647887323938</v>
      </c>
      <c r="G61" s="117">
        <v>70</v>
      </c>
      <c r="H61" s="198">
        <f t="shared" si="9"/>
        <v>0.87866108786610875</v>
      </c>
      <c r="I61" s="117">
        <v>85</v>
      </c>
      <c r="J61" s="200">
        <f t="shared" si="10"/>
        <v>1.1971830985915493</v>
      </c>
      <c r="K61" s="117">
        <v>87</v>
      </c>
      <c r="L61" s="200">
        <f t="shared" si="11"/>
        <v>1.2253521126760563</v>
      </c>
      <c r="M61" s="117">
        <v>67</v>
      </c>
      <c r="N61" s="200">
        <f t="shared" si="12"/>
        <v>0.94366197183098588</v>
      </c>
      <c r="O61" s="117">
        <v>65</v>
      </c>
      <c r="P61" s="200">
        <f t="shared" si="13"/>
        <v>0.91549295774647887</v>
      </c>
      <c r="Q61" s="117">
        <v>69</v>
      </c>
      <c r="R61" s="202">
        <f t="shared" si="14"/>
        <v>0.86610878661087864</v>
      </c>
      <c r="S61" s="117">
        <v>65</v>
      </c>
      <c r="T61" s="202">
        <f t="shared" si="15"/>
        <v>0.81589958158995812</v>
      </c>
    </row>
    <row r="62" spans="1:20">
      <c r="A62" s="4" t="s">
        <v>47</v>
      </c>
      <c r="B62" s="4" t="s">
        <v>107</v>
      </c>
      <c r="C62" s="155">
        <v>95</v>
      </c>
      <c r="D62" s="197">
        <v>76.333333333333329</v>
      </c>
      <c r="E62" s="117">
        <v>98</v>
      </c>
      <c r="F62" s="198">
        <f t="shared" si="8"/>
        <v>1.0315789473684212</v>
      </c>
      <c r="G62" s="117">
        <v>172</v>
      </c>
      <c r="H62" s="198">
        <f t="shared" si="9"/>
        <v>2.2532751091703056</v>
      </c>
      <c r="I62" s="117">
        <v>86</v>
      </c>
      <c r="J62" s="200">
        <f t="shared" si="10"/>
        <v>0.90526315789473688</v>
      </c>
      <c r="K62" s="117">
        <v>96</v>
      </c>
      <c r="L62" s="200">
        <f t="shared" si="11"/>
        <v>1.0105263157894737</v>
      </c>
      <c r="M62" s="117">
        <v>85</v>
      </c>
      <c r="N62" s="200">
        <f t="shared" si="12"/>
        <v>0.89473684210526316</v>
      </c>
      <c r="O62" s="117">
        <v>85</v>
      </c>
      <c r="P62" s="200">
        <f t="shared" si="13"/>
        <v>0.89473684210526316</v>
      </c>
      <c r="Q62" s="117">
        <v>102</v>
      </c>
      <c r="R62" s="202">
        <f t="shared" si="14"/>
        <v>1.3362445414847162</v>
      </c>
      <c r="S62" s="117">
        <v>108</v>
      </c>
      <c r="T62" s="202">
        <f t="shared" si="15"/>
        <v>1.4148471615720526</v>
      </c>
    </row>
    <row r="63" spans="1:20">
      <c r="A63" s="4" t="s">
        <v>49</v>
      </c>
      <c r="B63" s="4" t="s">
        <v>108</v>
      </c>
      <c r="C63" s="155">
        <v>40</v>
      </c>
      <c r="D63" s="197">
        <v>48</v>
      </c>
      <c r="E63" s="117">
        <v>37</v>
      </c>
      <c r="F63" s="198">
        <f t="shared" si="8"/>
        <v>0.92500000000000004</v>
      </c>
      <c r="G63" s="117">
        <v>49</v>
      </c>
      <c r="H63" s="198">
        <f t="shared" si="9"/>
        <v>1.0208333333333333</v>
      </c>
      <c r="I63" s="117">
        <v>48</v>
      </c>
      <c r="J63" s="200">
        <f t="shared" si="10"/>
        <v>1.2</v>
      </c>
      <c r="K63" s="117">
        <v>45</v>
      </c>
      <c r="L63" s="200">
        <f t="shared" si="11"/>
        <v>1.125</v>
      </c>
      <c r="M63" s="117">
        <v>32</v>
      </c>
      <c r="N63" s="200">
        <f t="shared" si="12"/>
        <v>0.8</v>
      </c>
      <c r="O63" s="117">
        <v>32</v>
      </c>
      <c r="P63" s="200">
        <f t="shared" si="13"/>
        <v>0.8</v>
      </c>
      <c r="Q63" s="117">
        <v>38</v>
      </c>
      <c r="R63" s="202">
        <f t="shared" si="14"/>
        <v>0.79166666666666663</v>
      </c>
      <c r="S63" s="117">
        <v>52</v>
      </c>
      <c r="T63" s="202">
        <f t="shared" si="15"/>
        <v>1.0833333333333333</v>
      </c>
    </row>
    <row r="64" spans="1:20">
      <c r="A64" s="4" t="s">
        <v>40</v>
      </c>
      <c r="B64" s="4" t="s">
        <v>109</v>
      </c>
      <c r="C64" s="155">
        <v>36</v>
      </c>
      <c r="D64" s="197">
        <v>51.666666666666664</v>
      </c>
      <c r="E64" s="117">
        <v>30</v>
      </c>
      <c r="F64" s="198">
        <f t="shared" si="8"/>
        <v>0.83333333333333337</v>
      </c>
      <c r="G64" s="117">
        <v>31</v>
      </c>
      <c r="H64" s="198">
        <f t="shared" si="9"/>
        <v>0.6</v>
      </c>
      <c r="I64" s="117">
        <v>29</v>
      </c>
      <c r="J64" s="200">
        <f t="shared" si="10"/>
        <v>0.80555555555555558</v>
      </c>
      <c r="K64" s="117">
        <v>33</v>
      </c>
      <c r="L64" s="200">
        <f t="shared" si="11"/>
        <v>0.91666666666666663</v>
      </c>
      <c r="M64" s="117">
        <v>32</v>
      </c>
      <c r="N64" s="200">
        <f t="shared" si="12"/>
        <v>0.88888888888888884</v>
      </c>
      <c r="O64" s="117">
        <v>33</v>
      </c>
      <c r="P64" s="200">
        <f t="shared" si="13"/>
        <v>0.91666666666666663</v>
      </c>
      <c r="Q64" s="117">
        <v>30</v>
      </c>
      <c r="R64" s="202">
        <f t="shared" si="14"/>
        <v>0.58064516129032262</v>
      </c>
      <c r="S64" s="117">
        <v>32</v>
      </c>
      <c r="T64" s="202">
        <f t="shared" si="15"/>
        <v>0.61935483870967745</v>
      </c>
    </row>
    <row r="65" spans="1:22">
      <c r="A65" s="4" t="s">
        <v>40</v>
      </c>
      <c r="B65" s="4" t="s">
        <v>110</v>
      </c>
      <c r="C65" s="155">
        <v>213</v>
      </c>
      <c r="D65" s="197">
        <v>228.33333333333334</v>
      </c>
      <c r="E65" s="117">
        <v>221</v>
      </c>
      <c r="F65" s="198">
        <f t="shared" si="8"/>
        <v>1.0375586854460095</v>
      </c>
      <c r="G65" s="117">
        <v>210</v>
      </c>
      <c r="H65" s="198">
        <f t="shared" si="9"/>
        <v>0.91970802919708028</v>
      </c>
      <c r="I65" s="117">
        <v>209</v>
      </c>
      <c r="J65" s="200">
        <f t="shared" si="10"/>
        <v>0.98122065727699526</v>
      </c>
      <c r="K65" s="117">
        <v>217</v>
      </c>
      <c r="L65" s="200">
        <f t="shared" si="11"/>
        <v>1.0187793427230047</v>
      </c>
      <c r="M65" s="117">
        <v>194</v>
      </c>
      <c r="N65" s="200">
        <f t="shared" si="12"/>
        <v>0.91079812206572774</v>
      </c>
      <c r="O65" s="117">
        <v>201</v>
      </c>
      <c r="P65" s="200">
        <f t="shared" si="13"/>
        <v>0.94366197183098588</v>
      </c>
      <c r="Q65" s="117">
        <v>146</v>
      </c>
      <c r="R65" s="202">
        <f t="shared" si="14"/>
        <v>0.6394160583941606</v>
      </c>
      <c r="S65" s="117">
        <v>178</v>
      </c>
      <c r="T65" s="202">
        <f t="shared" si="15"/>
        <v>0.77956204379562044</v>
      </c>
    </row>
    <row r="66" spans="1:22">
      <c r="A66" s="4" t="s">
        <v>40</v>
      </c>
      <c r="B66" s="4" t="s">
        <v>111</v>
      </c>
      <c r="C66" s="155">
        <v>107</v>
      </c>
      <c r="D66" s="197">
        <v>86.666666666666671</v>
      </c>
      <c r="E66" s="117">
        <v>80</v>
      </c>
      <c r="F66" s="198">
        <f t="shared" si="8"/>
        <v>0.74766355140186913</v>
      </c>
      <c r="G66" s="117">
        <v>66</v>
      </c>
      <c r="H66" s="198">
        <f t="shared" si="9"/>
        <v>0.7615384615384615</v>
      </c>
      <c r="I66" s="117">
        <v>82</v>
      </c>
      <c r="J66" s="200">
        <f t="shared" si="10"/>
        <v>0.76635514018691586</v>
      </c>
      <c r="K66" s="117">
        <v>90</v>
      </c>
      <c r="L66" s="200">
        <f t="shared" si="11"/>
        <v>0.84112149532710279</v>
      </c>
      <c r="M66" s="117">
        <v>75</v>
      </c>
      <c r="N66" s="200">
        <f t="shared" si="12"/>
        <v>0.7009345794392523</v>
      </c>
      <c r="O66" s="117">
        <v>70</v>
      </c>
      <c r="P66" s="200">
        <f t="shared" si="13"/>
        <v>0.65420560747663548</v>
      </c>
      <c r="Q66" s="117">
        <v>60</v>
      </c>
      <c r="R66" s="202">
        <f t="shared" si="14"/>
        <v>0.69230769230769229</v>
      </c>
      <c r="S66" s="117">
        <v>69</v>
      </c>
      <c r="T66" s="202">
        <f t="shared" si="15"/>
        <v>0.7961538461538461</v>
      </c>
    </row>
    <row r="67" spans="1:22">
      <c r="A67" s="4" t="s">
        <v>47</v>
      </c>
      <c r="B67" s="4" t="s">
        <v>112</v>
      </c>
      <c r="C67" s="155">
        <v>37</v>
      </c>
      <c r="D67" s="197">
        <v>39</v>
      </c>
      <c r="E67" s="117">
        <v>35</v>
      </c>
      <c r="F67" s="198">
        <f t="shared" ref="F67:F80" si="16">E67/C67</f>
        <v>0.94594594594594594</v>
      </c>
      <c r="G67" s="117">
        <v>35</v>
      </c>
      <c r="H67" s="198">
        <f t="shared" ref="H67:H80" si="17">G67/D67</f>
        <v>0.89743589743589747</v>
      </c>
      <c r="I67" s="117">
        <v>29</v>
      </c>
      <c r="J67" s="200">
        <f t="shared" ref="J67:J80" si="18">I67/C67</f>
        <v>0.78378378378378377</v>
      </c>
      <c r="K67" s="117">
        <v>35</v>
      </c>
      <c r="L67" s="200">
        <f t="shared" ref="L67:L80" si="19">K67/C67</f>
        <v>0.94594594594594594</v>
      </c>
      <c r="M67" s="117">
        <v>32</v>
      </c>
      <c r="N67" s="200">
        <f t="shared" ref="N67:N80" si="20">M67/C67</f>
        <v>0.86486486486486491</v>
      </c>
      <c r="O67" s="117">
        <v>31</v>
      </c>
      <c r="P67" s="200">
        <f t="shared" ref="P67:P80" si="21">O67/C67</f>
        <v>0.83783783783783783</v>
      </c>
      <c r="Q67" s="117">
        <v>33</v>
      </c>
      <c r="R67" s="202">
        <f t="shared" ref="R67:R80" si="22">Q67/D67</f>
        <v>0.84615384615384615</v>
      </c>
      <c r="S67" s="117">
        <v>39</v>
      </c>
      <c r="T67" s="202">
        <f t="shared" ref="T67:T80" si="23">S67/D67</f>
        <v>1</v>
      </c>
    </row>
    <row r="68" spans="1:22">
      <c r="A68" s="4" t="s">
        <v>47</v>
      </c>
      <c r="B68" s="4" t="s">
        <v>113</v>
      </c>
      <c r="C68" s="155">
        <v>168</v>
      </c>
      <c r="D68" s="197">
        <v>142</v>
      </c>
      <c r="E68" s="117">
        <v>102</v>
      </c>
      <c r="F68" s="198">
        <f t="shared" si="16"/>
        <v>0.6071428571428571</v>
      </c>
      <c r="G68" s="117">
        <v>98</v>
      </c>
      <c r="H68" s="198">
        <f t="shared" si="17"/>
        <v>0.6901408450704225</v>
      </c>
      <c r="I68" s="117">
        <v>131</v>
      </c>
      <c r="J68" s="200">
        <f t="shared" si="18"/>
        <v>0.77976190476190477</v>
      </c>
      <c r="K68" s="117">
        <v>123</v>
      </c>
      <c r="L68" s="200">
        <f t="shared" si="19"/>
        <v>0.7321428571428571</v>
      </c>
      <c r="M68" s="117">
        <v>99</v>
      </c>
      <c r="N68" s="200">
        <f t="shared" si="20"/>
        <v>0.5892857142857143</v>
      </c>
      <c r="O68" s="117">
        <v>102</v>
      </c>
      <c r="P68" s="200">
        <f t="shared" si="21"/>
        <v>0.6071428571428571</v>
      </c>
      <c r="Q68" s="117">
        <v>78</v>
      </c>
      <c r="R68" s="202">
        <f t="shared" si="22"/>
        <v>0.54929577464788737</v>
      </c>
      <c r="S68" s="117">
        <v>89</v>
      </c>
      <c r="T68" s="202">
        <f t="shared" si="23"/>
        <v>0.62676056338028174</v>
      </c>
    </row>
    <row r="69" spans="1:22">
      <c r="A69" s="4" t="s">
        <v>49</v>
      </c>
      <c r="B69" s="4" t="s">
        <v>114</v>
      </c>
      <c r="C69" s="155">
        <v>38</v>
      </c>
      <c r="D69" s="197">
        <v>50</v>
      </c>
      <c r="E69" s="117">
        <v>25</v>
      </c>
      <c r="F69" s="198">
        <f t="shared" si="16"/>
        <v>0.65789473684210531</v>
      </c>
      <c r="G69" s="117">
        <v>36</v>
      </c>
      <c r="H69" s="198">
        <f t="shared" si="17"/>
        <v>0.72</v>
      </c>
      <c r="I69" s="117">
        <v>31</v>
      </c>
      <c r="J69" s="200">
        <f t="shared" si="18"/>
        <v>0.81578947368421051</v>
      </c>
      <c r="K69" s="117">
        <v>31</v>
      </c>
      <c r="L69" s="200">
        <f t="shared" si="19"/>
        <v>0.81578947368421051</v>
      </c>
      <c r="M69" s="117">
        <v>21</v>
      </c>
      <c r="N69" s="200">
        <f t="shared" si="20"/>
        <v>0.55263157894736847</v>
      </c>
      <c r="O69" s="117">
        <v>21</v>
      </c>
      <c r="P69" s="200">
        <f t="shared" si="21"/>
        <v>0.55263157894736847</v>
      </c>
      <c r="Q69" s="117">
        <v>37</v>
      </c>
      <c r="R69" s="202">
        <f t="shared" si="22"/>
        <v>0.74</v>
      </c>
      <c r="S69" s="117">
        <v>37</v>
      </c>
      <c r="T69" s="202">
        <f t="shared" si="23"/>
        <v>0.74</v>
      </c>
    </row>
    <row r="70" spans="1:22">
      <c r="A70" s="4" t="s">
        <v>43</v>
      </c>
      <c r="B70" s="4" t="s">
        <v>115</v>
      </c>
      <c r="C70" s="155">
        <v>694</v>
      </c>
      <c r="D70" s="197">
        <v>588.66666666666663</v>
      </c>
      <c r="E70" s="117">
        <v>457</v>
      </c>
      <c r="F70" s="198">
        <f t="shared" si="16"/>
        <v>0.65850144092219021</v>
      </c>
      <c r="G70" s="117">
        <v>451</v>
      </c>
      <c r="H70" s="198">
        <f t="shared" si="17"/>
        <v>0.76613816534541346</v>
      </c>
      <c r="I70" s="117">
        <v>567</v>
      </c>
      <c r="J70" s="200">
        <f t="shared" si="18"/>
        <v>0.81700288184438041</v>
      </c>
      <c r="K70" s="117">
        <v>555</v>
      </c>
      <c r="L70" s="200">
        <f t="shared" si="19"/>
        <v>0.79971181556195969</v>
      </c>
      <c r="M70" s="117">
        <v>493</v>
      </c>
      <c r="N70" s="200">
        <f t="shared" si="20"/>
        <v>0.71037463976945248</v>
      </c>
      <c r="O70" s="117">
        <v>480</v>
      </c>
      <c r="P70" s="200">
        <f t="shared" si="21"/>
        <v>0.69164265129683</v>
      </c>
      <c r="Q70" s="117">
        <v>417</v>
      </c>
      <c r="R70" s="202">
        <f t="shared" si="22"/>
        <v>0.70838052095130244</v>
      </c>
      <c r="S70" s="117">
        <v>514</v>
      </c>
      <c r="T70" s="202">
        <f t="shared" si="23"/>
        <v>0.87315968289920731</v>
      </c>
    </row>
    <row r="71" spans="1:22">
      <c r="A71" s="4" t="s">
        <v>47</v>
      </c>
      <c r="B71" s="4" t="s">
        <v>116</v>
      </c>
      <c r="C71" s="155">
        <v>44</v>
      </c>
      <c r="D71" s="197">
        <v>33.333333333333336</v>
      </c>
      <c r="E71" s="117">
        <v>35</v>
      </c>
      <c r="F71" s="198">
        <f t="shared" si="16"/>
        <v>0.79545454545454541</v>
      </c>
      <c r="G71" s="117">
        <v>44</v>
      </c>
      <c r="H71" s="198">
        <f t="shared" si="17"/>
        <v>1.3199999999999998</v>
      </c>
      <c r="I71" s="117">
        <v>38</v>
      </c>
      <c r="J71" s="200">
        <f t="shared" si="18"/>
        <v>0.86363636363636365</v>
      </c>
      <c r="K71" s="117">
        <v>48</v>
      </c>
      <c r="L71" s="200">
        <f t="shared" si="19"/>
        <v>1.0909090909090908</v>
      </c>
      <c r="M71" s="117">
        <v>33</v>
      </c>
      <c r="N71" s="200">
        <f t="shared" si="20"/>
        <v>0.75</v>
      </c>
      <c r="O71" s="117">
        <v>31</v>
      </c>
      <c r="P71" s="200">
        <f t="shared" si="21"/>
        <v>0.70454545454545459</v>
      </c>
      <c r="Q71" s="117">
        <v>44</v>
      </c>
      <c r="R71" s="202">
        <f t="shared" si="22"/>
        <v>1.3199999999999998</v>
      </c>
      <c r="S71" s="117">
        <v>43</v>
      </c>
      <c r="T71" s="202">
        <f t="shared" si="23"/>
        <v>1.2899999999999998</v>
      </c>
    </row>
    <row r="72" spans="1:22">
      <c r="A72" s="4" t="s">
        <v>40</v>
      </c>
      <c r="B72" s="4" t="s">
        <v>117</v>
      </c>
      <c r="C72" s="155">
        <v>2559</v>
      </c>
      <c r="D72" s="197">
        <v>2516.6666666666665</v>
      </c>
      <c r="E72" s="117">
        <v>1896</v>
      </c>
      <c r="F72" s="198">
        <f t="shared" si="16"/>
        <v>0.74091441969519345</v>
      </c>
      <c r="G72" s="117">
        <v>1677</v>
      </c>
      <c r="H72" s="198">
        <f t="shared" si="17"/>
        <v>0.66635761589403975</v>
      </c>
      <c r="I72" s="117">
        <v>2078</v>
      </c>
      <c r="J72" s="200">
        <f t="shared" si="18"/>
        <v>0.81203595154357167</v>
      </c>
      <c r="K72" s="117">
        <v>2032</v>
      </c>
      <c r="L72" s="200">
        <f t="shared" si="19"/>
        <v>0.79406017975771781</v>
      </c>
      <c r="M72" s="117">
        <v>1928</v>
      </c>
      <c r="N72" s="200">
        <f t="shared" si="20"/>
        <v>0.75341930441578742</v>
      </c>
      <c r="O72" s="117">
        <v>1923</v>
      </c>
      <c r="P72" s="200">
        <f t="shared" si="21"/>
        <v>0.75146541617819462</v>
      </c>
      <c r="Q72" s="117">
        <v>1581</v>
      </c>
      <c r="R72" s="202">
        <f t="shared" si="22"/>
        <v>0.62821192052980135</v>
      </c>
      <c r="S72" s="117">
        <v>1948</v>
      </c>
      <c r="T72" s="202">
        <f t="shared" si="23"/>
        <v>0.77403973509933777</v>
      </c>
    </row>
    <row r="73" spans="1:22">
      <c r="A73" s="4" t="s">
        <v>47</v>
      </c>
      <c r="B73" s="4" t="s">
        <v>118</v>
      </c>
      <c r="C73" s="155">
        <v>145</v>
      </c>
      <c r="D73" s="197">
        <v>138.33333333333334</v>
      </c>
      <c r="E73" s="117">
        <v>131</v>
      </c>
      <c r="F73" s="198">
        <f t="shared" si="16"/>
        <v>0.90344827586206899</v>
      </c>
      <c r="G73" s="117">
        <v>132</v>
      </c>
      <c r="H73" s="198">
        <f t="shared" si="17"/>
        <v>0.95421686746987944</v>
      </c>
      <c r="I73" s="117">
        <v>143</v>
      </c>
      <c r="J73" s="200">
        <f t="shared" si="18"/>
        <v>0.98620689655172411</v>
      </c>
      <c r="K73" s="117">
        <v>127</v>
      </c>
      <c r="L73" s="200">
        <f t="shared" si="19"/>
        <v>0.87586206896551722</v>
      </c>
      <c r="M73" s="117">
        <v>126</v>
      </c>
      <c r="N73" s="200">
        <f t="shared" si="20"/>
        <v>0.86896551724137927</v>
      </c>
      <c r="O73" s="117">
        <v>130</v>
      </c>
      <c r="P73" s="200">
        <f t="shared" si="21"/>
        <v>0.89655172413793105</v>
      </c>
      <c r="Q73" s="117">
        <v>135</v>
      </c>
      <c r="R73" s="202">
        <f t="shared" si="22"/>
        <v>0.97590361445783125</v>
      </c>
      <c r="S73" s="117">
        <v>146</v>
      </c>
      <c r="T73" s="202">
        <f t="shared" si="23"/>
        <v>1.0554216867469879</v>
      </c>
    </row>
    <row r="74" spans="1:22">
      <c r="A74" s="4" t="s">
        <v>49</v>
      </c>
      <c r="B74" s="4" t="s">
        <v>119</v>
      </c>
      <c r="C74" s="155">
        <v>88</v>
      </c>
      <c r="D74" s="197">
        <v>92.666666666666671</v>
      </c>
      <c r="E74" s="117">
        <v>89</v>
      </c>
      <c r="F74" s="198">
        <f t="shared" si="16"/>
        <v>1.0113636363636365</v>
      </c>
      <c r="G74" s="117">
        <v>85</v>
      </c>
      <c r="H74" s="198">
        <f t="shared" si="17"/>
        <v>0.91726618705035967</v>
      </c>
      <c r="I74" s="117">
        <v>93</v>
      </c>
      <c r="J74" s="200">
        <f t="shared" si="18"/>
        <v>1.0568181818181819</v>
      </c>
      <c r="K74" s="117">
        <v>95</v>
      </c>
      <c r="L74" s="200">
        <f t="shared" si="19"/>
        <v>1.0795454545454546</v>
      </c>
      <c r="M74" s="117">
        <v>74</v>
      </c>
      <c r="N74" s="200">
        <f t="shared" si="20"/>
        <v>0.84090909090909094</v>
      </c>
      <c r="O74" s="117">
        <v>73</v>
      </c>
      <c r="P74" s="200">
        <f t="shared" si="21"/>
        <v>0.82954545454545459</v>
      </c>
      <c r="Q74" s="117">
        <v>27</v>
      </c>
      <c r="R74" s="202">
        <f t="shared" si="22"/>
        <v>0.29136690647482011</v>
      </c>
      <c r="S74" s="117">
        <v>83</v>
      </c>
      <c r="T74" s="202">
        <f t="shared" si="23"/>
        <v>0.89568345323741005</v>
      </c>
    </row>
    <row r="75" spans="1:22">
      <c r="A75" s="4" t="s">
        <v>40</v>
      </c>
      <c r="B75" s="4" t="s">
        <v>120</v>
      </c>
      <c r="C75" s="155">
        <v>106</v>
      </c>
      <c r="D75" s="197">
        <v>109.33333333333333</v>
      </c>
      <c r="E75" s="117">
        <v>125</v>
      </c>
      <c r="F75" s="198">
        <f t="shared" si="16"/>
        <v>1.179245283018868</v>
      </c>
      <c r="G75" s="117">
        <v>133</v>
      </c>
      <c r="H75" s="198">
        <f t="shared" si="17"/>
        <v>1.2164634146341464</v>
      </c>
      <c r="I75" s="117">
        <v>99</v>
      </c>
      <c r="J75" s="200">
        <f t="shared" si="18"/>
        <v>0.93396226415094341</v>
      </c>
      <c r="K75" s="117">
        <v>101</v>
      </c>
      <c r="L75" s="200">
        <f t="shared" si="19"/>
        <v>0.95283018867924529</v>
      </c>
      <c r="M75" s="117">
        <v>109</v>
      </c>
      <c r="N75" s="200">
        <f t="shared" si="20"/>
        <v>1.0283018867924529</v>
      </c>
      <c r="O75" s="117">
        <v>111</v>
      </c>
      <c r="P75" s="200">
        <f t="shared" si="21"/>
        <v>1.0471698113207548</v>
      </c>
      <c r="Q75" s="117">
        <v>70</v>
      </c>
      <c r="R75" s="202">
        <f t="shared" si="22"/>
        <v>0.6402439024390244</v>
      </c>
      <c r="S75" s="117">
        <v>90</v>
      </c>
      <c r="T75" s="202">
        <f t="shared" si="23"/>
        <v>0.82317073170731714</v>
      </c>
      <c r="V75" t="s">
        <v>0</v>
      </c>
    </row>
    <row r="76" spans="1:22">
      <c r="A76" s="4" t="s">
        <v>40</v>
      </c>
      <c r="B76" s="4" t="s">
        <v>121</v>
      </c>
      <c r="C76" s="155">
        <v>314</v>
      </c>
      <c r="D76" s="197">
        <v>354.66666666666669</v>
      </c>
      <c r="E76" s="117">
        <v>314</v>
      </c>
      <c r="F76" s="198">
        <f t="shared" si="16"/>
        <v>1</v>
      </c>
      <c r="G76" s="117">
        <v>280</v>
      </c>
      <c r="H76" s="198">
        <f t="shared" si="17"/>
        <v>0.78947368421052633</v>
      </c>
      <c r="I76" s="117">
        <v>322</v>
      </c>
      <c r="J76" s="200">
        <f t="shared" si="18"/>
        <v>1.0254777070063694</v>
      </c>
      <c r="K76" s="117">
        <v>314</v>
      </c>
      <c r="L76" s="200">
        <f t="shared" si="19"/>
        <v>1</v>
      </c>
      <c r="M76" s="117">
        <v>297</v>
      </c>
      <c r="N76" s="200">
        <f t="shared" si="20"/>
        <v>0.94585987261146498</v>
      </c>
      <c r="O76" s="117">
        <v>280</v>
      </c>
      <c r="P76" s="200">
        <f t="shared" si="21"/>
        <v>0.89171974522292996</v>
      </c>
      <c r="Q76" s="117">
        <v>243</v>
      </c>
      <c r="R76" s="202">
        <f t="shared" si="22"/>
        <v>0.68515037593984962</v>
      </c>
      <c r="S76" s="117">
        <v>294</v>
      </c>
      <c r="T76" s="202">
        <f t="shared" si="23"/>
        <v>0.82894736842105254</v>
      </c>
    </row>
    <row r="77" spans="1:22">
      <c r="A77" s="4" t="s">
        <v>43</v>
      </c>
      <c r="B77" s="4" t="s">
        <v>122</v>
      </c>
      <c r="C77" s="155">
        <v>35</v>
      </c>
      <c r="D77" s="197">
        <v>42.333333333333336</v>
      </c>
      <c r="E77" s="117">
        <v>52</v>
      </c>
      <c r="F77" s="198">
        <f t="shared" si="16"/>
        <v>1.4857142857142858</v>
      </c>
      <c r="G77" s="117">
        <v>35</v>
      </c>
      <c r="H77" s="198">
        <f t="shared" si="17"/>
        <v>0.82677165354330706</v>
      </c>
      <c r="I77" s="117">
        <v>43</v>
      </c>
      <c r="J77" s="200">
        <f t="shared" si="18"/>
        <v>1.2285714285714286</v>
      </c>
      <c r="K77" s="117">
        <v>48</v>
      </c>
      <c r="L77" s="200">
        <f t="shared" si="19"/>
        <v>1.3714285714285714</v>
      </c>
      <c r="M77" s="117">
        <v>38</v>
      </c>
      <c r="N77" s="200">
        <f t="shared" si="20"/>
        <v>1.0857142857142856</v>
      </c>
      <c r="O77" s="117">
        <v>37</v>
      </c>
      <c r="P77" s="200">
        <f t="shared" si="21"/>
        <v>1.0571428571428572</v>
      </c>
      <c r="Q77" s="117">
        <v>28</v>
      </c>
      <c r="R77" s="202">
        <f t="shared" si="22"/>
        <v>0.6614173228346456</v>
      </c>
      <c r="S77" s="117">
        <v>33</v>
      </c>
      <c r="T77" s="202">
        <f t="shared" si="23"/>
        <v>0.77952755905511806</v>
      </c>
    </row>
    <row r="78" spans="1:22">
      <c r="A78" s="4" t="s">
        <v>47</v>
      </c>
      <c r="B78" s="4" t="s">
        <v>123</v>
      </c>
      <c r="C78" s="155">
        <v>98</v>
      </c>
      <c r="D78" s="197">
        <v>56.333333333333336</v>
      </c>
      <c r="E78" s="117">
        <v>66</v>
      </c>
      <c r="F78" s="198">
        <f t="shared" si="16"/>
        <v>0.67346938775510201</v>
      </c>
      <c r="G78" s="117">
        <v>73</v>
      </c>
      <c r="H78" s="198">
        <f t="shared" si="17"/>
        <v>1.2958579881656804</v>
      </c>
      <c r="I78" s="117">
        <v>58</v>
      </c>
      <c r="J78" s="200">
        <f t="shared" si="18"/>
        <v>0.59183673469387754</v>
      </c>
      <c r="K78" s="117">
        <v>71</v>
      </c>
      <c r="L78" s="200">
        <f t="shared" si="19"/>
        <v>0.72448979591836737</v>
      </c>
      <c r="M78" s="117">
        <v>48</v>
      </c>
      <c r="N78" s="200">
        <f t="shared" si="20"/>
        <v>0.48979591836734693</v>
      </c>
      <c r="O78" s="117">
        <v>52</v>
      </c>
      <c r="P78" s="200">
        <f t="shared" si="21"/>
        <v>0.53061224489795922</v>
      </c>
      <c r="Q78" s="117">
        <v>55</v>
      </c>
      <c r="R78" s="202">
        <f t="shared" si="22"/>
        <v>0.97633136094674555</v>
      </c>
      <c r="S78" s="117">
        <v>62</v>
      </c>
      <c r="T78" s="202">
        <f t="shared" si="23"/>
        <v>1.1005917159763312</v>
      </c>
    </row>
    <row r="79" spans="1:22">
      <c r="A79" s="4" t="s">
        <v>40</v>
      </c>
      <c r="B79" s="4" t="s">
        <v>124</v>
      </c>
      <c r="C79" s="155">
        <v>1883</v>
      </c>
      <c r="D79" s="197">
        <v>1891.6666666666667</v>
      </c>
      <c r="E79" s="117">
        <v>1325</v>
      </c>
      <c r="F79" s="198">
        <f t="shared" si="16"/>
        <v>0.70366436537440258</v>
      </c>
      <c r="G79" s="117">
        <v>1108</v>
      </c>
      <c r="H79" s="198">
        <f t="shared" si="17"/>
        <v>0.58572687224669606</v>
      </c>
      <c r="I79" s="117">
        <v>1562</v>
      </c>
      <c r="J79" s="200">
        <f t="shared" si="18"/>
        <v>0.82952734997344668</v>
      </c>
      <c r="K79" s="117">
        <v>1583</v>
      </c>
      <c r="L79" s="200">
        <f t="shared" si="19"/>
        <v>0.84067976633032393</v>
      </c>
      <c r="M79" s="117">
        <v>1339</v>
      </c>
      <c r="N79" s="200">
        <f t="shared" si="20"/>
        <v>0.71109930961232082</v>
      </c>
      <c r="O79" s="117">
        <v>1382</v>
      </c>
      <c r="P79" s="200">
        <f t="shared" si="21"/>
        <v>0.73393520977164095</v>
      </c>
      <c r="Q79" s="117">
        <v>1087</v>
      </c>
      <c r="R79" s="202">
        <f t="shared" si="22"/>
        <v>0.57462555066079291</v>
      </c>
      <c r="S79" s="117">
        <v>1270</v>
      </c>
      <c r="T79" s="202">
        <f t="shared" si="23"/>
        <v>0.67136563876651978</v>
      </c>
    </row>
    <row r="80" spans="1:22">
      <c r="A80" s="4" t="s">
        <v>40</v>
      </c>
      <c r="B80" s="4" t="s">
        <v>125</v>
      </c>
      <c r="C80" s="155">
        <v>1200</v>
      </c>
      <c r="D80" s="197">
        <v>1277.6666666666667</v>
      </c>
      <c r="E80" s="117">
        <v>1110</v>
      </c>
      <c r="F80" s="198">
        <f t="shared" si="16"/>
        <v>0.92500000000000004</v>
      </c>
      <c r="G80" s="117">
        <v>769</v>
      </c>
      <c r="H80" s="198">
        <f t="shared" si="17"/>
        <v>0.60187842421080096</v>
      </c>
      <c r="I80" s="117">
        <v>1220</v>
      </c>
      <c r="J80" s="200">
        <f t="shared" si="18"/>
        <v>1.0166666666666666</v>
      </c>
      <c r="K80" s="117">
        <v>1031</v>
      </c>
      <c r="L80" s="200">
        <f t="shared" si="19"/>
        <v>0.85916666666666663</v>
      </c>
      <c r="M80" s="117">
        <v>1038</v>
      </c>
      <c r="N80" s="200">
        <f t="shared" si="20"/>
        <v>0.86499999999999999</v>
      </c>
      <c r="O80" s="117">
        <v>1039</v>
      </c>
      <c r="P80" s="200">
        <f t="shared" si="21"/>
        <v>0.86583333333333334</v>
      </c>
      <c r="Q80" s="117">
        <v>790</v>
      </c>
      <c r="R80" s="202">
        <f t="shared" si="22"/>
        <v>0.61831463605530912</v>
      </c>
      <c r="S80" s="117">
        <v>1015</v>
      </c>
      <c r="T80" s="202">
        <f t="shared" si="23"/>
        <v>0.79441690581789715</v>
      </c>
    </row>
    <row r="82" spans="1:37" s="1" customFormat="1">
      <c r="A82"/>
      <c r="B82" s="6" t="s">
        <v>126</v>
      </c>
      <c r="C82" s="155">
        <f>SUMIF($A$3:$A$80,"Norte",C$3:C$80)</f>
        <v>2089</v>
      </c>
      <c r="D82" s="155">
        <f>SUMIF($A$3:$A$80,"Norte",D$3:D$80)</f>
        <v>1929.6666666666667</v>
      </c>
      <c r="E82" s="117">
        <f>SUMIF($A$3:$A$80,"Norte",E$3:E$80)</f>
        <v>1695</v>
      </c>
      <c r="F82" s="198">
        <f>E82/C82</f>
        <v>0.81139301101005268</v>
      </c>
      <c r="G82" s="117">
        <f>SUMIF($A$3:$A$80,"Norte",G$3:G$80)</f>
        <v>1594</v>
      </c>
      <c r="H82" s="198">
        <f>G82/D82</f>
        <v>0.82604940404214888</v>
      </c>
      <c r="I82" s="117">
        <f>SUMIF($A$3:$A$80,"Norte",I$3:I$80)</f>
        <v>1792</v>
      </c>
      <c r="J82" s="200">
        <f>I82/C82</f>
        <v>0.85782671134514121</v>
      </c>
      <c r="K82" s="117">
        <f>SUMIF($A$3:$A$80,"Norte",K$3:K$80)</f>
        <v>1857</v>
      </c>
      <c r="L82" s="200">
        <f>K82/C82</f>
        <v>0.88894207754906651</v>
      </c>
      <c r="M82" s="6">
        <f>SUMIF($A$3:$A$80,"Norte",M$3:M$80)</f>
        <v>1643</v>
      </c>
      <c r="N82" s="200">
        <f>M82/C82</f>
        <v>0.78650071804691235</v>
      </c>
      <c r="O82" s="6">
        <f>SUMIF($A$3:$A$80,"Norte",O$3:O$80)</f>
        <v>1627</v>
      </c>
      <c r="P82" s="200">
        <f>O82/C82</f>
        <v>0.77884155098133079</v>
      </c>
      <c r="Q82" s="6">
        <f>SUMIF($A$3:$A$80,"Norte",Q$3:Q$80)</f>
        <v>1377</v>
      </c>
      <c r="R82" s="202">
        <f>Q82/D82</f>
        <v>0.71359474866125405</v>
      </c>
      <c r="S82" s="6">
        <f>SUMIF($A$3:$A$80,"Norte",S$3:S$80)</f>
        <v>1695</v>
      </c>
      <c r="T82" s="202">
        <f>S82/D82</f>
        <v>0.8783900500950077</v>
      </c>
    </row>
    <row r="83" spans="1:37" s="1" customFormat="1">
      <c r="A83"/>
      <c r="B83" s="6" t="s">
        <v>127</v>
      </c>
      <c r="C83" s="155">
        <f>SUMIF($A$3:$A$80,"Central",C$3:C$80)</f>
        <v>2513</v>
      </c>
      <c r="D83" s="155">
        <f>SUMIF($A$3:$A$80,"Central",D$3:D$80)</f>
        <v>2281.0000000000005</v>
      </c>
      <c r="E83" s="117">
        <f>SUMIF($A$3:$A$80,"Central",E$3:E$80)</f>
        <v>1910</v>
      </c>
      <c r="F83" s="198">
        <f>E83/C83</f>
        <v>0.76004775169120575</v>
      </c>
      <c r="G83" s="117">
        <f>SUMIF($A$3:$A$80,"Central",G$3:G$80)</f>
        <v>1848</v>
      </c>
      <c r="H83" s="198">
        <f>G83/D83</f>
        <v>0.81017097764138524</v>
      </c>
      <c r="I83" s="117">
        <f>SUMIF($A$3:$A$80,"Central",I$3:I$80)</f>
        <v>2030</v>
      </c>
      <c r="J83" s="200">
        <f>I83/C83</f>
        <v>0.80779944289693595</v>
      </c>
      <c r="K83" s="117">
        <f>SUMIF($A$3:$A$80,"Central",K$3:K$80)</f>
        <v>2072</v>
      </c>
      <c r="L83" s="200">
        <f>K83/C83</f>
        <v>0.82451253481894149</v>
      </c>
      <c r="M83" s="6">
        <f>SUMIF($A$3:$A$80,"Central",M$3:M$80)</f>
        <v>1767</v>
      </c>
      <c r="N83" s="200">
        <f>M83/C83</f>
        <v>0.7031436530043772</v>
      </c>
      <c r="O83" s="6">
        <f>SUMIF($A$3:$A$80,"Central",O$3:O$80)</f>
        <v>1822</v>
      </c>
      <c r="P83" s="200">
        <f>O83/C83</f>
        <v>0.72502984480700361</v>
      </c>
      <c r="Q83" s="6">
        <f>SUMIF($A$3:$A$80,"Central",Q$3:Q$80)</f>
        <v>1551</v>
      </c>
      <c r="R83" s="202">
        <f>Q83/D83</f>
        <v>0.67996492766330541</v>
      </c>
      <c r="S83" s="6">
        <f>SUMIF($A$3:$A$80,"Central",S$3:S$80)</f>
        <v>1805</v>
      </c>
      <c r="T83" s="202">
        <f>S83/D83</f>
        <v>0.7913195966681279</v>
      </c>
    </row>
    <row r="84" spans="1:37" s="1" customFormat="1">
      <c r="A84"/>
      <c r="B84" s="6" t="s">
        <v>128</v>
      </c>
      <c r="C84" s="155">
        <f>SUMIF($A$3:$A$80,"Metropolitana",C$3:C$80)</f>
        <v>10131</v>
      </c>
      <c r="D84" s="155">
        <f>SUMIF($A$3:$A$80,"Metropolitana",D$3:D$80)</f>
        <v>10065.666666666666</v>
      </c>
      <c r="E84" s="117">
        <f>SUMIF($A$3:$A$80,"Metropolitana",E$3:E$80)</f>
        <v>7987</v>
      </c>
      <c r="F84" s="198">
        <f>E84/C84</f>
        <v>0.78837232257427692</v>
      </c>
      <c r="G84" s="117">
        <f>SUMIF($A$3:$A$80,"Metropolitana",G$3:G$80)</f>
        <v>7259</v>
      </c>
      <c r="H84" s="198">
        <f>G84/D84</f>
        <v>0.7211643540749082</v>
      </c>
      <c r="I84" s="117">
        <f>SUMIF($A$3:$A$80,"Metropolitana",I$3:I$80)</f>
        <v>8810</v>
      </c>
      <c r="J84" s="200">
        <f>I84/C84</f>
        <v>0.86960813345178167</v>
      </c>
      <c r="K84" s="117">
        <f>SUMIF($A$3:$A$80,"Metropolitana",K$3:K$80)</f>
        <v>8708</v>
      </c>
      <c r="L84" s="200">
        <f>K84/C84</f>
        <v>0.85954002566380416</v>
      </c>
      <c r="M84" s="6">
        <f>SUMIF($A$3:$A$80,"Metropolitana",M$3:M$80)</f>
        <v>7854</v>
      </c>
      <c r="N84" s="200">
        <f>M84/C84</f>
        <v>0.77524429967426711</v>
      </c>
      <c r="O84" s="6">
        <f>SUMIF($A$3:$A$80,"Metropolitana",O$3:O$80)</f>
        <v>7896</v>
      </c>
      <c r="P84" s="200">
        <f>O84/C84</f>
        <v>0.77938999111637552</v>
      </c>
      <c r="Q84" s="6">
        <f>SUMIF($A$3:$A$80,"Metropolitana",Q$3:Q$80)</f>
        <v>6667</v>
      </c>
      <c r="R84" s="202">
        <f>Q84/D84</f>
        <v>0.66235056462562514</v>
      </c>
      <c r="S84" s="6">
        <f>SUMIF($A$3:$A$80,"Metropolitana",S$3:S$80)</f>
        <v>8035</v>
      </c>
      <c r="T84" s="202">
        <f>S84/D84</f>
        <v>0.79825810510977913</v>
      </c>
    </row>
    <row r="85" spans="1:37" s="1" customFormat="1">
      <c r="A85"/>
      <c r="B85" s="6" t="s">
        <v>129</v>
      </c>
      <c r="C85" s="155">
        <f>SUMIF($A$3:$A$80,"sul",C$3:C$80)</f>
        <v>2855</v>
      </c>
      <c r="D85" s="155">
        <f>SUMIF($A$3:$A$80,"sul",D$3:D$80)</f>
        <v>2895.9999999999995</v>
      </c>
      <c r="E85" s="117">
        <f>SUMIF($A$3:$A$80,"sul",E$3:E$80)</f>
        <v>2461</v>
      </c>
      <c r="F85" s="198">
        <f>E85/C85</f>
        <v>0.86199649737302975</v>
      </c>
      <c r="G85" s="117">
        <f>SUMIF($A$3:$A$80,"sul",G$3:G$80)</f>
        <v>2367</v>
      </c>
      <c r="H85" s="198">
        <f>G85/D85</f>
        <v>0.81733425414364658</v>
      </c>
      <c r="I85" s="117">
        <f>SUMIF($A$3:$A$80,"Sul",I$3:I$80)</f>
        <v>2677</v>
      </c>
      <c r="J85" s="200">
        <f>I85/C85</f>
        <v>0.93765323992994742</v>
      </c>
      <c r="K85" s="117">
        <f>SUMIF($A$3:$A$80,"Sul",K$3:K$80)</f>
        <v>2590</v>
      </c>
      <c r="L85" s="200">
        <f>K85/C85</f>
        <v>0.90718038528896672</v>
      </c>
      <c r="M85" s="6">
        <f>SUMIF($A$3:$A$80,"Sul",M$3:M$80)</f>
        <v>2386</v>
      </c>
      <c r="N85" s="200">
        <f>M85/C85</f>
        <v>0.83572679509632219</v>
      </c>
      <c r="O85" s="6">
        <f>SUMIF($A$3:$A$80,"Sul",O$3:O$80)</f>
        <v>2380</v>
      </c>
      <c r="P85" s="200">
        <f>O85/C85</f>
        <v>0.83362521891418562</v>
      </c>
      <c r="Q85" s="6">
        <f>SUMIF($A$3:$A$80,"Sul",Q$3:Q$80)</f>
        <v>1942</v>
      </c>
      <c r="R85" s="202">
        <f>Q85/D85</f>
        <v>0.67058011049723765</v>
      </c>
      <c r="S85" s="6">
        <f>SUMIF($A$3:$A$80,"Sul",S$3:S$80)</f>
        <v>2374</v>
      </c>
      <c r="T85" s="202">
        <f>S85/D85</f>
        <v>0.81975138121546975</v>
      </c>
    </row>
    <row r="86" spans="1:37" s="1" customFormat="1">
      <c r="A86"/>
      <c r="B86" s="7" t="s">
        <v>130</v>
      </c>
      <c r="C86" s="203">
        <f>SUM(C3:C80)</f>
        <v>17588</v>
      </c>
      <c r="D86" s="203">
        <f>SUM(D3:D80)</f>
        <v>17172.333333333328</v>
      </c>
      <c r="E86" s="7">
        <f>SUM(E3:E80)</f>
        <v>14053</v>
      </c>
      <c r="F86" s="198">
        <f>E86/C86</f>
        <v>0.79901068910620876</v>
      </c>
      <c r="G86" s="7">
        <f>SUM(G3:G80)</f>
        <v>13068</v>
      </c>
      <c r="H86" s="198">
        <f>G86/D86</f>
        <v>0.7609915173632007</v>
      </c>
      <c r="I86" s="7">
        <f>SUM(I3:I80)</f>
        <v>15309</v>
      </c>
      <c r="J86" s="200">
        <f>I86/C86</f>
        <v>0.87042301569251768</v>
      </c>
      <c r="K86" s="7">
        <f>SUM(K3:K80)</f>
        <v>15227</v>
      </c>
      <c r="L86" s="200">
        <f>K86/C86</f>
        <v>0.86576074596315666</v>
      </c>
      <c r="M86" s="7">
        <f>SUM(M3:M80)</f>
        <v>13650</v>
      </c>
      <c r="N86" s="200">
        <f>M86/C86</f>
        <v>0.77609733909483736</v>
      </c>
      <c r="O86" s="7">
        <f>SUM(O3:O80)</f>
        <v>13725</v>
      </c>
      <c r="P86" s="200">
        <f>O86/C86</f>
        <v>0.78036161018876504</v>
      </c>
      <c r="Q86" s="7">
        <f>SUM(Q3:Q80)</f>
        <v>11537</v>
      </c>
      <c r="R86" s="229">
        <f>Q86/D86</f>
        <v>0.67183648116155847</v>
      </c>
      <c r="S86" s="7">
        <f>SUM(S3:S80)</f>
        <v>13909</v>
      </c>
      <c r="T86" s="229">
        <f>S86/D86</f>
        <v>0.80996564240930202</v>
      </c>
    </row>
    <row r="88" spans="1:37">
      <c r="U88" s="194"/>
      <c r="V88" s="194"/>
      <c r="W88" s="194"/>
      <c r="X88" s="194"/>
      <c r="Y88" s="194"/>
      <c r="Z88" s="194"/>
      <c r="AA88" s="194"/>
    </row>
    <row r="91" spans="1:37" s="299" customFormat="1">
      <c r="A91" s="231" t="s">
        <v>243</v>
      </c>
      <c r="B91" s="232"/>
      <c r="C91" s="232"/>
      <c r="D91" s="232"/>
      <c r="E91" s="232"/>
      <c r="F91" s="232" t="s">
        <v>0</v>
      </c>
      <c r="G91" s="232"/>
      <c r="H91" s="232"/>
      <c r="I91" s="232"/>
      <c r="J91" s="232"/>
      <c r="K91" s="232"/>
      <c r="L91" s="232"/>
      <c r="M91" s="232"/>
      <c r="N91" s="232"/>
      <c r="O91" s="232"/>
      <c r="P91" s="233"/>
      <c r="Q91" s="233"/>
      <c r="R91" s="234"/>
      <c r="S91" s="234"/>
      <c r="T91" s="234"/>
      <c r="U91" s="234"/>
      <c r="V91" s="234"/>
      <c r="W91" s="234"/>
      <c r="X91" s="234"/>
      <c r="Y91" s="234"/>
      <c r="Z91" s="234"/>
      <c r="AA91" s="234"/>
      <c r="AB91" s="233"/>
      <c r="AC91" s="235"/>
      <c r="AD91" s="233"/>
      <c r="AE91" s="233"/>
      <c r="AF91" s="233"/>
      <c r="AG91" s="233"/>
      <c r="AH91" s="236"/>
      <c r="AI91" s="236"/>
      <c r="AJ91" s="236"/>
      <c r="AK91" s="237"/>
    </row>
    <row r="92" spans="1:37" s="299" customFormat="1">
      <c r="A92" s="238" t="s">
        <v>237</v>
      </c>
      <c r="B92" s="239"/>
      <c r="C92" s="239"/>
      <c r="D92" s="239"/>
      <c r="E92" s="239" t="s">
        <v>0</v>
      </c>
      <c r="F92" s="239"/>
      <c r="G92" s="239" t="s">
        <v>0</v>
      </c>
      <c r="H92" s="239"/>
      <c r="I92" s="239" t="s">
        <v>0</v>
      </c>
      <c r="J92" s="239"/>
      <c r="K92" s="239"/>
      <c r="L92" s="239"/>
      <c r="M92" s="239"/>
      <c r="N92" s="239"/>
      <c r="O92" s="239"/>
      <c r="P92" s="240"/>
      <c r="Q92" s="240"/>
      <c r="R92" s="241"/>
      <c r="S92" s="241"/>
      <c r="T92" s="241"/>
      <c r="U92" s="241"/>
      <c r="V92" s="241"/>
      <c r="W92" s="241"/>
      <c r="X92" s="241"/>
      <c r="Y92" s="241"/>
      <c r="Z92" s="241"/>
      <c r="AA92" s="241"/>
      <c r="AB92" s="240"/>
      <c r="AC92" s="241"/>
      <c r="AD92" s="240"/>
      <c r="AE92" s="240"/>
      <c r="AF92" s="240"/>
      <c r="AG92" s="240"/>
      <c r="AH92" s="242"/>
      <c r="AI92" s="242"/>
      <c r="AJ92" s="242"/>
      <c r="AK92" s="243"/>
    </row>
    <row r="93" spans="1:37" s="299" customFormat="1">
      <c r="A93" s="244" t="s">
        <v>133</v>
      </c>
      <c r="B93" s="245"/>
      <c r="C93" s="245"/>
      <c r="D93" s="246"/>
      <c r="E93" s="246"/>
      <c r="F93" s="246"/>
      <c r="G93" s="246"/>
      <c r="H93" s="246"/>
      <c r="I93" s="246"/>
      <c r="J93" s="246"/>
      <c r="K93" s="246"/>
      <c r="L93" s="246"/>
      <c r="M93" s="246"/>
      <c r="N93" s="246"/>
      <c r="O93" s="246"/>
      <c r="P93" s="240"/>
      <c r="Q93" s="240"/>
      <c r="R93" s="241"/>
      <c r="S93" s="241"/>
      <c r="T93" s="241"/>
      <c r="U93" s="241"/>
      <c r="V93" s="241"/>
      <c r="W93" s="241"/>
      <c r="X93" s="241"/>
      <c r="Y93" s="241"/>
      <c r="Z93" s="241"/>
      <c r="AA93" s="241"/>
      <c r="AB93" s="240"/>
      <c r="AC93" s="241"/>
      <c r="AD93" s="240"/>
      <c r="AE93" s="240"/>
      <c r="AF93" s="240"/>
      <c r="AG93" s="240"/>
      <c r="AH93" s="242"/>
      <c r="AI93" s="242"/>
      <c r="AJ93" s="242"/>
      <c r="AK93" s="243"/>
    </row>
    <row r="94" spans="1:37" s="299" customFormat="1" ht="17.25" customHeight="1">
      <c r="A94" s="230" t="s">
        <v>238</v>
      </c>
      <c r="B94" s="239"/>
      <c r="C94" s="239"/>
      <c r="D94" s="239"/>
      <c r="E94" s="239"/>
      <c r="F94" s="239"/>
      <c r="G94" s="239"/>
      <c r="H94" s="239"/>
      <c r="I94" s="239"/>
      <c r="J94" s="239"/>
      <c r="K94" s="239"/>
      <c r="L94" s="239"/>
      <c r="M94" s="239"/>
      <c r="N94" s="239"/>
      <c r="O94" s="239"/>
      <c r="P94" s="240"/>
      <c r="Q94" s="240"/>
      <c r="R94" s="241"/>
      <c r="S94" s="241"/>
      <c r="T94" s="241"/>
      <c r="U94" s="241"/>
      <c r="V94" s="241"/>
      <c r="W94" s="241"/>
      <c r="X94" s="241"/>
      <c r="Y94" s="241"/>
      <c r="Z94" s="241"/>
      <c r="AA94" s="241"/>
      <c r="AB94" s="240"/>
      <c r="AC94" s="247"/>
      <c r="AD94" s="240"/>
      <c r="AE94" s="240"/>
      <c r="AF94" s="240"/>
      <c r="AG94" s="240"/>
      <c r="AH94" s="242"/>
      <c r="AI94" s="242"/>
      <c r="AJ94" s="242"/>
      <c r="AK94" s="243"/>
    </row>
    <row r="95" spans="1:37" s="299" customFormat="1">
      <c r="A95" s="238" t="s">
        <v>244</v>
      </c>
      <c r="B95" s="239"/>
      <c r="C95" s="248"/>
      <c r="D95" s="248"/>
      <c r="E95" s="248"/>
      <c r="F95" s="248"/>
      <c r="G95" s="248"/>
      <c r="H95" s="248"/>
      <c r="I95" s="248"/>
      <c r="J95" s="248"/>
      <c r="K95" s="248"/>
      <c r="L95" s="248"/>
      <c r="M95" s="248"/>
      <c r="N95" s="248"/>
      <c r="O95" s="248"/>
      <c r="P95" s="240"/>
      <c r="Q95" s="240"/>
      <c r="R95" s="241"/>
      <c r="S95" s="241"/>
      <c r="T95" s="241"/>
      <c r="U95" s="241"/>
      <c r="V95" s="241"/>
      <c r="W95" s="241"/>
      <c r="X95" s="241"/>
      <c r="Y95" s="241"/>
      <c r="Z95" s="242"/>
      <c r="AA95" s="242"/>
      <c r="AB95" s="240"/>
      <c r="AC95" s="241"/>
      <c r="AD95" s="240"/>
      <c r="AE95" s="241"/>
      <c r="AF95" s="241"/>
      <c r="AG95" s="240"/>
      <c r="AH95" s="242"/>
      <c r="AI95" s="242"/>
      <c r="AJ95" s="242"/>
      <c r="AK95" s="243"/>
    </row>
    <row r="96" spans="1:37" s="299" customFormat="1">
      <c r="A96" s="238" t="s">
        <v>134</v>
      </c>
      <c r="B96" s="239"/>
      <c r="C96" s="248"/>
      <c r="D96" s="248"/>
      <c r="E96" s="248"/>
      <c r="F96" s="248"/>
      <c r="G96" s="248"/>
      <c r="H96" s="248"/>
      <c r="I96" s="248"/>
      <c r="J96" s="248"/>
      <c r="K96" s="248"/>
      <c r="L96" s="248"/>
      <c r="M96" s="248"/>
      <c r="N96" s="248"/>
      <c r="O96" s="248"/>
      <c r="P96" s="240"/>
      <c r="Q96" s="240"/>
      <c r="R96" s="241"/>
      <c r="S96" s="241"/>
      <c r="T96" s="241"/>
      <c r="U96" s="241"/>
      <c r="V96" s="241"/>
      <c r="W96" s="241"/>
      <c r="X96" s="241"/>
      <c r="Y96" s="241"/>
      <c r="Z96" s="242"/>
      <c r="AA96" s="242"/>
      <c r="AB96" s="240"/>
      <c r="AC96" s="241"/>
      <c r="AD96" s="240"/>
      <c r="AE96" s="241"/>
      <c r="AF96" s="241"/>
      <c r="AG96" s="240"/>
      <c r="AH96" s="242"/>
      <c r="AI96" s="242"/>
      <c r="AJ96" s="242"/>
      <c r="AK96" s="243"/>
    </row>
    <row r="97" spans="1:38" s="299" customFormat="1">
      <c r="A97" s="249" t="s">
        <v>135</v>
      </c>
      <c r="B97" s="250"/>
      <c r="C97" s="251"/>
      <c r="D97" s="251"/>
      <c r="E97" s="251"/>
      <c r="F97" s="251"/>
      <c r="G97" s="251"/>
      <c r="H97" s="251"/>
      <c r="I97" s="251"/>
      <c r="J97" s="251"/>
      <c r="K97" s="251"/>
      <c r="L97" s="251"/>
      <c r="M97" s="251"/>
      <c r="N97" s="251"/>
      <c r="O97" s="251"/>
      <c r="P97" s="252"/>
      <c r="Q97" s="252"/>
      <c r="R97" s="253"/>
      <c r="S97" s="253"/>
      <c r="T97" s="253"/>
      <c r="U97" s="253"/>
      <c r="V97" s="253"/>
      <c r="W97" s="253"/>
      <c r="X97" s="253"/>
      <c r="Y97" s="253"/>
      <c r="Z97" s="254"/>
      <c r="AA97" s="254"/>
      <c r="AB97" s="252"/>
      <c r="AC97" s="253"/>
      <c r="AD97" s="252"/>
      <c r="AE97" s="253"/>
      <c r="AF97" s="253"/>
      <c r="AG97" s="252"/>
      <c r="AH97" s="254"/>
      <c r="AI97" s="254"/>
      <c r="AJ97" s="254"/>
      <c r="AK97" s="255"/>
    </row>
    <row r="98" spans="1:38" s="149" customFormat="1">
      <c r="A98" s="166"/>
      <c r="B98" s="163"/>
      <c r="C98" s="164"/>
      <c r="D98" s="164"/>
      <c r="E98" s="164"/>
      <c r="F98" s="164"/>
      <c r="G98" s="164"/>
      <c r="H98" s="164"/>
      <c r="I98" s="164"/>
      <c r="J98" s="164"/>
      <c r="K98" s="164"/>
      <c r="L98" s="164"/>
      <c r="M98" s="164"/>
      <c r="N98" s="164"/>
      <c r="O98" s="164"/>
      <c r="P98" s="164"/>
      <c r="Q98" s="164"/>
      <c r="R98" s="165"/>
      <c r="S98" s="165"/>
      <c r="T98" s="165"/>
      <c r="U98" s="165"/>
      <c r="V98" s="165"/>
      <c r="W98" s="165"/>
      <c r="X98" s="165"/>
      <c r="Y98" s="165"/>
      <c r="AB98"/>
      <c r="AC98" s="165"/>
      <c r="AD98"/>
      <c r="AE98" s="165"/>
      <c r="AF98" s="165"/>
      <c r="AG98"/>
    </row>
    <row r="99" spans="1:38" s="299" customFormat="1">
      <c r="A99" s="166"/>
      <c r="B99" s="163"/>
      <c r="C99" s="164"/>
      <c r="D99" s="164"/>
      <c r="E99" s="164"/>
      <c r="F99" s="164"/>
      <c r="G99" s="164"/>
      <c r="H99" s="164"/>
      <c r="I99" s="164"/>
      <c r="J99" s="164"/>
      <c r="K99" s="164"/>
      <c r="L99" s="164"/>
      <c r="M99" s="164"/>
      <c r="N99" s="164"/>
      <c r="O99" s="164"/>
      <c r="P99" s="164"/>
      <c r="Q99" s="164"/>
      <c r="R99" s="165"/>
      <c r="S99" s="165"/>
      <c r="T99" s="165"/>
      <c r="U99" s="165"/>
      <c r="V99" s="165"/>
      <c r="W99" s="165"/>
      <c r="X99" s="165"/>
      <c r="Y99" s="165"/>
      <c r="AB99"/>
      <c r="AC99" s="165"/>
      <c r="AD99"/>
      <c r="AE99" s="165"/>
      <c r="AF99" s="165"/>
      <c r="AG99"/>
    </row>
    <row r="100" spans="1:38" s="299" customFormat="1">
      <c r="A100" s="259" t="s">
        <v>136</v>
      </c>
      <c r="B100" s="260"/>
      <c r="C100" s="260"/>
      <c r="D100" s="260"/>
      <c r="E100" s="260"/>
      <c r="F100" s="260"/>
      <c r="G100" s="261"/>
      <c r="H100" s="261"/>
      <c r="I100" s="261"/>
      <c r="J100" s="261"/>
      <c r="K100" s="261"/>
      <c r="L100" s="261"/>
      <c r="M100" s="261"/>
      <c r="N100" s="261"/>
      <c r="O100" s="261"/>
      <c r="P100" s="261"/>
      <c r="Q100" s="261"/>
      <c r="R100" s="262"/>
      <c r="S100" s="262"/>
      <c r="T100" s="262"/>
      <c r="U100" s="262"/>
      <c r="V100" s="262"/>
      <c r="W100" s="262"/>
      <c r="X100" s="261"/>
      <c r="Y100" s="262"/>
      <c r="Z100" s="262"/>
      <c r="AA100" s="261"/>
      <c r="AB100" s="262"/>
      <c r="AC100" s="262"/>
      <c r="AD100" s="263"/>
      <c r="AE100" s="263"/>
      <c r="AF100" s="263"/>
      <c r="AG100" s="263"/>
      <c r="AH100" s="263"/>
      <c r="AI100" s="263"/>
      <c r="AJ100" s="263"/>
      <c r="AK100" s="263"/>
      <c r="AL100" s="264"/>
    </row>
    <row r="101" spans="1:38" s="299" customFormat="1">
      <c r="A101" s="265"/>
      <c r="B101" s="256"/>
      <c r="C101" s="256"/>
      <c r="D101" s="256"/>
      <c r="E101" s="256"/>
      <c r="F101" s="256"/>
      <c r="G101" s="257"/>
      <c r="H101" s="257"/>
      <c r="I101" s="257"/>
      <c r="J101" s="257"/>
      <c r="K101" s="257"/>
      <c r="L101" s="257"/>
      <c r="M101" s="257"/>
      <c r="N101" s="257"/>
      <c r="O101" s="257"/>
      <c r="P101" s="257"/>
      <c r="Q101" s="257"/>
      <c r="R101" s="266" t="s">
        <v>0</v>
      </c>
      <c r="S101" s="266"/>
      <c r="T101" s="266"/>
      <c r="U101" s="266"/>
      <c r="V101" s="266"/>
      <c r="W101" s="266"/>
      <c r="X101" s="257"/>
      <c r="Y101" s="266"/>
      <c r="Z101" s="266"/>
      <c r="AA101" s="257"/>
      <c r="AB101" s="266"/>
      <c r="AC101" s="266"/>
      <c r="AD101" s="267"/>
      <c r="AE101" s="267"/>
      <c r="AF101" s="267"/>
      <c r="AG101" s="267"/>
      <c r="AH101" s="267"/>
      <c r="AI101" s="267"/>
      <c r="AJ101" s="267"/>
      <c r="AK101" s="267"/>
      <c r="AL101" s="268"/>
    </row>
    <row r="102" spans="1:38" s="222" customFormat="1">
      <c r="A102" s="274" t="s">
        <v>239</v>
      </c>
      <c r="B102" s="258"/>
      <c r="C102" s="258"/>
      <c r="D102" s="258"/>
      <c r="E102" s="258"/>
      <c r="F102" s="258"/>
      <c r="G102" s="258"/>
      <c r="H102" s="258"/>
      <c r="I102" s="258"/>
      <c r="J102" s="258"/>
      <c r="K102" s="258"/>
      <c r="L102" s="258"/>
      <c r="M102" s="258"/>
      <c r="N102" s="258" t="s">
        <v>0</v>
      </c>
      <c r="O102" s="257"/>
      <c r="P102" s="257"/>
      <c r="Q102" s="257"/>
      <c r="R102" s="269"/>
      <c r="S102" s="269"/>
      <c r="T102" s="269"/>
      <c r="U102" s="269"/>
      <c r="V102" s="269"/>
      <c r="W102" s="269"/>
      <c r="X102" s="269"/>
      <c r="Y102" s="269"/>
      <c r="Z102" s="269"/>
      <c r="AA102" s="269"/>
      <c r="AB102" s="269"/>
      <c r="AC102" s="269"/>
      <c r="AD102" s="269"/>
      <c r="AE102" s="269"/>
      <c r="AF102" s="269"/>
      <c r="AG102" s="269"/>
      <c r="AH102" s="269"/>
      <c r="AI102" s="269"/>
      <c r="AJ102" s="269"/>
      <c r="AK102" s="269"/>
      <c r="AL102" s="270"/>
    </row>
    <row r="103" spans="1:38" s="223" customFormat="1">
      <c r="A103" s="301" t="s">
        <v>240</v>
      </c>
      <c r="B103" s="257"/>
      <c r="C103" s="257"/>
      <c r="D103" s="257"/>
      <c r="E103" s="257"/>
      <c r="F103" s="257"/>
      <c r="G103" s="257"/>
      <c r="H103" s="257"/>
      <c r="I103" s="257"/>
      <c r="J103" s="257"/>
      <c r="K103" s="257"/>
      <c r="L103" s="257"/>
      <c r="M103" s="257"/>
      <c r="N103" s="257"/>
      <c r="O103" s="257"/>
      <c r="P103" s="257"/>
      <c r="Q103" s="257"/>
      <c r="R103" s="272"/>
      <c r="S103" s="272"/>
      <c r="T103" s="272"/>
      <c r="U103" s="272"/>
      <c r="V103" s="272"/>
      <c r="W103" s="272"/>
      <c r="X103" s="272"/>
      <c r="Y103" s="272"/>
      <c r="Z103" s="272"/>
      <c r="AA103" s="272"/>
      <c r="AB103" s="272"/>
      <c r="AC103" s="272"/>
      <c r="AD103" s="272"/>
      <c r="AE103" s="272"/>
      <c r="AF103" s="272"/>
      <c r="AG103" s="272"/>
      <c r="AH103" s="272"/>
      <c r="AI103" s="272"/>
      <c r="AJ103" s="272"/>
      <c r="AK103" s="272"/>
      <c r="AL103" s="273"/>
    </row>
    <row r="104" spans="1:38" s="224" customFormat="1">
      <c r="A104" s="274" t="s">
        <v>241</v>
      </c>
      <c r="B104" s="258"/>
      <c r="C104" s="258"/>
      <c r="D104" s="258"/>
      <c r="E104" s="258"/>
      <c r="F104" s="258"/>
      <c r="G104" s="258"/>
      <c r="H104" s="258"/>
      <c r="I104" s="258"/>
      <c r="J104" s="258"/>
      <c r="K104" s="258"/>
      <c r="L104" s="258"/>
      <c r="M104" s="258"/>
      <c r="N104" s="258"/>
      <c r="O104" s="257"/>
      <c r="P104" s="257"/>
      <c r="Q104" s="257"/>
      <c r="R104" s="275"/>
      <c r="S104" s="275"/>
      <c r="T104" s="275"/>
      <c r="U104" s="275"/>
      <c r="V104" s="275"/>
      <c r="W104" s="275"/>
      <c r="X104" s="258"/>
      <c r="Y104" s="275"/>
      <c r="Z104" s="275"/>
      <c r="AA104" s="258"/>
      <c r="AB104" s="275"/>
      <c r="AC104" s="275"/>
      <c r="AD104" s="276"/>
      <c r="AE104" s="276"/>
      <c r="AF104" s="276"/>
      <c r="AG104" s="276"/>
      <c r="AH104" s="276"/>
      <c r="AI104" s="276"/>
      <c r="AJ104" s="276"/>
      <c r="AK104" s="276"/>
      <c r="AL104" s="277"/>
    </row>
    <row r="105" spans="1:38" s="299" customFormat="1" ht="15" customHeight="1">
      <c r="A105" s="287" t="s">
        <v>231</v>
      </c>
      <c r="B105" s="257"/>
      <c r="C105" s="257"/>
      <c r="D105" s="257"/>
      <c r="E105" s="257"/>
      <c r="F105" s="257"/>
      <c r="G105" s="257"/>
      <c r="H105" s="257"/>
      <c r="I105" s="257"/>
      <c r="J105" s="257"/>
      <c r="K105" s="257"/>
      <c r="L105" s="257"/>
      <c r="M105" s="257"/>
      <c r="N105" s="257"/>
      <c r="O105" s="257"/>
      <c r="P105" s="257"/>
      <c r="Q105" s="257"/>
      <c r="R105" s="266"/>
      <c r="S105" s="266"/>
      <c r="T105" s="266"/>
      <c r="U105" s="266"/>
      <c r="V105" s="266"/>
      <c r="W105" s="266"/>
      <c r="X105" s="257"/>
      <c r="Y105" s="266"/>
      <c r="Z105" s="266"/>
      <c r="AA105" s="257"/>
      <c r="AB105" s="266"/>
      <c r="AC105" s="266"/>
      <c r="AD105" s="267"/>
      <c r="AE105" s="267"/>
      <c r="AF105" s="267"/>
      <c r="AG105" s="267"/>
      <c r="AH105" s="267"/>
      <c r="AI105" s="267"/>
      <c r="AJ105" s="267"/>
      <c r="AK105" s="267"/>
      <c r="AL105" s="268"/>
    </row>
    <row r="106" spans="1:38" s="224" customFormat="1" ht="15" customHeight="1">
      <c r="A106" s="274" t="s">
        <v>221</v>
      </c>
      <c r="B106" s="258"/>
      <c r="C106" s="258"/>
      <c r="D106" s="258"/>
      <c r="E106" s="258"/>
      <c r="F106" s="258"/>
      <c r="G106" s="258"/>
      <c r="H106" s="258"/>
      <c r="I106" s="258"/>
      <c r="J106" s="258"/>
      <c r="K106" s="258"/>
      <c r="L106" s="258"/>
      <c r="M106" s="258"/>
      <c r="N106" s="258"/>
      <c r="O106" s="257"/>
      <c r="P106" s="257"/>
      <c r="Q106" s="257"/>
      <c r="R106" s="275"/>
      <c r="S106" s="275"/>
      <c r="T106" s="275"/>
      <c r="U106" s="275"/>
      <c r="V106" s="275"/>
      <c r="W106" s="275"/>
      <c r="X106" s="258"/>
      <c r="Y106" s="275"/>
      <c r="Z106" s="275"/>
      <c r="AA106" s="258"/>
      <c r="AB106" s="275"/>
      <c r="AC106" s="275"/>
      <c r="AD106" s="276"/>
      <c r="AE106" s="276"/>
      <c r="AF106" s="276"/>
      <c r="AG106" s="276"/>
      <c r="AH106" s="276"/>
      <c r="AI106" s="276"/>
      <c r="AJ106" s="276"/>
      <c r="AK106" s="276"/>
      <c r="AL106" s="277"/>
    </row>
    <row r="107" spans="1:38" s="165" customFormat="1">
      <c r="A107" s="302" t="s">
        <v>242</v>
      </c>
      <c r="B107" s="303"/>
      <c r="C107" s="303"/>
      <c r="D107" s="303"/>
      <c r="E107" s="303"/>
      <c r="F107" s="303"/>
      <c r="G107" s="303"/>
      <c r="H107" s="303"/>
      <c r="I107" s="303"/>
      <c r="J107" s="303"/>
      <c r="K107" s="303"/>
      <c r="L107" s="303"/>
      <c r="M107" s="303"/>
      <c r="N107" s="303"/>
      <c r="O107" s="303"/>
      <c r="P107" s="303"/>
      <c r="Q107" s="303"/>
      <c r="R107" s="266"/>
      <c r="S107" s="266"/>
      <c r="T107" s="266"/>
      <c r="U107" s="266"/>
      <c r="V107" s="266"/>
      <c r="W107" s="266"/>
      <c r="X107" s="266"/>
      <c r="Y107" s="266"/>
      <c r="Z107" s="266"/>
      <c r="AA107" s="266"/>
      <c r="AB107" s="303"/>
      <c r="AC107" s="266"/>
      <c r="AD107" s="266"/>
      <c r="AE107" s="266"/>
      <c r="AF107" s="266"/>
      <c r="AG107" s="266"/>
      <c r="AH107" s="266"/>
      <c r="AI107" s="266"/>
      <c r="AJ107" s="266"/>
      <c r="AK107" s="266"/>
      <c r="AL107" s="278"/>
    </row>
    <row r="108" spans="1:38" s="165" customFormat="1">
      <c r="A108" s="271"/>
      <c r="B108" s="257"/>
      <c r="C108" s="257"/>
      <c r="D108" s="257"/>
      <c r="E108" s="257"/>
      <c r="F108" s="257"/>
      <c r="G108" s="257"/>
      <c r="H108" s="257"/>
      <c r="I108" s="257"/>
      <c r="J108" s="257"/>
      <c r="K108" s="257"/>
      <c r="L108" s="257"/>
      <c r="M108" s="257"/>
      <c r="N108" s="257"/>
      <c r="O108" s="257"/>
      <c r="P108" s="257"/>
      <c r="Q108" s="257"/>
      <c r="R108" s="266"/>
      <c r="S108" s="266"/>
      <c r="T108" s="266"/>
      <c r="U108" s="266"/>
      <c r="V108" s="266"/>
      <c r="W108" s="266"/>
      <c r="X108" s="266"/>
      <c r="Y108" s="266"/>
      <c r="Z108" s="266"/>
      <c r="AA108" s="266"/>
      <c r="AB108" s="257"/>
      <c r="AC108" s="266"/>
      <c r="AD108" s="266"/>
      <c r="AE108" s="266"/>
      <c r="AF108" s="266"/>
      <c r="AG108" s="266"/>
      <c r="AH108" s="266"/>
      <c r="AI108" s="266"/>
      <c r="AJ108" s="266"/>
      <c r="AK108" s="266"/>
      <c r="AL108" s="278"/>
    </row>
    <row r="109" spans="1:38" s="299" customFormat="1">
      <c r="A109" s="279" t="s">
        <v>137</v>
      </c>
      <c r="B109" s="280"/>
      <c r="C109" s="280"/>
      <c r="D109" s="280"/>
      <c r="E109" s="280"/>
      <c r="F109" s="280"/>
      <c r="G109" s="280"/>
      <c r="H109" s="280"/>
      <c r="I109" s="280"/>
      <c r="J109" s="280"/>
      <c r="K109" s="280"/>
      <c r="L109" s="280"/>
      <c r="M109" s="280"/>
      <c r="N109" s="280"/>
      <c r="O109" s="280"/>
      <c r="P109" s="280"/>
      <c r="Q109" s="280"/>
      <c r="R109" s="281"/>
      <c r="S109" s="281"/>
      <c r="T109" s="281"/>
      <c r="U109" s="281"/>
      <c r="V109" s="281"/>
      <c r="W109" s="281"/>
      <c r="X109" s="281"/>
      <c r="Y109" s="281"/>
      <c r="Z109" s="281"/>
      <c r="AA109" s="281"/>
      <c r="AB109" s="281"/>
      <c r="AC109" s="281"/>
      <c r="AD109" s="280"/>
      <c r="AE109" s="281"/>
      <c r="AF109" s="281"/>
      <c r="AG109" s="280"/>
      <c r="AH109" s="282"/>
      <c r="AI109" s="282"/>
      <c r="AJ109" s="282"/>
      <c r="AK109" s="282"/>
      <c r="AL109" s="283"/>
    </row>
  </sheetData>
  <autoFilter ref="A2:T80"/>
  <customSheetViews>
    <customSheetView guid="{3750D93B-2A32-4040-BAE5-F8408ECDBB1D}" showGridLines="0">
      <pane ySplit="1" topLeftCell="A2" state="frozen"/>
      <selection activeCell="A95" sqref="A95:N95"/>
      <pageMargins left="0" right="0" top="0" bottom="0" header="0" footer="0"/>
      <pageSetup paperSize="9" orientation="portrait"/>
    </customSheetView>
    <customSheetView guid="{1A030D3C-92EE-4DAF-ABAC-228947DF045D}" showGridLines="0">
      <pane ySplit="1" topLeftCell="A2" state="frozen"/>
      <selection activeCell="A95" sqref="A95:N95"/>
      <pageMargins left="0" right="0" top="0" bottom="0" header="0" footer="0"/>
      <pageSetup paperSize="9" orientation="portrait"/>
    </customSheetView>
    <customSheetView guid="{9EFA0E2E-4423-4194-BE85-A51AF61C76D7}" showGridLines="0">
      <pane xSplit="6" ySplit="2" topLeftCell="G3" state="frozen"/>
      <selection activeCell="F9" sqref="F9"/>
      <pageMargins left="0" right="0" top="0" bottom="0" header="0" footer="0"/>
      <pageSetup paperSize="9" orientation="portrait"/>
    </customSheetView>
  </customSheetViews>
  <mergeCells count="3">
    <mergeCell ref="E1:H1"/>
    <mergeCell ref="I1:P1"/>
    <mergeCell ref="Q1:T1"/>
  </mergeCells>
  <conditionalFormatting sqref="R86 T86">
    <cfRule type="cellIs" dxfId="1" priority="2" operator="greaterThan">
      <formula>0.95</formula>
    </cfRule>
  </conditionalFormatting>
  <pageMargins left="0.511811024" right="0.511811024" top="0.78740157499999996" bottom="0.78740157499999996" header="0.31496062000000002" footer="0.31496062000000002"/>
  <pageSetup paperSize="9" orientation="portrait" r:id="rId1"/>
  <ignoredErrors>
    <ignoredError sqref="T82:T85 R82:R85 L82:L86 Q86:T86 J82:J86" formula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4">
    <tabColor theme="4" tint="0.39994506668294322"/>
  </sheetPr>
  <dimension ref="A1:AL109"/>
  <sheetViews>
    <sheetView showGridLines="0" workbookViewId="0">
      <pane xSplit="4" ySplit="2" topLeftCell="E78" activePane="bottomRight" state="frozen"/>
      <selection activeCell="A95" sqref="A95"/>
      <selection pane="topRight" activeCell="A95" sqref="A95"/>
      <selection pane="bottomLeft" activeCell="A95" sqref="A95"/>
      <selection pane="bottomRight" activeCell="A95" sqref="A95"/>
    </sheetView>
  </sheetViews>
  <sheetFormatPr defaultColWidth="9" defaultRowHeight="15"/>
  <cols>
    <col min="1" max="1" width="18.140625" customWidth="1"/>
    <col min="2" max="2" width="23.85546875" customWidth="1"/>
    <col min="3" max="4" width="14.140625" style="194" customWidth="1"/>
    <col min="5" max="5" width="12" style="194" customWidth="1"/>
    <col min="6" max="20" width="13" style="194" customWidth="1"/>
  </cols>
  <sheetData>
    <row r="1" spans="1:20">
      <c r="E1" s="335" t="s">
        <v>141</v>
      </c>
      <c r="F1" s="335"/>
      <c r="G1" s="335"/>
      <c r="H1" s="335"/>
      <c r="I1" s="336" t="s">
        <v>142</v>
      </c>
      <c r="J1" s="337"/>
      <c r="K1" s="337"/>
      <c r="L1" s="337"/>
      <c r="M1" s="337"/>
      <c r="N1" s="337"/>
      <c r="O1" s="337"/>
      <c r="P1" s="338"/>
      <c r="Q1" s="339" t="s">
        <v>143</v>
      </c>
      <c r="R1" s="339"/>
      <c r="S1" s="339"/>
      <c r="T1" s="339"/>
    </row>
    <row r="2" spans="1:20" ht="59.25" customHeight="1">
      <c r="A2" s="2" t="s">
        <v>5</v>
      </c>
      <c r="B2" s="2" t="s">
        <v>6</v>
      </c>
      <c r="C2" s="17" t="s">
        <v>163</v>
      </c>
      <c r="D2" s="17" t="s">
        <v>164</v>
      </c>
      <c r="E2" s="195" t="s">
        <v>146</v>
      </c>
      <c r="F2" s="196" t="s">
        <v>147</v>
      </c>
      <c r="G2" s="195" t="s">
        <v>148</v>
      </c>
      <c r="H2" s="196" t="s">
        <v>149</v>
      </c>
      <c r="I2" s="195" t="s">
        <v>150</v>
      </c>
      <c r="J2" s="199" t="s">
        <v>151</v>
      </c>
      <c r="K2" s="195" t="s">
        <v>152</v>
      </c>
      <c r="L2" s="199" t="s">
        <v>153</v>
      </c>
      <c r="M2" s="195" t="s">
        <v>154</v>
      </c>
      <c r="N2" s="199" t="s">
        <v>155</v>
      </c>
      <c r="O2" s="195" t="s">
        <v>156</v>
      </c>
      <c r="P2" s="199" t="s">
        <v>157</v>
      </c>
      <c r="Q2" s="195" t="s">
        <v>158</v>
      </c>
      <c r="R2" s="201" t="s">
        <v>159</v>
      </c>
      <c r="S2" s="195" t="s">
        <v>160</v>
      </c>
      <c r="T2" s="201" t="s">
        <v>161</v>
      </c>
    </row>
    <row r="3" spans="1:20">
      <c r="A3" s="4" t="s">
        <v>40</v>
      </c>
      <c r="B3" s="4" t="s">
        <v>41</v>
      </c>
      <c r="C3" s="155">
        <v>123</v>
      </c>
      <c r="D3" s="197">
        <v>138.66666666666666</v>
      </c>
      <c r="E3" s="117">
        <v>120</v>
      </c>
      <c r="F3" s="198">
        <f t="shared" ref="F3:F34" si="0">E3/C3</f>
        <v>0.97560975609756095</v>
      </c>
      <c r="G3" s="117">
        <v>134</v>
      </c>
      <c r="H3" s="198">
        <f t="shared" ref="H3:H34" si="1">G3/D3</f>
        <v>0.96634615384615397</v>
      </c>
      <c r="I3" s="117">
        <v>106</v>
      </c>
      <c r="J3" s="200">
        <f t="shared" ref="J3:J34" si="2">I3/C3</f>
        <v>0.86178861788617889</v>
      </c>
      <c r="K3" s="117">
        <v>111</v>
      </c>
      <c r="L3" s="200">
        <f t="shared" ref="L3:L34" si="3">K3/C3</f>
        <v>0.90243902439024393</v>
      </c>
      <c r="M3" s="117">
        <v>113</v>
      </c>
      <c r="N3" s="200">
        <f t="shared" ref="N3:N34" si="4">M3/C3</f>
        <v>0.91869918699186992</v>
      </c>
      <c r="O3" s="117">
        <v>114</v>
      </c>
      <c r="P3" s="200">
        <f t="shared" ref="P3:P34" si="5">O3/C3</f>
        <v>0.92682926829268297</v>
      </c>
      <c r="Q3" s="117">
        <v>131</v>
      </c>
      <c r="R3" s="202">
        <f t="shared" ref="R3:R34" si="6">Q3/D3</f>
        <v>0.94471153846153855</v>
      </c>
      <c r="S3" s="117">
        <v>142</v>
      </c>
      <c r="T3" s="202">
        <f t="shared" ref="T3:T34" si="7">S3/D3</f>
        <v>1.0240384615384617</v>
      </c>
    </row>
    <row r="4" spans="1:20">
      <c r="A4" s="4" t="s">
        <v>43</v>
      </c>
      <c r="B4" s="4" t="s">
        <v>44</v>
      </c>
      <c r="C4" s="155">
        <v>48</v>
      </c>
      <c r="D4" s="197">
        <v>50.333333333333336</v>
      </c>
      <c r="E4" s="117">
        <v>57</v>
      </c>
      <c r="F4" s="198">
        <f t="shared" si="0"/>
        <v>1.1875</v>
      </c>
      <c r="G4" s="117">
        <v>30</v>
      </c>
      <c r="H4" s="198">
        <f t="shared" si="1"/>
        <v>0.5960264900662251</v>
      </c>
      <c r="I4" s="117">
        <v>30</v>
      </c>
      <c r="J4" s="200">
        <f t="shared" si="2"/>
        <v>0.625</v>
      </c>
      <c r="K4" s="117">
        <v>40</v>
      </c>
      <c r="L4" s="200">
        <f t="shared" si="3"/>
        <v>0.83333333333333337</v>
      </c>
      <c r="M4" s="117">
        <v>44</v>
      </c>
      <c r="N4" s="200">
        <f t="shared" si="4"/>
        <v>0.91666666666666663</v>
      </c>
      <c r="O4" s="117">
        <v>52</v>
      </c>
      <c r="P4" s="200">
        <f t="shared" si="5"/>
        <v>1.0833333333333333</v>
      </c>
      <c r="Q4" s="117">
        <v>52</v>
      </c>
      <c r="R4" s="202">
        <f t="shared" si="6"/>
        <v>1.0331125827814569</v>
      </c>
      <c r="S4" s="117">
        <v>59</v>
      </c>
      <c r="T4" s="202">
        <f t="shared" si="7"/>
        <v>1.1721854304635762</v>
      </c>
    </row>
    <row r="5" spans="1:20">
      <c r="A5" s="4" t="s">
        <v>47</v>
      </c>
      <c r="B5" s="4" t="s">
        <v>48</v>
      </c>
      <c r="C5" s="155">
        <v>68</v>
      </c>
      <c r="D5" s="197">
        <v>43</v>
      </c>
      <c r="E5" s="117">
        <v>41</v>
      </c>
      <c r="F5" s="198">
        <f t="shared" si="0"/>
        <v>0.6029411764705882</v>
      </c>
      <c r="G5" s="117">
        <v>44</v>
      </c>
      <c r="H5" s="198">
        <f t="shared" si="1"/>
        <v>1.0232558139534884</v>
      </c>
      <c r="I5" s="117">
        <v>48</v>
      </c>
      <c r="J5" s="200">
        <f t="shared" si="2"/>
        <v>0.70588235294117652</v>
      </c>
      <c r="K5" s="117">
        <v>52</v>
      </c>
      <c r="L5" s="200">
        <f t="shared" si="3"/>
        <v>0.76470588235294112</v>
      </c>
      <c r="M5" s="117">
        <v>40</v>
      </c>
      <c r="N5" s="200">
        <f t="shared" si="4"/>
        <v>0.58823529411764708</v>
      </c>
      <c r="O5" s="117">
        <v>40</v>
      </c>
      <c r="P5" s="200">
        <f t="shared" si="5"/>
        <v>0.58823529411764708</v>
      </c>
      <c r="Q5" s="117">
        <v>42</v>
      </c>
      <c r="R5" s="202">
        <f t="shared" si="6"/>
        <v>0.97674418604651159</v>
      </c>
      <c r="S5" s="117">
        <v>43</v>
      </c>
      <c r="T5" s="202">
        <f t="shared" si="7"/>
        <v>1</v>
      </c>
    </row>
    <row r="6" spans="1:20">
      <c r="A6" s="4" t="s">
        <v>49</v>
      </c>
      <c r="B6" s="4" t="s">
        <v>50</v>
      </c>
      <c r="C6" s="155">
        <v>104</v>
      </c>
      <c r="D6" s="197">
        <v>124</v>
      </c>
      <c r="E6" s="117">
        <v>87</v>
      </c>
      <c r="F6" s="198">
        <f t="shared" si="0"/>
        <v>0.83653846153846156</v>
      </c>
      <c r="G6" s="117">
        <v>125</v>
      </c>
      <c r="H6" s="198">
        <f t="shared" si="1"/>
        <v>1.0080645161290323</v>
      </c>
      <c r="I6" s="117">
        <v>98</v>
      </c>
      <c r="J6" s="200">
        <f t="shared" si="2"/>
        <v>0.94230769230769229</v>
      </c>
      <c r="K6" s="117">
        <v>100</v>
      </c>
      <c r="L6" s="200">
        <f t="shared" si="3"/>
        <v>0.96153846153846156</v>
      </c>
      <c r="M6" s="117">
        <v>93</v>
      </c>
      <c r="N6" s="200">
        <f t="shared" si="4"/>
        <v>0.89423076923076927</v>
      </c>
      <c r="O6" s="117">
        <v>91</v>
      </c>
      <c r="P6" s="200">
        <f t="shared" si="5"/>
        <v>0.875</v>
      </c>
      <c r="Q6" s="117">
        <v>105</v>
      </c>
      <c r="R6" s="202">
        <f t="shared" si="6"/>
        <v>0.84677419354838712</v>
      </c>
      <c r="S6" s="117">
        <v>104</v>
      </c>
      <c r="T6" s="202">
        <f t="shared" si="7"/>
        <v>0.83870967741935487</v>
      </c>
    </row>
    <row r="7" spans="1:20">
      <c r="A7" s="4" t="s">
        <v>49</v>
      </c>
      <c r="B7" s="4" t="s">
        <v>51</v>
      </c>
      <c r="C7" s="155">
        <v>45</v>
      </c>
      <c r="D7" s="197">
        <v>46</v>
      </c>
      <c r="E7" s="117">
        <v>36</v>
      </c>
      <c r="F7" s="198">
        <f t="shared" si="0"/>
        <v>0.8</v>
      </c>
      <c r="G7" s="117">
        <v>40</v>
      </c>
      <c r="H7" s="198">
        <f t="shared" si="1"/>
        <v>0.86956521739130432</v>
      </c>
      <c r="I7" s="117">
        <v>36</v>
      </c>
      <c r="J7" s="200">
        <f t="shared" si="2"/>
        <v>0.8</v>
      </c>
      <c r="K7" s="117">
        <v>40</v>
      </c>
      <c r="L7" s="200">
        <f t="shared" si="3"/>
        <v>0.88888888888888884</v>
      </c>
      <c r="M7" s="117">
        <v>35</v>
      </c>
      <c r="N7" s="200">
        <f t="shared" si="4"/>
        <v>0.77777777777777779</v>
      </c>
      <c r="O7" s="117">
        <v>33</v>
      </c>
      <c r="P7" s="200">
        <f t="shared" si="5"/>
        <v>0.73333333333333328</v>
      </c>
      <c r="Q7" s="117">
        <v>29</v>
      </c>
      <c r="R7" s="202">
        <f t="shared" si="6"/>
        <v>0.63043478260869568</v>
      </c>
      <c r="S7" s="117">
        <v>36</v>
      </c>
      <c r="T7" s="202">
        <f t="shared" si="7"/>
        <v>0.78260869565217395</v>
      </c>
    </row>
    <row r="8" spans="1:20">
      <c r="A8" s="4" t="s">
        <v>47</v>
      </c>
      <c r="B8" s="4" t="s">
        <v>52</v>
      </c>
      <c r="C8" s="155">
        <v>36</v>
      </c>
      <c r="D8" s="197">
        <v>34</v>
      </c>
      <c r="E8" s="117">
        <v>23</v>
      </c>
      <c r="F8" s="198">
        <f t="shared" si="0"/>
        <v>0.63888888888888884</v>
      </c>
      <c r="G8" s="117">
        <v>38</v>
      </c>
      <c r="H8" s="198">
        <f t="shared" si="1"/>
        <v>1.1176470588235294</v>
      </c>
      <c r="I8" s="117">
        <v>29</v>
      </c>
      <c r="J8" s="200">
        <f t="shared" si="2"/>
        <v>0.80555555555555558</v>
      </c>
      <c r="K8" s="117">
        <v>31</v>
      </c>
      <c r="L8" s="200">
        <f t="shared" si="3"/>
        <v>0.86111111111111116</v>
      </c>
      <c r="M8" s="117">
        <v>22</v>
      </c>
      <c r="N8" s="200">
        <f t="shared" si="4"/>
        <v>0.61111111111111116</v>
      </c>
      <c r="O8" s="117">
        <v>22</v>
      </c>
      <c r="P8" s="200">
        <f t="shared" si="5"/>
        <v>0.61111111111111116</v>
      </c>
      <c r="Q8" s="117">
        <v>30</v>
      </c>
      <c r="R8" s="202">
        <f t="shared" si="6"/>
        <v>0.88235294117647056</v>
      </c>
      <c r="S8" s="117">
        <v>36</v>
      </c>
      <c r="T8" s="202">
        <f t="shared" si="7"/>
        <v>1.0588235294117647</v>
      </c>
    </row>
    <row r="9" spans="1:20">
      <c r="A9" s="4" t="s">
        <v>49</v>
      </c>
      <c r="B9" s="4" t="s">
        <v>53</v>
      </c>
      <c r="C9" s="155">
        <v>124</v>
      </c>
      <c r="D9" s="197">
        <v>130</v>
      </c>
      <c r="E9" s="117">
        <v>151</v>
      </c>
      <c r="F9" s="198">
        <f t="shared" si="0"/>
        <v>1.217741935483871</v>
      </c>
      <c r="G9" s="117">
        <v>152</v>
      </c>
      <c r="H9" s="198">
        <f t="shared" si="1"/>
        <v>1.1692307692307693</v>
      </c>
      <c r="I9" s="117">
        <v>124</v>
      </c>
      <c r="J9" s="200">
        <f t="shared" si="2"/>
        <v>1</v>
      </c>
      <c r="K9" s="117">
        <v>121</v>
      </c>
      <c r="L9" s="200">
        <f t="shared" si="3"/>
        <v>0.97580645161290325</v>
      </c>
      <c r="M9" s="117">
        <v>138</v>
      </c>
      <c r="N9" s="200">
        <f t="shared" si="4"/>
        <v>1.1129032258064515</v>
      </c>
      <c r="O9" s="117">
        <v>136</v>
      </c>
      <c r="P9" s="200">
        <f t="shared" si="5"/>
        <v>1.096774193548387</v>
      </c>
      <c r="Q9" s="117">
        <v>117</v>
      </c>
      <c r="R9" s="202">
        <f t="shared" si="6"/>
        <v>0.9</v>
      </c>
      <c r="S9" s="117">
        <v>152</v>
      </c>
      <c r="T9" s="202">
        <f t="shared" si="7"/>
        <v>1.1692307692307693</v>
      </c>
    </row>
    <row r="10" spans="1:20">
      <c r="A10" s="4" t="s">
        <v>49</v>
      </c>
      <c r="B10" s="4" t="s">
        <v>54</v>
      </c>
      <c r="C10" s="155">
        <v>31</v>
      </c>
      <c r="D10" s="197">
        <v>30</v>
      </c>
      <c r="E10" s="117">
        <v>21</v>
      </c>
      <c r="F10" s="198">
        <f t="shared" si="0"/>
        <v>0.67741935483870963</v>
      </c>
      <c r="G10" s="117">
        <v>14</v>
      </c>
      <c r="H10" s="198">
        <f t="shared" si="1"/>
        <v>0.46666666666666667</v>
      </c>
      <c r="I10" s="117">
        <v>23</v>
      </c>
      <c r="J10" s="200">
        <f t="shared" si="2"/>
        <v>0.74193548387096775</v>
      </c>
      <c r="K10" s="117">
        <v>23</v>
      </c>
      <c r="L10" s="200">
        <f t="shared" si="3"/>
        <v>0.74193548387096775</v>
      </c>
      <c r="M10" s="117">
        <v>21</v>
      </c>
      <c r="N10" s="200">
        <f t="shared" si="4"/>
        <v>0.67741935483870963</v>
      </c>
      <c r="O10" s="117">
        <v>21</v>
      </c>
      <c r="P10" s="200">
        <f t="shared" si="5"/>
        <v>0.67741935483870963</v>
      </c>
      <c r="Q10" s="117">
        <v>5</v>
      </c>
      <c r="R10" s="202">
        <f t="shared" si="6"/>
        <v>0.16666666666666666</v>
      </c>
      <c r="S10" s="117">
        <v>15</v>
      </c>
      <c r="T10" s="202">
        <f t="shared" si="7"/>
        <v>0.5</v>
      </c>
    </row>
    <row r="11" spans="1:20">
      <c r="A11" s="4" t="s">
        <v>40</v>
      </c>
      <c r="B11" s="4" t="s">
        <v>55</v>
      </c>
      <c r="C11" s="155">
        <v>495</v>
      </c>
      <c r="D11" s="197">
        <v>473.33333333333331</v>
      </c>
      <c r="E11" s="117">
        <v>418</v>
      </c>
      <c r="F11" s="198">
        <f t="shared" si="0"/>
        <v>0.84444444444444444</v>
      </c>
      <c r="G11" s="117">
        <v>358</v>
      </c>
      <c r="H11" s="198">
        <f t="shared" si="1"/>
        <v>0.75633802816901408</v>
      </c>
      <c r="I11" s="117">
        <v>422</v>
      </c>
      <c r="J11" s="200">
        <f t="shared" si="2"/>
        <v>0.85252525252525257</v>
      </c>
      <c r="K11" s="117">
        <v>453</v>
      </c>
      <c r="L11" s="200">
        <f t="shared" si="3"/>
        <v>0.91515151515151516</v>
      </c>
      <c r="M11" s="117">
        <v>381</v>
      </c>
      <c r="N11" s="200">
        <f t="shared" si="4"/>
        <v>0.76969696969696966</v>
      </c>
      <c r="O11" s="117">
        <v>366</v>
      </c>
      <c r="P11" s="200">
        <f t="shared" si="5"/>
        <v>0.73939393939393938</v>
      </c>
      <c r="Q11" s="117">
        <v>336</v>
      </c>
      <c r="R11" s="202">
        <f t="shared" si="6"/>
        <v>0.70985915492957752</v>
      </c>
      <c r="S11" s="117">
        <v>395</v>
      </c>
      <c r="T11" s="202">
        <f t="shared" si="7"/>
        <v>0.83450704225352113</v>
      </c>
    </row>
    <row r="12" spans="1:20">
      <c r="A12" s="4" t="s">
        <v>49</v>
      </c>
      <c r="B12" s="4" t="s">
        <v>56</v>
      </c>
      <c r="C12" s="155">
        <v>53</v>
      </c>
      <c r="D12" s="197">
        <v>46</v>
      </c>
      <c r="E12" s="117">
        <v>69</v>
      </c>
      <c r="F12" s="198">
        <f t="shared" si="0"/>
        <v>1.3018867924528301</v>
      </c>
      <c r="G12" s="117">
        <v>59</v>
      </c>
      <c r="H12" s="198">
        <f t="shared" si="1"/>
        <v>1.2826086956521738</v>
      </c>
      <c r="I12" s="117">
        <v>66</v>
      </c>
      <c r="J12" s="200">
        <f t="shared" si="2"/>
        <v>1.2452830188679245</v>
      </c>
      <c r="K12" s="117">
        <v>52</v>
      </c>
      <c r="L12" s="200">
        <f t="shared" si="3"/>
        <v>0.98113207547169812</v>
      </c>
      <c r="M12" s="117">
        <v>66</v>
      </c>
      <c r="N12" s="200">
        <f t="shared" si="4"/>
        <v>1.2452830188679245</v>
      </c>
      <c r="O12" s="117">
        <v>65</v>
      </c>
      <c r="P12" s="200">
        <f t="shared" si="5"/>
        <v>1.2264150943396226</v>
      </c>
      <c r="Q12" s="117">
        <v>48</v>
      </c>
      <c r="R12" s="202">
        <f t="shared" si="6"/>
        <v>1.0434782608695652</v>
      </c>
      <c r="S12" s="117">
        <v>45</v>
      </c>
      <c r="T12" s="202">
        <f t="shared" si="7"/>
        <v>0.97826086956521741</v>
      </c>
    </row>
    <row r="13" spans="1:20">
      <c r="A13" s="4" t="s">
        <v>47</v>
      </c>
      <c r="B13" s="4" t="s">
        <v>58</v>
      </c>
      <c r="C13" s="155">
        <v>140</v>
      </c>
      <c r="D13" s="197">
        <v>142.33333333333334</v>
      </c>
      <c r="E13" s="117">
        <v>94</v>
      </c>
      <c r="F13" s="198">
        <f t="shared" si="0"/>
        <v>0.67142857142857137</v>
      </c>
      <c r="G13" s="117">
        <v>105</v>
      </c>
      <c r="H13" s="198">
        <f t="shared" si="1"/>
        <v>0.73770491803278682</v>
      </c>
      <c r="I13" s="117">
        <v>122</v>
      </c>
      <c r="J13" s="200">
        <f t="shared" si="2"/>
        <v>0.87142857142857144</v>
      </c>
      <c r="K13" s="117">
        <v>121</v>
      </c>
      <c r="L13" s="200">
        <f t="shared" si="3"/>
        <v>0.86428571428571432</v>
      </c>
      <c r="M13" s="117">
        <v>85</v>
      </c>
      <c r="N13" s="200">
        <f t="shared" si="4"/>
        <v>0.6071428571428571</v>
      </c>
      <c r="O13" s="117">
        <v>85</v>
      </c>
      <c r="P13" s="200">
        <f t="shared" si="5"/>
        <v>0.6071428571428571</v>
      </c>
      <c r="Q13" s="117">
        <v>94</v>
      </c>
      <c r="R13" s="202">
        <f t="shared" si="6"/>
        <v>0.66042154566744726</v>
      </c>
      <c r="S13" s="117">
        <v>103</v>
      </c>
      <c r="T13" s="202">
        <f t="shared" si="7"/>
        <v>0.72365339578454324</v>
      </c>
    </row>
    <row r="14" spans="1:20">
      <c r="A14" s="4" t="s">
        <v>43</v>
      </c>
      <c r="B14" s="4" t="s">
        <v>59</v>
      </c>
      <c r="C14" s="155">
        <v>223</v>
      </c>
      <c r="D14" s="197">
        <v>196.33333333333334</v>
      </c>
      <c r="E14" s="117">
        <v>154</v>
      </c>
      <c r="F14" s="198">
        <f t="shared" si="0"/>
        <v>0.6905829596412556</v>
      </c>
      <c r="G14" s="117">
        <v>114</v>
      </c>
      <c r="H14" s="198">
        <f t="shared" si="1"/>
        <v>0.58064516129032251</v>
      </c>
      <c r="I14" s="117">
        <v>182</v>
      </c>
      <c r="J14" s="200">
        <f t="shared" si="2"/>
        <v>0.81614349775784756</v>
      </c>
      <c r="K14" s="117">
        <v>187</v>
      </c>
      <c r="L14" s="200">
        <f t="shared" si="3"/>
        <v>0.83856502242152464</v>
      </c>
      <c r="M14" s="117">
        <v>155</v>
      </c>
      <c r="N14" s="200">
        <f t="shared" si="4"/>
        <v>0.69506726457399104</v>
      </c>
      <c r="O14" s="117">
        <v>154</v>
      </c>
      <c r="P14" s="200">
        <f t="shared" si="5"/>
        <v>0.6905829596412556</v>
      </c>
      <c r="Q14" s="117">
        <v>105</v>
      </c>
      <c r="R14" s="202">
        <f t="shared" si="6"/>
        <v>0.5348047538200339</v>
      </c>
      <c r="S14" s="117">
        <v>117</v>
      </c>
      <c r="T14" s="202">
        <f t="shared" si="7"/>
        <v>0.59592529711375208</v>
      </c>
    </row>
    <row r="15" spans="1:20">
      <c r="A15" s="4" t="s">
        <v>43</v>
      </c>
      <c r="B15" s="4" t="s">
        <v>60</v>
      </c>
      <c r="C15" s="155">
        <v>78</v>
      </c>
      <c r="D15" s="197">
        <v>66.666666666666671</v>
      </c>
      <c r="E15" s="117">
        <v>67</v>
      </c>
      <c r="F15" s="198">
        <f t="shared" si="0"/>
        <v>0.85897435897435892</v>
      </c>
      <c r="G15" s="117">
        <v>56</v>
      </c>
      <c r="H15" s="198">
        <f t="shared" si="1"/>
        <v>0.84</v>
      </c>
      <c r="I15" s="117">
        <v>64</v>
      </c>
      <c r="J15" s="200">
        <f t="shared" si="2"/>
        <v>0.82051282051282048</v>
      </c>
      <c r="K15" s="117">
        <v>69</v>
      </c>
      <c r="L15" s="200">
        <f t="shared" si="3"/>
        <v>0.88461538461538458</v>
      </c>
      <c r="M15" s="117">
        <v>72</v>
      </c>
      <c r="N15" s="200">
        <f t="shared" si="4"/>
        <v>0.92307692307692313</v>
      </c>
      <c r="O15" s="117">
        <v>59</v>
      </c>
      <c r="P15" s="200">
        <f t="shared" si="5"/>
        <v>0.75641025641025639</v>
      </c>
      <c r="Q15" s="117">
        <v>33</v>
      </c>
      <c r="R15" s="202">
        <f t="shared" si="6"/>
        <v>0.49499999999999994</v>
      </c>
      <c r="S15" s="117">
        <v>37</v>
      </c>
      <c r="T15" s="202">
        <f t="shared" si="7"/>
        <v>0.55499999999999994</v>
      </c>
    </row>
    <row r="16" spans="1:20">
      <c r="A16" s="4" t="s">
        <v>49</v>
      </c>
      <c r="B16" s="4" t="s">
        <v>61</v>
      </c>
      <c r="C16" s="155">
        <v>31</v>
      </c>
      <c r="D16" s="197">
        <v>48.666666666666664</v>
      </c>
      <c r="E16" s="117">
        <v>25</v>
      </c>
      <c r="F16" s="198">
        <f t="shared" si="0"/>
        <v>0.80645161290322576</v>
      </c>
      <c r="G16" s="117">
        <v>22</v>
      </c>
      <c r="H16" s="198">
        <f t="shared" si="1"/>
        <v>0.45205479452054798</v>
      </c>
      <c r="I16" s="117">
        <v>24</v>
      </c>
      <c r="J16" s="200">
        <f t="shared" si="2"/>
        <v>0.77419354838709675</v>
      </c>
      <c r="K16" s="117">
        <v>22</v>
      </c>
      <c r="L16" s="200">
        <f t="shared" si="3"/>
        <v>0.70967741935483875</v>
      </c>
      <c r="M16" s="117">
        <v>24</v>
      </c>
      <c r="N16" s="200">
        <f t="shared" si="4"/>
        <v>0.77419354838709675</v>
      </c>
      <c r="O16" s="117">
        <v>24</v>
      </c>
      <c r="P16" s="200">
        <f t="shared" si="5"/>
        <v>0.77419354838709675</v>
      </c>
      <c r="Q16" s="117">
        <v>21</v>
      </c>
      <c r="R16" s="202">
        <f t="shared" si="6"/>
        <v>0.4315068493150685</v>
      </c>
      <c r="S16" s="117">
        <v>23</v>
      </c>
      <c r="T16" s="202">
        <f t="shared" si="7"/>
        <v>0.4726027397260274</v>
      </c>
    </row>
    <row r="17" spans="1:20">
      <c r="A17" s="4" t="s">
        <v>40</v>
      </c>
      <c r="B17" s="4" t="s">
        <v>62</v>
      </c>
      <c r="C17" s="155">
        <v>78</v>
      </c>
      <c r="D17" s="197">
        <v>56.333333333333336</v>
      </c>
      <c r="E17" s="117">
        <v>81</v>
      </c>
      <c r="F17" s="198">
        <f t="shared" si="0"/>
        <v>1.0384615384615385</v>
      </c>
      <c r="G17" s="117">
        <v>65</v>
      </c>
      <c r="H17" s="198">
        <f t="shared" si="1"/>
        <v>1.1538461538461537</v>
      </c>
      <c r="I17" s="117">
        <v>79</v>
      </c>
      <c r="J17" s="200">
        <f t="shared" si="2"/>
        <v>1.0128205128205128</v>
      </c>
      <c r="K17" s="117">
        <v>82</v>
      </c>
      <c r="L17" s="200">
        <f t="shared" si="3"/>
        <v>1.0512820512820513</v>
      </c>
      <c r="M17" s="117">
        <v>78</v>
      </c>
      <c r="N17" s="200">
        <f t="shared" si="4"/>
        <v>1</v>
      </c>
      <c r="O17" s="117">
        <v>78</v>
      </c>
      <c r="P17" s="200">
        <f t="shared" si="5"/>
        <v>1</v>
      </c>
      <c r="Q17" s="117">
        <v>65</v>
      </c>
      <c r="R17" s="202">
        <f t="shared" si="6"/>
        <v>1.1538461538461537</v>
      </c>
      <c r="S17" s="117">
        <v>64</v>
      </c>
      <c r="T17" s="202">
        <f t="shared" si="7"/>
        <v>1.136094674556213</v>
      </c>
    </row>
    <row r="18" spans="1:20">
      <c r="A18" s="4" t="s">
        <v>49</v>
      </c>
      <c r="B18" s="4" t="s">
        <v>63</v>
      </c>
      <c r="C18" s="155">
        <v>819</v>
      </c>
      <c r="D18" s="197">
        <v>805.66666666666663</v>
      </c>
      <c r="E18" s="117">
        <v>658</v>
      </c>
      <c r="F18" s="198">
        <f t="shared" si="0"/>
        <v>0.80341880341880345</v>
      </c>
      <c r="G18" s="117">
        <v>557</v>
      </c>
      <c r="H18" s="198">
        <f t="shared" si="1"/>
        <v>0.69135291683905675</v>
      </c>
      <c r="I18" s="117">
        <v>704</v>
      </c>
      <c r="J18" s="200">
        <f t="shared" si="2"/>
        <v>0.85958485958485964</v>
      </c>
      <c r="K18" s="117">
        <v>645</v>
      </c>
      <c r="L18" s="200">
        <f t="shared" si="3"/>
        <v>0.78754578754578752</v>
      </c>
      <c r="M18" s="117">
        <v>633</v>
      </c>
      <c r="N18" s="200">
        <f t="shared" si="4"/>
        <v>0.77289377289377292</v>
      </c>
      <c r="O18" s="117">
        <v>628</v>
      </c>
      <c r="P18" s="200">
        <f t="shared" si="5"/>
        <v>0.76678876678876684</v>
      </c>
      <c r="Q18" s="117">
        <v>522</v>
      </c>
      <c r="R18" s="202">
        <f t="shared" si="6"/>
        <v>0.64791063301613572</v>
      </c>
      <c r="S18" s="117">
        <v>634</v>
      </c>
      <c r="T18" s="202">
        <f t="shared" si="7"/>
        <v>0.7869259412494829</v>
      </c>
    </row>
    <row r="19" spans="1:20">
      <c r="A19" s="4" t="s">
        <v>40</v>
      </c>
      <c r="B19" s="4" t="s">
        <v>64</v>
      </c>
      <c r="C19" s="155">
        <v>1668</v>
      </c>
      <c r="D19" s="197">
        <v>1668.3333333333333</v>
      </c>
      <c r="E19" s="117">
        <v>1194</v>
      </c>
      <c r="F19" s="198">
        <f t="shared" si="0"/>
        <v>0.71582733812949639</v>
      </c>
      <c r="G19" s="117">
        <v>1390</v>
      </c>
      <c r="H19" s="198">
        <f t="shared" si="1"/>
        <v>0.83316683316683315</v>
      </c>
      <c r="I19" s="117">
        <v>1431</v>
      </c>
      <c r="J19" s="200">
        <f t="shared" si="2"/>
        <v>0.8579136690647482</v>
      </c>
      <c r="K19" s="117">
        <v>1414</v>
      </c>
      <c r="L19" s="200">
        <f t="shared" si="3"/>
        <v>0.84772182254196637</v>
      </c>
      <c r="M19" s="117">
        <v>1172</v>
      </c>
      <c r="N19" s="200">
        <f t="shared" si="4"/>
        <v>0.70263788968824936</v>
      </c>
      <c r="O19" s="117">
        <v>1179</v>
      </c>
      <c r="P19" s="200">
        <f t="shared" si="5"/>
        <v>0.70683453237410077</v>
      </c>
      <c r="Q19" s="117">
        <v>1230</v>
      </c>
      <c r="R19" s="202">
        <f t="shared" si="6"/>
        <v>0.73726273726273728</v>
      </c>
      <c r="S19" s="117">
        <v>1480</v>
      </c>
      <c r="T19" s="202">
        <f t="shared" si="7"/>
        <v>0.88711288711288716</v>
      </c>
    </row>
    <row r="20" spans="1:20">
      <c r="A20" s="4" t="s">
        <v>49</v>
      </c>
      <c r="B20" s="4" t="s">
        <v>65</v>
      </c>
      <c r="C20" s="155">
        <v>142</v>
      </c>
      <c r="D20" s="197">
        <v>133</v>
      </c>
      <c r="E20" s="117">
        <v>107</v>
      </c>
      <c r="F20" s="198">
        <f t="shared" si="0"/>
        <v>0.75352112676056338</v>
      </c>
      <c r="G20" s="117">
        <v>132</v>
      </c>
      <c r="H20" s="198">
        <f t="shared" si="1"/>
        <v>0.99248120300751874</v>
      </c>
      <c r="I20" s="117">
        <v>142</v>
      </c>
      <c r="J20" s="200">
        <f t="shared" si="2"/>
        <v>1</v>
      </c>
      <c r="K20" s="117">
        <v>143</v>
      </c>
      <c r="L20" s="200">
        <f t="shared" si="3"/>
        <v>1.0070422535211268</v>
      </c>
      <c r="M20" s="117">
        <v>114</v>
      </c>
      <c r="N20" s="200">
        <f t="shared" si="4"/>
        <v>0.80281690140845074</v>
      </c>
      <c r="O20" s="117">
        <v>114</v>
      </c>
      <c r="P20" s="200">
        <f t="shared" si="5"/>
        <v>0.80281690140845074</v>
      </c>
      <c r="Q20" s="117">
        <v>114</v>
      </c>
      <c r="R20" s="202">
        <f t="shared" si="6"/>
        <v>0.8571428571428571</v>
      </c>
      <c r="S20" s="117">
        <v>134</v>
      </c>
      <c r="T20" s="202">
        <f t="shared" si="7"/>
        <v>1.0075187969924813</v>
      </c>
    </row>
    <row r="21" spans="1:20">
      <c r="A21" s="4" t="s">
        <v>47</v>
      </c>
      <c r="B21" s="4" t="s">
        <v>66</v>
      </c>
      <c r="C21" s="155">
        <v>499</v>
      </c>
      <c r="D21" s="197">
        <v>520.33333333333337</v>
      </c>
      <c r="E21" s="117">
        <v>393</v>
      </c>
      <c r="F21" s="198">
        <f t="shared" si="0"/>
        <v>0.78757515030060121</v>
      </c>
      <c r="G21" s="117">
        <v>323</v>
      </c>
      <c r="H21" s="198">
        <f t="shared" si="1"/>
        <v>0.62075592568866111</v>
      </c>
      <c r="I21" s="117">
        <v>386</v>
      </c>
      <c r="J21" s="200">
        <f t="shared" si="2"/>
        <v>0.77354709418837675</v>
      </c>
      <c r="K21" s="117">
        <v>406</v>
      </c>
      <c r="L21" s="200">
        <f t="shared" si="3"/>
        <v>0.81362725450901807</v>
      </c>
      <c r="M21" s="117">
        <v>349</v>
      </c>
      <c r="N21" s="200">
        <f t="shared" si="4"/>
        <v>0.69939879759519041</v>
      </c>
      <c r="O21" s="117">
        <v>353</v>
      </c>
      <c r="P21" s="200">
        <f t="shared" si="5"/>
        <v>0.70741482965931868</v>
      </c>
      <c r="Q21" s="117">
        <v>305</v>
      </c>
      <c r="R21" s="202">
        <f t="shared" si="6"/>
        <v>0.58616271620755922</v>
      </c>
      <c r="S21" s="117">
        <v>329</v>
      </c>
      <c r="T21" s="202">
        <f t="shared" si="7"/>
        <v>0.63228699551569501</v>
      </c>
    </row>
    <row r="22" spans="1:20">
      <c r="A22" s="4" t="s">
        <v>43</v>
      </c>
      <c r="B22" s="4" t="s">
        <v>67</v>
      </c>
      <c r="C22" s="155">
        <v>147</v>
      </c>
      <c r="D22" s="197">
        <v>130.33333333333334</v>
      </c>
      <c r="E22" s="117">
        <v>134</v>
      </c>
      <c r="F22" s="198">
        <f t="shared" si="0"/>
        <v>0.91156462585034015</v>
      </c>
      <c r="G22" s="117">
        <v>155</v>
      </c>
      <c r="H22" s="198">
        <f t="shared" si="1"/>
        <v>1.1892583120204603</v>
      </c>
      <c r="I22" s="117">
        <v>126</v>
      </c>
      <c r="J22" s="200">
        <f t="shared" si="2"/>
        <v>0.8571428571428571</v>
      </c>
      <c r="K22" s="117">
        <v>128</v>
      </c>
      <c r="L22" s="200">
        <f t="shared" si="3"/>
        <v>0.87074829931972786</v>
      </c>
      <c r="M22" s="117">
        <v>124</v>
      </c>
      <c r="N22" s="200">
        <f t="shared" si="4"/>
        <v>0.84353741496598644</v>
      </c>
      <c r="O22" s="117">
        <v>121</v>
      </c>
      <c r="P22" s="200">
        <f t="shared" si="5"/>
        <v>0.8231292517006803</v>
      </c>
      <c r="Q22" s="117">
        <v>113</v>
      </c>
      <c r="R22" s="202">
        <f t="shared" si="6"/>
        <v>0.86700767263427103</v>
      </c>
      <c r="S22" s="117">
        <v>155</v>
      </c>
      <c r="T22" s="202">
        <f t="shared" si="7"/>
        <v>1.1892583120204603</v>
      </c>
    </row>
    <row r="23" spans="1:20">
      <c r="A23" s="4" t="s">
        <v>40</v>
      </c>
      <c r="B23" s="4" t="s">
        <v>68</v>
      </c>
      <c r="C23" s="155">
        <v>57</v>
      </c>
      <c r="D23" s="197">
        <v>48</v>
      </c>
      <c r="E23" s="117">
        <v>48</v>
      </c>
      <c r="F23" s="198">
        <f t="shared" si="0"/>
        <v>0.84210526315789469</v>
      </c>
      <c r="G23" s="117">
        <v>42</v>
      </c>
      <c r="H23" s="198">
        <f t="shared" si="1"/>
        <v>0.875</v>
      </c>
      <c r="I23" s="117">
        <v>47</v>
      </c>
      <c r="J23" s="200">
        <f t="shared" si="2"/>
        <v>0.82456140350877194</v>
      </c>
      <c r="K23" s="117">
        <v>44</v>
      </c>
      <c r="L23" s="200">
        <f t="shared" si="3"/>
        <v>0.77192982456140347</v>
      </c>
      <c r="M23" s="117">
        <v>47</v>
      </c>
      <c r="N23" s="200">
        <f t="shared" si="4"/>
        <v>0.82456140350877194</v>
      </c>
      <c r="O23" s="117">
        <v>49</v>
      </c>
      <c r="P23" s="200">
        <f t="shared" si="5"/>
        <v>0.85964912280701755</v>
      </c>
      <c r="Q23" s="117">
        <v>41</v>
      </c>
      <c r="R23" s="202">
        <f t="shared" si="6"/>
        <v>0.85416666666666663</v>
      </c>
      <c r="S23" s="117">
        <v>37</v>
      </c>
      <c r="T23" s="202">
        <f t="shared" si="7"/>
        <v>0.77083333333333337</v>
      </c>
    </row>
    <row r="24" spans="1:20">
      <c r="A24" s="4" t="s">
        <v>49</v>
      </c>
      <c r="B24" s="4" t="s">
        <v>69</v>
      </c>
      <c r="C24" s="155">
        <v>19</v>
      </c>
      <c r="D24" s="197">
        <v>22.666666666666668</v>
      </c>
      <c r="E24" s="117">
        <v>15</v>
      </c>
      <c r="F24" s="198">
        <f t="shared" si="0"/>
        <v>0.78947368421052633</v>
      </c>
      <c r="G24" s="117">
        <v>19</v>
      </c>
      <c r="H24" s="198">
        <f t="shared" si="1"/>
        <v>0.83823529411764697</v>
      </c>
      <c r="I24" s="117">
        <v>20</v>
      </c>
      <c r="J24" s="200">
        <f t="shared" si="2"/>
        <v>1.0526315789473684</v>
      </c>
      <c r="K24" s="117">
        <v>21</v>
      </c>
      <c r="L24" s="200">
        <f t="shared" si="3"/>
        <v>1.1052631578947369</v>
      </c>
      <c r="M24" s="117">
        <v>15</v>
      </c>
      <c r="N24" s="200">
        <f t="shared" si="4"/>
        <v>0.78947368421052633</v>
      </c>
      <c r="O24" s="117">
        <v>16</v>
      </c>
      <c r="P24" s="200">
        <f t="shared" si="5"/>
        <v>0.84210526315789469</v>
      </c>
      <c r="Q24" s="117">
        <v>20</v>
      </c>
      <c r="R24" s="202">
        <f t="shared" si="6"/>
        <v>0.88235294117647056</v>
      </c>
      <c r="S24" s="117">
        <v>21</v>
      </c>
      <c r="T24" s="202">
        <f t="shared" si="7"/>
        <v>0.92647058823529405</v>
      </c>
    </row>
    <row r="25" spans="1:20">
      <c r="A25" s="4" t="s">
        <v>40</v>
      </c>
      <c r="B25" s="4" t="s">
        <v>70</v>
      </c>
      <c r="C25" s="155">
        <v>170</v>
      </c>
      <c r="D25" s="197">
        <v>137</v>
      </c>
      <c r="E25" s="117">
        <v>121</v>
      </c>
      <c r="F25" s="198">
        <f t="shared" si="0"/>
        <v>0.71176470588235297</v>
      </c>
      <c r="G25" s="117">
        <v>101</v>
      </c>
      <c r="H25" s="198">
        <f t="shared" si="1"/>
        <v>0.73722627737226276</v>
      </c>
      <c r="I25" s="117">
        <v>124</v>
      </c>
      <c r="J25" s="200">
        <f t="shared" si="2"/>
        <v>0.72941176470588232</v>
      </c>
      <c r="K25" s="117">
        <v>121</v>
      </c>
      <c r="L25" s="200">
        <f t="shared" si="3"/>
        <v>0.71176470588235297</v>
      </c>
      <c r="M25" s="117">
        <v>119</v>
      </c>
      <c r="N25" s="200">
        <f t="shared" si="4"/>
        <v>0.7</v>
      </c>
      <c r="O25" s="117">
        <v>120</v>
      </c>
      <c r="P25" s="200">
        <f t="shared" si="5"/>
        <v>0.70588235294117652</v>
      </c>
      <c r="Q25" s="117">
        <v>105</v>
      </c>
      <c r="R25" s="202">
        <f t="shared" si="6"/>
        <v>0.76642335766423353</v>
      </c>
      <c r="S25" s="117">
        <v>125</v>
      </c>
      <c r="T25" s="202">
        <f t="shared" si="7"/>
        <v>0.91240875912408759</v>
      </c>
    </row>
    <row r="26" spans="1:20">
      <c r="A26" s="4" t="s">
        <v>49</v>
      </c>
      <c r="B26" s="4" t="s">
        <v>71</v>
      </c>
      <c r="C26" s="155">
        <v>29</v>
      </c>
      <c r="D26" s="197">
        <v>30.666666666666668</v>
      </c>
      <c r="E26" s="117">
        <v>29</v>
      </c>
      <c r="F26" s="198">
        <f t="shared" si="0"/>
        <v>1</v>
      </c>
      <c r="G26" s="117">
        <v>13</v>
      </c>
      <c r="H26" s="198">
        <f t="shared" si="1"/>
        <v>0.42391304347826086</v>
      </c>
      <c r="I26" s="117">
        <v>42</v>
      </c>
      <c r="J26" s="200">
        <f t="shared" si="2"/>
        <v>1.4482758620689655</v>
      </c>
      <c r="K26" s="117">
        <v>41</v>
      </c>
      <c r="L26" s="200">
        <f t="shared" si="3"/>
        <v>1.4137931034482758</v>
      </c>
      <c r="M26" s="117">
        <v>27</v>
      </c>
      <c r="N26" s="200">
        <f t="shared" si="4"/>
        <v>0.93103448275862066</v>
      </c>
      <c r="O26" s="117">
        <v>27</v>
      </c>
      <c r="P26" s="200">
        <f t="shared" si="5"/>
        <v>0.93103448275862066</v>
      </c>
      <c r="Q26" s="117">
        <v>10</v>
      </c>
      <c r="R26" s="202">
        <f t="shared" si="6"/>
        <v>0.32608695652173914</v>
      </c>
      <c r="S26" s="117">
        <v>14</v>
      </c>
      <c r="T26" s="202">
        <f t="shared" si="7"/>
        <v>0.45652173913043476</v>
      </c>
    </row>
    <row r="27" spans="1:20">
      <c r="A27" s="4" t="s">
        <v>43</v>
      </c>
      <c r="B27" s="4" t="s">
        <v>72</v>
      </c>
      <c r="C27" s="155">
        <v>106</v>
      </c>
      <c r="D27" s="197">
        <v>94.333333333333329</v>
      </c>
      <c r="E27" s="117">
        <v>80</v>
      </c>
      <c r="F27" s="198">
        <f t="shared" si="0"/>
        <v>0.75471698113207553</v>
      </c>
      <c r="G27" s="117">
        <v>63</v>
      </c>
      <c r="H27" s="198">
        <f t="shared" si="1"/>
        <v>0.66784452296819796</v>
      </c>
      <c r="I27" s="117">
        <v>92</v>
      </c>
      <c r="J27" s="200">
        <f t="shared" si="2"/>
        <v>0.86792452830188682</v>
      </c>
      <c r="K27" s="117">
        <v>93</v>
      </c>
      <c r="L27" s="200">
        <f t="shared" si="3"/>
        <v>0.87735849056603776</v>
      </c>
      <c r="M27" s="117">
        <v>84</v>
      </c>
      <c r="N27" s="200">
        <f t="shared" si="4"/>
        <v>0.79245283018867929</v>
      </c>
      <c r="O27" s="117">
        <v>86</v>
      </c>
      <c r="P27" s="200">
        <f t="shared" si="5"/>
        <v>0.81132075471698117</v>
      </c>
      <c r="Q27" s="117">
        <v>64</v>
      </c>
      <c r="R27" s="202">
        <f t="shared" si="6"/>
        <v>0.67844522968197885</v>
      </c>
      <c r="S27" s="117">
        <v>64</v>
      </c>
      <c r="T27" s="202">
        <f t="shared" si="7"/>
        <v>0.67844522968197885</v>
      </c>
    </row>
    <row r="28" spans="1:20">
      <c r="A28" s="4" t="s">
        <v>40</v>
      </c>
      <c r="B28" s="4" t="s">
        <v>73</v>
      </c>
      <c r="C28" s="155">
        <v>72</v>
      </c>
      <c r="D28" s="197">
        <v>72.666666666666671</v>
      </c>
      <c r="E28" s="117">
        <v>77</v>
      </c>
      <c r="F28" s="198">
        <f t="shared" si="0"/>
        <v>1.0694444444444444</v>
      </c>
      <c r="G28" s="117">
        <v>48</v>
      </c>
      <c r="H28" s="198">
        <f t="shared" si="1"/>
        <v>0.66055045871559626</v>
      </c>
      <c r="I28" s="117">
        <v>78</v>
      </c>
      <c r="J28" s="200">
        <f t="shared" si="2"/>
        <v>1.0833333333333333</v>
      </c>
      <c r="K28" s="117">
        <v>80</v>
      </c>
      <c r="L28" s="200">
        <f t="shared" si="3"/>
        <v>1.1111111111111112</v>
      </c>
      <c r="M28" s="117">
        <v>70</v>
      </c>
      <c r="N28" s="200">
        <f t="shared" si="4"/>
        <v>0.97222222222222221</v>
      </c>
      <c r="O28" s="117">
        <v>72</v>
      </c>
      <c r="P28" s="200">
        <f t="shared" si="5"/>
        <v>1</v>
      </c>
      <c r="Q28" s="117">
        <v>53</v>
      </c>
      <c r="R28" s="202">
        <f t="shared" si="6"/>
        <v>0.72935779816513757</v>
      </c>
      <c r="S28" s="117">
        <v>59</v>
      </c>
      <c r="T28" s="202">
        <f t="shared" si="7"/>
        <v>0.81192660550458706</v>
      </c>
    </row>
    <row r="29" spans="1:20">
      <c r="A29" s="4" t="s">
        <v>47</v>
      </c>
      <c r="B29" s="4" t="s">
        <v>74</v>
      </c>
      <c r="C29" s="155">
        <v>46</v>
      </c>
      <c r="D29" s="197">
        <v>47.333333333333336</v>
      </c>
      <c r="E29" s="117">
        <v>26</v>
      </c>
      <c r="F29" s="198">
        <f t="shared" si="0"/>
        <v>0.56521739130434778</v>
      </c>
      <c r="G29" s="117">
        <v>38</v>
      </c>
      <c r="H29" s="198">
        <f t="shared" si="1"/>
        <v>0.80281690140845063</v>
      </c>
      <c r="I29" s="117">
        <v>28</v>
      </c>
      <c r="J29" s="200">
        <f t="shared" si="2"/>
        <v>0.60869565217391308</v>
      </c>
      <c r="K29" s="117">
        <v>26</v>
      </c>
      <c r="L29" s="200">
        <f t="shared" si="3"/>
        <v>0.56521739130434778</v>
      </c>
      <c r="M29" s="117">
        <v>27</v>
      </c>
      <c r="N29" s="200">
        <f t="shared" si="4"/>
        <v>0.58695652173913049</v>
      </c>
      <c r="O29" s="117">
        <v>24</v>
      </c>
      <c r="P29" s="200">
        <f t="shared" si="5"/>
        <v>0.52173913043478259</v>
      </c>
      <c r="Q29" s="117">
        <v>35</v>
      </c>
      <c r="R29" s="202">
        <f t="shared" si="6"/>
        <v>0.73943661971830987</v>
      </c>
      <c r="S29" s="117">
        <v>37</v>
      </c>
      <c r="T29" s="202">
        <f t="shared" si="7"/>
        <v>0.78169014084507038</v>
      </c>
    </row>
    <row r="30" spans="1:20">
      <c r="A30" s="4" t="s">
        <v>49</v>
      </c>
      <c r="B30" s="4" t="s">
        <v>75</v>
      </c>
      <c r="C30" s="155">
        <v>135</v>
      </c>
      <c r="D30" s="197">
        <v>135.66666666666666</v>
      </c>
      <c r="E30" s="117">
        <v>103</v>
      </c>
      <c r="F30" s="198">
        <f t="shared" si="0"/>
        <v>0.76296296296296295</v>
      </c>
      <c r="G30" s="117">
        <v>104</v>
      </c>
      <c r="H30" s="198">
        <f t="shared" si="1"/>
        <v>0.7665847665847666</v>
      </c>
      <c r="I30" s="117">
        <v>120</v>
      </c>
      <c r="J30" s="200">
        <f t="shared" si="2"/>
        <v>0.88888888888888884</v>
      </c>
      <c r="K30" s="117">
        <v>121</v>
      </c>
      <c r="L30" s="200">
        <f t="shared" si="3"/>
        <v>0.89629629629629626</v>
      </c>
      <c r="M30" s="117">
        <v>102</v>
      </c>
      <c r="N30" s="200">
        <f t="shared" si="4"/>
        <v>0.75555555555555554</v>
      </c>
      <c r="O30" s="117">
        <v>105</v>
      </c>
      <c r="P30" s="200">
        <f t="shared" si="5"/>
        <v>0.77777777777777779</v>
      </c>
      <c r="Q30" s="117">
        <v>85</v>
      </c>
      <c r="R30" s="202">
        <f t="shared" si="6"/>
        <v>0.62653562653562656</v>
      </c>
      <c r="S30" s="117">
        <v>92</v>
      </c>
      <c r="T30" s="202">
        <f t="shared" si="7"/>
        <v>0.67813267813267819</v>
      </c>
    </row>
    <row r="31" spans="1:20">
      <c r="A31" s="4" t="s">
        <v>40</v>
      </c>
      <c r="B31" s="4" t="s">
        <v>76</v>
      </c>
      <c r="C31" s="155">
        <v>616</v>
      </c>
      <c r="D31" s="197">
        <v>519</v>
      </c>
      <c r="E31" s="117">
        <v>366</v>
      </c>
      <c r="F31" s="198">
        <f t="shared" si="0"/>
        <v>0.5941558441558441</v>
      </c>
      <c r="G31" s="117">
        <v>346</v>
      </c>
      <c r="H31" s="198">
        <f t="shared" si="1"/>
        <v>0.66666666666666663</v>
      </c>
      <c r="I31" s="117">
        <v>501</v>
      </c>
      <c r="J31" s="200">
        <f t="shared" si="2"/>
        <v>0.81331168831168832</v>
      </c>
      <c r="K31" s="117">
        <v>473</v>
      </c>
      <c r="L31" s="200">
        <f t="shared" si="3"/>
        <v>0.7678571428571429</v>
      </c>
      <c r="M31" s="117">
        <v>436</v>
      </c>
      <c r="N31" s="200">
        <f t="shared" si="4"/>
        <v>0.70779220779220775</v>
      </c>
      <c r="O31" s="117">
        <v>444</v>
      </c>
      <c r="P31" s="200">
        <f t="shared" si="5"/>
        <v>0.72077922077922074</v>
      </c>
      <c r="Q31" s="117">
        <v>272</v>
      </c>
      <c r="R31" s="202">
        <f t="shared" si="6"/>
        <v>0.52408477842003853</v>
      </c>
      <c r="S31" s="117">
        <v>398</v>
      </c>
      <c r="T31" s="202">
        <f t="shared" si="7"/>
        <v>0.76685934489402696</v>
      </c>
    </row>
    <row r="32" spans="1:20">
      <c r="A32" s="4" t="s">
        <v>40</v>
      </c>
      <c r="B32" s="4" t="s">
        <v>77</v>
      </c>
      <c r="C32" s="155">
        <v>140</v>
      </c>
      <c r="D32" s="197">
        <v>118</v>
      </c>
      <c r="E32" s="117">
        <v>121</v>
      </c>
      <c r="F32" s="198">
        <f t="shared" si="0"/>
        <v>0.86428571428571432</v>
      </c>
      <c r="G32" s="117">
        <v>138</v>
      </c>
      <c r="H32" s="198">
        <f t="shared" si="1"/>
        <v>1.1694915254237288</v>
      </c>
      <c r="I32" s="117">
        <v>119</v>
      </c>
      <c r="J32" s="200">
        <f t="shared" si="2"/>
        <v>0.85</v>
      </c>
      <c r="K32" s="117">
        <v>123</v>
      </c>
      <c r="L32" s="200">
        <f t="shared" si="3"/>
        <v>0.87857142857142856</v>
      </c>
      <c r="M32" s="117">
        <v>104</v>
      </c>
      <c r="N32" s="200">
        <f t="shared" si="4"/>
        <v>0.74285714285714288</v>
      </c>
      <c r="O32" s="117">
        <v>107</v>
      </c>
      <c r="P32" s="200">
        <f t="shared" si="5"/>
        <v>0.76428571428571423</v>
      </c>
      <c r="Q32" s="117">
        <v>88</v>
      </c>
      <c r="R32" s="202">
        <f t="shared" si="6"/>
        <v>0.74576271186440679</v>
      </c>
      <c r="S32" s="117">
        <v>111</v>
      </c>
      <c r="T32" s="202">
        <f t="shared" si="7"/>
        <v>0.94067796610169496</v>
      </c>
    </row>
    <row r="33" spans="1:20">
      <c r="A33" s="4" t="s">
        <v>40</v>
      </c>
      <c r="B33" s="4" t="s">
        <v>78</v>
      </c>
      <c r="C33" s="155">
        <v>41</v>
      </c>
      <c r="D33" s="197">
        <v>53.333333333333336</v>
      </c>
      <c r="E33" s="117">
        <v>49</v>
      </c>
      <c r="F33" s="198">
        <f t="shared" si="0"/>
        <v>1.1951219512195121</v>
      </c>
      <c r="G33" s="117">
        <v>39</v>
      </c>
      <c r="H33" s="198">
        <f t="shared" si="1"/>
        <v>0.73124999999999996</v>
      </c>
      <c r="I33" s="117">
        <v>32</v>
      </c>
      <c r="J33" s="200">
        <f t="shared" si="2"/>
        <v>0.78048780487804881</v>
      </c>
      <c r="K33" s="117">
        <v>35</v>
      </c>
      <c r="L33" s="200">
        <f t="shared" si="3"/>
        <v>0.85365853658536583</v>
      </c>
      <c r="M33" s="117">
        <v>41</v>
      </c>
      <c r="N33" s="200">
        <f t="shared" si="4"/>
        <v>1</v>
      </c>
      <c r="O33" s="117">
        <v>42</v>
      </c>
      <c r="P33" s="200">
        <f t="shared" si="5"/>
        <v>1.024390243902439</v>
      </c>
      <c r="Q33" s="117">
        <v>40</v>
      </c>
      <c r="R33" s="202">
        <f t="shared" si="6"/>
        <v>0.75</v>
      </c>
      <c r="S33" s="117">
        <v>34</v>
      </c>
      <c r="T33" s="202">
        <f t="shared" si="7"/>
        <v>0.63749999999999996</v>
      </c>
    </row>
    <row r="34" spans="1:20">
      <c r="A34" s="4" t="s">
        <v>49</v>
      </c>
      <c r="B34" s="4" t="s">
        <v>79</v>
      </c>
      <c r="C34" s="155">
        <v>55</v>
      </c>
      <c r="D34" s="197">
        <v>49.333333333333336</v>
      </c>
      <c r="E34" s="117">
        <v>56</v>
      </c>
      <c r="F34" s="198">
        <f t="shared" si="0"/>
        <v>1.0181818181818181</v>
      </c>
      <c r="G34" s="117">
        <v>57</v>
      </c>
      <c r="H34" s="198">
        <f t="shared" si="1"/>
        <v>1.1554054054054053</v>
      </c>
      <c r="I34" s="117">
        <v>61</v>
      </c>
      <c r="J34" s="200">
        <f t="shared" si="2"/>
        <v>1.1090909090909091</v>
      </c>
      <c r="K34" s="117">
        <v>61</v>
      </c>
      <c r="L34" s="200">
        <f t="shared" si="3"/>
        <v>1.1090909090909091</v>
      </c>
      <c r="M34" s="117">
        <v>56</v>
      </c>
      <c r="N34" s="200">
        <f t="shared" si="4"/>
        <v>1.0181818181818181</v>
      </c>
      <c r="O34" s="117">
        <v>60</v>
      </c>
      <c r="P34" s="200">
        <f t="shared" si="5"/>
        <v>1.0909090909090908</v>
      </c>
      <c r="Q34" s="117">
        <v>44</v>
      </c>
      <c r="R34" s="202">
        <f t="shared" si="6"/>
        <v>0.89189189189189189</v>
      </c>
      <c r="S34" s="117">
        <v>52</v>
      </c>
      <c r="T34" s="202">
        <f t="shared" si="7"/>
        <v>1.0540540540540539</v>
      </c>
    </row>
    <row r="35" spans="1:20">
      <c r="A35" s="4" t="s">
        <v>49</v>
      </c>
      <c r="B35" s="4" t="s">
        <v>80</v>
      </c>
      <c r="C35" s="155">
        <v>43</v>
      </c>
      <c r="D35" s="197">
        <v>52</v>
      </c>
      <c r="E35" s="117">
        <v>43</v>
      </c>
      <c r="F35" s="198">
        <f t="shared" ref="F35:F66" si="8">E35/C35</f>
        <v>1</v>
      </c>
      <c r="G35" s="117">
        <v>36</v>
      </c>
      <c r="H35" s="198">
        <f t="shared" ref="H35:H66" si="9">G35/D35</f>
        <v>0.69230769230769229</v>
      </c>
      <c r="I35" s="117">
        <v>37</v>
      </c>
      <c r="J35" s="200">
        <f t="shared" ref="J35:J66" si="10">I35/C35</f>
        <v>0.86046511627906974</v>
      </c>
      <c r="K35" s="117">
        <v>37</v>
      </c>
      <c r="L35" s="200">
        <f t="shared" ref="L35:L66" si="11">K35/C35</f>
        <v>0.86046511627906974</v>
      </c>
      <c r="M35" s="117">
        <v>41</v>
      </c>
      <c r="N35" s="200">
        <f t="shared" ref="N35:N66" si="12">M35/C35</f>
        <v>0.95348837209302328</v>
      </c>
      <c r="O35" s="117">
        <v>41</v>
      </c>
      <c r="P35" s="200">
        <f t="shared" ref="P35:P66" si="13">O35/C35</f>
        <v>0.95348837209302328</v>
      </c>
      <c r="Q35" s="117">
        <v>36</v>
      </c>
      <c r="R35" s="202">
        <f t="shared" ref="R35:R66" si="14">Q35/D35</f>
        <v>0.69230769230769229</v>
      </c>
      <c r="S35" s="117">
        <v>38</v>
      </c>
      <c r="T35" s="202">
        <f t="shared" ref="T35:T66" si="15">S35/D35</f>
        <v>0.73076923076923073</v>
      </c>
    </row>
    <row r="36" spans="1:20">
      <c r="A36" s="4" t="s">
        <v>49</v>
      </c>
      <c r="B36" s="4" t="s">
        <v>81</v>
      </c>
      <c r="C36" s="155">
        <v>52</v>
      </c>
      <c r="D36" s="197">
        <v>66.666666666666671</v>
      </c>
      <c r="E36" s="117">
        <v>62</v>
      </c>
      <c r="F36" s="198">
        <f t="shared" si="8"/>
        <v>1.1923076923076923</v>
      </c>
      <c r="G36" s="117">
        <v>56</v>
      </c>
      <c r="H36" s="198">
        <f t="shared" si="9"/>
        <v>0.84</v>
      </c>
      <c r="I36" s="117">
        <v>55</v>
      </c>
      <c r="J36" s="200">
        <f t="shared" si="10"/>
        <v>1.0576923076923077</v>
      </c>
      <c r="K36" s="117">
        <v>53</v>
      </c>
      <c r="L36" s="200">
        <f t="shared" si="11"/>
        <v>1.0192307692307692</v>
      </c>
      <c r="M36" s="117">
        <v>47</v>
      </c>
      <c r="N36" s="200">
        <f t="shared" si="12"/>
        <v>0.90384615384615385</v>
      </c>
      <c r="O36" s="117">
        <v>46</v>
      </c>
      <c r="P36" s="200">
        <f t="shared" si="13"/>
        <v>0.88461538461538458</v>
      </c>
      <c r="Q36" s="117">
        <v>53</v>
      </c>
      <c r="R36" s="202">
        <f t="shared" si="14"/>
        <v>0.79499999999999993</v>
      </c>
      <c r="S36" s="117">
        <v>58</v>
      </c>
      <c r="T36" s="202">
        <f t="shared" si="15"/>
        <v>0.86999999999999988</v>
      </c>
    </row>
    <row r="37" spans="1:20">
      <c r="A37" s="4" t="s">
        <v>40</v>
      </c>
      <c r="B37" s="4" t="s">
        <v>82</v>
      </c>
      <c r="C37" s="155">
        <v>42</v>
      </c>
      <c r="D37" s="197">
        <v>51.333333333333336</v>
      </c>
      <c r="E37" s="117">
        <v>35</v>
      </c>
      <c r="F37" s="198">
        <f t="shared" si="8"/>
        <v>0.83333333333333337</v>
      </c>
      <c r="G37" s="117">
        <v>36</v>
      </c>
      <c r="H37" s="198">
        <f t="shared" si="9"/>
        <v>0.70129870129870131</v>
      </c>
      <c r="I37" s="117">
        <v>41</v>
      </c>
      <c r="J37" s="200">
        <f t="shared" si="10"/>
        <v>0.97619047619047616</v>
      </c>
      <c r="K37" s="117">
        <v>45</v>
      </c>
      <c r="L37" s="200">
        <f t="shared" si="11"/>
        <v>1.0714285714285714</v>
      </c>
      <c r="M37" s="117">
        <v>30</v>
      </c>
      <c r="N37" s="200">
        <f t="shared" si="12"/>
        <v>0.7142857142857143</v>
      </c>
      <c r="O37" s="117">
        <v>30</v>
      </c>
      <c r="P37" s="200">
        <f t="shared" si="13"/>
        <v>0.7142857142857143</v>
      </c>
      <c r="Q37" s="117">
        <v>35</v>
      </c>
      <c r="R37" s="202">
        <f t="shared" si="14"/>
        <v>0.68181818181818177</v>
      </c>
      <c r="S37" s="117">
        <v>34</v>
      </c>
      <c r="T37" s="202">
        <f t="shared" si="15"/>
        <v>0.66233766233766234</v>
      </c>
    </row>
    <row r="38" spans="1:20">
      <c r="A38" s="4" t="s">
        <v>49</v>
      </c>
      <c r="B38" s="4" t="s">
        <v>83</v>
      </c>
      <c r="C38" s="155">
        <v>198</v>
      </c>
      <c r="D38" s="197">
        <v>185.33333333333334</v>
      </c>
      <c r="E38" s="117">
        <v>150</v>
      </c>
      <c r="F38" s="198">
        <f t="shared" si="8"/>
        <v>0.75757575757575757</v>
      </c>
      <c r="G38" s="117">
        <v>121</v>
      </c>
      <c r="H38" s="198">
        <f t="shared" si="9"/>
        <v>0.65287769784172656</v>
      </c>
      <c r="I38" s="117">
        <v>176</v>
      </c>
      <c r="J38" s="200">
        <f t="shared" si="10"/>
        <v>0.88888888888888884</v>
      </c>
      <c r="K38" s="117">
        <v>178</v>
      </c>
      <c r="L38" s="200">
        <f t="shared" si="11"/>
        <v>0.89898989898989901</v>
      </c>
      <c r="M38" s="117">
        <v>150</v>
      </c>
      <c r="N38" s="200">
        <f t="shared" si="12"/>
        <v>0.75757575757575757</v>
      </c>
      <c r="O38" s="117">
        <v>150</v>
      </c>
      <c r="P38" s="200">
        <f t="shared" si="13"/>
        <v>0.75757575757575757</v>
      </c>
      <c r="Q38" s="117">
        <v>101</v>
      </c>
      <c r="R38" s="202">
        <f t="shared" si="14"/>
        <v>0.54496402877697836</v>
      </c>
      <c r="S38" s="117">
        <v>143</v>
      </c>
      <c r="T38" s="202">
        <f t="shared" si="15"/>
        <v>0.77158273381294962</v>
      </c>
    </row>
    <row r="39" spans="1:20">
      <c r="A39" s="4" t="s">
        <v>40</v>
      </c>
      <c r="B39" s="4" t="s">
        <v>84</v>
      </c>
      <c r="C39" s="155">
        <v>50</v>
      </c>
      <c r="D39" s="197">
        <v>42.666666666666664</v>
      </c>
      <c r="E39" s="117">
        <v>32</v>
      </c>
      <c r="F39" s="198">
        <f t="shared" si="8"/>
        <v>0.64</v>
      </c>
      <c r="G39" s="117">
        <v>29</v>
      </c>
      <c r="H39" s="198">
        <f t="shared" si="9"/>
        <v>0.6796875</v>
      </c>
      <c r="I39" s="117">
        <v>39</v>
      </c>
      <c r="J39" s="200">
        <f t="shared" si="10"/>
        <v>0.78</v>
      </c>
      <c r="K39" s="117">
        <v>40</v>
      </c>
      <c r="L39" s="200">
        <f t="shared" si="11"/>
        <v>0.8</v>
      </c>
      <c r="M39" s="117">
        <v>31</v>
      </c>
      <c r="N39" s="200">
        <f t="shared" si="12"/>
        <v>0.62</v>
      </c>
      <c r="O39" s="117">
        <v>30</v>
      </c>
      <c r="P39" s="200">
        <f t="shared" si="13"/>
        <v>0.6</v>
      </c>
      <c r="Q39" s="117">
        <v>31</v>
      </c>
      <c r="R39" s="202">
        <f t="shared" si="14"/>
        <v>0.7265625</v>
      </c>
      <c r="S39" s="117">
        <v>32</v>
      </c>
      <c r="T39" s="202">
        <f t="shared" si="15"/>
        <v>0.75</v>
      </c>
    </row>
    <row r="40" spans="1:20">
      <c r="A40" s="4" t="s">
        <v>49</v>
      </c>
      <c r="B40" s="4" t="s">
        <v>85</v>
      </c>
      <c r="C40" s="155">
        <v>140</v>
      </c>
      <c r="D40" s="197">
        <v>136.66666666666666</v>
      </c>
      <c r="E40" s="117">
        <v>124</v>
      </c>
      <c r="F40" s="198">
        <f t="shared" si="8"/>
        <v>0.88571428571428568</v>
      </c>
      <c r="G40" s="117">
        <v>120</v>
      </c>
      <c r="H40" s="198">
        <f t="shared" si="9"/>
        <v>0.87804878048780499</v>
      </c>
      <c r="I40" s="117">
        <v>128</v>
      </c>
      <c r="J40" s="200">
        <f t="shared" si="10"/>
        <v>0.91428571428571426</v>
      </c>
      <c r="K40" s="117">
        <v>136</v>
      </c>
      <c r="L40" s="200">
        <f t="shared" si="11"/>
        <v>0.97142857142857142</v>
      </c>
      <c r="M40" s="117">
        <v>110</v>
      </c>
      <c r="N40" s="200">
        <f t="shared" si="12"/>
        <v>0.7857142857142857</v>
      </c>
      <c r="O40" s="117">
        <v>113</v>
      </c>
      <c r="P40" s="200">
        <f t="shared" si="13"/>
        <v>0.80714285714285716</v>
      </c>
      <c r="Q40" s="117">
        <v>89</v>
      </c>
      <c r="R40" s="202">
        <f t="shared" si="14"/>
        <v>0.65121951219512197</v>
      </c>
      <c r="S40" s="117">
        <v>109</v>
      </c>
      <c r="T40" s="202">
        <f t="shared" si="15"/>
        <v>0.79756097560975614</v>
      </c>
    </row>
    <row r="41" spans="1:20">
      <c r="A41" s="4" t="s">
        <v>43</v>
      </c>
      <c r="B41" s="4" t="s">
        <v>86</v>
      </c>
      <c r="C41" s="155">
        <v>169</v>
      </c>
      <c r="D41" s="197">
        <v>148.33333333333334</v>
      </c>
      <c r="E41" s="117">
        <v>148</v>
      </c>
      <c r="F41" s="198">
        <f t="shared" si="8"/>
        <v>0.87573964497041423</v>
      </c>
      <c r="G41" s="117">
        <v>142</v>
      </c>
      <c r="H41" s="198">
        <f t="shared" si="9"/>
        <v>0.95730337078651684</v>
      </c>
      <c r="I41" s="117">
        <v>161</v>
      </c>
      <c r="J41" s="200">
        <f t="shared" si="10"/>
        <v>0.9526627218934911</v>
      </c>
      <c r="K41" s="117">
        <v>163</v>
      </c>
      <c r="L41" s="200">
        <f t="shared" si="11"/>
        <v>0.96449704142011838</v>
      </c>
      <c r="M41" s="117">
        <v>135</v>
      </c>
      <c r="N41" s="200">
        <f t="shared" si="12"/>
        <v>0.79881656804733725</v>
      </c>
      <c r="O41" s="117">
        <v>134</v>
      </c>
      <c r="P41" s="200">
        <f t="shared" si="13"/>
        <v>0.79289940828402372</v>
      </c>
      <c r="Q41" s="117">
        <v>110</v>
      </c>
      <c r="R41" s="202">
        <f t="shared" si="14"/>
        <v>0.74157303370786509</v>
      </c>
      <c r="S41" s="117">
        <v>140</v>
      </c>
      <c r="T41" s="202">
        <f t="shared" si="15"/>
        <v>0.9438202247191011</v>
      </c>
    </row>
    <row r="42" spans="1:20">
      <c r="A42" s="4" t="s">
        <v>49</v>
      </c>
      <c r="B42" s="4" t="s">
        <v>87</v>
      </c>
      <c r="C42" s="155">
        <v>46</v>
      </c>
      <c r="D42" s="197">
        <v>52.333333333333336</v>
      </c>
      <c r="E42" s="117">
        <v>41</v>
      </c>
      <c r="F42" s="198">
        <f t="shared" si="8"/>
        <v>0.89130434782608692</v>
      </c>
      <c r="G42" s="117">
        <v>38</v>
      </c>
      <c r="H42" s="198">
        <f t="shared" si="9"/>
        <v>0.72611464968152861</v>
      </c>
      <c r="I42" s="117">
        <v>35</v>
      </c>
      <c r="J42" s="200">
        <f t="shared" si="10"/>
        <v>0.76086956521739135</v>
      </c>
      <c r="K42" s="117">
        <v>25</v>
      </c>
      <c r="L42" s="200">
        <f t="shared" si="11"/>
        <v>0.54347826086956519</v>
      </c>
      <c r="M42" s="117">
        <v>45</v>
      </c>
      <c r="N42" s="200">
        <f t="shared" si="12"/>
        <v>0.97826086956521741</v>
      </c>
      <c r="O42" s="117">
        <v>48</v>
      </c>
      <c r="P42" s="200">
        <f t="shared" si="13"/>
        <v>1.0434782608695652</v>
      </c>
      <c r="Q42" s="117">
        <v>33</v>
      </c>
      <c r="R42" s="202">
        <f t="shared" si="14"/>
        <v>0.63057324840764328</v>
      </c>
      <c r="S42" s="117">
        <v>40</v>
      </c>
      <c r="T42" s="202">
        <f t="shared" si="15"/>
        <v>0.76433121019108274</v>
      </c>
    </row>
    <row r="43" spans="1:20">
      <c r="A43" s="4" t="s">
        <v>40</v>
      </c>
      <c r="B43" s="4" t="s">
        <v>88</v>
      </c>
      <c r="C43" s="155">
        <v>52</v>
      </c>
      <c r="D43" s="197">
        <v>47.333333333333336</v>
      </c>
      <c r="E43" s="117">
        <v>33</v>
      </c>
      <c r="F43" s="198">
        <f t="shared" si="8"/>
        <v>0.63461538461538458</v>
      </c>
      <c r="G43" s="117">
        <v>34</v>
      </c>
      <c r="H43" s="198">
        <f t="shared" si="9"/>
        <v>0.71830985915492951</v>
      </c>
      <c r="I43" s="117">
        <v>40</v>
      </c>
      <c r="J43" s="200">
        <f t="shared" si="10"/>
        <v>0.76923076923076927</v>
      </c>
      <c r="K43" s="117">
        <v>42</v>
      </c>
      <c r="L43" s="200">
        <f t="shared" si="11"/>
        <v>0.80769230769230771</v>
      </c>
      <c r="M43" s="117">
        <v>35</v>
      </c>
      <c r="N43" s="200">
        <f t="shared" si="12"/>
        <v>0.67307692307692313</v>
      </c>
      <c r="O43" s="117">
        <v>35</v>
      </c>
      <c r="P43" s="200">
        <f t="shared" si="13"/>
        <v>0.67307692307692313</v>
      </c>
      <c r="Q43" s="117">
        <v>40</v>
      </c>
      <c r="R43" s="202">
        <f t="shared" si="14"/>
        <v>0.84507042253521125</v>
      </c>
      <c r="S43" s="117">
        <v>44</v>
      </c>
      <c r="T43" s="202">
        <f t="shared" si="15"/>
        <v>0.92957746478873238</v>
      </c>
    </row>
    <row r="44" spans="1:20">
      <c r="A44" s="4" t="s">
        <v>40</v>
      </c>
      <c r="B44" s="4" t="s">
        <v>89</v>
      </c>
      <c r="C44" s="155">
        <v>42</v>
      </c>
      <c r="D44" s="197">
        <v>44.333333333333336</v>
      </c>
      <c r="E44" s="117">
        <v>44</v>
      </c>
      <c r="F44" s="198">
        <f t="shared" si="8"/>
        <v>1.0476190476190477</v>
      </c>
      <c r="G44" s="117">
        <v>34</v>
      </c>
      <c r="H44" s="198">
        <f t="shared" si="9"/>
        <v>0.76691729323308266</v>
      </c>
      <c r="I44" s="117">
        <v>37</v>
      </c>
      <c r="J44" s="200">
        <f t="shared" si="10"/>
        <v>0.88095238095238093</v>
      </c>
      <c r="K44" s="117">
        <v>36</v>
      </c>
      <c r="L44" s="200">
        <f t="shared" si="11"/>
        <v>0.8571428571428571</v>
      </c>
      <c r="M44" s="117">
        <v>43</v>
      </c>
      <c r="N44" s="200">
        <f t="shared" si="12"/>
        <v>1.0238095238095237</v>
      </c>
      <c r="O44" s="117">
        <v>43</v>
      </c>
      <c r="P44" s="200">
        <f t="shared" si="13"/>
        <v>1.0238095238095237</v>
      </c>
      <c r="Q44" s="117">
        <v>27</v>
      </c>
      <c r="R44" s="202">
        <f t="shared" si="14"/>
        <v>0.60902255639097747</v>
      </c>
      <c r="S44" s="117">
        <v>32</v>
      </c>
      <c r="T44" s="202">
        <f t="shared" si="15"/>
        <v>0.72180451127819545</v>
      </c>
    </row>
    <row r="45" spans="1:20">
      <c r="A45" s="4" t="s">
        <v>47</v>
      </c>
      <c r="B45" s="4" t="s">
        <v>90</v>
      </c>
      <c r="C45" s="155">
        <v>953</v>
      </c>
      <c r="D45" s="197">
        <v>817.33333333333337</v>
      </c>
      <c r="E45" s="117">
        <v>686</v>
      </c>
      <c r="F45" s="198">
        <f t="shared" si="8"/>
        <v>0.71983210912906614</v>
      </c>
      <c r="G45" s="117">
        <v>533</v>
      </c>
      <c r="H45" s="198">
        <f t="shared" si="9"/>
        <v>0.6521207177814029</v>
      </c>
      <c r="I45" s="117">
        <v>716</v>
      </c>
      <c r="J45" s="200">
        <f t="shared" si="10"/>
        <v>0.751311647429171</v>
      </c>
      <c r="K45" s="117">
        <v>712</v>
      </c>
      <c r="L45" s="200">
        <f t="shared" si="11"/>
        <v>0.74711437565582373</v>
      </c>
      <c r="M45" s="117">
        <v>670</v>
      </c>
      <c r="N45" s="200">
        <f t="shared" si="12"/>
        <v>0.70304302203567681</v>
      </c>
      <c r="O45" s="117">
        <v>702</v>
      </c>
      <c r="P45" s="200">
        <f t="shared" si="13"/>
        <v>0.73662119622245537</v>
      </c>
      <c r="Q45" s="117">
        <v>439</v>
      </c>
      <c r="R45" s="202">
        <f t="shared" si="14"/>
        <v>0.53711256117455131</v>
      </c>
      <c r="S45" s="117">
        <v>574</v>
      </c>
      <c r="T45" s="202">
        <f t="shared" si="15"/>
        <v>0.70228384991843384</v>
      </c>
    </row>
    <row r="46" spans="1:20">
      <c r="A46" s="4" t="s">
        <v>47</v>
      </c>
      <c r="B46" s="4" t="s">
        <v>91</v>
      </c>
      <c r="C46" s="155">
        <v>51</v>
      </c>
      <c r="D46" s="197">
        <v>55.333333333333336</v>
      </c>
      <c r="E46" s="117">
        <v>39</v>
      </c>
      <c r="F46" s="198">
        <f t="shared" si="8"/>
        <v>0.76470588235294112</v>
      </c>
      <c r="G46" s="117">
        <v>72</v>
      </c>
      <c r="H46" s="198">
        <f t="shared" si="9"/>
        <v>1.3012048192771084</v>
      </c>
      <c r="I46" s="117">
        <v>43</v>
      </c>
      <c r="J46" s="200">
        <f t="shared" si="10"/>
        <v>0.84313725490196079</v>
      </c>
      <c r="K46" s="117">
        <v>44</v>
      </c>
      <c r="L46" s="200">
        <f t="shared" si="11"/>
        <v>0.86274509803921573</v>
      </c>
      <c r="M46" s="117">
        <v>35</v>
      </c>
      <c r="N46" s="200">
        <f t="shared" si="12"/>
        <v>0.68627450980392157</v>
      </c>
      <c r="O46" s="117">
        <v>37</v>
      </c>
      <c r="P46" s="200">
        <f t="shared" si="13"/>
        <v>0.72549019607843135</v>
      </c>
      <c r="Q46" s="117">
        <v>50</v>
      </c>
      <c r="R46" s="202">
        <f t="shared" si="14"/>
        <v>0.90361445783132521</v>
      </c>
      <c r="S46" s="117">
        <v>47</v>
      </c>
      <c r="T46" s="202">
        <f t="shared" si="15"/>
        <v>0.8493975903614458</v>
      </c>
    </row>
    <row r="47" spans="1:20">
      <c r="A47" s="4" t="s">
        <v>49</v>
      </c>
      <c r="B47" s="4" t="s">
        <v>92</v>
      </c>
      <c r="C47" s="155">
        <v>193</v>
      </c>
      <c r="D47" s="197">
        <v>193</v>
      </c>
      <c r="E47" s="117">
        <v>156</v>
      </c>
      <c r="F47" s="198">
        <f t="shared" si="8"/>
        <v>0.80829015544041449</v>
      </c>
      <c r="G47" s="117">
        <v>120</v>
      </c>
      <c r="H47" s="198">
        <f t="shared" si="9"/>
        <v>0.62176165803108807</v>
      </c>
      <c r="I47" s="117">
        <v>158</v>
      </c>
      <c r="J47" s="200">
        <f t="shared" si="10"/>
        <v>0.81865284974093266</v>
      </c>
      <c r="K47" s="117">
        <v>162</v>
      </c>
      <c r="L47" s="200">
        <f t="shared" si="11"/>
        <v>0.8393782383419689</v>
      </c>
      <c r="M47" s="117">
        <v>153</v>
      </c>
      <c r="N47" s="200">
        <f t="shared" si="12"/>
        <v>0.79274611398963735</v>
      </c>
      <c r="O47" s="117">
        <v>157</v>
      </c>
      <c r="P47" s="200">
        <f t="shared" si="13"/>
        <v>0.81347150259067358</v>
      </c>
      <c r="Q47" s="117">
        <v>87</v>
      </c>
      <c r="R47" s="202">
        <f t="shared" si="14"/>
        <v>0.45077720207253885</v>
      </c>
      <c r="S47" s="117">
        <v>117</v>
      </c>
      <c r="T47" s="202">
        <f t="shared" si="15"/>
        <v>0.60621761658031093</v>
      </c>
    </row>
    <row r="48" spans="1:20">
      <c r="A48" s="4" t="s">
        <v>40</v>
      </c>
      <c r="B48" s="4" t="s">
        <v>93</v>
      </c>
      <c r="C48" s="155">
        <v>67</v>
      </c>
      <c r="D48" s="197">
        <v>78.666666666666671</v>
      </c>
      <c r="E48" s="117">
        <v>46</v>
      </c>
      <c r="F48" s="198">
        <f t="shared" si="8"/>
        <v>0.68656716417910446</v>
      </c>
      <c r="G48" s="117">
        <v>59</v>
      </c>
      <c r="H48" s="198">
        <f t="shared" si="9"/>
        <v>0.75</v>
      </c>
      <c r="I48" s="117">
        <v>65</v>
      </c>
      <c r="J48" s="200">
        <f t="shared" si="10"/>
        <v>0.97014925373134331</v>
      </c>
      <c r="K48" s="117">
        <v>66</v>
      </c>
      <c r="L48" s="200">
        <f t="shared" si="11"/>
        <v>0.9850746268656716</v>
      </c>
      <c r="M48" s="117">
        <v>43</v>
      </c>
      <c r="N48" s="200">
        <f t="shared" si="12"/>
        <v>0.64179104477611937</v>
      </c>
      <c r="O48" s="117">
        <v>46</v>
      </c>
      <c r="P48" s="200">
        <f t="shared" si="13"/>
        <v>0.68656716417910446</v>
      </c>
      <c r="Q48" s="117">
        <v>59</v>
      </c>
      <c r="R48" s="202">
        <f t="shared" si="14"/>
        <v>0.75</v>
      </c>
      <c r="S48" s="117">
        <v>52</v>
      </c>
      <c r="T48" s="202">
        <f t="shared" si="15"/>
        <v>0.66101694915254239</v>
      </c>
    </row>
    <row r="49" spans="1:20">
      <c r="A49" s="4" t="s">
        <v>47</v>
      </c>
      <c r="B49" s="4" t="s">
        <v>94</v>
      </c>
      <c r="C49" s="155">
        <v>70</v>
      </c>
      <c r="D49" s="197">
        <v>54.666666666666664</v>
      </c>
      <c r="E49" s="117">
        <v>51</v>
      </c>
      <c r="F49" s="198">
        <f t="shared" si="8"/>
        <v>0.72857142857142854</v>
      </c>
      <c r="G49" s="117">
        <v>35</v>
      </c>
      <c r="H49" s="198">
        <f t="shared" si="9"/>
        <v>0.6402439024390244</v>
      </c>
      <c r="I49" s="117">
        <v>49</v>
      </c>
      <c r="J49" s="200">
        <f t="shared" si="10"/>
        <v>0.7</v>
      </c>
      <c r="K49" s="117">
        <v>53</v>
      </c>
      <c r="L49" s="200">
        <f t="shared" si="11"/>
        <v>0.75714285714285712</v>
      </c>
      <c r="M49" s="117">
        <v>42</v>
      </c>
      <c r="N49" s="200">
        <f t="shared" si="12"/>
        <v>0.6</v>
      </c>
      <c r="O49" s="117">
        <v>42</v>
      </c>
      <c r="P49" s="200">
        <f t="shared" si="13"/>
        <v>0.6</v>
      </c>
      <c r="Q49" s="117">
        <v>34</v>
      </c>
      <c r="R49" s="202">
        <f t="shared" si="14"/>
        <v>0.62195121951219512</v>
      </c>
      <c r="S49" s="117">
        <v>37</v>
      </c>
      <c r="T49" s="202">
        <f t="shared" si="15"/>
        <v>0.67682926829268297</v>
      </c>
    </row>
    <row r="50" spans="1:20">
      <c r="A50" s="4" t="s">
        <v>49</v>
      </c>
      <c r="B50" s="4" t="s">
        <v>95</v>
      </c>
      <c r="C50" s="155">
        <v>104</v>
      </c>
      <c r="D50" s="197">
        <v>92</v>
      </c>
      <c r="E50" s="117">
        <v>77</v>
      </c>
      <c r="F50" s="198">
        <f t="shared" si="8"/>
        <v>0.74038461538461542</v>
      </c>
      <c r="G50" s="117">
        <v>58</v>
      </c>
      <c r="H50" s="198">
        <f t="shared" si="9"/>
        <v>0.63043478260869568</v>
      </c>
      <c r="I50" s="117">
        <v>110</v>
      </c>
      <c r="J50" s="200">
        <f t="shared" si="10"/>
        <v>1.0576923076923077</v>
      </c>
      <c r="K50" s="117">
        <v>110</v>
      </c>
      <c r="L50" s="200">
        <f t="shared" si="11"/>
        <v>1.0576923076923077</v>
      </c>
      <c r="M50" s="117">
        <v>81</v>
      </c>
      <c r="N50" s="200">
        <f t="shared" si="12"/>
        <v>0.77884615384615385</v>
      </c>
      <c r="O50" s="117">
        <v>79</v>
      </c>
      <c r="P50" s="200">
        <f t="shared" si="13"/>
        <v>0.75961538461538458</v>
      </c>
      <c r="Q50" s="117">
        <v>51</v>
      </c>
      <c r="R50" s="202">
        <f t="shared" si="14"/>
        <v>0.55434782608695654</v>
      </c>
      <c r="S50" s="117">
        <v>70</v>
      </c>
      <c r="T50" s="202">
        <f t="shared" si="15"/>
        <v>0.76086956521739135</v>
      </c>
    </row>
    <row r="51" spans="1:20">
      <c r="A51" s="4" t="s">
        <v>43</v>
      </c>
      <c r="B51" s="4" t="s">
        <v>96</v>
      </c>
      <c r="C51" s="155">
        <v>84</v>
      </c>
      <c r="D51" s="197">
        <v>92.666666666666671</v>
      </c>
      <c r="E51" s="117">
        <v>74</v>
      </c>
      <c r="F51" s="198">
        <f t="shared" si="8"/>
        <v>0.88095238095238093</v>
      </c>
      <c r="G51" s="117">
        <v>92</v>
      </c>
      <c r="H51" s="198">
        <f t="shared" si="9"/>
        <v>0.99280575539568339</v>
      </c>
      <c r="I51" s="117">
        <v>76</v>
      </c>
      <c r="J51" s="200">
        <f t="shared" si="10"/>
        <v>0.90476190476190477</v>
      </c>
      <c r="K51" s="117">
        <v>76</v>
      </c>
      <c r="L51" s="200">
        <f t="shared" si="11"/>
        <v>0.90476190476190477</v>
      </c>
      <c r="M51" s="117">
        <v>73</v>
      </c>
      <c r="N51" s="200">
        <f t="shared" si="12"/>
        <v>0.86904761904761907</v>
      </c>
      <c r="O51" s="117">
        <v>74</v>
      </c>
      <c r="P51" s="200">
        <f t="shared" si="13"/>
        <v>0.88095238095238093</v>
      </c>
      <c r="Q51" s="117">
        <v>94</v>
      </c>
      <c r="R51" s="202">
        <f t="shared" si="14"/>
        <v>1.014388489208633</v>
      </c>
      <c r="S51" s="117">
        <v>100</v>
      </c>
      <c r="T51" s="202">
        <f t="shared" si="15"/>
        <v>1.079136690647482</v>
      </c>
    </row>
    <row r="52" spans="1:20">
      <c r="A52" s="4" t="s">
        <v>43</v>
      </c>
      <c r="B52" s="4" t="s">
        <v>97</v>
      </c>
      <c r="C52" s="155">
        <v>30</v>
      </c>
      <c r="D52" s="197">
        <v>32.333333333333336</v>
      </c>
      <c r="E52" s="117">
        <v>19</v>
      </c>
      <c r="F52" s="198">
        <f t="shared" si="8"/>
        <v>0.6333333333333333</v>
      </c>
      <c r="G52" s="117">
        <v>15</v>
      </c>
      <c r="H52" s="198">
        <f t="shared" si="9"/>
        <v>0.46391752577319584</v>
      </c>
      <c r="I52" s="117">
        <v>16</v>
      </c>
      <c r="J52" s="200">
        <f t="shared" si="10"/>
        <v>0.53333333333333333</v>
      </c>
      <c r="K52" s="117">
        <v>15</v>
      </c>
      <c r="L52" s="200">
        <f t="shared" si="11"/>
        <v>0.5</v>
      </c>
      <c r="M52" s="117">
        <v>19</v>
      </c>
      <c r="N52" s="200">
        <f t="shared" si="12"/>
        <v>0.6333333333333333</v>
      </c>
      <c r="O52" s="117">
        <v>22</v>
      </c>
      <c r="P52" s="200">
        <f t="shared" si="13"/>
        <v>0.73333333333333328</v>
      </c>
      <c r="Q52" s="117">
        <v>19</v>
      </c>
      <c r="R52" s="202">
        <f t="shared" si="14"/>
        <v>0.58762886597938135</v>
      </c>
      <c r="S52" s="117">
        <v>18</v>
      </c>
      <c r="T52" s="202">
        <f t="shared" si="15"/>
        <v>0.55670103092783496</v>
      </c>
    </row>
    <row r="53" spans="1:20">
      <c r="A53" s="4" t="s">
        <v>49</v>
      </c>
      <c r="B53" s="4" t="s">
        <v>98</v>
      </c>
      <c r="C53" s="155">
        <v>83</v>
      </c>
      <c r="D53" s="197">
        <v>91.666666666666671</v>
      </c>
      <c r="E53" s="117">
        <v>75</v>
      </c>
      <c r="F53" s="198">
        <f t="shared" si="8"/>
        <v>0.90361445783132532</v>
      </c>
      <c r="G53" s="117">
        <v>122</v>
      </c>
      <c r="H53" s="198">
        <f t="shared" si="9"/>
        <v>1.3309090909090908</v>
      </c>
      <c r="I53" s="117">
        <v>82</v>
      </c>
      <c r="J53" s="200">
        <f t="shared" si="10"/>
        <v>0.98795180722891562</v>
      </c>
      <c r="K53" s="117">
        <v>85</v>
      </c>
      <c r="L53" s="200">
        <f t="shared" si="11"/>
        <v>1.0240963855421688</v>
      </c>
      <c r="M53" s="117">
        <v>77</v>
      </c>
      <c r="N53" s="200">
        <f t="shared" si="12"/>
        <v>0.92771084337349397</v>
      </c>
      <c r="O53" s="117">
        <v>78</v>
      </c>
      <c r="P53" s="200">
        <f t="shared" si="13"/>
        <v>0.93975903614457834</v>
      </c>
      <c r="Q53" s="117">
        <v>61</v>
      </c>
      <c r="R53" s="202">
        <f t="shared" si="14"/>
        <v>0.66545454545454541</v>
      </c>
      <c r="S53" s="117">
        <v>67</v>
      </c>
      <c r="T53" s="202">
        <f t="shared" si="15"/>
        <v>0.73090909090909084</v>
      </c>
    </row>
    <row r="54" spans="1:20">
      <c r="A54" s="4" t="s">
        <v>49</v>
      </c>
      <c r="B54" s="4" t="s">
        <v>99</v>
      </c>
      <c r="C54" s="155">
        <v>62</v>
      </c>
      <c r="D54" s="197">
        <v>50.666666666666664</v>
      </c>
      <c r="E54" s="117">
        <v>48</v>
      </c>
      <c r="F54" s="198">
        <f t="shared" si="8"/>
        <v>0.77419354838709675</v>
      </c>
      <c r="G54" s="117">
        <v>56</v>
      </c>
      <c r="H54" s="198">
        <f t="shared" si="9"/>
        <v>1.1052631578947369</v>
      </c>
      <c r="I54" s="117">
        <v>62</v>
      </c>
      <c r="J54" s="200">
        <f t="shared" si="10"/>
        <v>1</v>
      </c>
      <c r="K54" s="117">
        <v>62</v>
      </c>
      <c r="L54" s="200">
        <f t="shared" si="11"/>
        <v>1</v>
      </c>
      <c r="M54" s="117">
        <v>49</v>
      </c>
      <c r="N54" s="200">
        <f t="shared" si="12"/>
        <v>0.79032258064516125</v>
      </c>
      <c r="O54" s="117">
        <v>50</v>
      </c>
      <c r="P54" s="200">
        <f t="shared" si="13"/>
        <v>0.80645161290322576</v>
      </c>
      <c r="Q54" s="117">
        <v>52</v>
      </c>
      <c r="R54" s="202">
        <f t="shared" si="14"/>
        <v>1.0263157894736843</v>
      </c>
      <c r="S54" s="117">
        <v>57</v>
      </c>
      <c r="T54" s="202">
        <f t="shared" si="15"/>
        <v>1.125</v>
      </c>
    </row>
    <row r="55" spans="1:20">
      <c r="A55" s="4" t="s">
        <v>43</v>
      </c>
      <c r="B55" s="4" t="s">
        <v>100</v>
      </c>
      <c r="C55" s="155">
        <v>237</v>
      </c>
      <c r="D55" s="197">
        <v>218.66666666666666</v>
      </c>
      <c r="E55" s="117">
        <v>235</v>
      </c>
      <c r="F55" s="198">
        <f t="shared" si="8"/>
        <v>0.99156118143459915</v>
      </c>
      <c r="G55" s="117">
        <v>173</v>
      </c>
      <c r="H55" s="198">
        <f t="shared" si="9"/>
        <v>0.79115853658536583</v>
      </c>
      <c r="I55" s="117">
        <v>221</v>
      </c>
      <c r="J55" s="200">
        <f t="shared" si="10"/>
        <v>0.9324894514767933</v>
      </c>
      <c r="K55" s="117">
        <v>229</v>
      </c>
      <c r="L55" s="200">
        <f t="shared" si="11"/>
        <v>0.96624472573839659</v>
      </c>
      <c r="M55" s="117">
        <v>208</v>
      </c>
      <c r="N55" s="200">
        <f t="shared" si="12"/>
        <v>0.87763713080168781</v>
      </c>
      <c r="O55" s="117">
        <v>207</v>
      </c>
      <c r="P55" s="200">
        <f t="shared" si="13"/>
        <v>0.87341772151898733</v>
      </c>
      <c r="Q55" s="117">
        <v>148</v>
      </c>
      <c r="R55" s="202">
        <f t="shared" si="14"/>
        <v>0.67682926829268297</v>
      </c>
      <c r="S55" s="117">
        <v>185</v>
      </c>
      <c r="T55" s="202">
        <f t="shared" si="15"/>
        <v>0.84603658536585369</v>
      </c>
    </row>
    <row r="56" spans="1:20">
      <c r="A56" s="4" t="s">
        <v>47</v>
      </c>
      <c r="B56" s="4" t="s">
        <v>101</v>
      </c>
      <c r="C56" s="155">
        <v>63</v>
      </c>
      <c r="D56" s="197">
        <v>81.333333333333329</v>
      </c>
      <c r="E56" s="117">
        <v>69</v>
      </c>
      <c r="F56" s="198">
        <f t="shared" si="8"/>
        <v>1.0952380952380953</v>
      </c>
      <c r="G56" s="117">
        <v>59</v>
      </c>
      <c r="H56" s="198">
        <f t="shared" si="9"/>
        <v>0.72540983606557385</v>
      </c>
      <c r="I56" s="117">
        <v>77</v>
      </c>
      <c r="J56" s="200">
        <f t="shared" si="10"/>
        <v>1.2222222222222223</v>
      </c>
      <c r="K56" s="117">
        <v>80</v>
      </c>
      <c r="L56" s="200">
        <f t="shared" si="11"/>
        <v>1.2698412698412698</v>
      </c>
      <c r="M56" s="117">
        <v>66</v>
      </c>
      <c r="N56" s="200">
        <f t="shared" si="12"/>
        <v>1.0476190476190477</v>
      </c>
      <c r="O56" s="117">
        <v>70</v>
      </c>
      <c r="P56" s="200">
        <f t="shared" si="13"/>
        <v>1.1111111111111112</v>
      </c>
      <c r="Q56" s="117">
        <v>46</v>
      </c>
      <c r="R56" s="202">
        <f t="shared" si="14"/>
        <v>0.56557377049180335</v>
      </c>
      <c r="S56" s="117">
        <v>62</v>
      </c>
      <c r="T56" s="202">
        <f t="shared" si="15"/>
        <v>0.76229508196721318</v>
      </c>
    </row>
    <row r="57" spans="1:20">
      <c r="A57" s="4" t="s">
        <v>43</v>
      </c>
      <c r="B57" s="4" t="s">
        <v>102</v>
      </c>
      <c r="C57" s="155">
        <v>108</v>
      </c>
      <c r="D57" s="197">
        <v>112.66666666666667</v>
      </c>
      <c r="E57" s="117">
        <v>92</v>
      </c>
      <c r="F57" s="198">
        <f t="shared" si="8"/>
        <v>0.85185185185185186</v>
      </c>
      <c r="G57" s="117">
        <v>121</v>
      </c>
      <c r="H57" s="198">
        <f t="shared" si="9"/>
        <v>1.0739644970414202</v>
      </c>
      <c r="I57" s="117">
        <v>113</v>
      </c>
      <c r="J57" s="200">
        <f t="shared" si="10"/>
        <v>1.0462962962962963</v>
      </c>
      <c r="K57" s="117">
        <v>117</v>
      </c>
      <c r="L57" s="200">
        <f t="shared" si="11"/>
        <v>1.0833333333333333</v>
      </c>
      <c r="M57" s="117">
        <v>86</v>
      </c>
      <c r="N57" s="200">
        <f t="shared" si="12"/>
        <v>0.79629629629629628</v>
      </c>
      <c r="O57" s="117">
        <v>84</v>
      </c>
      <c r="P57" s="200">
        <f t="shared" si="13"/>
        <v>0.77777777777777779</v>
      </c>
      <c r="Q57" s="117">
        <v>88</v>
      </c>
      <c r="R57" s="202">
        <f t="shared" si="14"/>
        <v>0.78106508875739644</v>
      </c>
      <c r="S57" s="117">
        <v>129</v>
      </c>
      <c r="T57" s="202">
        <f t="shared" si="15"/>
        <v>1.1449704142011834</v>
      </c>
    </row>
    <row r="58" spans="1:20">
      <c r="A58" s="4" t="s">
        <v>43</v>
      </c>
      <c r="B58" s="4" t="s">
        <v>103</v>
      </c>
      <c r="C58" s="155">
        <v>113</v>
      </c>
      <c r="D58" s="197">
        <v>127.66666666666667</v>
      </c>
      <c r="E58" s="117">
        <v>100</v>
      </c>
      <c r="F58" s="198">
        <f t="shared" si="8"/>
        <v>0.88495575221238942</v>
      </c>
      <c r="G58" s="117">
        <v>105</v>
      </c>
      <c r="H58" s="198">
        <f t="shared" si="9"/>
        <v>0.82245430809399478</v>
      </c>
      <c r="I58" s="117">
        <v>117</v>
      </c>
      <c r="J58" s="200">
        <f t="shared" si="10"/>
        <v>1.0353982300884956</v>
      </c>
      <c r="K58" s="117">
        <v>125</v>
      </c>
      <c r="L58" s="200">
        <f t="shared" si="11"/>
        <v>1.1061946902654867</v>
      </c>
      <c r="M58" s="117">
        <v>106</v>
      </c>
      <c r="N58" s="200">
        <f t="shared" si="12"/>
        <v>0.93805309734513276</v>
      </c>
      <c r="O58" s="117">
        <v>103</v>
      </c>
      <c r="P58" s="200">
        <f t="shared" si="13"/>
        <v>0.91150442477876104</v>
      </c>
      <c r="Q58" s="117">
        <v>77</v>
      </c>
      <c r="R58" s="202">
        <f t="shared" si="14"/>
        <v>0.60313315926892952</v>
      </c>
      <c r="S58" s="117">
        <v>106</v>
      </c>
      <c r="T58" s="202">
        <f t="shared" si="15"/>
        <v>0.83028720626631847</v>
      </c>
    </row>
    <row r="59" spans="1:20">
      <c r="A59" s="4" t="s">
        <v>49</v>
      </c>
      <c r="B59" s="4" t="s">
        <v>104</v>
      </c>
      <c r="C59" s="155">
        <v>110</v>
      </c>
      <c r="D59" s="197">
        <v>103.66666666666667</v>
      </c>
      <c r="E59" s="117">
        <v>93</v>
      </c>
      <c r="F59" s="198">
        <f t="shared" si="8"/>
        <v>0.84545454545454546</v>
      </c>
      <c r="G59" s="117">
        <v>78</v>
      </c>
      <c r="H59" s="198">
        <f t="shared" si="9"/>
        <v>0.75241157556270089</v>
      </c>
      <c r="I59" s="117">
        <v>105</v>
      </c>
      <c r="J59" s="200">
        <f t="shared" si="10"/>
        <v>0.95454545454545459</v>
      </c>
      <c r="K59" s="117">
        <v>75</v>
      </c>
      <c r="L59" s="200">
        <f t="shared" si="11"/>
        <v>0.68181818181818177</v>
      </c>
      <c r="M59" s="117">
        <v>100</v>
      </c>
      <c r="N59" s="200">
        <f t="shared" si="12"/>
        <v>0.90909090909090906</v>
      </c>
      <c r="O59" s="117">
        <v>97</v>
      </c>
      <c r="P59" s="200">
        <f t="shared" si="13"/>
        <v>0.88181818181818183</v>
      </c>
      <c r="Q59" s="117">
        <v>66</v>
      </c>
      <c r="R59" s="202">
        <f t="shared" si="14"/>
        <v>0.63665594855305463</v>
      </c>
      <c r="S59" s="117">
        <v>96</v>
      </c>
      <c r="T59" s="202">
        <f t="shared" si="15"/>
        <v>0.92604501607717038</v>
      </c>
    </row>
    <row r="60" spans="1:20">
      <c r="A60" s="4" t="s">
        <v>43</v>
      </c>
      <c r="B60" s="4" t="s">
        <v>105</v>
      </c>
      <c r="C60" s="155">
        <v>17</v>
      </c>
      <c r="D60" s="197">
        <v>28.333333333333332</v>
      </c>
      <c r="E60" s="117">
        <v>24</v>
      </c>
      <c r="F60" s="198">
        <f t="shared" si="8"/>
        <v>1.411764705882353</v>
      </c>
      <c r="G60" s="117">
        <v>32</v>
      </c>
      <c r="H60" s="198">
        <f t="shared" si="9"/>
        <v>1.1294117647058823</v>
      </c>
      <c r="I60" s="117">
        <v>23</v>
      </c>
      <c r="J60" s="200">
        <f t="shared" si="10"/>
        <v>1.3529411764705883</v>
      </c>
      <c r="K60" s="117">
        <v>20</v>
      </c>
      <c r="L60" s="200">
        <f t="shared" si="11"/>
        <v>1.1764705882352942</v>
      </c>
      <c r="M60" s="117">
        <v>21</v>
      </c>
      <c r="N60" s="200">
        <f t="shared" si="12"/>
        <v>1.2352941176470589</v>
      </c>
      <c r="O60" s="117">
        <v>23</v>
      </c>
      <c r="P60" s="200">
        <f t="shared" si="13"/>
        <v>1.3529411764705883</v>
      </c>
      <c r="Q60" s="117">
        <v>32</v>
      </c>
      <c r="R60" s="202">
        <f t="shared" si="14"/>
        <v>1.1294117647058823</v>
      </c>
      <c r="S60" s="117">
        <v>30</v>
      </c>
      <c r="T60" s="202">
        <f t="shared" si="15"/>
        <v>1.0588235294117647</v>
      </c>
    </row>
    <row r="61" spans="1:20">
      <c r="A61" s="4" t="s">
        <v>49</v>
      </c>
      <c r="B61" s="4" t="s">
        <v>106</v>
      </c>
      <c r="C61" s="155">
        <v>71</v>
      </c>
      <c r="D61" s="197">
        <v>79.666666666666671</v>
      </c>
      <c r="E61" s="117">
        <v>69</v>
      </c>
      <c r="F61" s="198">
        <f t="shared" si="8"/>
        <v>0.971830985915493</v>
      </c>
      <c r="G61" s="117">
        <v>65</v>
      </c>
      <c r="H61" s="198">
        <f t="shared" si="9"/>
        <v>0.81589958158995812</v>
      </c>
      <c r="I61" s="117">
        <v>82</v>
      </c>
      <c r="J61" s="200">
        <f t="shared" si="10"/>
        <v>1.1549295774647887</v>
      </c>
      <c r="K61" s="117">
        <v>81</v>
      </c>
      <c r="L61" s="200">
        <f t="shared" si="11"/>
        <v>1.1408450704225352</v>
      </c>
      <c r="M61" s="117">
        <v>66</v>
      </c>
      <c r="N61" s="200">
        <f t="shared" si="12"/>
        <v>0.92957746478873238</v>
      </c>
      <c r="O61" s="117">
        <v>61</v>
      </c>
      <c r="P61" s="200">
        <f t="shared" si="13"/>
        <v>0.85915492957746475</v>
      </c>
      <c r="Q61" s="117">
        <v>59</v>
      </c>
      <c r="R61" s="202">
        <f t="shared" si="14"/>
        <v>0.7405857740585774</v>
      </c>
      <c r="S61" s="117">
        <v>63</v>
      </c>
      <c r="T61" s="202">
        <f t="shared" si="15"/>
        <v>0.79079497907949781</v>
      </c>
    </row>
    <row r="62" spans="1:20">
      <c r="A62" s="4" t="s">
        <v>47</v>
      </c>
      <c r="B62" s="4" t="s">
        <v>107</v>
      </c>
      <c r="C62" s="155">
        <v>95</v>
      </c>
      <c r="D62" s="197">
        <v>76.333333333333329</v>
      </c>
      <c r="E62" s="117">
        <v>105</v>
      </c>
      <c r="F62" s="198">
        <f t="shared" si="8"/>
        <v>1.1052631578947369</v>
      </c>
      <c r="G62" s="117">
        <v>164</v>
      </c>
      <c r="H62" s="198">
        <f t="shared" si="9"/>
        <v>2.1484716157205241</v>
      </c>
      <c r="I62" s="117">
        <v>88</v>
      </c>
      <c r="J62" s="200">
        <f t="shared" si="10"/>
        <v>0.9263157894736842</v>
      </c>
      <c r="K62" s="117">
        <v>94</v>
      </c>
      <c r="L62" s="200">
        <f t="shared" si="11"/>
        <v>0.98947368421052628</v>
      </c>
      <c r="M62" s="117">
        <v>94</v>
      </c>
      <c r="N62" s="200">
        <f t="shared" si="12"/>
        <v>0.98947368421052628</v>
      </c>
      <c r="O62" s="117">
        <v>94</v>
      </c>
      <c r="P62" s="200">
        <f t="shared" si="13"/>
        <v>0.98947368421052628</v>
      </c>
      <c r="Q62" s="117">
        <v>98</v>
      </c>
      <c r="R62" s="202">
        <f t="shared" si="14"/>
        <v>1.2838427947598254</v>
      </c>
      <c r="S62" s="117">
        <v>106</v>
      </c>
      <c r="T62" s="202">
        <f t="shared" si="15"/>
        <v>1.3886462882096071</v>
      </c>
    </row>
    <row r="63" spans="1:20">
      <c r="A63" s="4" t="s">
        <v>49</v>
      </c>
      <c r="B63" s="4" t="s">
        <v>108</v>
      </c>
      <c r="C63" s="155">
        <v>40</v>
      </c>
      <c r="D63" s="197">
        <v>48</v>
      </c>
      <c r="E63" s="117">
        <v>38</v>
      </c>
      <c r="F63" s="198">
        <f t="shared" si="8"/>
        <v>0.95</v>
      </c>
      <c r="G63" s="117">
        <v>46</v>
      </c>
      <c r="H63" s="198">
        <f t="shared" si="9"/>
        <v>0.95833333333333337</v>
      </c>
      <c r="I63" s="117">
        <v>41</v>
      </c>
      <c r="J63" s="200">
        <f t="shared" si="10"/>
        <v>1.0249999999999999</v>
      </c>
      <c r="K63" s="117">
        <v>39</v>
      </c>
      <c r="L63" s="200">
        <f t="shared" si="11"/>
        <v>0.97499999999999998</v>
      </c>
      <c r="M63" s="117">
        <v>32</v>
      </c>
      <c r="N63" s="200">
        <f t="shared" si="12"/>
        <v>0.8</v>
      </c>
      <c r="O63" s="117">
        <v>32</v>
      </c>
      <c r="P63" s="200">
        <f t="shared" si="13"/>
        <v>0.8</v>
      </c>
      <c r="Q63" s="117">
        <v>32</v>
      </c>
      <c r="R63" s="202">
        <f t="shared" si="14"/>
        <v>0.66666666666666663</v>
      </c>
      <c r="S63" s="117">
        <v>48</v>
      </c>
      <c r="T63" s="202">
        <f t="shared" si="15"/>
        <v>1</v>
      </c>
    </row>
    <row r="64" spans="1:20">
      <c r="A64" s="4" t="s">
        <v>40</v>
      </c>
      <c r="B64" s="4" t="s">
        <v>109</v>
      </c>
      <c r="C64" s="155">
        <v>36</v>
      </c>
      <c r="D64" s="197">
        <v>51.666666666666664</v>
      </c>
      <c r="E64" s="117">
        <v>36</v>
      </c>
      <c r="F64" s="198">
        <f t="shared" si="8"/>
        <v>1</v>
      </c>
      <c r="G64" s="117">
        <v>40</v>
      </c>
      <c r="H64" s="198">
        <f t="shared" si="9"/>
        <v>0.77419354838709686</v>
      </c>
      <c r="I64" s="117">
        <v>37</v>
      </c>
      <c r="J64" s="200">
        <f t="shared" si="10"/>
        <v>1.0277777777777777</v>
      </c>
      <c r="K64" s="117">
        <v>42</v>
      </c>
      <c r="L64" s="200">
        <f t="shared" si="11"/>
        <v>1.1666666666666667</v>
      </c>
      <c r="M64" s="117">
        <v>39</v>
      </c>
      <c r="N64" s="200">
        <f t="shared" si="12"/>
        <v>1.0833333333333333</v>
      </c>
      <c r="O64" s="117">
        <v>40</v>
      </c>
      <c r="P64" s="200">
        <f t="shared" si="13"/>
        <v>1.1111111111111112</v>
      </c>
      <c r="Q64" s="117">
        <v>39</v>
      </c>
      <c r="R64" s="202">
        <f t="shared" si="14"/>
        <v>0.75483870967741939</v>
      </c>
      <c r="S64" s="117">
        <v>43</v>
      </c>
      <c r="T64" s="202">
        <f t="shared" si="15"/>
        <v>0.83225806451612905</v>
      </c>
    </row>
    <row r="65" spans="1:20">
      <c r="A65" s="4" t="s">
        <v>40</v>
      </c>
      <c r="B65" s="4" t="s">
        <v>110</v>
      </c>
      <c r="C65" s="155">
        <v>213</v>
      </c>
      <c r="D65" s="197">
        <v>228.33333333333334</v>
      </c>
      <c r="E65" s="117">
        <v>214</v>
      </c>
      <c r="F65" s="198">
        <f t="shared" si="8"/>
        <v>1.0046948356807512</v>
      </c>
      <c r="G65" s="117">
        <v>203</v>
      </c>
      <c r="H65" s="198">
        <f t="shared" si="9"/>
        <v>0.88905109489051093</v>
      </c>
      <c r="I65" s="117">
        <v>202</v>
      </c>
      <c r="J65" s="200">
        <f t="shared" si="10"/>
        <v>0.94835680751173712</v>
      </c>
      <c r="K65" s="117">
        <v>214</v>
      </c>
      <c r="L65" s="200">
        <f t="shared" si="11"/>
        <v>1.0046948356807512</v>
      </c>
      <c r="M65" s="117">
        <v>195</v>
      </c>
      <c r="N65" s="200">
        <f t="shared" si="12"/>
        <v>0.91549295774647887</v>
      </c>
      <c r="O65" s="117">
        <v>197</v>
      </c>
      <c r="P65" s="200">
        <f t="shared" si="13"/>
        <v>0.92488262910798125</v>
      </c>
      <c r="Q65" s="117">
        <v>141</v>
      </c>
      <c r="R65" s="202">
        <f t="shared" si="14"/>
        <v>0.61751824817518242</v>
      </c>
      <c r="S65" s="117">
        <v>173</v>
      </c>
      <c r="T65" s="202">
        <f t="shared" si="15"/>
        <v>0.75766423357664225</v>
      </c>
    </row>
    <row r="66" spans="1:20">
      <c r="A66" s="4" t="s">
        <v>40</v>
      </c>
      <c r="B66" s="4" t="s">
        <v>111</v>
      </c>
      <c r="C66" s="155">
        <v>107</v>
      </c>
      <c r="D66" s="197">
        <v>86.666666666666671</v>
      </c>
      <c r="E66" s="117">
        <v>90</v>
      </c>
      <c r="F66" s="198">
        <f t="shared" si="8"/>
        <v>0.84112149532710279</v>
      </c>
      <c r="G66" s="117">
        <v>65</v>
      </c>
      <c r="H66" s="198">
        <f t="shared" si="9"/>
        <v>0.75</v>
      </c>
      <c r="I66" s="117">
        <v>83</v>
      </c>
      <c r="J66" s="200">
        <f t="shared" si="10"/>
        <v>0.77570093457943923</v>
      </c>
      <c r="K66" s="117">
        <v>90</v>
      </c>
      <c r="L66" s="200">
        <f t="shared" si="11"/>
        <v>0.84112149532710279</v>
      </c>
      <c r="M66" s="117">
        <v>81</v>
      </c>
      <c r="N66" s="200">
        <f t="shared" si="12"/>
        <v>0.7570093457943925</v>
      </c>
      <c r="O66" s="117">
        <v>76</v>
      </c>
      <c r="P66" s="200">
        <f t="shared" si="13"/>
        <v>0.71028037383177567</v>
      </c>
      <c r="Q66" s="117">
        <v>58</v>
      </c>
      <c r="R66" s="202">
        <f t="shared" si="14"/>
        <v>0.66923076923076918</v>
      </c>
      <c r="S66" s="117">
        <v>63</v>
      </c>
      <c r="T66" s="202">
        <f t="shared" si="15"/>
        <v>0.72692307692307689</v>
      </c>
    </row>
    <row r="67" spans="1:20">
      <c r="A67" s="4" t="s">
        <v>47</v>
      </c>
      <c r="B67" s="4" t="s">
        <v>112</v>
      </c>
      <c r="C67" s="155">
        <v>37</v>
      </c>
      <c r="D67" s="197">
        <v>39</v>
      </c>
      <c r="E67" s="117">
        <v>43</v>
      </c>
      <c r="F67" s="198">
        <f t="shared" ref="F67:F80" si="16">E67/C67</f>
        <v>1.1621621621621621</v>
      </c>
      <c r="G67" s="117">
        <v>45</v>
      </c>
      <c r="H67" s="198">
        <f t="shared" ref="H67:H80" si="17">G67/D67</f>
        <v>1.1538461538461537</v>
      </c>
      <c r="I67" s="117">
        <v>39</v>
      </c>
      <c r="J67" s="200">
        <f t="shared" ref="J67:J80" si="18">I67/C67</f>
        <v>1.0540540540540539</v>
      </c>
      <c r="K67" s="117">
        <v>39</v>
      </c>
      <c r="L67" s="200">
        <f t="shared" ref="L67:L80" si="19">K67/C67</f>
        <v>1.0540540540540539</v>
      </c>
      <c r="M67" s="117">
        <v>41</v>
      </c>
      <c r="N67" s="200">
        <f t="shared" ref="N67:N80" si="20">M67/C67</f>
        <v>1.1081081081081081</v>
      </c>
      <c r="O67" s="117">
        <v>39</v>
      </c>
      <c r="P67" s="200">
        <f t="shared" ref="P67:P80" si="21">O67/C67</f>
        <v>1.0540540540540539</v>
      </c>
      <c r="Q67" s="117">
        <v>38</v>
      </c>
      <c r="R67" s="202">
        <f t="shared" ref="R67:R80" si="22">Q67/D67</f>
        <v>0.97435897435897434</v>
      </c>
      <c r="S67" s="117">
        <v>46</v>
      </c>
      <c r="T67" s="202">
        <f t="shared" ref="T67:T80" si="23">S67/D67</f>
        <v>1.1794871794871795</v>
      </c>
    </row>
    <row r="68" spans="1:20">
      <c r="A68" s="4" t="s">
        <v>47</v>
      </c>
      <c r="B68" s="4" t="s">
        <v>113</v>
      </c>
      <c r="C68" s="155">
        <v>168</v>
      </c>
      <c r="D68" s="197">
        <v>142</v>
      </c>
      <c r="E68" s="117">
        <v>96</v>
      </c>
      <c r="F68" s="198">
        <f t="shared" si="16"/>
        <v>0.5714285714285714</v>
      </c>
      <c r="G68" s="117">
        <v>93</v>
      </c>
      <c r="H68" s="198">
        <f t="shared" si="17"/>
        <v>0.65492957746478875</v>
      </c>
      <c r="I68" s="117">
        <v>112</v>
      </c>
      <c r="J68" s="200">
        <f t="shared" si="18"/>
        <v>0.66666666666666663</v>
      </c>
      <c r="K68" s="117">
        <v>113</v>
      </c>
      <c r="L68" s="200">
        <f t="shared" si="19"/>
        <v>0.67261904761904767</v>
      </c>
      <c r="M68" s="117">
        <v>86</v>
      </c>
      <c r="N68" s="200">
        <f t="shared" si="20"/>
        <v>0.51190476190476186</v>
      </c>
      <c r="O68" s="117">
        <v>90</v>
      </c>
      <c r="P68" s="200">
        <f t="shared" si="21"/>
        <v>0.5357142857142857</v>
      </c>
      <c r="Q68" s="117">
        <v>77</v>
      </c>
      <c r="R68" s="202">
        <f t="shared" si="22"/>
        <v>0.54225352112676062</v>
      </c>
      <c r="S68" s="117">
        <v>86</v>
      </c>
      <c r="T68" s="202">
        <f t="shared" si="23"/>
        <v>0.60563380281690138</v>
      </c>
    </row>
    <row r="69" spans="1:20">
      <c r="A69" s="4" t="s">
        <v>49</v>
      </c>
      <c r="B69" s="4" t="s">
        <v>114</v>
      </c>
      <c r="C69" s="155">
        <v>38</v>
      </c>
      <c r="D69" s="197">
        <v>50</v>
      </c>
      <c r="E69" s="117">
        <v>25</v>
      </c>
      <c r="F69" s="198">
        <f t="shared" si="16"/>
        <v>0.65789473684210531</v>
      </c>
      <c r="G69" s="117">
        <v>32</v>
      </c>
      <c r="H69" s="198">
        <f t="shared" si="17"/>
        <v>0.64</v>
      </c>
      <c r="I69" s="117">
        <v>32</v>
      </c>
      <c r="J69" s="200">
        <f t="shared" si="18"/>
        <v>0.84210526315789469</v>
      </c>
      <c r="K69" s="117">
        <v>33</v>
      </c>
      <c r="L69" s="200">
        <f t="shared" si="19"/>
        <v>0.86842105263157898</v>
      </c>
      <c r="M69" s="117">
        <v>22</v>
      </c>
      <c r="N69" s="200">
        <f t="shared" si="20"/>
        <v>0.57894736842105265</v>
      </c>
      <c r="O69" s="117">
        <v>21</v>
      </c>
      <c r="P69" s="200">
        <f t="shared" si="21"/>
        <v>0.55263157894736847</v>
      </c>
      <c r="Q69" s="117">
        <v>34</v>
      </c>
      <c r="R69" s="202">
        <f t="shared" si="22"/>
        <v>0.68</v>
      </c>
      <c r="S69" s="117">
        <v>34</v>
      </c>
      <c r="T69" s="202">
        <f t="shared" si="23"/>
        <v>0.68</v>
      </c>
    </row>
    <row r="70" spans="1:20">
      <c r="A70" s="4" t="s">
        <v>43</v>
      </c>
      <c r="B70" s="4" t="s">
        <v>115</v>
      </c>
      <c r="C70" s="155">
        <v>694</v>
      </c>
      <c r="D70" s="197">
        <v>588.66666666666663</v>
      </c>
      <c r="E70" s="117">
        <v>430</v>
      </c>
      <c r="F70" s="198">
        <f t="shared" si="16"/>
        <v>0.6195965417867435</v>
      </c>
      <c r="G70" s="117">
        <v>420</v>
      </c>
      <c r="H70" s="198">
        <f t="shared" si="17"/>
        <v>0.71347678369195933</v>
      </c>
      <c r="I70" s="117">
        <v>522</v>
      </c>
      <c r="J70" s="200">
        <f t="shared" si="18"/>
        <v>0.75216138328530258</v>
      </c>
      <c r="K70" s="117">
        <v>532</v>
      </c>
      <c r="L70" s="200">
        <f t="shared" si="19"/>
        <v>0.7665706051873199</v>
      </c>
      <c r="M70" s="117">
        <v>450</v>
      </c>
      <c r="N70" s="200">
        <f t="shared" si="20"/>
        <v>0.64841498559077815</v>
      </c>
      <c r="O70" s="117">
        <v>444</v>
      </c>
      <c r="P70" s="200">
        <f t="shared" si="21"/>
        <v>0.63976945244956773</v>
      </c>
      <c r="Q70" s="117">
        <v>373</v>
      </c>
      <c r="R70" s="202">
        <f t="shared" si="22"/>
        <v>0.63363533408833528</v>
      </c>
      <c r="S70" s="117">
        <v>472</v>
      </c>
      <c r="T70" s="202">
        <f t="shared" si="23"/>
        <v>0.80181200453001134</v>
      </c>
    </row>
    <row r="71" spans="1:20">
      <c r="A71" s="4" t="s">
        <v>47</v>
      </c>
      <c r="B71" s="4" t="s">
        <v>116</v>
      </c>
      <c r="C71" s="155">
        <v>44</v>
      </c>
      <c r="D71" s="197">
        <v>33.333333333333336</v>
      </c>
      <c r="E71" s="117">
        <v>33</v>
      </c>
      <c r="F71" s="198">
        <f t="shared" si="16"/>
        <v>0.75</v>
      </c>
      <c r="G71" s="117">
        <v>44</v>
      </c>
      <c r="H71" s="198">
        <f t="shared" si="17"/>
        <v>1.3199999999999998</v>
      </c>
      <c r="I71" s="117">
        <v>41</v>
      </c>
      <c r="J71" s="200">
        <f t="shared" si="18"/>
        <v>0.93181818181818177</v>
      </c>
      <c r="K71" s="117">
        <v>49</v>
      </c>
      <c r="L71" s="200">
        <f t="shared" si="19"/>
        <v>1.1136363636363635</v>
      </c>
      <c r="M71" s="117">
        <v>32</v>
      </c>
      <c r="N71" s="200">
        <f t="shared" si="20"/>
        <v>0.72727272727272729</v>
      </c>
      <c r="O71" s="117">
        <v>30</v>
      </c>
      <c r="P71" s="200">
        <f t="shared" si="21"/>
        <v>0.68181818181818177</v>
      </c>
      <c r="Q71" s="117">
        <v>44</v>
      </c>
      <c r="R71" s="202">
        <f t="shared" si="22"/>
        <v>1.3199999999999998</v>
      </c>
      <c r="S71" s="117">
        <v>43</v>
      </c>
      <c r="T71" s="202">
        <f t="shared" si="23"/>
        <v>1.2899999999999998</v>
      </c>
    </row>
    <row r="72" spans="1:20">
      <c r="A72" s="4" t="s">
        <v>40</v>
      </c>
      <c r="B72" s="4" t="s">
        <v>117</v>
      </c>
      <c r="C72" s="155">
        <v>2559</v>
      </c>
      <c r="D72" s="197">
        <v>2516.6666666666665</v>
      </c>
      <c r="E72" s="117">
        <v>1889</v>
      </c>
      <c r="F72" s="198">
        <f t="shared" si="16"/>
        <v>0.73817897616256345</v>
      </c>
      <c r="G72" s="117">
        <v>1660</v>
      </c>
      <c r="H72" s="198">
        <f t="shared" si="17"/>
        <v>0.65960264900662258</v>
      </c>
      <c r="I72" s="117">
        <v>2102</v>
      </c>
      <c r="J72" s="200">
        <f t="shared" si="18"/>
        <v>0.82141461508401714</v>
      </c>
      <c r="K72" s="117">
        <v>2001</v>
      </c>
      <c r="L72" s="200">
        <f t="shared" si="19"/>
        <v>0.78194607268464245</v>
      </c>
      <c r="M72" s="117">
        <v>1925</v>
      </c>
      <c r="N72" s="200">
        <f t="shared" si="20"/>
        <v>0.75224697147323172</v>
      </c>
      <c r="O72" s="117">
        <v>1924</v>
      </c>
      <c r="P72" s="200">
        <f t="shared" si="21"/>
        <v>0.75185619382571311</v>
      </c>
      <c r="Q72" s="117">
        <v>1561</v>
      </c>
      <c r="R72" s="202">
        <f t="shared" si="22"/>
        <v>0.62026490066225171</v>
      </c>
      <c r="S72" s="117">
        <v>1945</v>
      </c>
      <c r="T72" s="202">
        <f t="shared" si="23"/>
        <v>0.77284768211920529</v>
      </c>
    </row>
    <row r="73" spans="1:20">
      <c r="A73" s="4" t="s">
        <v>47</v>
      </c>
      <c r="B73" s="4" t="s">
        <v>118</v>
      </c>
      <c r="C73" s="155">
        <v>145</v>
      </c>
      <c r="D73" s="197">
        <v>138.33333333333334</v>
      </c>
      <c r="E73" s="117">
        <v>127</v>
      </c>
      <c r="F73" s="198">
        <f t="shared" si="16"/>
        <v>0.87586206896551722</v>
      </c>
      <c r="G73" s="117">
        <v>129</v>
      </c>
      <c r="H73" s="198">
        <f t="shared" si="17"/>
        <v>0.93253012048192763</v>
      </c>
      <c r="I73" s="117">
        <v>137</v>
      </c>
      <c r="J73" s="200">
        <f t="shared" si="18"/>
        <v>0.94482758620689655</v>
      </c>
      <c r="K73" s="117">
        <v>121</v>
      </c>
      <c r="L73" s="200">
        <f t="shared" si="19"/>
        <v>0.83448275862068966</v>
      </c>
      <c r="M73" s="117">
        <v>126</v>
      </c>
      <c r="N73" s="200">
        <f t="shared" si="20"/>
        <v>0.86896551724137927</v>
      </c>
      <c r="O73" s="117">
        <v>129</v>
      </c>
      <c r="P73" s="200">
        <f t="shared" si="21"/>
        <v>0.8896551724137931</v>
      </c>
      <c r="Q73" s="117">
        <v>126</v>
      </c>
      <c r="R73" s="202">
        <f t="shared" si="22"/>
        <v>0.91084337349397582</v>
      </c>
      <c r="S73" s="117">
        <v>138</v>
      </c>
      <c r="T73" s="202">
        <f t="shared" si="23"/>
        <v>0.99759036144578306</v>
      </c>
    </row>
    <row r="74" spans="1:20">
      <c r="A74" s="4" t="s">
        <v>49</v>
      </c>
      <c r="B74" s="4" t="s">
        <v>119</v>
      </c>
      <c r="C74" s="155">
        <v>88</v>
      </c>
      <c r="D74" s="197">
        <v>92.666666666666671</v>
      </c>
      <c r="E74" s="117">
        <v>87</v>
      </c>
      <c r="F74" s="198">
        <f t="shared" si="16"/>
        <v>0.98863636363636365</v>
      </c>
      <c r="G74" s="117">
        <v>75</v>
      </c>
      <c r="H74" s="198">
        <f t="shared" si="17"/>
        <v>0.80935251798561147</v>
      </c>
      <c r="I74" s="117">
        <v>96</v>
      </c>
      <c r="J74" s="200">
        <f t="shared" si="18"/>
        <v>1.0909090909090908</v>
      </c>
      <c r="K74" s="117">
        <v>95</v>
      </c>
      <c r="L74" s="200">
        <f t="shared" si="19"/>
        <v>1.0795454545454546</v>
      </c>
      <c r="M74" s="117">
        <v>73</v>
      </c>
      <c r="N74" s="200">
        <f t="shared" si="20"/>
        <v>0.82954545454545459</v>
      </c>
      <c r="O74" s="117">
        <v>73</v>
      </c>
      <c r="P74" s="200">
        <f t="shared" si="21"/>
        <v>0.82954545454545459</v>
      </c>
      <c r="Q74" s="117">
        <v>31</v>
      </c>
      <c r="R74" s="202">
        <f t="shared" si="22"/>
        <v>0.3345323741007194</v>
      </c>
      <c r="S74" s="117">
        <v>79</v>
      </c>
      <c r="T74" s="202">
        <f t="shared" si="23"/>
        <v>0.85251798561151071</v>
      </c>
    </row>
    <row r="75" spans="1:20">
      <c r="A75" s="4" t="s">
        <v>40</v>
      </c>
      <c r="B75" s="4" t="s">
        <v>120</v>
      </c>
      <c r="C75" s="155">
        <v>106</v>
      </c>
      <c r="D75" s="197">
        <v>109.33333333333333</v>
      </c>
      <c r="E75" s="117">
        <v>134</v>
      </c>
      <c r="F75" s="198">
        <f t="shared" si="16"/>
        <v>1.2641509433962264</v>
      </c>
      <c r="G75" s="117">
        <v>136</v>
      </c>
      <c r="H75" s="198">
        <f t="shared" si="17"/>
        <v>1.2439024390243902</v>
      </c>
      <c r="I75" s="117">
        <v>110</v>
      </c>
      <c r="J75" s="200">
        <f t="shared" si="18"/>
        <v>1.0377358490566038</v>
      </c>
      <c r="K75" s="117">
        <v>114</v>
      </c>
      <c r="L75" s="200">
        <f t="shared" si="19"/>
        <v>1.0754716981132075</v>
      </c>
      <c r="M75" s="117">
        <v>120</v>
      </c>
      <c r="N75" s="200">
        <f t="shared" si="20"/>
        <v>1.1320754716981132</v>
      </c>
      <c r="O75" s="117">
        <v>123</v>
      </c>
      <c r="P75" s="200">
        <f t="shared" si="21"/>
        <v>1.1603773584905661</v>
      </c>
      <c r="Q75" s="117">
        <v>71</v>
      </c>
      <c r="R75" s="202">
        <f t="shared" si="22"/>
        <v>0.64939024390243905</v>
      </c>
      <c r="S75" s="117">
        <v>91</v>
      </c>
      <c r="T75" s="202">
        <f t="shared" si="23"/>
        <v>0.83231707317073178</v>
      </c>
    </row>
    <row r="76" spans="1:20">
      <c r="A76" s="4" t="s">
        <v>40</v>
      </c>
      <c r="B76" s="4" t="s">
        <v>121</v>
      </c>
      <c r="C76" s="155">
        <v>314</v>
      </c>
      <c r="D76" s="197">
        <v>354.66666666666669</v>
      </c>
      <c r="E76" s="117">
        <v>290</v>
      </c>
      <c r="F76" s="198">
        <f t="shared" si="16"/>
        <v>0.92356687898089174</v>
      </c>
      <c r="G76" s="117">
        <v>257</v>
      </c>
      <c r="H76" s="198">
        <f t="shared" si="17"/>
        <v>0.72462406015037595</v>
      </c>
      <c r="I76" s="117">
        <v>299</v>
      </c>
      <c r="J76" s="200">
        <f t="shared" si="18"/>
        <v>0.95222929936305734</v>
      </c>
      <c r="K76" s="117">
        <v>294</v>
      </c>
      <c r="L76" s="200">
        <f t="shared" si="19"/>
        <v>0.93630573248407645</v>
      </c>
      <c r="M76" s="117">
        <v>286</v>
      </c>
      <c r="N76" s="200">
        <f t="shared" si="20"/>
        <v>0.91082802547770703</v>
      </c>
      <c r="O76" s="117">
        <v>269</v>
      </c>
      <c r="P76" s="200">
        <f t="shared" si="21"/>
        <v>0.85668789808917201</v>
      </c>
      <c r="Q76" s="117">
        <v>227</v>
      </c>
      <c r="R76" s="202">
        <f t="shared" si="22"/>
        <v>0.64003759398496241</v>
      </c>
      <c r="S76" s="117">
        <v>270</v>
      </c>
      <c r="T76" s="202">
        <f t="shared" si="23"/>
        <v>0.76127819548872178</v>
      </c>
    </row>
    <row r="77" spans="1:20">
      <c r="A77" s="4" t="s">
        <v>43</v>
      </c>
      <c r="B77" s="4" t="s">
        <v>122</v>
      </c>
      <c r="C77" s="155">
        <v>35</v>
      </c>
      <c r="D77" s="197">
        <v>42.333333333333336</v>
      </c>
      <c r="E77" s="117">
        <v>51</v>
      </c>
      <c r="F77" s="198">
        <f t="shared" si="16"/>
        <v>1.4571428571428571</v>
      </c>
      <c r="G77" s="117">
        <v>36</v>
      </c>
      <c r="H77" s="198">
        <f t="shared" si="17"/>
        <v>0.85039370078740151</v>
      </c>
      <c r="I77" s="117">
        <v>37</v>
      </c>
      <c r="J77" s="200">
        <f t="shared" si="18"/>
        <v>1.0571428571428572</v>
      </c>
      <c r="K77" s="117">
        <v>40</v>
      </c>
      <c r="L77" s="200">
        <f t="shared" si="19"/>
        <v>1.1428571428571428</v>
      </c>
      <c r="M77" s="117">
        <v>32</v>
      </c>
      <c r="N77" s="200">
        <f t="shared" si="20"/>
        <v>0.91428571428571426</v>
      </c>
      <c r="O77" s="117">
        <v>33</v>
      </c>
      <c r="P77" s="200">
        <f t="shared" si="21"/>
        <v>0.94285714285714284</v>
      </c>
      <c r="Q77" s="117">
        <v>28</v>
      </c>
      <c r="R77" s="202">
        <f t="shared" si="22"/>
        <v>0.6614173228346456</v>
      </c>
      <c r="S77" s="117">
        <v>37</v>
      </c>
      <c r="T77" s="202">
        <f t="shared" si="23"/>
        <v>0.87401574803149606</v>
      </c>
    </row>
    <row r="78" spans="1:20">
      <c r="A78" s="4" t="s">
        <v>47</v>
      </c>
      <c r="B78" s="4" t="s">
        <v>123</v>
      </c>
      <c r="C78" s="155">
        <v>98</v>
      </c>
      <c r="D78" s="197">
        <v>56.333333333333336</v>
      </c>
      <c r="E78" s="117">
        <v>67</v>
      </c>
      <c r="F78" s="198">
        <f t="shared" si="16"/>
        <v>0.68367346938775508</v>
      </c>
      <c r="G78" s="117">
        <v>60</v>
      </c>
      <c r="H78" s="198">
        <f t="shared" si="17"/>
        <v>1.0650887573964496</v>
      </c>
      <c r="I78" s="117">
        <v>69</v>
      </c>
      <c r="J78" s="200">
        <f t="shared" si="18"/>
        <v>0.70408163265306123</v>
      </c>
      <c r="K78" s="117">
        <v>78</v>
      </c>
      <c r="L78" s="200">
        <f t="shared" si="19"/>
        <v>0.79591836734693877</v>
      </c>
      <c r="M78" s="117">
        <v>52</v>
      </c>
      <c r="N78" s="200">
        <f t="shared" si="20"/>
        <v>0.53061224489795922</v>
      </c>
      <c r="O78" s="117">
        <v>55</v>
      </c>
      <c r="P78" s="200">
        <f t="shared" si="21"/>
        <v>0.56122448979591832</v>
      </c>
      <c r="Q78" s="117">
        <v>51</v>
      </c>
      <c r="R78" s="202">
        <f t="shared" si="22"/>
        <v>0.90532544378698221</v>
      </c>
      <c r="S78" s="117">
        <v>52</v>
      </c>
      <c r="T78" s="202">
        <f t="shared" si="23"/>
        <v>0.92307692307692302</v>
      </c>
    </row>
    <row r="79" spans="1:20">
      <c r="A79" s="4" t="s">
        <v>40</v>
      </c>
      <c r="B79" s="4" t="s">
        <v>124</v>
      </c>
      <c r="C79" s="155">
        <v>1883</v>
      </c>
      <c r="D79" s="197">
        <v>1891.6666666666667</v>
      </c>
      <c r="E79" s="117">
        <v>1263</v>
      </c>
      <c r="F79" s="198">
        <f t="shared" si="16"/>
        <v>0.67073818374933614</v>
      </c>
      <c r="G79" s="117">
        <v>1120</v>
      </c>
      <c r="H79" s="198">
        <f t="shared" si="17"/>
        <v>0.5920704845814978</v>
      </c>
      <c r="I79" s="117">
        <v>1491</v>
      </c>
      <c r="J79" s="200">
        <f t="shared" si="18"/>
        <v>0.79182156133828996</v>
      </c>
      <c r="K79" s="117">
        <v>1507</v>
      </c>
      <c r="L79" s="200">
        <f t="shared" si="19"/>
        <v>0.80031864046733936</v>
      </c>
      <c r="M79" s="117">
        <v>1292</v>
      </c>
      <c r="N79" s="200">
        <f t="shared" si="20"/>
        <v>0.68613913967073814</v>
      </c>
      <c r="O79" s="117">
        <v>1333</v>
      </c>
      <c r="P79" s="200">
        <f t="shared" si="21"/>
        <v>0.70791290493892722</v>
      </c>
      <c r="Q79" s="117">
        <v>1094</v>
      </c>
      <c r="R79" s="202">
        <f t="shared" si="22"/>
        <v>0.57832599118942729</v>
      </c>
      <c r="S79" s="117">
        <v>1265</v>
      </c>
      <c r="T79" s="202">
        <f t="shared" si="23"/>
        <v>0.66872246696035242</v>
      </c>
    </row>
    <row r="80" spans="1:20">
      <c r="A80" s="4" t="s">
        <v>40</v>
      </c>
      <c r="B80" s="4" t="s">
        <v>125</v>
      </c>
      <c r="C80" s="155">
        <v>1200</v>
      </c>
      <c r="D80" s="197">
        <v>1277.6666666666667</v>
      </c>
      <c r="E80" s="117">
        <v>1183</v>
      </c>
      <c r="F80" s="198">
        <f t="shared" si="16"/>
        <v>0.98583333333333334</v>
      </c>
      <c r="G80" s="117">
        <v>715</v>
      </c>
      <c r="H80" s="198">
        <f t="shared" si="17"/>
        <v>0.55961387946777974</v>
      </c>
      <c r="I80" s="117">
        <v>1184</v>
      </c>
      <c r="J80" s="200">
        <f t="shared" si="18"/>
        <v>0.98666666666666669</v>
      </c>
      <c r="K80" s="117">
        <v>1175</v>
      </c>
      <c r="L80" s="200">
        <f t="shared" si="19"/>
        <v>0.97916666666666663</v>
      </c>
      <c r="M80" s="117">
        <v>1038</v>
      </c>
      <c r="N80" s="200">
        <f t="shared" si="20"/>
        <v>0.86499999999999999</v>
      </c>
      <c r="O80" s="117">
        <v>1036</v>
      </c>
      <c r="P80" s="200">
        <f t="shared" si="21"/>
        <v>0.86333333333333329</v>
      </c>
      <c r="Q80" s="117">
        <v>734</v>
      </c>
      <c r="R80" s="202">
        <f t="shared" si="22"/>
        <v>0.57448473780328724</v>
      </c>
      <c r="S80" s="117">
        <v>890</v>
      </c>
      <c r="T80" s="202">
        <f t="shared" si="23"/>
        <v>0.69658231150534822</v>
      </c>
    </row>
    <row r="82" spans="1:37" s="1" customFormat="1">
      <c r="A82"/>
      <c r="B82" s="6" t="s">
        <v>126</v>
      </c>
      <c r="C82" s="155">
        <f>SUMIF($A$3:$A$80,"Norte",C$3:C$80)</f>
        <v>2089</v>
      </c>
      <c r="D82" s="155">
        <f>SUMIF($A$3:$A$80,"Norte",D$3:D$80)</f>
        <v>1929.6666666666667</v>
      </c>
      <c r="E82" s="117">
        <f>SUMIF($A$3:$A$80,"Norte",E$3:E$80)</f>
        <v>1665</v>
      </c>
      <c r="F82" s="198">
        <f>E82/C82</f>
        <v>0.7970320727620871</v>
      </c>
      <c r="G82" s="117">
        <f>SUMIF($A$3:$A$80,"Norte",G$3:G$80)</f>
        <v>1554</v>
      </c>
      <c r="H82" s="198">
        <f>G82/D82</f>
        <v>0.80532043530834341</v>
      </c>
      <c r="I82" s="117">
        <f>SUMIF($A$3:$A$80,"Norte",I$3:I$80)</f>
        <v>1780</v>
      </c>
      <c r="J82" s="200">
        <f>I82/C82</f>
        <v>0.85208233604595496</v>
      </c>
      <c r="K82" s="117">
        <f>SUMIF($A$3:$A$80,"Norte",K$3:K$80)</f>
        <v>1834</v>
      </c>
      <c r="L82" s="200">
        <f>K82/C82</f>
        <v>0.87793202489229294</v>
      </c>
      <c r="M82" s="117">
        <f>SUMIF($A$3:$A$80,"Norte",M$3:M$80)</f>
        <v>1609</v>
      </c>
      <c r="N82" s="200">
        <f>M82/C82</f>
        <v>0.77022498803255146</v>
      </c>
      <c r="O82" s="117">
        <f>SUMIF($A$3:$A$80,"Norte",O$3:O$80)</f>
        <v>1596</v>
      </c>
      <c r="P82" s="200">
        <f>O82/C82</f>
        <v>0.76400191479176638</v>
      </c>
      <c r="Q82" s="117">
        <f>SUMIF($A$3:$A$80,"Norte",Q$3:Q$80)</f>
        <v>1336</v>
      </c>
      <c r="R82" s="202">
        <f>Q82/D82</f>
        <v>0.69234755570910345</v>
      </c>
      <c r="S82" s="117">
        <f>SUMIF($A$3:$A$80,"Norte",S$3:S$80)</f>
        <v>1649</v>
      </c>
      <c r="T82" s="202">
        <f>S82/D82</f>
        <v>0.85455173605113144</v>
      </c>
    </row>
    <row r="83" spans="1:37" s="1" customFormat="1">
      <c r="A83"/>
      <c r="B83" s="6" t="s">
        <v>127</v>
      </c>
      <c r="C83" s="155">
        <f>SUMIF($A$3:$A$80,"Central",C$3:C$80)</f>
        <v>2513</v>
      </c>
      <c r="D83" s="155">
        <f>SUMIF($A$3:$A$80,"Central",D$3:D$80)</f>
        <v>2281.0000000000005</v>
      </c>
      <c r="E83" s="117">
        <f>SUMIF($A$3:$A$80,"Central",E$3:E$80)</f>
        <v>1893</v>
      </c>
      <c r="F83" s="198">
        <f>E83/C83</f>
        <v>0.75328292877039393</v>
      </c>
      <c r="G83" s="117">
        <f>SUMIF($A$3:$A$80,"Central",G$3:G$80)</f>
        <v>1782</v>
      </c>
      <c r="H83" s="198">
        <f>G83/D83</f>
        <v>0.78123629986847853</v>
      </c>
      <c r="I83" s="117">
        <f>SUMIF($A$3:$A$80,"Central",I$3:I$80)</f>
        <v>1984</v>
      </c>
      <c r="J83" s="200">
        <f>I83/C83</f>
        <v>0.78949462793473935</v>
      </c>
      <c r="K83" s="117">
        <f>SUMIF($A$3:$A$80,"Central",K$3:K$80)</f>
        <v>2019</v>
      </c>
      <c r="L83" s="200">
        <f>K83/C83</f>
        <v>0.80342220453641067</v>
      </c>
      <c r="M83" s="117">
        <f>SUMIF($A$3:$A$80,"Central",M$3:M$80)</f>
        <v>1767</v>
      </c>
      <c r="N83" s="200">
        <f>M83/C83</f>
        <v>0.7031436530043772</v>
      </c>
      <c r="O83" s="117">
        <f>SUMIF($A$3:$A$80,"Central",O$3:O$80)</f>
        <v>1812</v>
      </c>
      <c r="P83" s="200">
        <f>O83/C83</f>
        <v>0.72105053720652601</v>
      </c>
      <c r="Q83" s="117">
        <f>SUMIF($A$3:$A$80,"Central",Q$3:Q$80)</f>
        <v>1509</v>
      </c>
      <c r="R83" s="202">
        <f>Q83/D83</f>
        <v>0.66155195089872854</v>
      </c>
      <c r="S83" s="117">
        <f>SUMIF($A$3:$A$80,"Central",S$3:S$80)</f>
        <v>1739</v>
      </c>
      <c r="T83" s="202">
        <f>S83/D83</f>
        <v>0.7623849188952212</v>
      </c>
    </row>
    <row r="84" spans="1:37" s="1" customFormat="1">
      <c r="A84"/>
      <c r="B84" s="6" t="s">
        <v>128</v>
      </c>
      <c r="C84" s="155">
        <f>SUMIF($A$3:$A$80,"Metropolitana",C$3:C$80)</f>
        <v>10131</v>
      </c>
      <c r="D84" s="155">
        <f>SUMIF($A$3:$A$80,"Metropolitana",D$3:D$80)</f>
        <v>10065.666666666666</v>
      </c>
      <c r="E84" s="117">
        <f>SUMIF($A$3:$A$80,"Metropolitana",E$3:E$80)</f>
        <v>7884</v>
      </c>
      <c r="F84" s="198">
        <f>E84/C84</f>
        <v>0.77820550784720166</v>
      </c>
      <c r="G84" s="117">
        <f>SUMIF($A$3:$A$80,"Metropolitana",G$3:G$80)</f>
        <v>7049</v>
      </c>
      <c r="H84" s="198">
        <f>G84/D84</f>
        <v>0.70030135443918273</v>
      </c>
      <c r="I84" s="117">
        <f>SUMIF($A$3:$A$80,"Metropolitana",I$3:I$80)</f>
        <v>8669</v>
      </c>
      <c r="J84" s="200">
        <f>I84/C84</f>
        <v>0.85569045503898922</v>
      </c>
      <c r="K84" s="117">
        <f>SUMIF($A$3:$A$80,"Metropolitana",K$3:K$80)</f>
        <v>8602</v>
      </c>
      <c r="L84" s="200">
        <f>K84/C84</f>
        <v>0.84907709011943544</v>
      </c>
      <c r="M84" s="117">
        <f>SUMIF($A$3:$A$80,"Metropolitana",M$3:M$80)</f>
        <v>7719</v>
      </c>
      <c r="N84" s="200">
        <f>M84/C84</f>
        <v>0.76191886289606159</v>
      </c>
      <c r="O84" s="117">
        <f>SUMIF($A$3:$A$80,"Metropolitana",O$3:O$80)</f>
        <v>7753</v>
      </c>
      <c r="P84" s="200">
        <f>O84/C84</f>
        <v>0.76527489882538746</v>
      </c>
      <c r="Q84" s="117">
        <f>SUMIF($A$3:$A$80,"Metropolitana",Q$3:Q$80)</f>
        <v>6478</v>
      </c>
      <c r="R84" s="202">
        <f>Q84/D84</f>
        <v>0.64357386495347224</v>
      </c>
      <c r="S84" s="117">
        <f>SUMIF($A$3:$A$80,"Metropolitana",S$3:S$80)</f>
        <v>7779</v>
      </c>
      <c r="T84" s="202">
        <f>S84/D84</f>
        <v>0.77282511507765672</v>
      </c>
    </row>
    <row r="85" spans="1:37" s="1" customFormat="1">
      <c r="A85"/>
      <c r="B85" s="6" t="s">
        <v>129</v>
      </c>
      <c r="C85" s="155">
        <f>SUMIF($A$3:$A$80,"sul",C$3:C$80)</f>
        <v>2855</v>
      </c>
      <c r="D85" s="155">
        <f>SUMIF($A$3:$A$80,"sul",D$3:D$80)</f>
        <v>2895.9999999999995</v>
      </c>
      <c r="E85" s="117">
        <f>SUMIF($A$3:$A$80,"sul",E$3:E$80)</f>
        <v>2445</v>
      </c>
      <c r="F85" s="198">
        <f>E85/C85</f>
        <v>0.85639229422066554</v>
      </c>
      <c r="G85" s="117">
        <f>SUMIF($A$3:$A$80,"sul",G$3:G$80)</f>
        <v>2317</v>
      </c>
      <c r="H85" s="198">
        <f>G85/D85</f>
        <v>0.80006906077348083</v>
      </c>
      <c r="I85" s="117">
        <f>SUMIF($A$3:$A$80,"sul",I$3:I$80)</f>
        <v>2659</v>
      </c>
      <c r="J85" s="200">
        <f>I85/C85</f>
        <v>0.93134851138353769</v>
      </c>
      <c r="K85" s="117">
        <f>SUMIF($A$3:$A$80,"sul",K$3:K$80)</f>
        <v>2561</v>
      </c>
      <c r="L85" s="200">
        <f>K85/C85</f>
        <v>0.89702276707530648</v>
      </c>
      <c r="M85" s="117">
        <f>SUMIF($A$3:$A$80,"sul",M$3:M$80)</f>
        <v>2370</v>
      </c>
      <c r="N85" s="200">
        <f>M85/C85</f>
        <v>0.83012259194395799</v>
      </c>
      <c r="O85" s="117">
        <f>SUMIF($A$3:$A$80,"sul",O$3:O$80)</f>
        <v>2366</v>
      </c>
      <c r="P85" s="200">
        <f>O85/C85</f>
        <v>0.82872154115586694</v>
      </c>
      <c r="Q85" s="117">
        <f>SUMIF($A$3:$A$80,"sul",Q$3:Q$80)</f>
        <v>1905</v>
      </c>
      <c r="R85" s="202">
        <f>Q85/D85</f>
        <v>0.65780386740331498</v>
      </c>
      <c r="S85" s="117">
        <f>SUMIF($A$3:$A$80,"sul",S$3:S$80)</f>
        <v>2341</v>
      </c>
      <c r="T85" s="202">
        <f>S85/D85</f>
        <v>0.80835635359116031</v>
      </c>
    </row>
    <row r="86" spans="1:37" s="1" customFormat="1">
      <c r="A86"/>
      <c r="B86" s="7" t="s">
        <v>130</v>
      </c>
      <c r="C86" s="203">
        <f>SUM(C3:C80)</f>
        <v>17588</v>
      </c>
      <c r="D86" s="203">
        <f>SUM(D3:D80)</f>
        <v>17172.333333333328</v>
      </c>
      <c r="E86" s="7">
        <f>SUM(E3:E80)</f>
        <v>13887</v>
      </c>
      <c r="F86" s="198">
        <f>E86/C86</f>
        <v>0.78957243575164882</v>
      </c>
      <c r="G86" s="7">
        <f>SUM(G3:G80)</f>
        <v>12702</v>
      </c>
      <c r="H86" s="226">
        <f>G86/D86</f>
        <v>0.73967816448939205</v>
      </c>
      <c r="I86" s="7">
        <f>SUM(I3:I80)</f>
        <v>15092</v>
      </c>
      <c r="J86" s="200">
        <f>I86/C86</f>
        <v>0.85808505799408685</v>
      </c>
      <c r="K86" s="7">
        <f>SUM(K3:K80)</f>
        <v>15016</v>
      </c>
      <c r="L86" s="200">
        <f>K86/C86</f>
        <v>0.85376392995224015</v>
      </c>
      <c r="M86" s="7">
        <f>SUM(M3:M80)</f>
        <v>13465</v>
      </c>
      <c r="N86" s="200">
        <f>M86/C86</f>
        <v>0.76557880372981579</v>
      </c>
      <c r="O86" s="7">
        <f>SUM(O3:O80)</f>
        <v>13527</v>
      </c>
      <c r="P86" s="200">
        <f>O86/C86</f>
        <v>0.76910393450079595</v>
      </c>
      <c r="Q86" s="7">
        <f>SUM(Q3:Q80)</f>
        <v>11228</v>
      </c>
      <c r="R86" s="229">
        <f>Q86/D86</f>
        <v>0.65384242094842493</v>
      </c>
      <c r="S86" s="7">
        <f>SUM(S3:S80)</f>
        <v>13508</v>
      </c>
      <c r="T86" s="229">
        <f>S86/D86</f>
        <v>0.78661412737542968</v>
      </c>
    </row>
    <row r="90" spans="1:37">
      <c r="A90" s="340"/>
      <c r="B90" s="340"/>
      <c r="C90" s="340"/>
      <c r="D90" s="340"/>
      <c r="E90" s="340"/>
      <c r="F90" s="340"/>
      <c r="G90" s="340"/>
      <c r="H90" s="340"/>
      <c r="I90" s="340"/>
      <c r="J90" s="340"/>
    </row>
    <row r="91" spans="1:37" s="299" customFormat="1">
      <c r="A91" s="231" t="s">
        <v>243</v>
      </c>
      <c r="B91" s="232"/>
      <c r="C91" s="232"/>
      <c r="D91" s="232"/>
      <c r="E91" s="232"/>
      <c r="F91" s="232" t="s">
        <v>0</v>
      </c>
      <c r="G91" s="232"/>
      <c r="H91" s="232"/>
      <c r="I91" s="232"/>
      <c r="J91" s="232"/>
      <c r="K91" s="232"/>
      <c r="L91" s="232"/>
      <c r="M91" s="232"/>
      <c r="N91" s="232"/>
      <c r="O91" s="232"/>
      <c r="P91" s="233"/>
      <c r="Q91" s="233"/>
      <c r="R91" s="234"/>
      <c r="S91" s="234"/>
      <c r="T91" s="234"/>
      <c r="U91" s="234"/>
      <c r="V91" s="234"/>
      <c r="W91" s="234"/>
      <c r="X91" s="234"/>
      <c r="Y91" s="234"/>
      <c r="Z91" s="234"/>
      <c r="AA91" s="234"/>
      <c r="AB91" s="233"/>
      <c r="AC91" s="235"/>
      <c r="AD91" s="233"/>
      <c r="AE91" s="233"/>
      <c r="AF91" s="233"/>
      <c r="AG91" s="233"/>
      <c r="AH91" s="236"/>
      <c r="AI91" s="236"/>
      <c r="AJ91" s="236"/>
      <c r="AK91" s="237"/>
    </row>
    <row r="92" spans="1:37" s="299" customFormat="1">
      <c r="A92" s="238" t="s">
        <v>237</v>
      </c>
      <c r="B92" s="239"/>
      <c r="C92" s="239"/>
      <c r="D92" s="239"/>
      <c r="E92" s="239" t="s">
        <v>0</v>
      </c>
      <c r="F92" s="239"/>
      <c r="G92" s="239" t="s">
        <v>0</v>
      </c>
      <c r="H92" s="239"/>
      <c r="I92" s="239" t="s">
        <v>0</v>
      </c>
      <c r="J92" s="239"/>
      <c r="K92" s="239"/>
      <c r="L92" s="239"/>
      <c r="M92" s="239"/>
      <c r="N92" s="239"/>
      <c r="O92" s="239"/>
      <c r="P92" s="240"/>
      <c r="Q92" s="240"/>
      <c r="R92" s="241"/>
      <c r="S92" s="241"/>
      <c r="T92" s="241"/>
      <c r="U92" s="241"/>
      <c r="V92" s="241"/>
      <c r="W92" s="241"/>
      <c r="X92" s="241"/>
      <c r="Y92" s="241"/>
      <c r="Z92" s="241"/>
      <c r="AA92" s="241"/>
      <c r="AB92" s="240"/>
      <c r="AC92" s="241"/>
      <c r="AD92" s="240"/>
      <c r="AE92" s="240"/>
      <c r="AF92" s="240"/>
      <c r="AG92" s="240"/>
      <c r="AH92" s="242"/>
      <c r="AI92" s="242"/>
      <c r="AJ92" s="242"/>
      <c r="AK92" s="243"/>
    </row>
    <row r="93" spans="1:37" s="299" customFormat="1">
      <c r="A93" s="244" t="s">
        <v>133</v>
      </c>
      <c r="B93" s="245"/>
      <c r="C93" s="245"/>
      <c r="D93" s="246"/>
      <c r="E93" s="246"/>
      <c r="F93" s="246"/>
      <c r="G93" s="246"/>
      <c r="H93" s="246"/>
      <c r="I93" s="246"/>
      <c r="J93" s="246"/>
      <c r="K93" s="246"/>
      <c r="L93" s="246"/>
      <c r="M93" s="246"/>
      <c r="N93" s="246"/>
      <c r="O93" s="246"/>
      <c r="P93" s="240"/>
      <c r="Q93" s="240"/>
      <c r="R93" s="241"/>
      <c r="S93" s="241"/>
      <c r="T93" s="241"/>
      <c r="U93" s="241"/>
      <c r="V93" s="241"/>
      <c r="W93" s="241"/>
      <c r="X93" s="241"/>
      <c r="Y93" s="241"/>
      <c r="Z93" s="241"/>
      <c r="AA93" s="241"/>
      <c r="AB93" s="240"/>
      <c r="AC93" s="241"/>
      <c r="AD93" s="240"/>
      <c r="AE93" s="240"/>
      <c r="AF93" s="240"/>
      <c r="AG93" s="240"/>
      <c r="AH93" s="242"/>
      <c r="AI93" s="242"/>
      <c r="AJ93" s="242"/>
      <c r="AK93" s="243"/>
    </row>
    <row r="94" spans="1:37" s="299" customFormat="1" ht="17.25" customHeight="1">
      <c r="A94" s="230" t="s">
        <v>238</v>
      </c>
      <c r="B94" s="239"/>
      <c r="C94" s="239"/>
      <c r="D94" s="239"/>
      <c r="E94" s="239"/>
      <c r="F94" s="239"/>
      <c r="G94" s="239"/>
      <c r="H94" s="239"/>
      <c r="I94" s="239"/>
      <c r="J94" s="239"/>
      <c r="K94" s="239"/>
      <c r="L94" s="239"/>
      <c r="M94" s="239"/>
      <c r="N94" s="239"/>
      <c r="O94" s="239"/>
      <c r="P94" s="240"/>
      <c r="Q94" s="240"/>
      <c r="R94" s="241"/>
      <c r="S94" s="241"/>
      <c r="T94" s="241"/>
      <c r="U94" s="241"/>
      <c r="V94" s="241"/>
      <c r="W94" s="241"/>
      <c r="X94" s="241"/>
      <c r="Y94" s="241"/>
      <c r="Z94" s="241"/>
      <c r="AA94" s="241"/>
      <c r="AB94" s="240"/>
      <c r="AC94" s="247"/>
      <c r="AD94" s="240"/>
      <c r="AE94" s="240"/>
      <c r="AF94" s="240"/>
      <c r="AG94" s="240"/>
      <c r="AH94" s="242"/>
      <c r="AI94" s="242"/>
      <c r="AJ94" s="242"/>
      <c r="AK94" s="243"/>
    </row>
    <row r="95" spans="1:37" s="299" customFormat="1">
      <c r="A95" s="238" t="s">
        <v>244</v>
      </c>
      <c r="B95" s="239"/>
      <c r="C95" s="248"/>
      <c r="D95" s="248"/>
      <c r="E95" s="248"/>
      <c r="F95" s="248"/>
      <c r="G95" s="248"/>
      <c r="H95" s="248"/>
      <c r="I95" s="248"/>
      <c r="J95" s="248"/>
      <c r="K95" s="248"/>
      <c r="L95" s="248"/>
      <c r="M95" s="248"/>
      <c r="N95" s="248"/>
      <c r="O95" s="248"/>
      <c r="P95" s="240"/>
      <c r="Q95" s="240"/>
      <c r="R95" s="241"/>
      <c r="S95" s="241"/>
      <c r="T95" s="241"/>
      <c r="U95" s="241"/>
      <c r="V95" s="241"/>
      <c r="W95" s="241"/>
      <c r="X95" s="241"/>
      <c r="Y95" s="241"/>
      <c r="Z95" s="242"/>
      <c r="AA95" s="242"/>
      <c r="AB95" s="240"/>
      <c r="AC95" s="241"/>
      <c r="AD95" s="240"/>
      <c r="AE95" s="241"/>
      <c r="AF95" s="241"/>
      <c r="AG95" s="240"/>
      <c r="AH95" s="242"/>
      <c r="AI95" s="242"/>
      <c r="AJ95" s="242"/>
      <c r="AK95" s="243"/>
    </row>
    <row r="96" spans="1:37" s="299" customFormat="1">
      <c r="A96" s="238" t="s">
        <v>134</v>
      </c>
      <c r="B96" s="239"/>
      <c r="C96" s="248"/>
      <c r="D96" s="248"/>
      <c r="E96" s="248"/>
      <c r="F96" s="248"/>
      <c r="G96" s="248"/>
      <c r="H96" s="248"/>
      <c r="I96" s="248"/>
      <c r="J96" s="248"/>
      <c r="K96" s="248"/>
      <c r="L96" s="248"/>
      <c r="M96" s="248"/>
      <c r="N96" s="248"/>
      <c r="O96" s="248"/>
      <c r="P96" s="240"/>
      <c r="Q96" s="240"/>
      <c r="R96" s="241"/>
      <c r="S96" s="241"/>
      <c r="T96" s="241"/>
      <c r="U96" s="241"/>
      <c r="V96" s="241"/>
      <c r="W96" s="241"/>
      <c r="X96" s="241"/>
      <c r="Y96" s="241"/>
      <c r="Z96" s="242"/>
      <c r="AA96" s="242"/>
      <c r="AB96" s="240"/>
      <c r="AC96" s="241"/>
      <c r="AD96" s="240"/>
      <c r="AE96" s="241"/>
      <c r="AF96" s="241"/>
      <c r="AG96" s="240"/>
      <c r="AH96" s="242"/>
      <c r="AI96" s="242"/>
      <c r="AJ96" s="242"/>
      <c r="AK96" s="243"/>
    </row>
    <row r="97" spans="1:38" s="299" customFormat="1">
      <c r="A97" s="249" t="s">
        <v>135</v>
      </c>
      <c r="B97" s="250"/>
      <c r="C97" s="251"/>
      <c r="D97" s="251"/>
      <c r="E97" s="251"/>
      <c r="F97" s="251"/>
      <c r="G97" s="251"/>
      <c r="H97" s="251"/>
      <c r="I97" s="251"/>
      <c r="J97" s="251"/>
      <c r="K97" s="251"/>
      <c r="L97" s="251"/>
      <c r="M97" s="251"/>
      <c r="N97" s="251"/>
      <c r="O97" s="251"/>
      <c r="P97" s="252"/>
      <c r="Q97" s="252"/>
      <c r="R97" s="253"/>
      <c r="S97" s="253"/>
      <c r="T97" s="253"/>
      <c r="U97" s="253"/>
      <c r="V97" s="253"/>
      <c r="W97" s="253"/>
      <c r="X97" s="253"/>
      <c r="Y97" s="253"/>
      <c r="Z97" s="254"/>
      <c r="AA97" s="254"/>
      <c r="AB97" s="252"/>
      <c r="AC97" s="253"/>
      <c r="AD97" s="252"/>
      <c r="AE97" s="253"/>
      <c r="AF97" s="253"/>
      <c r="AG97" s="252"/>
      <c r="AH97" s="254"/>
      <c r="AI97" s="254"/>
      <c r="AJ97" s="254"/>
      <c r="AK97" s="255"/>
    </row>
    <row r="98" spans="1:38" s="149" customFormat="1">
      <c r="A98" s="166"/>
      <c r="B98" s="163"/>
      <c r="C98" s="164"/>
      <c r="D98" s="164"/>
      <c r="E98" s="164"/>
      <c r="F98" s="164"/>
      <c r="G98" s="164"/>
      <c r="H98" s="164"/>
      <c r="I98" s="164"/>
      <c r="J98" s="164"/>
      <c r="K98" s="164"/>
      <c r="L98" s="164"/>
      <c r="M98" s="164"/>
      <c r="N98" s="164"/>
      <c r="O98"/>
      <c r="P98"/>
      <c r="Q98"/>
      <c r="R98" s="165"/>
      <c r="S98" s="165"/>
      <c r="T98" s="165"/>
      <c r="U98" s="165"/>
      <c r="V98" s="165"/>
      <c r="W98" s="165"/>
      <c r="X98" s="165"/>
      <c r="Y98" s="165"/>
      <c r="AB98"/>
      <c r="AC98" s="165"/>
      <c r="AD98"/>
      <c r="AE98" s="165"/>
      <c r="AF98" s="165"/>
      <c r="AG98"/>
    </row>
    <row r="99" spans="1:38" s="299" customFormat="1">
      <c r="A99" s="166"/>
      <c r="B99" s="163"/>
      <c r="C99" s="164"/>
      <c r="D99" s="164"/>
      <c r="E99" s="164"/>
      <c r="F99" s="164"/>
      <c r="G99" s="164"/>
      <c r="H99" s="164"/>
      <c r="I99" s="164"/>
      <c r="J99" s="164"/>
      <c r="K99" s="164"/>
      <c r="L99" s="164"/>
      <c r="M99" s="164"/>
      <c r="N99" s="164"/>
      <c r="O99"/>
      <c r="P99"/>
      <c r="Q99"/>
      <c r="R99" s="165"/>
      <c r="S99" s="165"/>
      <c r="T99" s="165"/>
      <c r="U99" s="165"/>
      <c r="V99" s="165"/>
      <c r="W99" s="165"/>
      <c r="X99" s="165"/>
      <c r="Y99" s="165"/>
      <c r="AB99"/>
      <c r="AC99" s="165"/>
      <c r="AD99"/>
      <c r="AE99" s="165"/>
      <c r="AF99" s="165"/>
      <c r="AG99"/>
    </row>
    <row r="100" spans="1:38" s="299" customFormat="1">
      <c r="A100" s="259" t="s">
        <v>136</v>
      </c>
      <c r="B100" s="260"/>
      <c r="C100" s="260"/>
      <c r="D100" s="260"/>
      <c r="E100" s="260"/>
      <c r="F100" s="260"/>
      <c r="G100" s="261"/>
      <c r="H100" s="261"/>
      <c r="I100" s="261"/>
      <c r="J100" s="261"/>
      <c r="K100" s="261"/>
      <c r="L100" s="261"/>
      <c r="M100" s="261"/>
      <c r="N100" s="261"/>
      <c r="O100" s="261"/>
      <c r="P100" s="261"/>
      <c r="Q100" s="261"/>
      <c r="R100" s="262"/>
      <c r="S100" s="262"/>
      <c r="T100" s="262"/>
      <c r="U100" s="262"/>
      <c r="V100" s="262"/>
      <c r="W100" s="262"/>
      <c r="X100" s="261"/>
      <c r="Y100" s="262"/>
      <c r="Z100" s="262"/>
      <c r="AA100" s="261"/>
      <c r="AB100" s="262"/>
      <c r="AC100" s="262"/>
      <c r="AD100" s="263"/>
      <c r="AE100" s="263"/>
      <c r="AF100" s="263"/>
      <c r="AG100" s="263"/>
      <c r="AH100" s="263"/>
      <c r="AI100" s="263"/>
      <c r="AJ100" s="263"/>
      <c r="AK100" s="263"/>
      <c r="AL100" s="264"/>
    </row>
    <row r="101" spans="1:38" s="299" customFormat="1">
      <c r="A101" s="265"/>
      <c r="B101" s="256"/>
      <c r="C101" s="256"/>
      <c r="D101" s="256"/>
      <c r="E101" s="256"/>
      <c r="F101" s="256"/>
      <c r="G101" s="257"/>
      <c r="H101" s="257"/>
      <c r="I101" s="257"/>
      <c r="J101" s="257"/>
      <c r="K101" s="257"/>
      <c r="L101" s="257"/>
      <c r="M101" s="257"/>
      <c r="N101" s="257"/>
      <c r="O101" s="257"/>
      <c r="P101" s="257"/>
      <c r="Q101" s="257"/>
      <c r="R101" s="266" t="s">
        <v>0</v>
      </c>
      <c r="S101" s="266"/>
      <c r="T101" s="266"/>
      <c r="U101" s="266"/>
      <c r="V101" s="266"/>
      <c r="W101" s="266"/>
      <c r="X101" s="257"/>
      <c r="Y101" s="266"/>
      <c r="Z101" s="266"/>
      <c r="AA101" s="257"/>
      <c r="AB101" s="266"/>
      <c r="AC101" s="266"/>
      <c r="AD101" s="267"/>
      <c r="AE101" s="267"/>
      <c r="AF101" s="267"/>
      <c r="AG101" s="267"/>
      <c r="AH101" s="267"/>
      <c r="AI101" s="267"/>
      <c r="AJ101" s="267"/>
      <c r="AK101" s="267"/>
      <c r="AL101" s="268"/>
    </row>
    <row r="102" spans="1:38" s="222" customFormat="1">
      <c r="A102" s="274" t="s">
        <v>239</v>
      </c>
      <c r="B102" s="258"/>
      <c r="C102" s="258"/>
      <c r="D102" s="258"/>
      <c r="E102" s="258"/>
      <c r="F102" s="258"/>
      <c r="G102" s="258"/>
      <c r="H102" s="258"/>
      <c r="I102" s="258"/>
      <c r="J102" s="258"/>
      <c r="K102" s="258"/>
      <c r="L102" s="258"/>
      <c r="M102" s="258"/>
      <c r="N102" s="258" t="s">
        <v>0</v>
      </c>
      <c r="O102" s="257"/>
      <c r="P102" s="257"/>
      <c r="Q102" s="257"/>
      <c r="R102" s="269"/>
      <c r="S102" s="269"/>
      <c r="T102" s="269"/>
      <c r="U102" s="269"/>
      <c r="V102" s="269"/>
      <c r="W102" s="269"/>
      <c r="X102" s="269"/>
      <c r="Y102" s="269"/>
      <c r="Z102" s="269"/>
      <c r="AA102" s="269"/>
      <c r="AB102" s="269"/>
      <c r="AC102" s="269"/>
      <c r="AD102" s="269"/>
      <c r="AE102" s="269"/>
      <c r="AF102" s="269"/>
      <c r="AG102" s="269"/>
      <c r="AH102" s="269"/>
      <c r="AI102" s="269"/>
      <c r="AJ102" s="269"/>
      <c r="AK102" s="269"/>
      <c r="AL102" s="270"/>
    </row>
    <row r="103" spans="1:38" s="223" customFormat="1">
      <c r="A103" s="301" t="s">
        <v>240</v>
      </c>
      <c r="B103" s="257"/>
      <c r="C103" s="257"/>
      <c r="D103" s="257"/>
      <c r="E103" s="257"/>
      <c r="F103" s="257"/>
      <c r="G103" s="257"/>
      <c r="H103" s="257"/>
      <c r="I103" s="257"/>
      <c r="J103" s="257"/>
      <c r="K103" s="257"/>
      <c r="L103" s="257"/>
      <c r="M103" s="257"/>
      <c r="N103" s="257"/>
      <c r="O103" s="257"/>
      <c r="P103" s="257"/>
      <c r="Q103" s="257"/>
      <c r="R103" s="272"/>
      <c r="S103" s="272"/>
      <c r="T103" s="272"/>
      <c r="U103" s="272"/>
      <c r="V103" s="272"/>
      <c r="W103" s="272"/>
      <c r="X103" s="272"/>
      <c r="Y103" s="272"/>
      <c r="Z103" s="272"/>
      <c r="AA103" s="272"/>
      <c r="AB103" s="272"/>
      <c r="AC103" s="272"/>
      <c r="AD103" s="272"/>
      <c r="AE103" s="272"/>
      <c r="AF103" s="272"/>
      <c r="AG103" s="272"/>
      <c r="AH103" s="272"/>
      <c r="AI103" s="272"/>
      <c r="AJ103" s="272"/>
      <c r="AK103" s="272"/>
      <c r="AL103" s="273"/>
    </row>
    <row r="104" spans="1:38" s="224" customFormat="1">
      <c r="A104" s="274" t="s">
        <v>241</v>
      </c>
      <c r="B104" s="258"/>
      <c r="C104" s="258"/>
      <c r="D104" s="258"/>
      <c r="E104" s="258"/>
      <c r="F104" s="258"/>
      <c r="G104" s="258"/>
      <c r="H104" s="258"/>
      <c r="I104" s="258"/>
      <c r="J104" s="258"/>
      <c r="K104" s="258"/>
      <c r="L104" s="258"/>
      <c r="M104" s="258"/>
      <c r="N104" s="258"/>
      <c r="O104" s="257"/>
      <c r="P104" s="257"/>
      <c r="Q104" s="257"/>
      <c r="R104" s="275"/>
      <c r="S104" s="275"/>
      <c r="T104" s="275"/>
      <c r="U104" s="275"/>
      <c r="V104" s="275"/>
      <c r="W104" s="275"/>
      <c r="X104" s="258"/>
      <c r="Y104" s="275"/>
      <c r="Z104" s="275"/>
      <c r="AA104" s="258"/>
      <c r="AB104" s="275"/>
      <c r="AC104" s="275"/>
      <c r="AD104" s="276"/>
      <c r="AE104" s="276"/>
      <c r="AF104" s="276"/>
      <c r="AG104" s="276"/>
      <c r="AH104" s="276"/>
      <c r="AI104" s="276"/>
      <c r="AJ104" s="276"/>
      <c r="AK104" s="276"/>
      <c r="AL104" s="277"/>
    </row>
    <row r="105" spans="1:38" s="299" customFormat="1" ht="15" customHeight="1">
      <c r="A105" s="287" t="s">
        <v>231</v>
      </c>
      <c r="B105" s="257"/>
      <c r="C105" s="257"/>
      <c r="D105" s="257"/>
      <c r="E105" s="257"/>
      <c r="F105" s="257"/>
      <c r="G105" s="257"/>
      <c r="H105" s="257"/>
      <c r="I105" s="257"/>
      <c r="J105" s="257"/>
      <c r="K105" s="257"/>
      <c r="L105" s="257"/>
      <c r="M105" s="257"/>
      <c r="N105" s="257"/>
      <c r="O105" s="257"/>
      <c r="P105" s="257"/>
      <c r="Q105" s="257"/>
      <c r="R105" s="266"/>
      <c r="S105" s="266"/>
      <c r="T105" s="266"/>
      <c r="U105" s="266"/>
      <c r="V105" s="266"/>
      <c r="W105" s="266"/>
      <c r="X105" s="257"/>
      <c r="Y105" s="266"/>
      <c r="Z105" s="266"/>
      <c r="AA105" s="257"/>
      <c r="AB105" s="266"/>
      <c r="AC105" s="266"/>
      <c r="AD105" s="267"/>
      <c r="AE105" s="267"/>
      <c r="AF105" s="267"/>
      <c r="AG105" s="267"/>
      <c r="AH105" s="267"/>
      <c r="AI105" s="267"/>
      <c r="AJ105" s="267"/>
      <c r="AK105" s="267"/>
      <c r="AL105" s="268"/>
    </row>
    <row r="106" spans="1:38" s="224" customFormat="1" ht="15" customHeight="1">
      <c r="A106" s="274" t="s">
        <v>221</v>
      </c>
      <c r="B106" s="258"/>
      <c r="C106" s="258"/>
      <c r="D106" s="258"/>
      <c r="E106" s="258"/>
      <c r="F106" s="258"/>
      <c r="G106" s="258"/>
      <c r="H106" s="258"/>
      <c r="I106" s="258"/>
      <c r="J106" s="258"/>
      <c r="K106" s="258"/>
      <c r="L106" s="258"/>
      <c r="M106" s="258"/>
      <c r="N106" s="258"/>
      <c r="O106" s="257"/>
      <c r="P106" s="257"/>
      <c r="Q106" s="257"/>
      <c r="R106" s="275"/>
      <c r="S106" s="275"/>
      <c r="T106" s="275"/>
      <c r="U106" s="275"/>
      <c r="V106" s="275"/>
      <c r="W106" s="275"/>
      <c r="X106" s="258"/>
      <c r="Y106" s="275"/>
      <c r="Z106" s="275"/>
      <c r="AA106" s="258"/>
      <c r="AB106" s="275"/>
      <c r="AC106" s="275"/>
      <c r="AD106" s="276"/>
      <c r="AE106" s="276"/>
      <c r="AF106" s="276"/>
      <c r="AG106" s="276"/>
      <c r="AH106" s="276"/>
      <c r="AI106" s="276"/>
      <c r="AJ106" s="276"/>
      <c r="AK106" s="276"/>
      <c r="AL106" s="277"/>
    </row>
    <row r="107" spans="1:38" s="165" customFormat="1">
      <c r="A107" s="302" t="s">
        <v>242</v>
      </c>
      <c r="B107" s="303"/>
      <c r="C107" s="303"/>
      <c r="D107" s="303"/>
      <c r="E107" s="303"/>
      <c r="F107" s="303"/>
      <c r="G107" s="303"/>
      <c r="H107" s="303"/>
      <c r="I107" s="303"/>
      <c r="J107" s="303"/>
      <c r="K107" s="303"/>
      <c r="L107" s="303"/>
      <c r="M107" s="303"/>
      <c r="N107" s="303"/>
      <c r="O107" s="303"/>
      <c r="P107" s="303"/>
      <c r="Q107" s="303"/>
      <c r="R107" s="266"/>
      <c r="S107" s="266"/>
      <c r="T107" s="266"/>
      <c r="U107" s="266"/>
      <c r="V107" s="266"/>
      <c r="W107" s="266"/>
      <c r="X107" s="266"/>
      <c r="Y107" s="266"/>
      <c r="Z107" s="266"/>
      <c r="AA107" s="266"/>
      <c r="AB107" s="303"/>
      <c r="AC107" s="266"/>
      <c r="AD107" s="266"/>
      <c r="AE107" s="266"/>
      <c r="AF107" s="266"/>
      <c r="AG107" s="266"/>
      <c r="AH107" s="266"/>
      <c r="AI107" s="266"/>
      <c r="AJ107" s="266"/>
      <c r="AK107" s="266"/>
      <c r="AL107" s="278"/>
    </row>
    <row r="108" spans="1:38" s="165" customFormat="1">
      <c r="A108" s="271"/>
      <c r="B108" s="257"/>
      <c r="C108" s="257"/>
      <c r="D108" s="257"/>
      <c r="E108" s="257"/>
      <c r="F108" s="257"/>
      <c r="G108" s="257"/>
      <c r="H108" s="257"/>
      <c r="I108" s="257"/>
      <c r="J108" s="257"/>
      <c r="K108" s="257"/>
      <c r="L108" s="257"/>
      <c r="M108" s="257"/>
      <c r="N108" s="257"/>
      <c r="O108" s="257"/>
      <c r="P108" s="257"/>
      <c r="Q108" s="257"/>
      <c r="R108" s="266"/>
      <c r="S108" s="266"/>
      <c r="T108" s="266"/>
      <c r="U108" s="266"/>
      <c r="V108" s="266"/>
      <c r="W108" s="266"/>
      <c r="X108" s="266"/>
      <c r="Y108" s="266"/>
      <c r="Z108" s="266"/>
      <c r="AA108" s="266"/>
      <c r="AB108" s="257"/>
      <c r="AC108" s="266"/>
      <c r="AD108" s="266"/>
      <c r="AE108" s="266"/>
      <c r="AF108" s="266"/>
      <c r="AG108" s="266"/>
      <c r="AH108" s="266"/>
      <c r="AI108" s="266"/>
      <c r="AJ108" s="266"/>
      <c r="AK108" s="266"/>
      <c r="AL108" s="278"/>
    </row>
    <row r="109" spans="1:38" s="299" customFormat="1">
      <c r="A109" s="279" t="s">
        <v>137</v>
      </c>
      <c r="B109" s="280"/>
      <c r="C109" s="280"/>
      <c r="D109" s="280"/>
      <c r="E109" s="280"/>
      <c r="F109" s="280"/>
      <c r="G109" s="280"/>
      <c r="H109" s="280"/>
      <c r="I109" s="280"/>
      <c r="J109" s="280"/>
      <c r="K109" s="280"/>
      <c r="L109" s="280"/>
      <c r="M109" s="280"/>
      <c r="N109" s="280"/>
      <c r="O109" s="280"/>
      <c r="P109" s="280"/>
      <c r="Q109" s="280"/>
      <c r="R109" s="281"/>
      <c r="S109" s="281"/>
      <c r="T109" s="281"/>
      <c r="U109" s="281"/>
      <c r="V109" s="281"/>
      <c r="W109" s="281"/>
      <c r="X109" s="281"/>
      <c r="Y109" s="281"/>
      <c r="Z109" s="281"/>
      <c r="AA109" s="281"/>
      <c r="AB109" s="281"/>
      <c r="AC109" s="281"/>
      <c r="AD109" s="280"/>
      <c r="AE109" s="281"/>
      <c r="AF109" s="281"/>
      <c r="AG109" s="280"/>
      <c r="AH109" s="282"/>
      <c r="AI109" s="282"/>
      <c r="AJ109" s="282"/>
      <c r="AK109" s="282"/>
      <c r="AL109" s="283"/>
    </row>
  </sheetData>
  <autoFilter ref="A2:T80"/>
  <customSheetViews>
    <customSheetView guid="{3750D93B-2A32-4040-BAE5-F8408ECDBB1D}" showGridLines="0">
      <pane ySplit="1" topLeftCell="A2" state="frozen"/>
      <selection activeCell="A96" sqref="A96:N96"/>
      <pageMargins left="0" right="0" top="0" bottom="0" header="0" footer="0"/>
      <pageSetup paperSize="9" orientation="portrait"/>
    </customSheetView>
    <customSheetView guid="{1A030D3C-92EE-4DAF-ABAC-228947DF045D}" showGridLines="0">
      <pane ySplit="1" topLeftCell="A2" state="frozen"/>
      <selection activeCell="A96" sqref="A96:N96"/>
      <pageMargins left="0" right="0" top="0" bottom="0" header="0" footer="0"/>
      <pageSetup paperSize="9" orientation="portrait"/>
    </customSheetView>
    <customSheetView guid="{9EFA0E2E-4423-4194-BE85-A51AF61C76D7}" showGridLines="0">
      <pane xSplit="6" ySplit="2" topLeftCell="G84" state="frozen"/>
      <selection activeCell="F3" sqref="F3:F80"/>
      <pageMargins left="0" right="0" top="0" bottom="0" header="0" footer="0"/>
      <pageSetup paperSize="9" orientation="portrait"/>
    </customSheetView>
  </customSheetViews>
  <mergeCells count="4">
    <mergeCell ref="E1:H1"/>
    <mergeCell ref="I1:P1"/>
    <mergeCell ref="Q1:T1"/>
    <mergeCell ref="A90:J90"/>
  </mergeCells>
  <conditionalFormatting sqref="H86 R86 T86">
    <cfRule type="cellIs" dxfId="0" priority="1" operator="greaterThan">
      <formula>0.95</formula>
    </cfRule>
  </conditionalFormatting>
  <pageMargins left="0.511811024" right="0.511811024" top="0.78740157499999996" bottom="0.78740157499999996" header="0.31496062000000002" footer="0.31496062000000002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99CC"/>
  </sheetPr>
  <dimension ref="A1:N927"/>
  <sheetViews>
    <sheetView showGridLines="0" workbookViewId="0">
      <selection activeCell="G6" sqref="G6"/>
    </sheetView>
  </sheetViews>
  <sheetFormatPr defaultColWidth="9.140625" defaultRowHeight="15"/>
  <cols>
    <col min="1" max="1" width="20.5703125" style="165" customWidth="1"/>
    <col min="2" max="2" width="23.85546875" style="165" customWidth="1"/>
    <col min="3" max="3" width="14.28515625" style="165" customWidth="1"/>
    <col min="4" max="10" width="9.140625" style="165"/>
    <col min="11" max="11" width="26.5703125" customWidth="1"/>
    <col min="12" max="12" width="9.140625" customWidth="1"/>
    <col min="13" max="13" width="23.28515625" customWidth="1"/>
    <col min="14" max="14" width="8.7109375" customWidth="1"/>
    <col min="15" max="16384" width="9.140625" style="165"/>
  </cols>
  <sheetData>
    <row r="1" spans="1:9" ht="24.75" customHeight="1">
      <c r="A1" s="186" t="s">
        <v>5</v>
      </c>
      <c r="B1" s="186" t="s">
        <v>6</v>
      </c>
      <c r="C1" s="186" t="s">
        <v>165</v>
      </c>
      <c r="I1"/>
    </row>
    <row r="2" spans="1:9">
      <c r="A2" s="187" t="s">
        <v>166</v>
      </c>
      <c r="B2" s="187" t="s">
        <v>41</v>
      </c>
      <c r="C2" s="188"/>
    </row>
    <row r="3" spans="1:9">
      <c r="A3" s="187" t="s">
        <v>167</v>
      </c>
      <c r="B3" s="187" t="s">
        <v>44</v>
      </c>
      <c r="C3" s="188"/>
    </row>
    <row r="4" spans="1:9">
      <c r="A4" s="187" t="s">
        <v>168</v>
      </c>
      <c r="B4" s="187" t="s">
        <v>48</v>
      </c>
      <c r="C4" s="188"/>
    </row>
    <row r="5" spans="1:9">
      <c r="A5" s="187" t="s">
        <v>169</v>
      </c>
      <c r="B5" s="187" t="s">
        <v>50</v>
      </c>
      <c r="C5" s="188"/>
    </row>
    <row r="6" spans="1:9">
      <c r="A6" s="187" t="s">
        <v>169</v>
      </c>
      <c r="B6" s="187" t="s">
        <v>51</v>
      </c>
      <c r="C6" s="188"/>
    </row>
    <row r="7" spans="1:9">
      <c r="A7" s="187" t="s">
        <v>168</v>
      </c>
      <c r="B7" s="187" t="s">
        <v>52</v>
      </c>
      <c r="C7" s="188"/>
    </row>
    <row r="8" spans="1:9">
      <c r="A8" s="187" t="s">
        <v>169</v>
      </c>
      <c r="B8" s="187" t="s">
        <v>53</v>
      </c>
      <c r="C8" s="188"/>
    </row>
    <row r="9" spans="1:9">
      <c r="A9" s="187" t="s">
        <v>169</v>
      </c>
      <c r="B9" s="187" t="s">
        <v>54</v>
      </c>
      <c r="C9" s="188"/>
      <c r="I9"/>
    </row>
    <row r="10" spans="1:9">
      <c r="A10" s="187" t="s">
        <v>166</v>
      </c>
      <c r="B10" s="187" t="s">
        <v>55</v>
      </c>
      <c r="C10" s="188"/>
    </row>
    <row r="11" spans="1:9">
      <c r="A11" s="187" t="s">
        <v>169</v>
      </c>
      <c r="B11" s="187" t="s">
        <v>56</v>
      </c>
      <c r="C11" s="188"/>
    </row>
    <row r="12" spans="1:9">
      <c r="A12" s="187" t="s">
        <v>168</v>
      </c>
      <c r="B12" s="187" t="s">
        <v>58</v>
      </c>
      <c r="C12" s="188"/>
    </row>
    <row r="13" spans="1:9">
      <c r="A13" s="187" t="s">
        <v>167</v>
      </c>
      <c r="B13" s="187" t="s">
        <v>59</v>
      </c>
      <c r="C13" s="188"/>
    </row>
    <row r="14" spans="1:9">
      <c r="A14" s="187" t="s">
        <v>167</v>
      </c>
      <c r="B14" s="187" t="s">
        <v>60</v>
      </c>
      <c r="C14" s="188"/>
    </row>
    <row r="15" spans="1:9">
      <c r="A15" s="187" t="s">
        <v>169</v>
      </c>
      <c r="B15" s="187" t="s">
        <v>61</v>
      </c>
      <c r="C15" s="188"/>
      <c r="I15"/>
    </row>
    <row r="16" spans="1:9">
      <c r="A16" s="187" t="s">
        <v>166</v>
      </c>
      <c r="B16" s="187" t="s">
        <v>62</v>
      </c>
      <c r="C16" s="188"/>
    </row>
    <row r="17" spans="1:14">
      <c r="A17" s="187" t="s">
        <v>169</v>
      </c>
      <c r="B17" s="187" t="s">
        <v>63</v>
      </c>
      <c r="C17" s="188"/>
      <c r="I17"/>
    </row>
    <row r="18" spans="1:14">
      <c r="A18" s="187" t="s">
        <v>166</v>
      </c>
      <c r="B18" s="187" t="s">
        <v>64</v>
      </c>
      <c r="C18" s="188"/>
    </row>
    <row r="19" spans="1:14">
      <c r="A19" s="187" t="s">
        <v>169</v>
      </c>
      <c r="B19" s="187" t="s">
        <v>65</v>
      </c>
      <c r="C19" s="188"/>
    </row>
    <row r="20" spans="1:14">
      <c r="A20" s="187" t="s">
        <v>168</v>
      </c>
      <c r="B20" s="187" t="s">
        <v>66</v>
      </c>
      <c r="C20" s="188"/>
    </row>
    <row r="21" spans="1:14">
      <c r="A21" s="187" t="s">
        <v>167</v>
      </c>
      <c r="B21" s="187" t="s">
        <v>67</v>
      </c>
      <c r="C21" s="188"/>
      <c r="I21"/>
    </row>
    <row r="22" spans="1:14">
      <c r="A22" s="187" t="s">
        <v>166</v>
      </c>
      <c r="B22" s="187" t="s">
        <v>68</v>
      </c>
      <c r="C22" s="188"/>
    </row>
    <row r="23" spans="1:14">
      <c r="A23" s="187" t="s">
        <v>169</v>
      </c>
      <c r="B23" s="187" t="s">
        <v>69</v>
      </c>
      <c r="C23" s="188"/>
      <c r="I23"/>
    </row>
    <row r="24" spans="1:14">
      <c r="A24" s="187" t="s">
        <v>166</v>
      </c>
      <c r="B24" s="187" t="s">
        <v>70</v>
      </c>
      <c r="C24" s="188"/>
    </row>
    <row r="25" spans="1:14">
      <c r="A25" s="187" t="s">
        <v>169</v>
      </c>
      <c r="B25" s="187" t="s">
        <v>71</v>
      </c>
      <c r="C25" s="188"/>
    </row>
    <row r="26" spans="1:14">
      <c r="A26" s="187" t="s">
        <v>167</v>
      </c>
      <c r="B26" s="187" t="s">
        <v>72</v>
      </c>
      <c r="C26" s="188"/>
      <c r="I26"/>
    </row>
    <row r="27" spans="1:14">
      <c r="A27" s="187" t="s">
        <v>166</v>
      </c>
      <c r="B27" s="187" t="s">
        <v>73</v>
      </c>
      <c r="C27" s="188"/>
    </row>
    <row r="28" spans="1:14">
      <c r="A28" s="187" t="s">
        <v>168</v>
      </c>
      <c r="B28" s="187" t="s">
        <v>74</v>
      </c>
      <c r="C28" s="188"/>
    </row>
    <row r="29" spans="1:14">
      <c r="A29" s="187" t="s">
        <v>169</v>
      </c>
      <c r="B29" s="187" t="s">
        <v>75</v>
      </c>
      <c r="C29" s="188"/>
      <c r="I29"/>
      <c r="L29" s="189"/>
    </row>
    <row r="30" spans="1:14">
      <c r="A30" s="187" t="s">
        <v>166</v>
      </c>
      <c r="B30" s="187" t="s">
        <v>76</v>
      </c>
      <c r="C30" s="188"/>
      <c r="I30"/>
      <c r="J30"/>
      <c r="K30" s="165"/>
      <c r="L30" s="165"/>
      <c r="M30" s="165"/>
      <c r="N30" s="165"/>
    </row>
    <row r="31" spans="1:14">
      <c r="A31" s="187" t="s">
        <v>166</v>
      </c>
      <c r="B31" s="187" t="s">
        <v>77</v>
      </c>
      <c r="C31" s="188"/>
      <c r="I31"/>
      <c r="J31"/>
      <c r="K31" s="165"/>
      <c r="L31" s="165"/>
      <c r="M31" s="165"/>
      <c r="N31" s="165"/>
    </row>
    <row r="32" spans="1:14">
      <c r="A32" s="187" t="s">
        <v>166</v>
      </c>
      <c r="B32" s="187" t="s">
        <v>78</v>
      </c>
      <c r="C32" s="188"/>
      <c r="J32"/>
      <c r="K32" s="165"/>
      <c r="L32" s="165"/>
      <c r="M32" s="165"/>
      <c r="N32" s="165"/>
    </row>
    <row r="33" spans="1:14">
      <c r="A33" s="187" t="s">
        <v>169</v>
      </c>
      <c r="B33" s="187" t="s">
        <v>79</v>
      </c>
      <c r="C33" s="188"/>
      <c r="J33"/>
      <c r="K33" s="165"/>
      <c r="L33" s="165"/>
      <c r="M33" s="165"/>
      <c r="N33" s="165"/>
    </row>
    <row r="34" spans="1:14">
      <c r="A34" s="187" t="s">
        <v>169</v>
      </c>
      <c r="B34" s="187" t="s">
        <v>80</v>
      </c>
      <c r="C34" s="188"/>
      <c r="J34"/>
      <c r="K34" s="165"/>
      <c r="L34" s="165"/>
      <c r="M34" s="165"/>
      <c r="N34" s="165"/>
    </row>
    <row r="35" spans="1:14">
      <c r="A35" s="187" t="s">
        <v>169</v>
      </c>
      <c r="B35" s="187" t="s">
        <v>81</v>
      </c>
      <c r="C35" s="188"/>
      <c r="I35"/>
      <c r="J35"/>
      <c r="K35" s="165"/>
      <c r="L35" s="165"/>
      <c r="M35" s="165"/>
      <c r="N35" s="165"/>
    </row>
    <row r="36" spans="1:14">
      <c r="A36" s="187" t="s">
        <v>166</v>
      </c>
      <c r="B36" s="187" t="s">
        <v>82</v>
      </c>
      <c r="C36" s="188"/>
      <c r="J36"/>
      <c r="K36" s="165"/>
      <c r="L36" s="165"/>
      <c r="M36" s="165"/>
      <c r="N36" s="165"/>
    </row>
    <row r="37" spans="1:14">
      <c r="A37" s="187" t="s">
        <v>169</v>
      </c>
      <c r="B37" s="187" t="s">
        <v>83</v>
      </c>
      <c r="C37" s="188"/>
      <c r="I37"/>
      <c r="J37"/>
      <c r="K37" s="165"/>
      <c r="L37" s="165"/>
      <c r="M37" s="165"/>
      <c r="N37" s="165"/>
    </row>
    <row r="38" spans="1:14">
      <c r="A38" s="187" t="s">
        <v>166</v>
      </c>
      <c r="B38" s="187" t="s">
        <v>84</v>
      </c>
      <c r="C38" s="188"/>
      <c r="J38"/>
      <c r="K38" s="165"/>
      <c r="L38" s="165"/>
      <c r="M38" s="165"/>
      <c r="N38" s="165"/>
    </row>
    <row r="39" spans="1:14">
      <c r="A39" s="187" t="s">
        <v>169</v>
      </c>
      <c r="B39" s="187" t="s">
        <v>85</v>
      </c>
      <c r="C39" s="188"/>
      <c r="J39"/>
      <c r="K39" s="165"/>
      <c r="L39" s="165"/>
      <c r="M39" s="165"/>
      <c r="N39" s="165"/>
    </row>
    <row r="40" spans="1:14">
      <c r="A40" s="187" t="s">
        <v>167</v>
      </c>
      <c r="B40" s="187" t="s">
        <v>86</v>
      </c>
      <c r="C40" s="188"/>
      <c r="J40"/>
      <c r="K40" s="165"/>
      <c r="L40" s="165"/>
      <c r="M40" s="165"/>
      <c r="N40" s="165"/>
    </row>
    <row r="41" spans="1:14">
      <c r="A41" s="187" t="s">
        <v>169</v>
      </c>
      <c r="B41" s="187" t="s">
        <v>87</v>
      </c>
      <c r="C41" s="188"/>
      <c r="I41"/>
      <c r="J41"/>
      <c r="K41" s="165"/>
      <c r="L41" s="165"/>
      <c r="M41" s="165"/>
      <c r="N41" s="165"/>
    </row>
    <row r="42" spans="1:14">
      <c r="A42" s="187" t="s">
        <v>166</v>
      </c>
      <c r="B42" s="187" t="s">
        <v>88</v>
      </c>
      <c r="C42" s="188"/>
      <c r="I42"/>
      <c r="J42"/>
      <c r="K42" s="165"/>
      <c r="L42" s="165"/>
      <c r="M42" s="165"/>
      <c r="N42" s="165"/>
    </row>
    <row r="43" spans="1:14">
      <c r="A43" s="187" t="s">
        <v>166</v>
      </c>
      <c r="B43" s="187" t="s">
        <v>89</v>
      </c>
      <c r="C43" s="188"/>
      <c r="J43"/>
      <c r="K43" s="165"/>
      <c r="L43" s="165"/>
      <c r="M43" s="165"/>
      <c r="N43" s="165"/>
    </row>
    <row r="44" spans="1:14">
      <c r="A44" s="187" t="s">
        <v>168</v>
      </c>
      <c r="B44" s="187" t="s">
        <v>90</v>
      </c>
      <c r="C44" s="188"/>
      <c r="J44"/>
      <c r="K44" s="165"/>
      <c r="L44" s="165"/>
      <c r="M44" s="165"/>
      <c r="N44" s="165"/>
    </row>
    <row r="45" spans="1:14">
      <c r="A45" s="187" t="s">
        <v>168</v>
      </c>
      <c r="B45" s="187" t="s">
        <v>91</v>
      </c>
      <c r="C45" s="188"/>
      <c r="J45"/>
      <c r="K45" s="165"/>
      <c r="L45" s="165"/>
      <c r="M45" s="165"/>
      <c r="N45" s="165"/>
    </row>
    <row r="46" spans="1:14">
      <c r="A46" s="187" t="s">
        <v>169</v>
      </c>
      <c r="B46" s="187" t="s">
        <v>92</v>
      </c>
      <c r="C46" s="188"/>
      <c r="I46"/>
      <c r="J46"/>
      <c r="K46" s="165"/>
      <c r="L46" s="165"/>
      <c r="M46" s="165"/>
      <c r="N46" s="165"/>
    </row>
    <row r="47" spans="1:14">
      <c r="A47" s="187" t="s">
        <v>166</v>
      </c>
      <c r="B47" s="187" t="s">
        <v>93</v>
      </c>
      <c r="C47" s="188"/>
      <c r="J47"/>
      <c r="K47" s="165"/>
      <c r="L47" s="165"/>
      <c r="M47" s="165"/>
      <c r="N47" s="165"/>
    </row>
    <row r="48" spans="1:14">
      <c r="A48" s="187" t="s">
        <v>168</v>
      </c>
      <c r="B48" s="187" t="s">
        <v>94</v>
      </c>
      <c r="C48" s="188"/>
      <c r="J48"/>
      <c r="K48" s="165"/>
      <c r="L48" s="165"/>
      <c r="M48" s="165"/>
      <c r="N48" s="165"/>
    </row>
    <row r="49" spans="1:14">
      <c r="A49" s="187" t="s">
        <v>169</v>
      </c>
      <c r="B49" s="187" t="s">
        <v>95</v>
      </c>
      <c r="C49" s="188"/>
      <c r="J49"/>
      <c r="K49" s="165"/>
      <c r="L49" s="165"/>
      <c r="M49" s="165"/>
      <c r="N49" s="165"/>
    </row>
    <row r="50" spans="1:14">
      <c r="A50" s="187" t="s">
        <v>167</v>
      </c>
      <c r="B50" s="187" t="s">
        <v>96</v>
      </c>
      <c r="C50" s="188"/>
      <c r="J50"/>
      <c r="K50" s="165"/>
      <c r="L50" s="165"/>
      <c r="M50" s="165"/>
      <c r="N50" s="165"/>
    </row>
    <row r="51" spans="1:14">
      <c r="A51" s="187" t="s">
        <v>167</v>
      </c>
      <c r="B51" s="187" t="s">
        <v>97</v>
      </c>
      <c r="C51" s="188"/>
      <c r="J51"/>
      <c r="K51" s="165"/>
      <c r="L51" s="165"/>
      <c r="M51" s="165"/>
      <c r="N51" s="165"/>
    </row>
    <row r="52" spans="1:14">
      <c r="A52" s="187" t="s">
        <v>169</v>
      </c>
      <c r="B52" s="187" t="s">
        <v>98</v>
      </c>
      <c r="C52" s="188"/>
      <c r="J52"/>
      <c r="K52" s="165"/>
      <c r="L52" s="165"/>
      <c r="M52" s="165"/>
      <c r="N52" s="165"/>
    </row>
    <row r="53" spans="1:14">
      <c r="A53" s="187" t="s">
        <v>169</v>
      </c>
      <c r="B53" s="187" t="s">
        <v>99</v>
      </c>
      <c r="C53" s="188"/>
    </row>
    <row r="54" spans="1:14">
      <c r="A54" s="187" t="s">
        <v>167</v>
      </c>
      <c r="B54" s="187" t="s">
        <v>100</v>
      </c>
      <c r="C54" s="188"/>
    </row>
    <row r="55" spans="1:14">
      <c r="A55" s="187" t="s">
        <v>168</v>
      </c>
      <c r="B55" s="187" t="s">
        <v>101</v>
      </c>
      <c r="C55" s="188"/>
    </row>
    <row r="56" spans="1:14">
      <c r="A56" s="187" t="s">
        <v>167</v>
      </c>
      <c r="B56" s="187" t="s">
        <v>102</v>
      </c>
      <c r="C56" s="188"/>
    </row>
    <row r="57" spans="1:14">
      <c r="A57" s="187" t="s">
        <v>167</v>
      </c>
      <c r="B57" s="187" t="s">
        <v>103</v>
      </c>
      <c r="C57" s="188"/>
    </row>
    <row r="58" spans="1:14">
      <c r="A58" s="187" t="s">
        <v>169</v>
      </c>
      <c r="B58" s="187" t="s">
        <v>104</v>
      </c>
      <c r="C58" s="188"/>
    </row>
    <row r="59" spans="1:14">
      <c r="A59" s="187" t="s">
        <v>167</v>
      </c>
      <c r="B59" s="187" t="s">
        <v>105</v>
      </c>
      <c r="C59" s="188"/>
      <c r="L59" s="189"/>
    </row>
    <row r="60" spans="1:14">
      <c r="A60" s="187" t="s">
        <v>169</v>
      </c>
      <c r="B60" s="187" t="s">
        <v>106</v>
      </c>
      <c r="C60" s="188"/>
      <c r="L60" s="189"/>
    </row>
    <row r="61" spans="1:14">
      <c r="A61" s="187" t="s">
        <v>168</v>
      </c>
      <c r="B61" s="187" t="s">
        <v>107</v>
      </c>
      <c r="C61" s="188"/>
      <c r="L61" s="189"/>
    </row>
    <row r="62" spans="1:14">
      <c r="A62" s="187" t="s">
        <v>169</v>
      </c>
      <c r="B62" s="187" t="s">
        <v>108</v>
      </c>
      <c r="C62" s="188"/>
      <c r="I62"/>
      <c r="L62" s="189"/>
    </row>
    <row r="63" spans="1:14">
      <c r="A63" s="187" t="s">
        <v>166</v>
      </c>
      <c r="B63" s="187" t="s">
        <v>109</v>
      </c>
      <c r="C63" s="188"/>
      <c r="I63"/>
      <c r="L63" s="189"/>
    </row>
    <row r="64" spans="1:14">
      <c r="A64" s="187" t="s">
        <v>166</v>
      </c>
      <c r="B64" s="187" t="s">
        <v>110</v>
      </c>
      <c r="C64" s="188"/>
      <c r="I64"/>
      <c r="L64" s="189"/>
    </row>
    <row r="65" spans="1:12">
      <c r="A65" s="187" t="s">
        <v>166</v>
      </c>
      <c r="B65" s="187" t="s">
        <v>111</v>
      </c>
      <c r="C65" s="188"/>
      <c r="L65" s="189"/>
    </row>
    <row r="66" spans="1:12">
      <c r="A66" s="187" t="s">
        <v>168</v>
      </c>
      <c r="B66" s="187" t="s">
        <v>112</v>
      </c>
      <c r="C66" s="188"/>
      <c r="L66" s="189"/>
    </row>
    <row r="67" spans="1:12">
      <c r="A67" s="187" t="s">
        <v>168</v>
      </c>
      <c r="B67" s="187" t="s">
        <v>113</v>
      </c>
      <c r="C67" s="188"/>
      <c r="L67" s="189"/>
    </row>
    <row r="68" spans="1:12">
      <c r="A68" s="187" t="s">
        <v>169</v>
      </c>
      <c r="B68" s="187" t="s">
        <v>114</v>
      </c>
      <c r="C68" s="188"/>
      <c r="L68" s="189"/>
    </row>
    <row r="69" spans="1:12">
      <c r="A69" s="187" t="s">
        <v>167</v>
      </c>
      <c r="B69" s="187" t="s">
        <v>115</v>
      </c>
      <c r="C69" s="188"/>
      <c r="L69" s="189"/>
    </row>
    <row r="70" spans="1:12">
      <c r="A70" s="187" t="s">
        <v>168</v>
      </c>
      <c r="B70" s="187" t="s">
        <v>116</v>
      </c>
      <c r="C70" s="188"/>
      <c r="I70"/>
      <c r="L70" s="189"/>
    </row>
    <row r="71" spans="1:12">
      <c r="A71" s="187" t="s">
        <v>166</v>
      </c>
      <c r="B71" s="187" t="s">
        <v>117</v>
      </c>
      <c r="C71" s="188"/>
      <c r="L71" s="189"/>
    </row>
    <row r="72" spans="1:12">
      <c r="A72" s="187" t="s">
        <v>168</v>
      </c>
      <c r="B72" s="187" t="s">
        <v>118</v>
      </c>
      <c r="C72" s="188"/>
      <c r="L72" s="189"/>
    </row>
    <row r="73" spans="1:12">
      <c r="A73" s="187" t="s">
        <v>169</v>
      </c>
      <c r="B73" s="187" t="s">
        <v>119</v>
      </c>
      <c r="C73" s="188"/>
      <c r="I73"/>
      <c r="L73" s="189"/>
    </row>
    <row r="74" spans="1:12">
      <c r="A74" s="187" t="s">
        <v>166</v>
      </c>
      <c r="B74" s="187" t="s">
        <v>120</v>
      </c>
      <c r="C74" s="188"/>
      <c r="I74"/>
      <c r="L74" s="189"/>
    </row>
    <row r="75" spans="1:12">
      <c r="A75" s="187" t="s">
        <v>166</v>
      </c>
      <c r="B75" s="187" t="s">
        <v>121</v>
      </c>
      <c r="C75" s="188"/>
      <c r="L75" s="189"/>
    </row>
    <row r="76" spans="1:12">
      <c r="A76" s="187" t="s">
        <v>167</v>
      </c>
      <c r="B76" s="187" t="s">
        <v>122</v>
      </c>
      <c r="C76" s="188"/>
      <c r="L76" s="189"/>
    </row>
    <row r="77" spans="1:12">
      <c r="A77" s="187" t="s">
        <v>168</v>
      </c>
      <c r="B77" s="187" t="s">
        <v>123</v>
      </c>
      <c r="C77" s="188"/>
      <c r="I77"/>
      <c r="L77" s="189"/>
    </row>
    <row r="78" spans="1:12">
      <c r="A78" s="187" t="s">
        <v>166</v>
      </c>
      <c r="B78" s="187" t="s">
        <v>124</v>
      </c>
      <c r="C78" s="188"/>
      <c r="I78"/>
      <c r="L78" s="189"/>
    </row>
    <row r="79" spans="1:12" customFormat="1">
      <c r="A79" s="187" t="s">
        <v>166</v>
      </c>
      <c r="B79" s="187" t="s">
        <v>125</v>
      </c>
      <c r="C79" s="188"/>
      <c r="D79" s="165"/>
      <c r="E79" s="165"/>
      <c r="F79" s="165"/>
      <c r="G79" s="165"/>
      <c r="H79" s="165"/>
      <c r="I79" s="165"/>
      <c r="J79" s="165"/>
      <c r="L79" s="189"/>
    </row>
    <row r="80" spans="1:12" customFormat="1">
      <c r="A80" s="165"/>
      <c r="B80" s="165"/>
      <c r="C80" s="165"/>
      <c r="D80" s="165"/>
      <c r="E80" s="165"/>
      <c r="F80" s="165"/>
      <c r="G80" s="165"/>
      <c r="H80" s="165"/>
      <c r="I80" s="165"/>
      <c r="J80" s="165"/>
      <c r="L80" s="189"/>
    </row>
    <row r="81" spans="1:12" customFormat="1">
      <c r="A81" s="165"/>
      <c r="B81" s="190" t="s">
        <v>170</v>
      </c>
      <c r="C81" s="191"/>
      <c r="D81" s="165"/>
      <c r="E81" s="165"/>
      <c r="F81" s="165"/>
      <c r="G81" s="165"/>
      <c r="H81" s="165"/>
      <c r="I81" s="165"/>
      <c r="J81" s="165"/>
      <c r="L81" s="189"/>
    </row>
    <row r="82" spans="1:12" customFormat="1">
      <c r="A82" s="165"/>
      <c r="B82" s="192" t="s">
        <v>167</v>
      </c>
      <c r="C82" s="193"/>
      <c r="D82" s="165"/>
      <c r="E82" s="165"/>
      <c r="F82" s="165"/>
      <c r="G82" s="165"/>
      <c r="H82" s="165"/>
      <c r="I82" s="165"/>
      <c r="J82" s="165"/>
      <c r="L82" s="189"/>
    </row>
    <row r="83" spans="1:12" customFormat="1">
      <c r="A83" s="165"/>
      <c r="B83" s="192" t="s">
        <v>168</v>
      </c>
      <c r="C83" s="193"/>
      <c r="D83" s="165"/>
      <c r="E83" s="165"/>
      <c r="F83" s="165"/>
      <c r="G83" s="165"/>
      <c r="H83" s="165"/>
      <c r="I83" s="165"/>
      <c r="J83" s="165"/>
      <c r="L83" s="189"/>
    </row>
    <row r="84" spans="1:12" customFormat="1">
      <c r="A84" s="165"/>
      <c r="B84" s="192" t="s">
        <v>166</v>
      </c>
      <c r="C84" s="193"/>
      <c r="D84" s="165"/>
      <c r="E84" s="165"/>
      <c r="F84" s="165"/>
      <c r="G84" s="165"/>
      <c r="H84" s="165"/>
      <c r="I84" s="165"/>
      <c r="J84" s="165"/>
      <c r="L84" s="189"/>
    </row>
    <row r="85" spans="1:12" customFormat="1">
      <c r="A85" s="165"/>
      <c r="B85" s="192" t="s">
        <v>169</v>
      </c>
      <c r="C85" s="193"/>
      <c r="D85" s="165"/>
      <c r="E85" s="165"/>
      <c r="F85" s="165"/>
      <c r="G85" s="165"/>
      <c r="H85" s="165"/>
      <c r="I85" s="165"/>
      <c r="J85" s="165"/>
      <c r="L85" s="189"/>
    </row>
    <row r="86" spans="1:12" customFormat="1">
      <c r="A86" s="165"/>
      <c r="B86" s="165"/>
      <c r="C86" s="165"/>
      <c r="D86" s="165"/>
      <c r="E86" s="165"/>
      <c r="F86" s="165"/>
      <c r="G86" s="165"/>
      <c r="H86" s="165"/>
      <c r="I86" s="165"/>
      <c r="J86" s="165"/>
      <c r="L86" s="189"/>
    </row>
    <row r="87" spans="1:12" customFormat="1">
      <c r="A87" s="342" t="s">
        <v>171</v>
      </c>
      <c r="B87" s="342"/>
      <c r="C87" s="342"/>
      <c r="D87" s="342"/>
      <c r="E87" s="342"/>
      <c r="F87" s="342"/>
      <c r="G87" s="342"/>
      <c r="H87" s="342"/>
      <c r="I87" s="342"/>
      <c r="J87" s="342"/>
      <c r="L87" s="189"/>
    </row>
    <row r="88" spans="1:12" customFormat="1">
      <c r="A88" s="342" t="s">
        <v>172</v>
      </c>
      <c r="B88" s="342"/>
      <c r="C88" s="342"/>
      <c r="D88" s="342"/>
      <c r="E88" s="342"/>
      <c r="F88" s="342"/>
      <c r="G88" s="342"/>
      <c r="H88" s="342"/>
      <c r="I88" s="342"/>
      <c r="J88" s="342"/>
      <c r="L88" s="189"/>
    </row>
    <row r="89" spans="1:12" customFormat="1">
      <c r="A89" s="342" t="s">
        <v>173</v>
      </c>
      <c r="B89" s="342"/>
      <c r="C89" s="342"/>
      <c r="D89" s="342"/>
      <c r="E89" s="342"/>
      <c r="F89" s="342"/>
      <c r="G89" s="342"/>
      <c r="H89" s="342"/>
      <c r="I89" s="342"/>
      <c r="J89" s="342"/>
      <c r="L89" s="189"/>
    </row>
    <row r="90" spans="1:12" customFormat="1">
      <c r="A90" s="343" t="s">
        <v>174</v>
      </c>
      <c r="B90" s="343"/>
      <c r="C90" s="343"/>
      <c r="D90" s="343"/>
      <c r="E90" s="343"/>
      <c r="F90" s="343"/>
      <c r="G90" s="343"/>
      <c r="H90" s="343"/>
      <c r="I90" s="343"/>
      <c r="J90" s="343"/>
      <c r="L90" s="189"/>
    </row>
    <row r="91" spans="1:12" customFormat="1">
      <c r="A91" s="342" t="s">
        <v>175</v>
      </c>
      <c r="B91" s="342"/>
      <c r="C91" s="342"/>
      <c r="D91" s="342"/>
      <c r="E91" s="342"/>
      <c r="F91" s="342"/>
      <c r="G91" s="342"/>
      <c r="H91" s="342"/>
      <c r="I91" s="342"/>
      <c r="J91" s="342"/>
      <c r="L91" s="189"/>
    </row>
    <row r="92" spans="1:12" customFormat="1">
      <c r="A92" s="341" t="s">
        <v>176</v>
      </c>
      <c r="B92" s="341"/>
      <c r="C92" s="341"/>
      <c r="D92" s="341"/>
      <c r="E92" s="341"/>
      <c r="F92" s="341"/>
      <c r="G92" s="341"/>
      <c r="H92" s="341"/>
      <c r="I92" s="341"/>
      <c r="J92" s="341"/>
      <c r="L92" s="189"/>
    </row>
    <row r="93" spans="1:12" customFormat="1">
      <c r="A93" s="165"/>
      <c r="B93" s="165"/>
      <c r="C93" s="165"/>
      <c r="D93" s="165"/>
      <c r="E93" s="165"/>
      <c r="F93" s="165"/>
      <c r="G93" s="165"/>
      <c r="H93" s="165"/>
      <c r="I93" s="165"/>
      <c r="J93" s="165"/>
      <c r="L93" s="189"/>
    </row>
    <row r="94" spans="1:12" customFormat="1">
      <c r="A94" s="165"/>
      <c r="B94" s="165"/>
      <c r="C94" s="165"/>
      <c r="D94" s="165"/>
      <c r="E94" s="165"/>
      <c r="F94" s="165"/>
      <c r="G94" s="165"/>
      <c r="H94" s="165"/>
      <c r="I94" s="165"/>
      <c r="J94" s="165"/>
      <c r="L94" s="189"/>
    </row>
    <row r="95" spans="1:12" customFormat="1">
      <c r="A95" s="165"/>
      <c r="B95" s="165"/>
      <c r="C95" s="165"/>
      <c r="D95" s="165"/>
      <c r="E95" s="165"/>
      <c r="F95" s="165"/>
      <c r="G95" s="165"/>
      <c r="H95" s="165"/>
      <c r="I95" s="165"/>
      <c r="J95" s="165"/>
      <c r="L95" s="189"/>
    </row>
    <row r="96" spans="1:12" customFormat="1">
      <c r="A96" s="165"/>
      <c r="B96" s="165"/>
      <c r="C96" s="165"/>
      <c r="D96" s="165"/>
      <c r="E96" s="165"/>
      <c r="F96" s="165"/>
      <c r="G96" s="165"/>
      <c r="H96" s="165"/>
      <c r="I96" s="165"/>
      <c r="J96" s="165"/>
      <c r="L96" s="189"/>
    </row>
    <row r="97" spans="1:12" customFormat="1">
      <c r="A97" s="165"/>
      <c r="B97" s="165"/>
      <c r="C97" s="165"/>
      <c r="D97" s="165"/>
      <c r="E97" s="165"/>
      <c r="F97" s="165"/>
      <c r="G97" s="165"/>
      <c r="H97" s="165"/>
      <c r="I97" s="165"/>
      <c r="J97" s="165"/>
      <c r="L97" s="189"/>
    </row>
    <row r="98" spans="1:12" customFormat="1">
      <c r="A98" s="165"/>
      <c r="B98" s="165"/>
      <c r="C98" s="165"/>
      <c r="D98" s="165"/>
      <c r="E98" s="165"/>
      <c r="F98" s="165"/>
      <c r="G98" s="165"/>
      <c r="H98" s="165"/>
      <c r="I98" s="165"/>
      <c r="J98" s="165"/>
      <c r="L98" s="189"/>
    </row>
    <row r="99" spans="1:12" customFormat="1">
      <c r="A99" s="165"/>
      <c r="B99" s="165"/>
      <c r="C99" s="165"/>
      <c r="D99" s="165"/>
      <c r="E99" s="165"/>
      <c r="F99" s="165"/>
      <c r="G99" s="165"/>
      <c r="H99" s="165"/>
      <c r="I99" s="165"/>
      <c r="J99" s="165"/>
      <c r="L99" s="189"/>
    </row>
    <row r="100" spans="1:12" customFormat="1">
      <c r="A100" s="165"/>
      <c r="B100" s="165"/>
      <c r="C100" s="165"/>
      <c r="D100" s="165"/>
      <c r="E100" s="165"/>
      <c r="F100" s="165"/>
      <c r="G100" s="165"/>
      <c r="H100" s="165"/>
      <c r="I100" s="165"/>
      <c r="J100" s="165"/>
      <c r="L100" s="189"/>
    </row>
    <row r="101" spans="1:12" customFormat="1">
      <c r="A101" s="165"/>
      <c r="B101" s="165"/>
      <c r="C101" s="165"/>
      <c r="D101" s="165"/>
      <c r="E101" s="165"/>
      <c r="F101" s="165"/>
      <c r="G101" s="165"/>
      <c r="H101" s="165"/>
      <c r="I101" s="165"/>
      <c r="J101" s="165"/>
      <c r="L101" s="189"/>
    </row>
    <row r="102" spans="1:12" customFormat="1">
      <c r="A102" s="165"/>
      <c r="B102" s="165"/>
      <c r="C102" s="165"/>
      <c r="D102" s="165"/>
      <c r="E102" s="165"/>
      <c r="F102" s="165"/>
      <c r="G102" s="165"/>
      <c r="H102" s="165"/>
      <c r="I102" s="165"/>
      <c r="J102" s="165"/>
      <c r="L102" s="189"/>
    </row>
    <row r="103" spans="1:12" customFormat="1">
      <c r="A103" s="165"/>
      <c r="B103" s="165"/>
      <c r="C103" s="165"/>
      <c r="D103" s="165"/>
      <c r="E103" s="165"/>
      <c r="F103" s="165"/>
      <c r="G103" s="165"/>
      <c r="H103" s="165"/>
      <c r="I103" s="165"/>
      <c r="J103" s="165"/>
      <c r="L103" s="189"/>
    </row>
    <row r="104" spans="1:12" customFormat="1">
      <c r="A104" s="165"/>
      <c r="B104" s="165"/>
      <c r="C104" s="165"/>
      <c r="D104" s="165"/>
      <c r="E104" s="165"/>
      <c r="F104" s="165"/>
      <c r="G104" s="165"/>
      <c r="H104" s="165"/>
      <c r="I104" s="165"/>
      <c r="J104" s="165"/>
      <c r="L104" s="189"/>
    </row>
    <row r="105" spans="1:12" customFormat="1">
      <c r="A105" s="165"/>
      <c r="B105" s="165"/>
      <c r="C105" s="165"/>
      <c r="D105" s="165"/>
      <c r="E105" s="165"/>
      <c r="F105" s="165"/>
      <c r="G105" s="165"/>
      <c r="H105" s="165"/>
      <c r="I105" s="165"/>
      <c r="J105" s="165"/>
      <c r="L105" s="189"/>
    </row>
    <row r="106" spans="1:12" customFormat="1">
      <c r="A106" s="165"/>
      <c r="B106" s="165"/>
      <c r="C106" s="165"/>
      <c r="D106" s="165"/>
      <c r="E106" s="165"/>
      <c r="F106" s="165"/>
      <c r="G106" s="165"/>
      <c r="H106" s="165"/>
      <c r="I106" s="165"/>
      <c r="J106" s="165"/>
      <c r="L106" s="189"/>
    </row>
    <row r="107" spans="1:12" customFormat="1">
      <c r="A107" s="165"/>
      <c r="B107" s="165"/>
      <c r="C107" s="165"/>
      <c r="D107" s="165"/>
      <c r="E107" s="165"/>
      <c r="F107" s="165"/>
      <c r="G107" s="165"/>
      <c r="H107" s="165"/>
      <c r="I107" s="165"/>
      <c r="J107" s="165"/>
      <c r="L107" s="189"/>
    </row>
    <row r="108" spans="1:12" customFormat="1">
      <c r="A108" s="165"/>
      <c r="B108" s="165"/>
      <c r="C108" s="165"/>
      <c r="D108" s="165"/>
      <c r="E108" s="165"/>
      <c r="F108" s="165"/>
      <c r="G108" s="165"/>
      <c r="H108" s="165"/>
      <c r="I108" s="165"/>
      <c r="J108" s="165"/>
      <c r="L108" s="189"/>
    </row>
    <row r="109" spans="1:12" customFormat="1">
      <c r="A109" s="165"/>
      <c r="B109" s="165"/>
      <c r="C109" s="165"/>
      <c r="D109" s="165"/>
      <c r="E109" s="165"/>
      <c r="F109" s="165"/>
      <c r="G109" s="165"/>
      <c r="H109" s="165"/>
      <c r="I109" s="165"/>
      <c r="J109" s="165"/>
      <c r="L109" s="189"/>
    </row>
    <row r="110" spans="1:12" customFormat="1">
      <c r="A110" s="165"/>
      <c r="B110" s="165"/>
      <c r="C110" s="165"/>
      <c r="D110" s="165"/>
      <c r="E110" s="165"/>
      <c r="F110" s="165"/>
      <c r="G110" s="165"/>
      <c r="H110" s="165"/>
      <c r="I110" s="165"/>
      <c r="J110" s="165"/>
      <c r="L110" s="189"/>
    </row>
    <row r="111" spans="1:12" customFormat="1">
      <c r="A111" s="165"/>
      <c r="B111" s="165"/>
      <c r="C111" s="165"/>
      <c r="D111" s="165"/>
      <c r="E111" s="165"/>
      <c r="F111" s="165"/>
      <c r="G111" s="165"/>
      <c r="H111" s="165"/>
      <c r="I111" s="165"/>
      <c r="J111" s="165"/>
      <c r="L111" s="189"/>
    </row>
    <row r="112" spans="1:12" customFormat="1">
      <c r="A112" s="165"/>
      <c r="B112" s="165"/>
      <c r="C112" s="165"/>
      <c r="D112" s="165"/>
      <c r="E112" s="165"/>
      <c r="F112" s="165"/>
      <c r="G112" s="165"/>
      <c r="H112" s="165"/>
      <c r="I112" s="165"/>
      <c r="J112" s="165"/>
      <c r="L112" s="189"/>
    </row>
    <row r="113" spans="1:12" customFormat="1">
      <c r="A113" s="165"/>
      <c r="B113" s="165"/>
      <c r="C113" s="165"/>
      <c r="D113" s="165"/>
      <c r="E113" s="165"/>
      <c r="F113" s="165"/>
      <c r="G113" s="165"/>
      <c r="H113" s="165"/>
      <c r="I113" s="165"/>
      <c r="J113" s="165"/>
      <c r="L113" s="189"/>
    </row>
    <row r="114" spans="1:12" customFormat="1">
      <c r="A114" s="165"/>
      <c r="B114" s="165"/>
      <c r="C114" s="165"/>
      <c r="D114" s="165"/>
      <c r="E114" s="165"/>
      <c r="F114" s="165"/>
      <c r="G114" s="165"/>
      <c r="H114" s="165"/>
      <c r="I114" s="165"/>
      <c r="J114" s="165"/>
      <c r="L114" s="189"/>
    </row>
    <row r="115" spans="1:12" customFormat="1">
      <c r="A115" s="165"/>
      <c r="B115" s="165"/>
      <c r="C115" s="165"/>
      <c r="D115" s="165"/>
      <c r="E115" s="165"/>
      <c r="F115" s="165"/>
      <c r="G115" s="165"/>
      <c r="H115" s="165"/>
      <c r="I115" s="165"/>
      <c r="J115" s="165"/>
      <c r="L115" s="189"/>
    </row>
    <row r="116" spans="1:12" customFormat="1">
      <c r="A116" s="165"/>
      <c r="B116" s="165"/>
      <c r="C116" s="165"/>
      <c r="D116" s="165"/>
      <c r="E116" s="165"/>
      <c r="F116" s="165"/>
      <c r="G116" s="165"/>
      <c r="H116" s="165"/>
      <c r="I116" s="165"/>
      <c r="J116" s="165"/>
      <c r="L116" s="189"/>
    </row>
    <row r="117" spans="1:12" customFormat="1">
      <c r="A117" s="165"/>
      <c r="B117" s="165"/>
      <c r="C117" s="165"/>
      <c r="D117" s="165"/>
      <c r="E117" s="165"/>
      <c r="F117" s="165"/>
      <c r="G117" s="165"/>
      <c r="H117" s="165"/>
      <c r="I117" s="165"/>
      <c r="J117" s="165"/>
      <c r="L117" s="189"/>
    </row>
    <row r="118" spans="1:12" customFormat="1">
      <c r="A118" s="165"/>
      <c r="B118" s="165"/>
      <c r="C118" s="165"/>
      <c r="D118" s="165"/>
      <c r="E118" s="165"/>
      <c r="F118" s="165"/>
      <c r="G118" s="165"/>
      <c r="H118" s="165"/>
      <c r="I118" s="165"/>
      <c r="J118" s="165"/>
      <c r="L118" s="189"/>
    </row>
    <row r="119" spans="1:12" customFormat="1">
      <c r="A119" s="165"/>
      <c r="B119" s="165"/>
      <c r="C119" s="165"/>
      <c r="D119" s="165"/>
      <c r="E119" s="165"/>
      <c r="F119" s="165"/>
      <c r="G119" s="165"/>
      <c r="H119" s="165"/>
      <c r="I119" s="165"/>
      <c r="J119" s="165"/>
      <c r="L119" s="189"/>
    </row>
    <row r="120" spans="1:12" customFormat="1">
      <c r="A120" s="165"/>
      <c r="B120" s="165"/>
      <c r="C120" s="165"/>
      <c r="D120" s="165"/>
      <c r="E120" s="165"/>
      <c r="F120" s="165"/>
      <c r="G120" s="165"/>
      <c r="H120" s="165"/>
      <c r="I120" s="165"/>
      <c r="J120" s="165"/>
      <c r="L120" s="189"/>
    </row>
    <row r="121" spans="1:12" customFormat="1">
      <c r="A121" s="165"/>
      <c r="B121" s="165"/>
      <c r="C121" s="165"/>
      <c r="D121" s="165"/>
      <c r="E121" s="165"/>
      <c r="F121" s="165"/>
      <c r="G121" s="165"/>
      <c r="H121" s="165"/>
      <c r="I121" s="165"/>
      <c r="J121" s="165"/>
      <c r="L121" s="189"/>
    </row>
    <row r="122" spans="1:12" customFormat="1">
      <c r="A122" s="165"/>
      <c r="B122" s="165"/>
      <c r="C122" s="165"/>
      <c r="D122" s="165"/>
      <c r="E122" s="165"/>
      <c r="F122" s="165"/>
      <c r="G122" s="165"/>
      <c r="H122" s="165"/>
      <c r="I122" s="165"/>
      <c r="J122" s="165"/>
      <c r="L122" s="189"/>
    </row>
    <row r="123" spans="1:12" customFormat="1">
      <c r="A123" s="165"/>
      <c r="B123" s="165"/>
      <c r="C123" s="165"/>
      <c r="D123" s="165"/>
      <c r="E123" s="165"/>
      <c r="F123" s="165"/>
      <c r="G123" s="165"/>
      <c r="H123" s="165"/>
      <c r="I123" s="165"/>
      <c r="J123" s="165"/>
      <c r="L123" s="189"/>
    </row>
    <row r="124" spans="1:12" customFormat="1">
      <c r="A124" s="165"/>
      <c r="B124" s="165"/>
      <c r="C124" s="165"/>
      <c r="D124" s="165"/>
      <c r="E124" s="165"/>
      <c r="F124" s="165"/>
      <c r="G124" s="165"/>
      <c r="H124" s="165"/>
      <c r="I124" s="165"/>
      <c r="J124" s="165"/>
      <c r="L124" s="189"/>
    </row>
    <row r="125" spans="1:12" customFormat="1">
      <c r="A125" s="165"/>
      <c r="B125" s="165"/>
      <c r="C125" s="165"/>
      <c r="D125" s="165"/>
      <c r="E125" s="165"/>
      <c r="F125" s="165"/>
      <c r="G125" s="165"/>
      <c r="H125" s="165"/>
      <c r="I125" s="165"/>
      <c r="J125" s="165"/>
      <c r="L125" s="189"/>
    </row>
    <row r="126" spans="1:12" customFormat="1">
      <c r="A126" s="165"/>
      <c r="B126" s="165"/>
      <c r="C126" s="165"/>
      <c r="D126" s="165"/>
      <c r="E126" s="165"/>
      <c r="F126" s="165"/>
      <c r="G126" s="165"/>
      <c r="H126" s="165"/>
      <c r="I126" s="165"/>
      <c r="J126" s="165"/>
      <c r="L126" s="189"/>
    </row>
    <row r="127" spans="1:12" customFormat="1">
      <c r="A127" s="165"/>
      <c r="B127" s="165"/>
      <c r="C127" s="165"/>
      <c r="D127" s="165"/>
      <c r="E127" s="165"/>
      <c r="F127" s="165"/>
      <c r="G127" s="165"/>
      <c r="H127" s="165"/>
      <c r="I127" s="165"/>
      <c r="J127" s="165"/>
      <c r="L127" s="189"/>
    </row>
    <row r="128" spans="1:12" customFormat="1">
      <c r="A128" s="165"/>
      <c r="B128" s="165"/>
      <c r="C128" s="165"/>
      <c r="D128" s="165"/>
      <c r="E128" s="165"/>
      <c r="F128" s="165"/>
      <c r="G128" s="165"/>
      <c r="H128" s="165"/>
      <c r="I128" s="165"/>
      <c r="J128" s="165"/>
      <c r="L128" s="189"/>
    </row>
    <row r="129" spans="1:12" customFormat="1">
      <c r="A129" s="165"/>
      <c r="B129" s="165"/>
      <c r="C129" s="165"/>
      <c r="D129" s="165"/>
      <c r="E129" s="165"/>
      <c r="F129" s="165"/>
      <c r="G129" s="165"/>
      <c r="H129" s="165"/>
      <c r="I129" s="165"/>
      <c r="J129" s="165"/>
      <c r="L129" s="189"/>
    </row>
    <row r="130" spans="1:12" customFormat="1">
      <c r="A130" s="165"/>
      <c r="B130" s="165"/>
      <c r="C130" s="165"/>
      <c r="D130" s="165"/>
      <c r="E130" s="165"/>
      <c r="F130" s="165"/>
      <c r="G130" s="165"/>
      <c r="H130" s="165"/>
      <c r="I130" s="165"/>
      <c r="J130" s="165"/>
      <c r="L130" s="189"/>
    </row>
    <row r="131" spans="1:12" customFormat="1">
      <c r="A131" s="165"/>
      <c r="B131" s="165"/>
      <c r="C131" s="165"/>
      <c r="D131" s="165"/>
      <c r="E131" s="165"/>
      <c r="F131" s="165"/>
      <c r="G131" s="165"/>
      <c r="H131" s="165"/>
      <c r="I131" s="165"/>
      <c r="J131" s="165"/>
      <c r="L131" s="189"/>
    </row>
    <row r="132" spans="1:12" customFormat="1">
      <c r="A132" s="165"/>
      <c r="B132" s="165"/>
      <c r="C132" s="165"/>
      <c r="D132" s="165"/>
      <c r="E132" s="165"/>
      <c r="F132" s="165"/>
      <c r="G132" s="165"/>
      <c r="H132" s="165"/>
      <c r="I132" s="165"/>
      <c r="J132" s="165"/>
      <c r="L132" s="189"/>
    </row>
    <row r="133" spans="1:12" customFormat="1">
      <c r="A133" s="165"/>
      <c r="B133" s="165"/>
      <c r="C133" s="165"/>
      <c r="D133" s="165"/>
      <c r="E133" s="165"/>
      <c r="F133" s="165"/>
      <c r="G133" s="165"/>
      <c r="H133" s="165"/>
      <c r="I133" s="165"/>
      <c r="J133" s="165"/>
      <c r="L133" s="189"/>
    </row>
    <row r="134" spans="1:12" customFormat="1">
      <c r="A134" s="165"/>
      <c r="B134" s="165"/>
      <c r="C134" s="165"/>
      <c r="D134" s="165"/>
      <c r="E134" s="165"/>
      <c r="F134" s="165"/>
      <c r="G134" s="165"/>
      <c r="H134" s="165"/>
      <c r="I134" s="165"/>
      <c r="J134" s="165"/>
      <c r="L134" s="189"/>
    </row>
    <row r="135" spans="1:12" customFormat="1">
      <c r="A135" s="165"/>
      <c r="B135" s="165"/>
      <c r="C135" s="165"/>
      <c r="D135" s="165"/>
      <c r="E135" s="165"/>
      <c r="F135" s="165"/>
      <c r="G135" s="165"/>
      <c r="H135" s="165"/>
      <c r="I135" s="165"/>
      <c r="J135" s="165"/>
      <c r="L135" s="189"/>
    </row>
    <row r="136" spans="1:12" customFormat="1">
      <c r="A136" s="165"/>
      <c r="B136" s="165"/>
      <c r="C136" s="165"/>
      <c r="D136" s="165"/>
      <c r="E136" s="165"/>
      <c r="F136" s="165"/>
      <c r="G136" s="165"/>
      <c r="H136" s="165"/>
      <c r="I136" s="165"/>
      <c r="J136" s="165"/>
      <c r="L136" s="189"/>
    </row>
    <row r="137" spans="1:12" customFormat="1">
      <c r="A137" s="165"/>
      <c r="B137" s="165"/>
      <c r="C137" s="165"/>
      <c r="D137" s="165"/>
      <c r="E137" s="165"/>
      <c r="F137" s="165"/>
      <c r="G137" s="165"/>
      <c r="H137" s="165"/>
      <c r="I137" s="165"/>
      <c r="J137" s="165"/>
      <c r="L137" s="189"/>
    </row>
    <row r="138" spans="1:12" customFormat="1">
      <c r="A138" s="165"/>
      <c r="B138" s="165"/>
      <c r="C138" s="165"/>
      <c r="D138" s="165"/>
      <c r="E138" s="165"/>
      <c r="F138" s="165"/>
      <c r="G138" s="165"/>
      <c r="H138" s="165"/>
      <c r="I138" s="165"/>
      <c r="J138" s="165"/>
      <c r="L138" s="189"/>
    </row>
    <row r="139" spans="1:12" customFormat="1">
      <c r="A139" s="165"/>
      <c r="B139" s="165"/>
      <c r="C139" s="165"/>
      <c r="D139" s="165"/>
      <c r="E139" s="165"/>
      <c r="F139" s="165"/>
      <c r="G139" s="165"/>
      <c r="H139" s="165"/>
      <c r="I139" s="165"/>
      <c r="J139" s="165"/>
      <c r="L139" s="189"/>
    </row>
    <row r="140" spans="1:12" customFormat="1">
      <c r="A140" s="165"/>
      <c r="B140" s="165"/>
      <c r="C140" s="165"/>
      <c r="D140" s="165"/>
      <c r="E140" s="165"/>
      <c r="F140" s="165"/>
      <c r="G140" s="165"/>
      <c r="H140" s="165"/>
      <c r="I140" s="165"/>
      <c r="J140" s="165"/>
      <c r="L140" s="189"/>
    </row>
    <row r="141" spans="1:12" customFormat="1">
      <c r="A141" s="165"/>
      <c r="B141" s="165"/>
      <c r="C141" s="165"/>
      <c r="D141" s="165"/>
      <c r="E141" s="165"/>
      <c r="F141" s="165"/>
      <c r="G141" s="165"/>
      <c r="H141" s="165"/>
      <c r="I141" s="165"/>
      <c r="J141" s="165"/>
      <c r="L141" s="189"/>
    </row>
    <row r="142" spans="1:12" customFormat="1">
      <c r="A142" s="165"/>
      <c r="B142" s="165"/>
      <c r="C142" s="165"/>
      <c r="D142" s="165"/>
      <c r="E142" s="165"/>
      <c r="F142" s="165"/>
      <c r="G142" s="165"/>
      <c r="H142" s="165"/>
      <c r="I142" s="165"/>
      <c r="J142" s="165"/>
      <c r="L142" s="189"/>
    </row>
    <row r="143" spans="1:12" customFormat="1">
      <c r="A143" s="165"/>
      <c r="B143" s="165"/>
      <c r="C143" s="165"/>
      <c r="D143" s="165"/>
      <c r="E143" s="165"/>
      <c r="F143" s="165"/>
      <c r="G143" s="165"/>
      <c r="H143" s="165"/>
      <c r="I143" s="165"/>
      <c r="J143" s="165"/>
      <c r="L143" s="189"/>
    </row>
    <row r="144" spans="1:12" customFormat="1">
      <c r="A144" s="165"/>
      <c r="B144" s="165"/>
      <c r="C144" s="165"/>
      <c r="D144" s="165"/>
      <c r="E144" s="165"/>
      <c r="F144" s="165"/>
      <c r="G144" s="165"/>
      <c r="H144" s="165"/>
      <c r="I144" s="165"/>
      <c r="J144" s="165"/>
      <c r="L144" s="189"/>
    </row>
    <row r="145" spans="1:12" customFormat="1">
      <c r="A145" s="165"/>
      <c r="B145" s="165"/>
      <c r="C145" s="165"/>
      <c r="D145" s="165"/>
      <c r="E145" s="165"/>
      <c r="F145" s="165"/>
      <c r="G145" s="165"/>
      <c r="H145" s="165"/>
      <c r="I145" s="165"/>
      <c r="J145" s="165"/>
      <c r="L145" s="189"/>
    </row>
    <row r="146" spans="1:12" customFormat="1">
      <c r="A146" s="165"/>
      <c r="B146" s="165"/>
      <c r="C146" s="165"/>
      <c r="D146" s="165"/>
      <c r="E146" s="165"/>
      <c r="F146" s="165"/>
      <c r="G146" s="165"/>
      <c r="H146" s="165"/>
      <c r="I146" s="165"/>
      <c r="J146" s="165"/>
      <c r="L146" s="189"/>
    </row>
    <row r="147" spans="1:12" customFormat="1">
      <c r="A147" s="165"/>
      <c r="B147" s="165"/>
      <c r="C147" s="165"/>
      <c r="D147" s="165"/>
      <c r="E147" s="165"/>
      <c r="F147" s="165"/>
      <c r="G147" s="165"/>
      <c r="H147" s="165"/>
      <c r="I147" s="165"/>
      <c r="J147" s="165"/>
      <c r="L147" s="189"/>
    </row>
    <row r="148" spans="1:12" customFormat="1">
      <c r="A148" s="165"/>
      <c r="B148" s="165"/>
      <c r="C148" s="165"/>
      <c r="D148" s="165"/>
      <c r="E148" s="165"/>
      <c r="F148" s="165"/>
      <c r="G148" s="165"/>
      <c r="H148" s="165"/>
      <c r="I148" s="165"/>
      <c r="J148" s="165"/>
      <c r="L148" s="189"/>
    </row>
    <row r="149" spans="1:12" customFormat="1">
      <c r="A149" s="165"/>
      <c r="B149" s="165"/>
      <c r="C149" s="165"/>
      <c r="D149" s="165"/>
      <c r="E149" s="165"/>
      <c r="F149" s="165"/>
      <c r="G149" s="165"/>
      <c r="H149" s="165"/>
      <c r="I149" s="165"/>
      <c r="J149" s="165"/>
      <c r="L149" s="189"/>
    </row>
    <row r="150" spans="1:12" customFormat="1">
      <c r="A150" s="165"/>
      <c r="B150" s="165"/>
      <c r="C150" s="165"/>
      <c r="D150" s="165"/>
      <c r="E150" s="165"/>
      <c r="F150" s="165"/>
      <c r="G150" s="165"/>
      <c r="H150" s="165"/>
      <c r="I150" s="165"/>
      <c r="J150" s="165"/>
      <c r="L150" s="189"/>
    </row>
    <row r="151" spans="1:12" customFormat="1">
      <c r="A151" s="165"/>
      <c r="B151" s="165"/>
      <c r="C151" s="165"/>
      <c r="D151" s="165"/>
      <c r="E151" s="165"/>
      <c r="F151" s="165"/>
      <c r="G151" s="165"/>
      <c r="H151" s="165"/>
      <c r="I151" s="165"/>
      <c r="J151" s="165"/>
      <c r="L151" s="189"/>
    </row>
    <row r="152" spans="1:12" customFormat="1">
      <c r="A152" s="165"/>
      <c r="B152" s="165"/>
      <c r="C152" s="165"/>
      <c r="D152" s="165"/>
      <c r="E152" s="165"/>
      <c r="F152" s="165"/>
      <c r="G152" s="165"/>
      <c r="H152" s="165"/>
      <c r="I152" s="165"/>
      <c r="J152" s="165"/>
      <c r="L152" s="189"/>
    </row>
    <row r="153" spans="1:12" customFormat="1">
      <c r="A153" s="165"/>
      <c r="B153" s="165"/>
      <c r="C153" s="165"/>
      <c r="D153" s="165"/>
      <c r="E153" s="165"/>
      <c r="F153" s="165"/>
      <c r="G153" s="165"/>
      <c r="H153" s="165"/>
      <c r="I153" s="165"/>
      <c r="J153" s="165"/>
      <c r="L153" s="189"/>
    </row>
    <row r="154" spans="1:12" customFormat="1">
      <c r="A154" s="165"/>
      <c r="B154" s="165"/>
      <c r="C154" s="165"/>
      <c r="D154" s="165"/>
      <c r="E154" s="165"/>
      <c r="F154" s="165"/>
      <c r="G154" s="165"/>
      <c r="H154" s="165"/>
      <c r="I154" s="165"/>
      <c r="J154" s="165"/>
      <c r="L154" s="189"/>
    </row>
    <row r="155" spans="1:12" customFormat="1">
      <c r="A155" s="165"/>
      <c r="B155" s="165"/>
      <c r="C155" s="165"/>
      <c r="D155" s="165"/>
      <c r="E155" s="165"/>
      <c r="F155" s="165"/>
      <c r="G155" s="165"/>
      <c r="H155" s="165"/>
      <c r="I155" s="165"/>
      <c r="J155" s="165"/>
      <c r="L155" s="189"/>
    </row>
    <row r="156" spans="1:12" customFormat="1">
      <c r="A156" s="165"/>
      <c r="B156" s="165"/>
      <c r="C156" s="165"/>
      <c r="D156" s="165"/>
      <c r="E156" s="165"/>
      <c r="F156" s="165"/>
      <c r="G156" s="165"/>
      <c r="H156" s="165"/>
      <c r="I156" s="165"/>
      <c r="J156" s="165"/>
      <c r="L156" s="189"/>
    </row>
    <row r="157" spans="1:12" customFormat="1">
      <c r="A157" s="165"/>
      <c r="B157" s="165"/>
      <c r="C157" s="165"/>
      <c r="D157" s="165"/>
      <c r="E157" s="165"/>
      <c r="F157" s="165"/>
      <c r="G157" s="165"/>
      <c r="H157" s="165"/>
      <c r="I157" s="165"/>
      <c r="J157" s="165"/>
      <c r="L157" s="189"/>
    </row>
    <row r="158" spans="1:12" customFormat="1">
      <c r="A158" s="165"/>
      <c r="B158" s="165"/>
      <c r="C158" s="165"/>
      <c r="D158" s="165"/>
      <c r="E158" s="165"/>
      <c r="F158" s="165"/>
      <c r="G158" s="165"/>
      <c r="H158" s="165"/>
      <c r="I158" s="165"/>
      <c r="J158" s="165"/>
      <c r="L158" s="189"/>
    </row>
    <row r="159" spans="1:12" customFormat="1">
      <c r="A159" s="165"/>
      <c r="B159" s="165"/>
      <c r="C159" s="165"/>
      <c r="D159" s="165"/>
      <c r="E159" s="165"/>
      <c r="F159" s="165"/>
      <c r="G159" s="165"/>
      <c r="H159" s="165"/>
      <c r="I159" s="165"/>
      <c r="J159" s="165"/>
      <c r="L159" s="189"/>
    </row>
    <row r="160" spans="1:12" customFormat="1">
      <c r="A160" s="165"/>
      <c r="B160" s="165"/>
      <c r="C160" s="165"/>
      <c r="D160" s="165"/>
      <c r="E160" s="165"/>
      <c r="F160" s="165"/>
      <c r="G160" s="165"/>
      <c r="H160" s="165"/>
      <c r="I160" s="165"/>
      <c r="J160" s="165"/>
      <c r="L160" s="189"/>
    </row>
    <row r="161" spans="1:12" customFormat="1">
      <c r="A161" s="165"/>
      <c r="B161" s="165"/>
      <c r="C161" s="165"/>
      <c r="D161" s="165"/>
      <c r="E161" s="165"/>
      <c r="F161" s="165"/>
      <c r="G161" s="165"/>
      <c r="H161" s="165"/>
      <c r="I161" s="165"/>
      <c r="J161" s="165"/>
      <c r="L161" s="189"/>
    </row>
    <row r="162" spans="1:12" customFormat="1">
      <c r="A162" s="165"/>
      <c r="B162" s="165"/>
      <c r="C162" s="165"/>
      <c r="D162" s="165"/>
      <c r="E162" s="165"/>
      <c r="F162" s="165"/>
      <c r="G162" s="165"/>
      <c r="H162" s="165"/>
      <c r="I162" s="165"/>
      <c r="J162" s="165"/>
      <c r="L162" s="189"/>
    </row>
    <row r="163" spans="1:12" customFormat="1">
      <c r="A163" s="165"/>
      <c r="B163" s="165"/>
      <c r="C163" s="165"/>
      <c r="D163" s="165"/>
      <c r="E163" s="165"/>
      <c r="F163" s="165"/>
      <c r="G163" s="165"/>
      <c r="H163" s="165"/>
      <c r="I163" s="165"/>
      <c r="J163" s="165"/>
      <c r="L163" s="189"/>
    </row>
    <row r="164" spans="1:12" customFormat="1">
      <c r="A164" s="165"/>
      <c r="B164" s="165"/>
      <c r="C164" s="165"/>
      <c r="D164" s="165"/>
      <c r="E164" s="165"/>
      <c r="F164" s="165"/>
      <c r="G164" s="165"/>
      <c r="H164" s="165"/>
      <c r="I164" s="165"/>
      <c r="J164" s="165"/>
      <c r="L164" s="189"/>
    </row>
    <row r="165" spans="1:12" customFormat="1">
      <c r="A165" s="165"/>
      <c r="B165" s="165"/>
      <c r="C165" s="165"/>
      <c r="D165" s="165"/>
      <c r="E165" s="165"/>
      <c r="F165" s="165"/>
      <c r="G165" s="165"/>
      <c r="H165" s="165"/>
      <c r="I165" s="165"/>
      <c r="J165" s="165"/>
      <c r="L165" s="189"/>
    </row>
    <row r="166" spans="1:12" customFormat="1">
      <c r="A166" s="165"/>
      <c r="B166" s="165"/>
      <c r="C166" s="165"/>
      <c r="D166" s="165"/>
      <c r="E166" s="165"/>
      <c r="F166" s="165"/>
      <c r="G166" s="165"/>
      <c r="H166" s="165"/>
      <c r="I166" s="165"/>
      <c r="J166" s="165"/>
      <c r="L166" s="189"/>
    </row>
    <row r="167" spans="1:12" customFormat="1">
      <c r="A167" s="165"/>
      <c r="B167" s="165"/>
      <c r="C167" s="165"/>
      <c r="D167" s="165"/>
      <c r="E167" s="165"/>
      <c r="F167" s="165"/>
      <c r="G167" s="165"/>
      <c r="H167" s="165"/>
      <c r="I167" s="165"/>
      <c r="J167" s="165"/>
      <c r="L167" s="189"/>
    </row>
    <row r="168" spans="1:12" customFormat="1">
      <c r="A168" s="165"/>
      <c r="B168" s="165"/>
      <c r="C168" s="165"/>
      <c r="D168" s="165"/>
      <c r="E168" s="165"/>
      <c r="F168" s="165"/>
      <c r="G168" s="165"/>
      <c r="H168" s="165"/>
      <c r="I168" s="165"/>
      <c r="J168" s="165"/>
      <c r="L168" s="189"/>
    </row>
    <row r="169" spans="1:12" customFormat="1">
      <c r="A169" s="165"/>
      <c r="B169" s="165"/>
      <c r="C169" s="165"/>
      <c r="D169" s="165"/>
      <c r="E169" s="165"/>
      <c r="F169" s="165"/>
      <c r="G169" s="165"/>
      <c r="H169" s="165"/>
      <c r="I169" s="165"/>
      <c r="J169" s="165"/>
      <c r="L169" s="189"/>
    </row>
    <row r="170" spans="1:12" customFormat="1">
      <c r="A170" s="165"/>
      <c r="B170" s="165"/>
      <c r="C170" s="165"/>
      <c r="D170" s="165"/>
      <c r="E170" s="165"/>
      <c r="F170" s="165"/>
      <c r="G170" s="165"/>
      <c r="H170" s="165"/>
      <c r="I170" s="165"/>
      <c r="J170" s="165"/>
      <c r="L170" s="189"/>
    </row>
    <row r="171" spans="1:12" customFormat="1">
      <c r="A171" s="165"/>
      <c r="B171" s="165"/>
      <c r="C171" s="165"/>
      <c r="D171" s="165"/>
      <c r="E171" s="165"/>
      <c r="F171" s="165"/>
      <c r="G171" s="165"/>
      <c r="H171" s="165"/>
      <c r="I171" s="165"/>
      <c r="J171" s="165"/>
      <c r="L171" s="189"/>
    </row>
    <row r="172" spans="1:12" customFormat="1">
      <c r="A172" s="165"/>
      <c r="B172" s="165"/>
      <c r="C172" s="165"/>
      <c r="D172" s="165"/>
      <c r="E172" s="165"/>
      <c r="F172" s="165"/>
      <c r="G172" s="165"/>
      <c r="H172" s="165"/>
      <c r="I172" s="165"/>
      <c r="J172" s="165"/>
      <c r="L172" s="189"/>
    </row>
    <row r="173" spans="1:12" customFormat="1">
      <c r="A173" s="165"/>
      <c r="B173" s="165"/>
      <c r="C173" s="165"/>
      <c r="D173" s="165"/>
      <c r="E173" s="165"/>
      <c r="F173" s="165"/>
      <c r="G173" s="165"/>
      <c r="H173" s="165"/>
      <c r="I173" s="165"/>
      <c r="J173" s="165"/>
      <c r="L173" s="189"/>
    </row>
    <row r="174" spans="1:12" customFormat="1">
      <c r="A174" s="165"/>
      <c r="B174" s="165"/>
      <c r="C174" s="165"/>
      <c r="D174" s="165"/>
      <c r="E174" s="165"/>
      <c r="F174" s="165"/>
      <c r="G174" s="165"/>
      <c r="H174" s="165"/>
      <c r="I174" s="165"/>
      <c r="J174" s="165"/>
      <c r="L174" s="189"/>
    </row>
    <row r="175" spans="1:12" customFormat="1">
      <c r="A175" s="165"/>
      <c r="B175" s="165"/>
      <c r="C175" s="165"/>
      <c r="D175" s="165"/>
      <c r="E175" s="165"/>
      <c r="F175" s="165"/>
      <c r="G175" s="165"/>
      <c r="H175" s="165"/>
      <c r="I175" s="165"/>
      <c r="J175" s="165"/>
      <c r="L175" s="189"/>
    </row>
    <row r="176" spans="1:12" customFormat="1">
      <c r="A176" s="165"/>
      <c r="B176" s="165"/>
      <c r="C176" s="165"/>
      <c r="D176" s="165"/>
      <c r="E176" s="165"/>
      <c r="F176" s="165"/>
      <c r="G176" s="165"/>
      <c r="H176" s="165"/>
      <c r="I176" s="165"/>
      <c r="J176" s="165"/>
      <c r="L176" s="189"/>
    </row>
    <row r="177" spans="1:12" customFormat="1">
      <c r="A177" s="165"/>
      <c r="B177" s="165"/>
      <c r="C177" s="165"/>
      <c r="D177" s="165"/>
      <c r="E177" s="165"/>
      <c r="F177" s="165"/>
      <c r="G177" s="165"/>
      <c r="H177" s="165"/>
      <c r="I177" s="165"/>
      <c r="J177" s="165"/>
      <c r="L177" s="189"/>
    </row>
    <row r="178" spans="1:12" customFormat="1">
      <c r="A178" s="165"/>
      <c r="B178" s="165"/>
      <c r="C178" s="165"/>
      <c r="D178" s="165"/>
      <c r="E178" s="165"/>
      <c r="F178" s="165"/>
      <c r="G178" s="165"/>
      <c r="H178" s="165"/>
      <c r="I178" s="165"/>
      <c r="J178" s="165"/>
      <c r="L178" s="189"/>
    </row>
    <row r="179" spans="1:12" customFormat="1">
      <c r="A179" s="165"/>
      <c r="B179" s="165"/>
      <c r="C179" s="165"/>
      <c r="D179" s="165"/>
      <c r="E179" s="165"/>
      <c r="F179" s="165"/>
      <c r="G179" s="165"/>
      <c r="H179" s="165"/>
      <c r="I179" s="165"/>
      <c r="J179" s="165"/>
      <c r="L179" s="189"/>
    </row>
    <row r="180" spans="1:12" customFormat="1">
      <c r="A180" s="165"/>
      <c r="B180" s="165"/>
      <c r="C180" s="165"/>
      <c r="D180" s="165"/>
      <c r="E180" s="165"/>
      <c r="F180" s="165"/>
      <c r="G180" s="165"/>
      <c r="H180" s="165"/>
      <c r="I180" s="165"/>
      <c r="J180" s="165"/>
      <c r="L180" s="189"/>
    </row>
    <row r="181" spans="1:12" customFormat="1">
      <c r="A181" s="165"/>
      <c r="B181" s="165"/>
      <c r="C181" s="165"/>
      <c r="D181" s="165"/>
      <c r="E181" s="165"/>
      <c r="F181" s="165"/>
      <c r="G181" s="165"/>
      <c r="H181" s="165"/>
      <c r="I181" s="165"/>
      <c r="J181" s="165"/>
      <c r="L181" s="189"/>
    </row>
    <row r="182" spans="1:12" customFormat="1">
      <c r="A182" s="165"/>
      <c r="B182" s="165"/>
      <c r="C182" s="165"/>
      <c r="D182" s="165"/>
      <c r="E182" s="165"/>
      <c r="F182" s="165"/>
      <c r="G182" s="165"/>
      <c r="H182" s="165"/>
      <c r="I182" s="165"/>
      <c r="J182" s="165"/>
      <c r="L182" s="189"/>
    </row>
    <row r="183" spans="1:12" customFormat="1">
      <c r="A183" s="165"/>
      <c r="B183" s="165"/>
      <c r="C183" s="165"/>
      <c r="D183" s="165"/>
      <c r="E183" s="165"/>
      <c r="F183" s="165"/>
      <c r="G183" s="165"/>
      <c r="H183" s="165"/>
      <c r="I183" s="165"/>
      <c r="J183" s="165"/>
      <c r="L183" s="189"/>
    </row>
    <row r="184" spans="1:12" customFormat="1">
      <c r="A184" s="165"/>
      <c r="B184" s="165"/>
      <c r="C184" s="165"/>
      <c r="D184" s="165"/>
      <c r="E184" s="165"/>
      <c r="F184" s="165"/>
      <c r="G184" s="165"/>
      <c r="H184" s="165"/>
      <c r="I184" s="165"/>
      <c r="J184" s="165"/>
      <c r="L184" s="189"/>
    </row>
    <row r="185" spans="1:12" customFormat="1">
      <c r="A185" s="165"/>
      <c r="B185" s="165"/>
      <c r="C185" s="165"/>
      <c r="D185" s="165"/>
      <c r="E185" s="165"/>
      <c r="F185" s="165"/>
      <c r="G185" s="165"/>
      <c r="H185" s="165"/>
      <c r="I185" s="165"/>
      <c r="J185" s="165"/>
      <c r="L185" s="189"/>
    </row>
    <row r="186" spans="1:12" customFormat="1">
      <c r="A186" s="165"/>
      <c r="B186" s="165"/>
      <c r="C186" s="165"/>
      <c r="D186" s="165"/>
      <c r="E186" s="165"/>
      <c r="F186" s="165"/>
      <c r="G186" s="165"/>
      <c r="H186" s="165"/>
      <c r="I186" s="165"/>
      <c r="J186" s="165"/>
      <c r="L186" s="189"/>
    </row>
    <row r="187" spans="1:12" customFormat="1">
      <c r="A187" s="165"/>
      <c r="B187" s="165"/>
      <c r="C187" s="165"/>
      <c r="D187" s="165"/>
      <c r="E187" s="165"/>
      <c r="F187" s="165"/>
      <c r="G187" s="165"/>
      <c r="H187" s="165"/>
      <c r="I187" s="165"/>
      <c r="J187" s="165"/>
      <c r="L187" s="189"/>
    </row>
    <row r="188" spans="1:12" customFormat="1">
      <c r="A188" s="165"/>
      <c r="B188" s="165"/>
      <c r="C188" s="165"/>
      <c r="D188" s="165"/>
      <c r="E188" s="165"/>
      <c r="F188" s="165"/>
      <c r="G188" s="165"/>
      <c r="H188" s="165"/>
      <c r="I188" s="165"/>
      <c r="J188" s="165"/>
      <c r="L188" s="189"/>
    </row>
    <row r="189" spans="1:12" customFormat="1">
      <c r="A189" s="165"/>
      <c r="B189" s="165"/>
      <c r="C189" s="165"/>
      <c r="D189" s="165"/>
      <c r="E189" s="165"/>
      <c r="F189" s="165"/>
      <c r="G189" s="165"/>
      <c r="H189" s="165"/>
      <c r="I189" s="165"/>
      <c r="J189" s="165"/>
      <c r="L189" s="189"/>
    </row>
    <row r="190" spans="1:12" customFormat="1">
      <c r="A190" s="165"/>
      <c r="B190" s="165"/>
      <c r="C190" s="165"/>
      <c r="D190" s="165"/>
      <c r="E190" s="165"/>
      <c r="F190" s="165"/>
      <c r="G190" s="165"/>
      <c r="H190" s="165"/>
      <c r="I190" s="165"/>
      <c r="J190" s="165"/>
      <c r="L190" s="189"/>
    </row>
    <row r="191" spans="1:12" customFormat="1">
      <c r="A191" s="165"/>
      <c r="B191" s="165"/>
      <c r="C191" s="165"/>
      <c r="D191" s="165"/>
      <c r="E191" s="165"/>
      <c r="F191" s="165"/>
      <c r="G191" s="165"/>
      <c r="H191" s="165"/>
      <c r="I191" s="165"/>
      <c r="J191" s="165"/>
      <c r="L191" s="189"/>
    </row>
    <row r="192" spans="1:12" customFormat="1">
      <c r="A192" s="165"/>
      <c r="B192" s="165"/>
      <c r="C192" s="165"/>
      <c r="D192" s="165"/>
      <c r="E192" s="165"/>
      <c r="F192" s="165"/>
      <c r="G192" s="165"/>
      <c r="H192" s="165"/>
      <c r="I192" s="165"/>
      <c r="J192" s="165"/>
      <c r="L192" s="189"/>
    </row>
    <row r="193" spans="1:12" customFormat="1">
      <c r="A193" s="165"/>
      <c r="B193" s="165"/>
      <c r="C193" s="165"/>
      <c r="D193" s="165"/>
      <c r="E193" s="165"/>
      <c r="F193" s="165"/>
      <c r="G193" s="165"/>
      <c r="H193" s="165"/>
      <c r="I193" s="165"/>
      <c r="J193" s="165"/>
      <c r="L193" s="189"/>
    </row>
    <row r="194" spans="1:12" customFormat="1">
      <c r="A194" s="165"/>
      <c r="B194" s="165"/>
      <c r="C194" s="165"/>
      <c r="D194" s="165"/>
      <c r="E194" s="165"/>
      <c r="F194" s="165"/>
      <c r="G194" s="165"/>
      <c r="H194" s="165"/>
      <c r="I194" s="165"/>
      <c r="J194" s="165"/>
      <c r="L194" s="189"/>
    </row>
    <row r="195" spans="1:12" customFormat="1">
      <c r="A195" s="165"/>
      <c r="B195" s="165"/>
      <c r="C195" s="165"/>
      <c r="D195" s="165"/>
      <c r="E195" s="165"/>
      <c r="F195" s="165"/>
      <c r="G195" s="165"/>
      <c r="H195" s="165"/>
      <c r="I195" s="165"/>
      <c r="J195" s="165"/>
      <c r="L195" s="189"/>
    </row>
    <row r="196" spans="1:12" customFormat="1">
      <c r="A196" s="165"/>
      <c r="B196" s="165"/>
      <c r="C196" s="165"/>
      <c r="D196" s="165"/>
      <c r="E196" s="165"/>
      <c r="F196" s="165"/>
      <c r="G196" s="165"/>
      <c r="H196" s="165"/>
      <c r="I196" s="165"/>
      <c r="J196" s="165"/>
      <c r="L196" s="189"/>
    </row>
    <row r="197" spans="1:12" customFormat="1">
      <c r="A197" s="165"/>
      <c r="B197" s="165"/>
      <c r="C197" s="165"/>
      <c r="D197" s="165"/>
      <c r="E197" s="165"/>
      <c r="F197" s="165"/>
      <c r="G197" s="165"/>
      <c r="H197" s="165"/>
      <c r="I197" s="165"/>
      <c r="J197" s="165"/>
      <c r="L197" s="189"/>
    </row>
    <row r="198" spans="1:12" customFormat="1">
      <c r="A198" s="165"/>
      <c r="B198" s="165"/>
      <c r="C198" s="165"/>
      <c r="D198" s="165"/>
      <c r="E198" s="165"/>
      <c r="F198" s="165"/>
      <c r="G198" s="165"/>
      <c r="H198" s="165"/>
      <c r="I198" s="165"/>
      <c r="J198" s="165"/>
      <c r="L198" s="189"/>
    </row>
    <row r="199" spans="1:12" customFormat="1">
      <c r="A199" s="165"/>
      <c r="B199" s="165"/>
      <c r="C199" s="165"/>
      <c r="D199" s="165"/>
      <c r="E199" s="165"/>
      <c r="F199" s="165"/>
      <c r="G199" s="165"/>
      <c r="H199" s="165"/>
      <c r="I199" s="165"/>
      <c r="J199" s="165"/>
      <c r="L199" s="189"/>
    </row>
    <row r="200" spans="1:12" customFormat="1">
      <c r="A200" s="165"/>
      <c r="B200" s="165"/>
      <c r="C200" s="165"/>
      <c r="D200" s="165"/>
      <c r="E200" s="165"/>
      <c r="F200" s="165"/>
      <c r="G200" s="165"/>
      <c r="H200" s="165"/>
      <c r="I200" s="165"/>
      <c r="J200" s="165"/>
      <c r="L200" s="189"/>
    </row>
    <row r="201" spans="1:12" customFormat="1">
      <c r="A201" s="165"/>
      <c r="B201" s="165"/>
      <c r="C201" s="165"/>
      <c r="D201" s="165"/>
      <c r="E201" s="165"/>
      <c r="F201" s="165"/>
      <c r="G201" s="165"/>
      <c r="H201" s="165"/>
      <c r="I201" s="165"/>
      <c r="J201" s="165"/>
      <c r="L201" s="189"/>
    </row>
    <row r="202" spans="1:12" customFormat="1">
      <c r="A202" s="165"/>
      <c r="B202" s="165"/>
      <c r="C202" s="165"/>
      <c r="D202" s="165"/>
      <c r="E202" s="165"/>
      <c r="F202" s="165"/>
      <c r="G202" s="165"/>
      <c r="H202" s="165"/>
      <c r="I202" s="165"/>
      <c r="J202" s="165"/>
      <c r="L202" s="189"/>
    </row>
    <row r="203" spans="1:12" customFormat="1">
      <c r="A203" s="165"/>
      <c r="B203" s="165"/>
      <c r="C203" s="165"/>
      <c r="D203" s="165"/>
      <c r="E203" s="165"/>
      <c r="F203" s="165"/>
      <c r="G203" s="165"/>
      <c r="H203" s="165"/>
      <c r="I203" s="165"/>
      <c r="J203" s="165"/>
      <c r="L203" s="189"/>
    </row>
    <row r="204" spans="1:12" customFormat="1">
      <c r="A204" s="165"/>
      <c r="B204" s="165"/>
      <c r="C204" s="165"/>
      <c r="D204" s="165"/>
      <c r="E204" s="165"/>
      <c r="F204" s="165"/>
      <c r="G204" s="165"/>
      <c r="H204" s="165"/>
      <c r="I204" s="165"/>
      <c r="J204" s="165"/>
      <c r="L204" s="189"/>
    </row>
    <row r="205" spans="1:12" customFormat="1">
      <c r="A205" s="165"/>
      <c r="B205" s="165"/>
      <c r="C205" s="165"/>
      <c r="D205" s="165"/>
      <c r="E205" s="165"/>
      <c r="F205" s="165"/>
      <c r="G205" s="165"/>
      <c r="H205" s="165"/>
      <c r="I205" s="165"/>
      <c r="J205" s="165"/>
      <c r="L205" s="189"/>
    </row>
    <row r="206" spans="1:12" customFormat="1">
      <c r="A206" s="165"/>
      <c r="B206" s="165"/>
      <c r="C206" s="165"/>
      <c r="D206" s="165"/>
      <c r="E206" s="165"/>
      <c r="F206" s="165"/>
      <c r="G206" s="165"/>
      <c r="H206" s="165"/>
      <c r="I206" s="165"/>
      <c r="J206" s="165"/>
      <c r="L206" s="189"/>
    </row>
    <row r="207" spans="1:12" customFormat="1">
      <c r="A207" s="165"/>
      <c r="B207" s="165"/>
      <c r="C207" s="165"/>
      <c r="D207" s="165"/>
      <c r="E207" s="165"/>
      <c r="F207" s="165"/>
      <c r="G207" s="165"/>
      <c r="H207" s="165"/>
      <c r="I207" s="165"/>
      <c r="J207" s="165"/>
      <c r="L207" s="189"/>
    </row>
    <row r="208" spans="1:12" customFormat="1">
      <c r="A208" s="165"/>
      <c r="B208" s="165"/>
      <c r="C208" s="165"/>
      <c r="D208" s="165"/>
      <c r="E208" s="165"/>
      <c r="F208" s="165"/>
      <c r="G208" s="165"/>
      <c r="H208" s="165"/>
      <c r="I208" s="165"/>
      <c r="J208" s="165"/>
      <c r="L208" s="189"/>
    </row>
    <row r="209" spans="1:12" customFormat="1">
      <c r="A209" s="165"/>
      <c r="B209" s="165"/>
      <c r="C209" s="165"/>
      <c r="D209" s="165"/>
      <c r="E209" s="165"/>
      <c r="F209" s="165"/>
      <c r="G209" s="165"/>
      <c r="H209" s="165"/>
      <c r="I209" s="165"/>
      <c r="J209" s="165"/>
      <c r="L209" s="189"/>
    </row>
    <row r="210" spans="1:12" customFormat="1">
      <c r="A210" s="165"/>
      <c r="B210" s="165"/>
      <c r="C210" s="165"/>
      <c r="D210" s="165"/>
      <c r="E210" s="165"/>
      <c r="F210" s="165"/>
      <c r="G210" s="165"/>
      <c r="H210" s="165"/>
      <c r="I210" s="165"/>
      <c r="J210" s="165"/>
      <c r="L210" s="189"/>
    </row>
    <row r="211" spans="1:12" customFormat="1">
      <c r="A211" s="165"/>
      <c r="B211" s="165"/>
      <c r="C211" s="165"/>
      <c r="D211" s="165"/>
      <c r="E211" s="165"/>
      <c r="F211" s="165"/>
      <c r="G211" s="165"/>
      <c r="H211" s="165"/>
      <c r="I211" s="165"/>
      <c r="J211" s="165"/>
      <c r="L211" s="189"/>
    </row>
    <row r="212" spans="1:12" customFormat="1">
      <c r="A212" s="165"/>
      <c r="B212" s="165"/>
      <c r="C212" s="165"/>
      <c r="D212" s="165"/>
      <c r="E212" s="165"/>
      <c r="F212" s="165"/>
      <c r="G212" s="165"/>
      <c r="H212" s="165"/>
      <c r="I212" s="165"/>
      <c r="J212" s="165"/>
      <c r="L212" s="189"/>
    </row>
    <row r="213" spans="1:12" customFormat="1">
      <c r="A213" s="165"/>
      <c r="B213" s="165"/>
      <c r="C213" s="165"/>
      <c r="D213" s="165"/>
      <c r="E213" s="165"/>
      <c r="F213" s="165"/>
      <c r="G213" s="165"/>
      <c r="H213" s="165"/>
      <c r="I213" s="165"/>
      <c r="J213" s="165"/>
      <c r="L213" s="189"/>
    </row>
    <row r="214" spans="1:12" customFormat="1">
      <c r="A214" s="165"/>
      <c r="B214" s="165"/>
      <c r="C214" s="165"/>
      <c r="D214" s="165"/>
      <c r="E214" s="165"/>
      <c r="F214" s="165"/>
      <c r="G214" s="165"/>
      <c r="H214" s="165"/>
      <c r="I214" s="165"/>
      <c r="J214" s="165"/>
      <c r="L214" s="189"/>
    </row>
    <row r="215" spans="1:12" customFormat="1">
      <c r="A215" s="165"/>
      <c r="B215" s="165"/>
      <c r="C215" s="165"/>
      <c r="D215" s="165"/>
      <c r="E215" s="165"/>
      <c r="F215" s="165"/>
      <c r="G215" s="165"/>
      <c r="H215" s="165"/>
      <c r="I215" s="165"/>
      <c r="J215" s="165"/>
      <c r="L215" s="189"/>
    </row>
    <row r="216" spans="1:12" customFormat="1">
      <c r="A216" s="165"/>
      <c r="B216" s="165"/>
      <c r="C216" s="165"/>
      <c r="D216" s="165"/>
      <c r="E216" s="165"/>
      <c r="F216" s="165"/>
      <c r="G216" s="165"/>
      <c r="H216" s="165"/>
      <c r="I216" s="165"/>
      <c r="J216" s="165"/>
      <c r="L216" s="189"/>
    </row>
    <row r="217" spans="1:12" customFormat="1">
      <c r="A217" s="165"/>
      <c r="B217" s="165"/>
      <c r="C217" s="165"/>
      <c r="D217" s="165"/>
      <c r="E217" s="165"/>
      <c r="F217" s="165"/>
      <c r="G217" s="165"/>
      <c r="H217" s="165"/>
      <c r="I217" s="165"/>
      <c r="J217" s="165"/>
      <c r="L217" s="189"/>
    </row>
    <row r="218" spans="1:12" customFormat="1">
      <c r="A218" s="165"/>
      <c r="B218" s="165"/>
      <c r="C218" s="165"/>
      <c r="D218" s="165"/>
      <c r="E218" s="165"/>
      <c r="F218" s="165"/>
      <c r="G218" s="165"/>
      <c r="H218" s="165"/>
      <c r="I218" s="165"/>
      <c r="J218" s="165"/>
      <c r="L218" s="189"/>
    </row>
    <row r="219" spans="1:12" customFormat="1">
      <c r="A219" s="165"/>
      <c r="B219" s="165"/>
      <c r="C219" s="165"/>
      <c r="D219" s="165"/>
      <c r="E219" s="165"/>
      <c r="F219" s="165"/>
      <c r="G219" s="165"/>
      <c r="H219" s="165"/>
      <c r="I219" s="165"/>
      <c r="J219" s="165"/>
      <c r="L219" s="189"/>
    </row>
    <row r="220" spans="1:12" customFormat="1">
      <c r="A220" s="165"/>
      <c r="B220" s="165"/>
      <c r="C220" s="165"/>
      <c r="D220" s="165"/>
      <c r="E220" s="165"/>
      <c r="F220" s="165"/>
      <c r="G220" s="165"/>
      <c r="H220" s="165"/>
      <c r="I220" s="165"/>
      <c r="J220" s="165"/>
      <c r="L220" s="189"/>
    </row>
    <row r="221" spans="1:12" customFormat="1">
      <c r="A221" s="165"/>
      <c r="B221" s="165"/>
      <c r="C221" s="165"/>
      <c r="D221" s="165"/>
      <c r="E221" s="165"/>
      <c r="F221" s="165"/>
      <c r="G221" s="165"/>
      <c r="H221" s="165"/>
      <c r="I221" s="165"/>
      <c r="J221" s="165"/>
      <c r="L221" s="189"/>
    </row>
    <row r="222" spans="1:12" customFormat="1">
      <c r="A222" s="165"/>
      <c r="B222" s="165"/>
      <c r="C222" s="165"/>
      <c r="D222" s="165"/>
      <c r="E222" s="165"/>
      <c r="F222" s="165"/>
      <c r="G222" s="165"/>
      <c r="H222" s="165"/>
      <c r="I222" s="165"/>
      <c r="J222" s="165"/>
      <c r="L222" s="189"/>
    </row>
    <row r="223" spans="1:12" customFormat="1">
      <c r="A223" s="165"/>
      <c r="B223" s="165"/>
      <c r="C223" s="165"/>
      <c r="D223" s="165"/>
      <c r="E223" s="165"/>
      <c r="F223" s="165"/>
      <c r="G223" s="165"/>
      <c r="H223" s="165"/>
      <c r="I223" s="165"/>
      <c r="J223" s="165"/>
      <c r="L223" s="189"/>
    </row>
    <row r="224" spans="1:12" customFormat="1">
      <c r="A224" s="165"/>
      <c r="B224" s="165"/>
      <c r="C224" s="165"/>
      <c r="D224" s="165"/>
      <c r="E224" s="165"/>
      <c r="F224" s="165"/>
      <c r="G224" s="165"/>
      <c r="H224" s="165"/>
      <c r="I224" s="165"/>
      <c r="J224" s="165"/>
      <c r="L224" s="189"/>
    </row>
    <row r="225" spans="1:12" customFormat="1">
      <c r="A225" s="165"/>
      <c r="B225" s="165"/>
      <c r="C225" s="165"/>
      <c r="D225" s="165"/>
      <c r="E225" s="165"/>
      <c r="F225" s="165"/>
      <c r="G225" s="165"/>
      <c r="H225" s="165"/>
      <c r="I225" s="165"/>
      <c r="J225" s="165"/>
      <c r="L225" s="189"/>
    </row>
    <row r="226" spans="1:12" customFormat="1">
      <c r="A226" s="165"/>
      <c r="B226" s="165"/>
      <c r="C226" s="165"/>
      <c r="D226" s="165"/>
      <c r="E226" s="165"/>
      <c r="F226" s="165"/>
      <c r="G226" s="165"/>
      <c r="H226" s="165"/>
      <c r="I226" s="165"/>
      <c r="J226" s="165"/>
      <c r="L226" s="189"/>
    </row>
    <row r="227" spans="1:12" customFormat="1">
      <c r="A227" s="165"/>
      <c r="B227" s="165"/>
      <c r="C227" s="165"/>
      <c r="D227" s="165"/>
      <c r="E227" s="165"/>
      <c r="F227" s="165"/>
      <c r="G227" s="165"/>
      <c r="H227" s="165"/>
      <c r="I227" s="165"/>
      <c r="J227" s="165"/>
      <c r="L227" s="189"/>
    </row>
    <row r="228" spans="1:12" customFormat="1">
      <c r="A228" s="165"/>
      <c r="B228" s="165"/>
      <c r="C228" s="165"/>
      <c r="D228" s="165"/>
      <c r="E228" s="165"/>
      <c r="F228" s="165"/>
      <c r="G228" s="165"/>
      <c r="H228" s="165"/>
      <c r="I228" s="165"/>
      <c r="J228" s="165"/>
      <c r="L228" s="189"/>
    </row>
    <row r="229" spans="1:12" customFormat="1">
      <c r="A229" s="165"/>
      <c r="B229" s="165"/>
      <c r="C229" s="165"/>
      <c r="D229" s="165"/>
      <c r="E229" s="165"/>
      <c r="F229" s="165"/>
      <c r="G229" s="165"/>
      <c r="H229" s="165"/>
      <c r="I229" s="165"/>
      <c r="J229" s="165"/>
      <c r="L229" s="189"/>
    </row>
    <row r="230" spans="1:12" customFormat="1">
      <c r="A230" s="165"/>
      <c r="B230" s="165"/>
      <c r="C230" s="165"/>
      <c r="D230" s="165"/>
      <c r="E230" s="165"/>
      <c r="F230" s="165"/>
      <c r="G230" s="165"/>
      <c r="H230" s="165"/>
      <c r="I230" s="165"/>
      <c r="J230" s="165"/>
      <c r="L230" s="189"/>
    </row>
    <row r="231" spans="1:12" customFormat="1">
      <c r="A231" s="165"/>
      <c r="B231" s="165"/>
      <c r="C231" s="165"/>
      <c r="D231" s="165"/>
      <c r="E231" s="165"/>
      <c r="F231" s="165"/>
      <c r="G231" s="165"/>
      <c r="H231" s="165"/>
      <c r="I231" s="165"/>
      <c r="J231" s="165"/>
      <c r="L231" s="189"/>
    </row>
    <row r="232" spans="1:12" customFormat="1">
      <c r="A232" s="165"/>
      <c r="B232" s="165"/>
      <c r="C232" s="165"/>
      <c r="D232" s="165"/>
      <c r="E232" s="165"/>
      <c r="F232" s="165"/>
      <c r="G232" s="165"/>
      <c r="H232" s="165"/>
      <c r="I232" s="165"/>
      <c r="J232" s="165"/>
      <c r="L232" s="189"/>
    </row>
    <row r="233" spans="1:12" customFormat="1">
      <c r="A233" s="165"/>
      <c r="B233" s="165"/>
      <c r="C233" s="165"/>
      <c r="D233" s="165"/>
      <c r="E233" s="165"/>
      <c r="F233" s="165"/>
      <c r="G233" s="165"/>
      <c r="H233" s="165"/>
      <c r="I233" s="165"/>
      <c r="J233" s="165"/>
      <c r="L233" s="189"/>
    </row>
    <row r="234" spans="1:12" customFormat="1">
      <c r="A234" s="165"/>
      <c r="B234" s="165"/>
      <c r="C234" s="165"/>
      <c r="D234" s="165"/>
      <c r="E234" s="165"/>
      <c r="F234" s="165"/>
      <c r="G234" s="165"/>
      <c r="H234" s="165"/>
      <c r="I234" s="165"/>
      <c r="J234" s="165"/>
      <c r="L234" s="189"/>
    </row>
    <row r="235" spans="1:12" customFormat="1">
      <c r="A235" s="165"/>
      <c r="B235" s="165"/>
      <c r="C235" s="165"/>
      <c r="D235" s="165"/>
      <c r="E235" s="165"/>
      <c r="F235" s="165"/>
      <c r="G235" s="165"/>
      <c r="H235" s="165"/>
      <c r="I235" s="165"/>
      <c r="J235" s="165"/>
      <c r="L235" s="189"/>
    </row>
    <row r="236" spans="1:12" customFormat="1">
      <c r="A236" s="165"/>
      <c r="B236" s="165"/>
      <c r="C236" s="165"/>
      <c r="D236" s="165"/>
      <c r="E236" s="165"/>
      <c r="F236" s="165"/>
      <c r="G236" s="165"/>
      <c r="H236" s="165"/>
      <c r="I236" s="165"/>
      <c r="J236" s="165"/>
      <c r="L236" s="189"/>
    </row>
    <row r="237" spans="1:12" customFormat="1">
      <c r="A237" s="165"/>
      <c r="B237" s="165"/>
      <c r="C237" s="165"/>
      <c r="D237" s="165"/>
      <c r="E237" s="165"/>
      <c r="F237" s="165"/>
      <c r="G237" s="165"/>
      <c r="H237" s="165"/>
      <c r="I237" s="165"/>
      <c r="J237" s="165"/>
      <c r="L237" s="189"/>
    </row>
    <row r="238" spans="1:12" customFormat="1">
      <c r="A238" s="165"/>
      <c r="B238" s="165"/>
      <c r="C238" s="165"/>
      <c r="D238" s="165"/>
      <c r="E238" s="165"/>
      <c r="F238" s="165"/>
      <c r="G238" s="165"/>
      <c r="H238" s="165"/>
      <c r="I238" s="165"/>
      <c r="J238" s="165"/>
      <c r="L238" s="189"/>
    </row>
    <row r="239" spans="1:12" customFormat="1">
      <c r="A239" s="165"/>
      <c r="B239" s="165"/>
      <c r="C239" s="165"/>
      <c r="D239" s="165"/>
      <c r="E239" s="165"/>
      <c r="F239" s="165"/>
      <c r="G239" s="165"/>
      <c r="H239" s="165"/>
      <c r="I239" s="165"/>
      <c r="J239" s="165"/>
      <c r="L239" s="189"/>
    </row>
    <row r="240" spans="1:12" customFormat="1">
      <c r="A240" s="165"/>
      <c r="B240" s="165"/>
      <c r="C240" s="165"/>
      <c r="D240" s="165"/>
      <c r="E240" s="165"/>
      <c r="F240" s="165"/>
      <c r="G240" s="165"/>
      <c r="H240" s="165"/>
      <c r="I240" s="165"/>
      <c r="J240" s="165"/>
      <c r="L240" s="189"/>
    </row>
    <row r="241" spans="1:12" customFormat="1">
      <c r="A241" s="165"/>
      <c r="B241" s="165"/>
      <c r="C241" s="165"/>
      <c r="D241" s="165"/>
      <c r="E241" s="165"/>
      <c r="F241" s="165"/>
      <c r="G241" s="165"/>
      <c r="H241" s="165"/>
      <c r="I241" s="165"/>
      <c r="J241" s="165"/>
      <c r="L241" s="189"/>
    </row>
    <row r="242" spans="1:12" customFormat="1">
      <c r="A242" s="165"/>
      <c r="B242" s="165"/>
      <c r="C242" s="165"/>
      <c r="D242" s="165"/>
      <c r="E242" s="165"/>
      <c r="F242" s="165"/>
      <c r="G242" s="165"/>
      <c r="H242" s="165"/>
      <c r="I242" s="165"/>
      <c r="J242" s="165"/>
      <c r="L242" s="189"/>
    </row>
    <row r="243" spans="1:12" customFormat="1">
      <c r="A243" s="165"/>
      <c r="B243" s="165"/>
      <c r="C243" s="165"/>
      <c r="D243" s="165"/>
      <c r="E243" s="165"/>
      <c r="F243" s="165"/>
      <c r="G243" s="165"/>
      <c r="H243" s="165"/>
      <c r="I243" s="165"/>
      <c r="J243" s="165"/>
      <c r="L243" s="189"/>
    </row>
    <row r="244" spans="1:12" customFormat="1">
      <c r="A244" s="165"/>
      <c r="B244" s="165"/>
      <c r="C244" s="165"/>
      <c r="D244" s="165"/>
      <c r="E244" s="165"/>
      <c r="F244" s="165"/>
      <c r="G244" s="165"/>
      <c r="H244" s="165"/>
      <c r="I244" s="165"/>
      <c r="J244" s="165"/>
      <c r="L244" s="189"/>
    </row>
    <row r="245" spans="1:12" customFormat="1">
      <c r="A245" s="165"/>
      <c r="B245" s="165"/>
      <c r="C245" s="165"/>
      <c r="D245" s="165"/>
      <c r="E245" s="165"/>
      <c r="F245" s="165"/>
      <c r="G245" s="165"/>
      <c r="H245" s="165"/>
      <c r="I245" s="165"/>
      <c r="J245" s="165"/>
      <c r="L245" s="189"/>
    </row>
    <row r="246" spans="1:12" customFormat="1">
      <c r="A246" s="165"/>
      <c r="B246" s="165"/>
      <c r="C246" s="165"/>
      <c r="D246" s="165"/>
      <c r="E246" s="165"/>
      <c r="F246" s="165"/>
      <c r="G246" s="165"/>
      <c r="H246" s="165"/>
      <c r="I246" s="165"/>
      <c r="J246" s="165"/>
      <c r="L246" s="189"/>
    </row>
    <row r="247" spans="1:12" customFormat="1">
      <c r="A247" s="165"/>
      <c r="B247" s="165"/>
      <c r="C247" s="165"/>
      <c r="D247" s="165"/>
      <c r="E247" s="165"/>
      <c r="F247" s="165"/>
      <c r="G247" s="165"/>
      <c r="H247" s="165"/>
      <c r="I247" s="165"/>
      <c r="J247" s="165"/>
      <c r="L247" s="189"/>
    </row>
    <row r="248" spans="1:12" customFormat="1">
      <c r="A248" s="165"/>
      <c r="B248" s="165"/>
      <c r="C248" s="165"/>
      <c r="D248" s="165"/>
      <c r="E248" s="165"/>
      <c r="F248" s="165"/>
      <c r="G248" s="165"/>
      <c r="H248" s="165"/>
      <c r="I248" s="165"/>
      <c r="J248" s="165"/>
      <c r="L248" s="189"/>
    </row>
    <row r="249" spans="1:12" customFormat="1">
      <c r="A249" s="165"/>
      <c r="B249" s="165"/>
      <c r="C249" s="165"/>
      <c r="D249" s="165"/>
      <c r="E249" s="165"/>
      <c r="F249" s="165"/>
      <c r="G249" s="165"/>
      <c r="H249" s="165"/>
      <c r="I249" s="165"/>
      <c r="J249" s="165"/>
      <c r="L249" s="189"/>
    </row>
    <row r="250" spans="1:12" customFormat="1">
      <c r="A250" s="165"/>
      <c r="B250" s="165"/>
      <c r="C250" s="165"/>
      <c r="D250" s="165"/>
      <c r="E250" s="165"/>
      <c r="F250" s="165"/>
      <c r="G250" s="165"/>
      <c r="H250" s="165"/>
      <c r="I250" s="165"/>
      <c r="J250" s="165"/>
      <c r="L250" s="189"/>
    </row>
    <row r="251" spans="1:12" customFormat="1">
      <c r="A251" s="165"/>
      <c r="B251" s="165"/>
      <c r="C251" s="165"/>
      <c r="D251" s="165"/>
      <c r="E251" s="165"/>
      <c r="F251" s="165"/>
      <c r="G251" s="165"/>
      <c r="H251" s="165"/>
      <c r="I251" s="165"/>
      <c r="J251" s="165"/>
      <c r="L251" s="189"/>
    </row>
    <row r="252" spans="1:12" customFormat="1">
      <c r="A252" s="165"/>
      <c r="B252" s="165"/>
      <c r="C252" s="165"/>
      <c r="D252" s="165"/>
      <c r="E252" s="165"/>
      <c r="F252" s="165"/>
      <c r="G252" s="165"/>
      <c r="H252" s="165"/>
      <c r="I252" s="165"/>
      <c r="J252" s="165"/>
      <c r="L252" s="189"/>
    </row>
    <row r="253" spans="1:12" customFormat="1">
      <c r="A253" s="165"/>
      <c r="B253" s="165"/>
      <c r="C253" s="165"/>
      <c r="D253" s="165"/>
      <c r="E253" s="165"/>
      <c r="F253" s="165"/>
      <c r="G253" s="165"/>
      <c r="H253" s="165"/>
      <c r="I253" s="165"/>
      <c r="J253" s="165"/>
      <c r="L253" s="189"/>
    </row>
    <row r="254" spans="1:12" customFormat="1">
      <c r="A254" s="165"/>
      <c r="B254" s="165"/>
      <c r="C254" s="165"/>
      <c r="D254" s="165"/>
      <c r="E254" s="165"/>
      <c r="F254" s="165"/>
      <c r="G254" s="165"/>
      <c r="H254" s="165"/>
      <c r="I254" s="165"/>
      <c r="J254" s="165"/>
      <c r="L254" s="189"/>
    </row>
    <row r="255" spans="1:12" customFormat="1">
      <c r="A255" s="165"/>
      <c r="B255" s="165"/>
      <c r="C255" s="165"/>
      <c r="D255" s="165"/>
      <c r="E255" s="165"/>
      <c r="F255" s="165"/>
      <c r="G255" s="165"/>
      <c r="H255" s="165"/>
      <c r="I255" s="165"/>
      <c r="J255" s="165"/>
      <c r="L255" s="189"/>
    </row>
    <row r="256" spans="1:12" customFormat="1">
      <c r="A256" s="165"/>
      <c r="B256" s="165"/>
      <c r="C256" s="165"/>
      <c r="D256" s="165"/>
      <c r="E256" s="165"/>
      <c r="F256" s="165"/>
      <c r="G256" s="165"/>
      <c r="H256" s="165"/>
      <c r="I256" s="165"/>
      <c r="J256" s="165"/>
      <c r="L256" s="189"/>
    </row>
    <row r="257" spans="1:12" customFormat="1">
      <c r="A257" s="165"/>
      <c r="B257" s="165"/>
      <c r="C257" s="165"/>
      <c r="D257" s="165"/>
      <c r="E257" s="165"/>
      <c r="F257" s="165"/>
      <c r="G257" s="165"/>
      <c r="H257" s="165"/>
      <c r="I257" s="165"/>
      <c r="J257" s="165"/>
      <c r="L257" s="189"/>
    </row>
    <row r="258" spans="1:12" customFormat="1">
      <c r="A258" s="165"/>
      <c r="B258" s="165"/>
      <c r="C258" s="165"/>
      <c r="D258" s="165"/>
      <c r="E258" s="165"/>
      <c r="F258" s="165"/>
      <c r="G258" s="165"/>
      <c r="H258" s="165"/>
      <c r="I258" s="165"/>
      <c r="J258" s="165"/>
      <c r="L258" s="189"/>
    </row>
    <row r="259" spans="1:12" customFormat="1">
      <c r="A259" s="165"/>
      <c r="B259" s="165"/>
      <c r="C259" s="165"/>
      <c r="D259" s="165"/>
      <c r="E259" s="165"/>
      <c r="F259" s="165"/>
      <c r="G259" s="165"/>
      <c r="H259" s="165"/>
      <c r="I259" s="165"/>
      <c r="J259" s="165"/>
      <c r="L259" s="189"/>
    </row>
    <row r="260" spans="1:12" customFormat="1">
      <c r="A260" s="165"/>
      <c r="B260" s="165"/>
      <c r="C260" s="165"/>
      <c r="D260" s="165"/>
      <c r="E260" s="165"/>
      <c r="F260" s="165"/>
      <c r="G260" s="165"/>
      <c r="H260" s="165"/>
      <c r="I260" s="165"/>
      <c r="J260" s="165"/>
      <c r="L260" s="189"/>
    </row>
    <row r="261" spans="1:12" customFormat="1">
      <c r="A261" s="165"/>
      <c r="B261" s="165"/>
      <c r="C261" s="165"/>
      <c r="D261" s="165"/>
      <c r="E261" s="165"/>
      <c r="F261" s="165"/>
      <c r="G261" s="165"/>
      <c r="H261" s="165"/>
      <c r="I261" s="165"/>
      <c r="J261" s="165"/>
      <c r="L261" s="189"/>
    </row>
    <row r="262" spans="1:12" customFormat="1">
      <c r="A262" s="165"/>
      <c r="B262" s="165"/>
      <c r="C262" s="165"/>
      <c r="D262" s="165"/>
      <c r="E262" s="165"/>
      <c r="F262" s="165"/>
      <c r="G262" s="165"/>
      <c r="H262" s="165"/>
      <c r="I262" s="165"/>
      <c r="J262" s="165"/>
      <c r="L262" s="189"/>
    </row>
    <row r="263" spans="1:12" customFormat="1">
      <c r="A263" s="165"/>
      <c r="B263" s="165"/>
      <c r="C263" s="165"/>
      <c r="D263" s="165"/>
      <c r="E263" s="165"/>
      <c r="F263" s="165"/>
      <c r="G263" s="165"/>
      <c r="H263" s="165"/>
      <c r="I263" s="165"/>
      <c r="J263" s="165"/>
      <c r="L263" s="189"/>
    </row>
    <row r="264" spans="1:12" customFormat="1">
      <c r="A264" s="165"/>
      <c r="B264" s="165"/>
      <c r="C264" s="165"/>
      <c r="D264" s="165"/>
      <c r="E264" s="165"/>
      <c r="F264" s="165"/>
      <c r="G264" s="165"/>
      <c r="H264" s="165"/>
      <c r="I264" s="165"/>
      <c r="J264" s="165"/>
      <c r="L264" s="189"/>
    </row>
    <row r="265" spans="1:12" customFormat="1">
      <c r="A265" s="165"/>
      <c r="B265" s="165"/>
      <c r="C265" s="165"/>
      <c r="D265" s="165"/>
      <c r="E265" s="165"/>
      <c r="F265" s="165"/>
      <c r="G265" s="165"/>
      <c r="H265" s="165"/>
      <c r="I265" s="165"/>
      <c r="J265" s="165"/>
      <c r="L265" s="189"/>
    </row>
    <row r="266" spans="1:12" customFormat="1">
      <c r="A266" s="165"/>
      <c r="B266" s="165"/>
      <c r="C266" s="165"/>
      <c r="D266" s="165"/>
      <c r="E266" s="165"/>
      <c r="F266" s="165"/>
      <c r="G266" s="165"/>
      <c r="H266" s="165"/>
      <c r="I266" s="165"/>
      <c r="J266" s="165"/>
      <c r="L266" s="189"/>
    </row>
    <row r="267" spans="1:12" customFormat="1">
      <c r="A267" s="165"/>
      <c r="B267" s="165"/>
      <c r="C267" s="165"/>
      <c r="D267" s="165"/>
      <c r="E267" s="165"/>
      <c r="F267" s="165"/>
      <c r="G267" s="165"/>
      <c r="H267" s="165"/>
      <c r="I267" s="165"/>
      <c r="J267" s="165"/>
      <c r="L267" s="189"/>
    </row>
    <row r="268" spans="1:12" customFormat="1">
      <c r="A268" s="165"/>
      <c r="B268" s="165"/>
      <c r="C268" s="165"/>
      <c r="D268" s="165"/>
      <c r="E268" s="165"/>
      <c r="F268" s="165"/>
      <c r="G268" s="165"/>
      <c r="H268" s="165"/>
      <c r="I268" s="165"/>
      <c r="J268" s="165"/>
      <c r="L268" s="189"/>
    </row>
    <row r="269" spans="1:12" customFormat="1">
      <c r="A269" s="165"/>
      <c r="B269" s="165"/>
      <c r="C269" s="165"/>
      <c r="D269" s="165"/>
      <c r="E269" s="165"/>
      <c r="F269" s="165"/>
      <c r="G269" s="165"/>
      <c r="H269" s="165"/>
      <c r="I269" s="165"/>
      <c r="J269" s="165"/>
      <c r="L269" s="189"/>
    </row>
    <row r="270" spans="1:12" customFormat="1">
      <c r="A270" s="165"/>
      <c r="B270" s="165"/>
      <c r="C270" s="165"/>
      <c r="D270" s="165"/>
      <c r="E270" s="165"/>
      <c r="F270" s="165"/>
      <c r="G270" s="165"/>
      <c r="H270" s="165"/>
      <c r="I270" s="165"/>
      <c r="J270" s="165"/>
      <c r="L270" s="189"/>
    </row>
    <row r="271" spans="1:12" customFormat="1">
      <c r="A271" s="165"/>
      <c r="B271" s="165"/>
      <c r="C271" s="165"/>
      <c r="D271" s="165"/>
      <c r="E271" s="165"/>
      <c r="F271" s="165"/>
      <c r="G271" s="165"/>
      <c r="H271" s="165"/>
      <c r="I271" s="165"/>
      <c r="J271" s="165"/>
      <c r="L271" s="189"/>
    </row>
    <row r="272" spans="1:12" customFormat="1">
      <c r="A272" s="165"/>
      <c r="B272" s="165"/>
      <c r="C272" s="165"/>
      <c r="D272" s="165"/>
      <c r="E272" s="165"/>
      <c r="F272" s="165"/>
      <c r="G272" s="165"/>
      <c r="H272" s="165"/>
      <c r="I272" s="165"/>
      <c r="J272" s="165"/>
      <c r="L272" s="189"/>
    </row>
    <row r="273" spans="1:12" customFormat="1">
      <c r="A273" s="165"/>
      <c r="B273" s="165"/>
      <c r="C273" s="165"/>
      <c r="D273" s="165"/>
      <c r="E273" s="165"/>
      <c r="F273" s="165"/>
      <c r="G273" s="165"/>
      <c r="H273" s="165"/>
      <c r="I273" s="165"/>
      <c r="J273" s="165"/>
      <c r="L273" s="189"/>
    </row>
    <row r="274" spans="1:12" customFormat="1">
      <c r="A274" s="165"/>
      <c r="B274" s="165"/>
      <c r="C274" s="165"/>
      <c r="D274" s="165"/>
      <c r="E274" s="165"/>
      <c r="F274" s="165"/>
      <c r="G274" s="165"/>
      <c r="H274" s="165"/>
      <c r="I274" s="165"/>
      <c r="J274" s="165"/>
      <c r="L274" s="189"/>
    </row>
    <row r="275" spans="1:12" customFormat="1">
      <c r="A275" s="165"/>
      <c r="B275" s="165"/>
      <c r="C275" s="165"/>
      <c r="D275" s="165"/>
      <c r="E275" s="165"/>
      <c r="F275" s="165"/>
      <c r="G275" s="165"/>
      <c r="H275" s="165"/>
      <c r="I275" s="165"/>
      <c r="J275" s="165"/>
      <c r="L275" s="189"/>
    </row>
    <row r="276" spans="1:12" customFormat="1">
      <c r="A276" s="165"/>
      <c r="B276" s="165"/>
      <c r="C276" s="165"/>
      <c r="D276" s="165"/>
      <c r="E276" s="165"/>
      <c r="F276" s="165"/>
      <c r="G276" s="165"/>
      <c r="H276" s="165"/>
      <c r="I276" s="165"/>
      <c r="J276" s="165"/>
      <c r="L276" s="189"/>
    </row>
    <row r="277" spans="1:12" customFormat="1">
      <c r="A277" s="165"/>
      <c r="B277" s="165"/>
      <c r="C277" s="165"/>
      <c r="D277" s="165"/>
      <c r="E277" s="165"/>
      <c r="F277" s="165"/>
      <c r="G277" s="165"/>
      <c r="H277" s="165"/>
      <c r="I277" s="165"/>
      <c r="J277" s="165"/>
      <c r="L277" s="189"/>
    </row>
    <row r="278" spans="1:12" customFormat="1">
      <c r="A278" s="165"/>
      <c r="B278" s="165"/>
      <c r="C278" s="165"/>
      <c r="D278" s="165"/>
      <c r="E278" s="165"/>
      <c r="F278" s="165"/>
      <c r="G278" s="165"/>
      <c r="H278" s="165"/>
      <c r="I278" s="165"/>
      <c r="J278" s="165"/>
      <c r="L278" s="189"/>
    </row>
    <row r="279" spans="1:12" customFormat="1">
      <c r="A279" s="165"/>
      <c r="B279" s="165"/>
      <c r="C279" s="165"/>
      <c r="D279" s="165"/>
      <c r="E279" s="165"/>
      <c r="F279" s="165"/>
      <c r="G279" s="165"/>
      <c r="H279" s="165"/>
      <c r="I279" s="165"/>
      <c r="J279" s="165"/>
      <c r="L279" s="189"/>
    </row>
    <row r="280" spans="1:12" customFormat="1">
      <c r="A280" s="165"/>
      <c r="B280" s="165"/>
      <c r="C280" s="165"/>
      <c r="D280" s="165"/>
      <c r="E280" s="165"/>
      <c r="F280" s="165"/>
      <c r="G280" s="165"/>
      <c r="H280" s="165"/>
      <c r="I280" s="165"/>
      <c r="J280" s="165"/>
      <c r="L280" s="189"/>
    </row>
    <row r="281" spans="1:12" customFormat="1">
      <c r="A281" s="165"/>
      <c r="B281" s="165"/>
      <c r="C281" s="165"/>
      <c r="D281" s="165"/>
      <c r="E281" s="165"/>
      <c r="F281" s="165"/>
      <c r="G281" s="165"/>
      <c r="H281" s="165"/>
      <c r="I281" s="165"/>
      <c r="J281" s="165"/>
      <c r="L281" s="189"/>
    </row>
    <row r="282" spans="1:12" customFormat="1">
      <c r="A282" s="165"/>
      <c r="B282" s="165"/>
      <c r="C282" s="165"/>
      <c r="D282" s="165"/>
      <c r="E282" s="165"/>
      <c r="F282" s="165"/>
      <c r="G282" s="165"/>
      <c r="H282" s="165"/>
      <c r="I282" s="165"/>
      <c r="J282" s="165"/>
      <c r="L282" s="189"/>
    </row>
    <row r="283" spans="1:12" customFormat="1">
      <c r="A283" s="165"/>
      <c r="B283" s="165"/>
      <c r="C283" s="165"/>
      <c r="D283" s="165"/>
      <c r="E283" s="165"/>
      <c r="F283" s="165"/>
      <c r="G283" s="165"/>
      <c r="H283" s="165"/>
      <c r="I283" s="165"/>
      <c r="J283" s="165"/>
      <c r="L283" s="189"/>
    </row>
    <row r="284" spans="1:12" customFormat="1">
      <c r="A284" s="165"/>
      <c r="B284" s="165"/>
      <c r="C284" s="165"/>
      <c r="D284" s="165"/>
      <c r="E284" s="165"/>
      <c r="F284" s="165"/>
      <c r="G284" s="165"/>
      <c r="H284" s="165"/>
      <c r="I284" s="165"/>
      <c r="J284" s="165"/>
      <c r="L284" s="189"/>
    </row>
    <row r="285" spans="1:12" customFormat="1">
      <c r="A285" s="165"/>
      <c r="B285" s="165"/>
      <c r="C285" s="165"/>
      <c r="D285" s="165"/>
      <c r="E285" s="165"/>
      <c r="F285" s="165"/>
      <c r="G285" s="165"/>
      <c r="H285" s="165"/>
      <c r="I285" s="165"/>
      <c r="J285" s="165"/>
      <c r="L285" s="189"/>
    </row>
    <row r="286" spans="1:12" customFormat="1">
      <c r="A286" s="165"/>
      <c r="B286" s="165"/>
      <c r="C286" s="165"/>
      <c r="D286" s="165"/>
      <c r="E286" s="165"/>
      <c r="F286" s="165"/>
      <c r="G286" s="165"/>
      <c r="H286" s="165"/>
      <c r="I286" s="165"/>
      <c r="J286" s="165"/>
      <c r="L286" s="189"/>
    </row>
    <row r="287" spans="1:12" customFormat="1">
      <c r="A287" s="165"/>
      <c r="B287" s="165"/>
      <c r="C287" s="165"/>
      <c r="D287" s="165"/>
      <c r="E287" s="165"/>
      <c r="F287" s="165"/>
      <c r="G287" s="165"/>
      <c r="H287" s="165"/>
      <c r="I287" s="165"/>
      <c r="J287" s="165"/>
      <c r="L287" s="189"/>
    </row>
    <row r="288" spans="1:12" customFormat="1">
      <c r="A288" s="165"/>
      <c r="B288" s="165"/>
      <c r="C288" s="165"/>
      <c r="D288" s="165"/>
      <c r="E288" s="165"/>
      <c r="F288" s="165"/>
      <c r="G288" s="165"/>
      <c r="H288" s="165"/>
      <c r="I288" s="165"/>
      <c r="J288" s="165"/>
      <c r="L288" s="189"/>
    </row>
    <row r="289" spans="1:12" customFormat="1">
      <c r="A289" s="165"/>
      <c r="B289" s="165"/>
      <c r="C289" s="165"/>
      <c r="D289" s="165"/>
      <c r="E289" s="165"/>
      <c r="F289" s="165"/>
      <c r="G289" s="165"/>
      <c r="H289" s="165"/>
      <c r="I289" s="165"/>
      <c r="J289" s="165"/>
      <c r="L289" s="189"/>
    </row>
    <row r="290" spans="1:12" customFormat="1">
      <c r="A290" s="165"/>
      <c r="B290" s="165"/>
      <c r="C290" s="165"/>
      <c r="D290" s="165"/>
      <c r="E290" s="165"/>
      <c r="F290" s="165"/>
      <c r="G290" s="165"/>
      <c r="H290" s="165"/>
      <c r="I290" s="165"/>
      <c r="J290" s="165"/>
      <c r="L290" s="189"/>
    </row>
    <row r="291" spans="1:12" customFormat="1">
      <c r="A291" s="165"/>
      <c r="B291" s="165"/>
      <c r="C291" s="165"/>
      <c r="D291" s="165"/>
      <c r="E291" s="165"/>
      <c r="F291" s="165"/>
      <c r="G291" s="165"/>
      <c r="H291" s="165"/>
      <c r="I291" s="165"/>
      <c r="J291" s="165"/>
      <c r="L291" s="189"/>
    </row>
    <row r="292" spans="1:12" customFormat="1">
      <c r="A292" s="165"/>
      <c r="B292" s="165"/>
      <c r="C292" s="165"/>
      <c r="D292" s="165"/>
      <c r="E292" s="165"/>
      <c r="F292" s="165"/>
      <c r="G292" s="165"/>
      <c r="H292" s="165"/>
      <c r="I292" s="165"/>
      <c r="J292" s="165"/>
      <c r="L292" s="189"/>
    </row>
    <row r="293" spans="1:12" customFormat="1">
      <c r="A293" s="165"/>
      <c r="B293" s="165"/>
      <c r="C293" s="165"/>
      <c r="D293" s="165"/>
      <c r="E293" s="165"/>
      <c r="F293" s="165"/>
      <c r="G293" s="165"/>
      <c r="H293" s="165"/>
      <c r="I293" s="165"/>
      <c r="J293" s="165"/>
      <c r="L293" s="189"/>
    </row>
    <row r="294" spans="1:12" customFormat="1">
      <c r="A294" s="165"/>
      <c r="B294" s="165"/>
      <c r="C294" s="165"/>
      <c r="D294" s="165"/>
      <c r="E294" s="165"/>
      <c r="F294" s="165"/>
      <c r="G294" s="165"/>
      <c r="H294" s="165"/>
      <c r="I294" s="165"/>
      <c r="J294" s="165"/>
      <c r="L294" s="189"/>
    </row>
    <row r="295" spans="1:12" customFormat="1">
      <c r="A295" s="165"/>
      <c r="B295" s="165"/>
      <c r="C295" s="165"/>
      <c r="D295" s="165"/>
      <c r="E295" s="165"/>
      <c r="F295" s="165"/>
      <c r="G295" s="165"/>
      <c r="H295" s="165"/>
      <c r="I295" s="165"/>
      <c r="J295" s="165"/>
      <c r="L295" s="189"/>
    </row>
    <row r="296" spans="1:12" customFormat="1">
      <c r="A296" s="165"/>
      <c r="B296" s="165"/>
      <c r="C296" s="165"/>
      <c r="D296" s="165"/>
      <c r="E296" s="165"/>
      <c r="F296" s="165"/>
      <c r="G296" s="165"/>
      <c r="H296" s="165"/>
      <c r="I296" s="165"/>
      <c r="J296" s="165"/>
      <c r="L296" s="189"/>
    </row>
    <row r="297" spans="1:12" customFormat="1">
      <c r="A297" s="165"/>
      <c r="B297" s="165"/>
      <c r="C297" s="165"/>
      <c r="D297" s="165"/>
      <c r="E297" s="165"/>
      <c r="F297" s="165"/>
      <c r="G297" s="165"/>
      <c r="H297" s="165"/>
      <c r="I297" s="165"/>
      <c r="J297" s="165"/>
      <c r="L297" s="189"/>
    </row>
    <row r="298" spans="1:12" customFormat="1">
      <c r="A298" s="165"/>
      <c r="B298" s="165"/>
      <c r="C298" s="165"/>
      <c r="D298" s="165"/>
      <c r="E298" s="165"/>
      <c r="F298" s="165"/>
      <c r="G298" s="165"/>
      <c r="H298" s="165"/>
      <c r="I298" s="165"/>
      <c r="J298" s="165"/>
      <c r="L298" s="189"/>
    </row>
    <row r="299" spans="1:12" customFormat="1">
      <c r="A299" s="165"/>
      <c r="B299" s="165"/>
      <c r="C299" s="165"/>
      <c r="D299" s="165"/>
      <c r="E299" s="165"/>
      <c r="F299" s="165"/>
      <c r="G299" s="165"/>
      <c r="H299" s="165"/>
      <c r="I299" s="165"/>
      <c r="J299" s="165"/>
      <c r="L299" s="189"/>
    </row>
    <row r="300" spans="1:12" customFormat="1">
      <c r="A300" s="165"/>
      <c r="B300" s="165"/>
      <c r="C300" s="165"/>
      <c r="D300" s="165"/>
      <c r="E300" s="165"/>
      <c r="F300" s="165"/>
      <c r="G300" s="165"/>
      <c r="H300" s="165"/>
      <c r="I300" s="165"/>
      <c r="J300" s="165"/>
      <c r="L300" s="189"/>
    </row>
    <row r="301" spans="1:12" customFormat="1">
      <c r="A301" s="165"/>
      <c r="B301" s="165"/>
      <c r="C301" s="165"/>
      <c r="D301" s="165"/>
      <c r="E301" s="165"/>
      <c r="F301" s="165"/>
      <c r="G301" s="165"/>
      <c r="H301" s="165"/>
      <c r="I301" s="165"/>
      <c r="J301" s="165"/>
      <c r="L301" s="189"/>
    </row>
    <row r="302" spans="1:12" customFormat="1">
      <c r="A302" s="165"/>
      <c r="B302" s="165"/>
      <c r="C302" s="165"/>
      <c r="D302" s="165"/>
      <c r="E302" s="165"/>
      <c r="F302" s="165"/>
      <c r="G302" s="165"/>
      <c r="H302" s="165"/>
      <c r="I302" s="165"/>
      <c r="J302" s="165"/>
      <c r="L302" s="189"/>
    </row>
    <row r="303" spans="1:12" customFormat="1">
      <c r="A303" s="165"/>
      <c r="B303" s="165"/>
      <c r="C303" s="165"/>
      <c r="D303" s="165"/>
      <c r="E303" s="165"/>
      <c r="F303" s="165"/>
      <c r="G303" s="165"/>
      <c r="H303" s="165"/>
      <c r="I303" s="165"/>
      <c r="J303" s="165"/>
      <c r="L303" s="189"/>
    </row>
    <row r="304" spans="1:12" customFormat="1">
      <c r="A304" s="165"/>
      <c r="B304" s="165"/>
      <c r="C304" s="165"/>
      <c r="D304" s="165"/>
      <c r="E304" s="165"/>
      <c r="F304" s="165"/>
      <c r="G304" s="165"/>
      <c r="H304" s="165"/>
      <c r="I304" s="165"/>
      <c r="J304" s="165"/>
      <c r="L304" s="189"/>
    </row>
    <row r="305" spans="1:12" customFormat="1">
      <c r="A305" s="165"/>
      <c r="B305" s="165"/>
      <c r="C305" s="165"/>
      <c r="D305" s="165"/>
      <c r="E305" s="165"/>
      <c r="F305" s="165"/>
      <c r="G305" s="165"/>
      <c r="H305" s="165"/>
      <c r="I305" s="165"/>
      <c r="J305" s="165"/>
      <c r="L305" s="189"/>
    </row>
    <row r="306" spans="1:12" customFormat="1">
      <c r="A306" s="165"/>
      <c r="B306" s="165"/>
      <c r="C306" s="165"/>
      <c r="D306" s="165"/>
      <c r="E306" s="165"/>
      <c r="F306" s="165"/>
      <c r="G306" s="165"/>
      <c r="H306" s="165"/>
      <c r="I306" s="165"/>
      <c r="J306" s="165"/>
      <c r="L306" s="189"/>
    </row>
    <row r="307" spans="1:12" customFormat="1">
      <c r="A307" s="165"/>
      <c r="B307" s="165"/>
      <c r="C307" s="165"/>
      <c r="D307" s="165"/>
      <c r="E307" s="165"/>
      <c r="F307" s="165"/>
      <c r="G307" s="165"/>
      <c r="H307" s="165"/>
      <c r="I307" s="165"/>
      <c r="J307" s="165"/>
      <c r="L307" s="189"/>
    </row>
    <row r="308" spans="1:12" customFormat="1">
      <c r="A308" s="165"/>
      <c r="B308" s="165"/>
      <c r="C308" s="165"/>
      <c r="D308" s="165"/>
      <c r="E308" s="165"/>
      <c r="F308" s="165"/>
      <c r="G308" s="165"/>
      <c r="H308" s="165"/>
      <c r="I308" s="165"/>
      <c r="J308" s="165"/>
      <c r="L308" s="189"/>
    </row>
    <row r="309" spans="1:12" customFormat="1">
      <c r="A309" s="165"/>
      <c r="B309" s="165"/>
      <c r="C309" s="165"/>
      <c r="D309" s="165"/>
      <c r="E309" s="165"/>
      <c r="F309" s="165"/>
      <c r="G309" s="165"/>
      <c r="H309" s="165"/>
      <c r="I309" s="165"/>
      <c r="J309" s="165"/>
      <c r="L309" s="189"/>
    </row>
    <row r="310" spans="1:12" customFormat="1">
      <c r="A310" s="165"/>
      <c r="B310" s="165"/>
      <c r="C310" s="165"/>
      <c r="D310" s="165"/>
      <c r="E310" s="165"/>
      <c r="F310" s="165"/>
      <c r="G310" s="165"/>
      <c r="H310" s="165"/>
      <c r="I310" s="165"/>
      <c r="J310" s="165"/>
      <c r="L310" s="189"/>
    </row>
    <row r="311" spans="1:12" customFormat="1">
      <c r="A311" s="165"/>
      <c r="B311" s="165"/>
      <c r="C311" s="165"/>
      <c r="D311" s="165"/>
      <c r="E311" s="165"/>
      <c r="F311" s="165"/>
      <c r="G311" s="165"/>
      <c r="H311" s="165"/>
      <c r="I311" s="165"/>
      <c r="J311" s="165"/>
      <c r="L311" s="189"/>
    </row>
    <row r="312" spans="1:12" customFormat="1">
      <c r="A312" s="165"/>
      <c r="B312" s="165"/>
      <c r="C312" s="165"/>
      <c r="D312" s="165"/>
      <c r="E312" s="165"/>
      <c r="F312" s="165"/>
      <c r="G312" s="165"/>
      <c r="H312" s="165"/>
      <c r="I312" s="165"/>
      <c r="J312" s="165"/>
      <c r="L312" s="189"/>
    </row>
    <row r="313" spans="1:12" customFormat="1">
      <c r="A313" s="165"/>
      <c r="B313" s="165"/>
      <c r="C313" s="165"/>
      <c r="D313" s="165"/>
      <c r="E313" s="165"/>
      <c r="F313" s="165"/>
      <c r="G313" s="165"/>
      <c r="H313" s="165"/>
      <c r="I313" s="165"/>
      <c r="J313" s="165"/>
      <c r="L313" s="189"/>
    </row>
    <row r="314" spans="1:12" customFormat="1">
      <c r="A314" s="165"/>
      <c r="B314" s="165"/>
      <c r="C314" s="165"/>
      <c r="D314" s="165"/>
      <c r="E314" s="165"/>
      <c r="F314" s="165"/>
      <c r="G314" s="165"/>
      <c r="H314" s="165"/>
      <c r="I314" s="165"/>
      <c r="J314" s="165"/>
      <c r="L314" s="189"/>
    </row>
    <row r="315" spans="1:12" customFormat="1">
      <c r="A315" s="165"/>
      <c r="B315" s="165"/>
      <c r="C315" s="165"/>
      <c r="D315" s="165"/>
      <c r="E315" s="165"/>
      <c r="F315" s="165"/>
      <c r="G315" s="165"/>
      <c r="H315" s="165"/>
      <c r="I315" s="165"/>
      <c r="J315" s="165"/>
      <c r="L315" s="189"/>
    </row>
    <row r="316" spans="1:12" customFormat="1">
      <c r="A316" s="165"/>
      <c r="B316" s="165"/>
      <c r="C316" s="165"/>
      <c r="D316" s="165"/>
      <c r="E316" s="165"/>
      <c r="F316" s="165"/>
      <c r="G316" s="165"/>
      <c r="H316" s="165"/>
      <c r="I316" s="165"/>
      <c r="J316" s="165"/>
      <c r="L316" s="189"/>
    </row>
    <row r="317" spans="1:12" customFormat="1">
      <c r="A317" s="165"/>
      <c r="B317" s="165"/>
      <c r="C317" s="165"/>
      <c r="D317" s="165"/>
      <c r="E317" s="165"/>
      <c r="F317" s="165"/>
      <c r="G317" s="165"/>
      <c r="H317" s="165"/>
      <c r="I317" s="165"/>
      <c r="J317" s="165"/>
      <c r="L317" s="189"/>
    </row>
    <row r="318" spans="1:12" customFormat="1">
      <c r="A318" s="165"/>
      <c r="B318" s="165"/>
      <c r="C318" s="165"/>
      <c r="D318" s="165"/>
      <c r="E318" s="165"/>
      <c r="F318" s="165"/>
      <c r="G318" s="165"/>
      <c r="H318" s="165"/>
      <c r="I318" s="165"/>
      <c r="J318" s="165"/>
      <c r="L318" s="189"/>
    </row>
    <row r="319" spans="1:12" customFormat="1">
      <c r="A319" s="165"/>
      <c r="B319" s="165"/>
      <c r="C319" s="165"/>
      <c r="D319" s="165"/>
      <c r="E319" s="165"/>
      <c r="F319" s="165"/>
      <c r="G319" s="165"/>
      <c r="H319" s="165"/>
      <c r="I319" s="165"/>
      <c r="J319" s="165"/>
      <c r="L319" s="189"/>
    </row>
    <row r="320" spans="1:12" customFormat="1">
      <c r="A320" s="165"/>
      <c r="B320" s="165"/>
      <c r="C320" s="165"/>
      <c r="D320" s="165"/>
      <c r="E320" s="165"/>
      <c r="F320" s="165"/>
      <c r="G320" s="165"/>
      <c r="H320" s="165"/>
      <c r="I320" s="165"/>
      <c r="J320" s="165"/>
      <c r="L320" s="189"/>
    </row>
    <row r="321" spans="1:12" customFormat="1">
      <c r="A321" s="165"/>
      <c r="B321" s="165"/>
      <c r="C321" s="165"/>
      <c r="D321" s="165"/>
      <c r="E321" s="165"/>
      <c r="F321" s="165"/>
      <c r="G321" s="165"/>
      <c r="H321" s="165"/>
      <c r="I321" s="165"/>
      <c r="J321" s="165"/>
      <c r="L321" s="189"/>
    </row>
    <row r="322" spans="1:12" customFormat="1">
      <c r="A322" s="165"/>
      <c r="B322" s="165"/>
      <c r="C322" s="165"/>
      <c r="D322" s="165"/>
      <c r="E322" s="165"/>
      <c r="F322" s="165"/>
      <c r="G322" s="165"/>
      <c r="H322" s="165"/>
      <c r="I322" s="165"/>
      <c r="J322" s="165"/>
      <c r="L322" s="189"/>
    </row>
    <row r="323" spans="1:12" customFormat="1">
      <c r="A323" s="165"/>
      <c r="B323" s="165"/>
      <c r="C323" s="165"/>
      <c r="D323" s="165"/>
      <c r="E323" s="165"/>
      <c r="F323" s="165"/>
      <c r="G323" s="165"/>
      <c r="H323" s="165"/>
      <c r="I323" s="165"/>
      <c r="J323" s="165"/>
      <c r="L323" s="189"/>
    </row>
    <row r="324" spans="1:12" customFormat="1">
      <c r="A324" s="165"/>
      <c r="B324" s="165"/>
      <c r="C324" s="165"/>
      <c r="D324" s="165"/>
      <c r="E324" s="165"/>
      <c r="F324" s="165"/>
      <c r="G324" s="165"/>
      <c r="H324" s="165"/>
      <c r="I324" s="165"/>
      <c r="J324" s="165"/>
      <c r="L324" s="189"/>
    </row>
    <row r="325" spans="1:12" customFormat="1">
      <c r="A325" s="165"/>
      <c r="B325" s="165"/>
      <c r="C325" s="165"/>
      <c r="D325" s="165"/>
      <c r="E325" s="165"/>
      <c r="F325" s="165"/>
      <c r="G325" s="165"/>
      <c r="H325" s="165"/>
      <c r="I325" s="165"/>
      <c r="J325" s="165"/>
      <c r="L325" s="189"/>
    </row>
    <row r="326" spans="1:12" customFormat="1">
      <c r="A326" s="165"/>
      <c r="B326" s="165"/>
      <c r="C326" s="165"/>
      <c r="D326" s="165"/>
      <c r="E326" s="165"/>
      <c r="F326" s="165"/>
      <c r="G326" s="165"/>
      <c r="H326" s="165"/>
      <c r="I326" s="165"/>
      <c r="J326" s="165"/>
      <c r="L326" s="189"/>
    </row>
    <row r="327" spans="1:12" customFormat="1">
      <c r="A327" s="165"/>
      <c r="B327" s="165"/>
      <c r="C327" s="165"/>
      <c r="D327" s="165"/>
      <c r="E327" s="165"/>
      <c r="F327" s="165"/>
      <c r="G327" s="165"/>
      <c r="H327" s="165"/>
      <c r="I327" s="165"/>
      <c r="J327" s="165"/>
      <c r="L327" s="189"/>
    </row>
    <row r="328" spans="1:12" customFormat="1">
      <c r="A328" s="165"/>
      <c r="B328" s="165"/>
      <c r="C328" s="165"/>
      <c r="D328" s="165"/>
      <c r="E328" s="165"/>
      <c r="F328" s="165"/>
      <c r="G328" s="165"/>
      <c r="H328" s="165"/>
      <c r="I328" s="165"/>
      <c r="J328" s="165"/>
      <c r="L328" s="189"/>
    </row>
    <row r="329" spans="1:12" customFormat="1">
      <c r="A329" s="165"/>
      <c r="B329" s="165"/>
      <c r="C329" s="165"/>
      <c r="D329" s="165"/>
      <c r="E329" s="165"/>
      <c r="F329" s="165"/>
      <c r="G329" s="165"/>
      <c r="H329" s="165"/>
      <c r="I329" s="165"/>
      <c r="J329" s="165"/>
      <c r="L329" s="189"/>
    </row>
    <row r="330" spans="1:12" customFormat="1">
      <c r="A330" s="165"/>
      <c r="B330" s="165"/>
      <c r="C330" s="165"/>
      <c r="D330" s="165"/>
      <c r="E330" s="165"/>
      <c r="F330" s="165"/>
      <c r="G330" s="165"/>
      <c r="H330" s="165"/>
      <c r="I330" s="165"/>
      <c r="J330" s="165"/>
      <c r="L330" s="189"/>
    </row>
    <row r="331" spans="1:12" customFormat="1">
      <c r="A331" s="165"/>
      <c r="B331" s="165"/>
      <c r="C331" s="165"/>
      <c r="D331" s="165"/>
      <c r="E331" s="165"/>
      <c r="F331" s="165"/>
      <c r="G331" s="165"/>
      <c r="H331" s="165"/>
      <c r="I331" s="165"/>
      <c r="J331" s="165"/>
      <c r="L331" s="189"/>
    </row>
    <row r="332" spans="1:12" customFormat="1">
      <c r="A332" s="165"/>
      <c r="B332" s="165"/>
      <c r="C332" s="165"/>
      <c r="D332" s="165"/>
      <c r="E332" s="165"/>
      <c r="F332" s="165"/>
      <c r="G332" s="165"/>
      <c r="H332" s="165"/>
      <c r="I332" s="165"/>
      <c r="J332" s="165"/>
      <c r="L332" s="189"/>
    </row>
    <row r="333" spans="1:12" customFormat="1">
      <c r="A333" s="165"/>
      <c r="B333" s="165"/>
      <c r="C333" s="165"/>
      <c r="D333" s="165"/>
      <c r="E333" s="165"/>
      <c r="F333" s="165"/>
      <c r="G333" s="165"/>
      <c r="H333" s="165"/>
      <c r="I333" s="165"/>
      <c r="J333" s="165"/>
      <c r="L333" s="189"/>
    </row>
    <row r="334" spans="1:12" customFormat="1">
      <c r="A334" s="165"/>
      <c r="B334" s="165"/>
      <c r="C334" s="165"/>
      <c r="D334" s="165"/>
      <c r="E334" s="165"/>
      <c r="F334" s="165"/>
      <c r="G334" s="165"/>
      <c r="H334" s="165"/>
      <c r="I334" s="165"/>
      <c r="J334" s="165"/>
      <c r="L334" s="189"/>
    </row>
    <row r="335" spans="1:12" customFormat="1">
      <c r="A335" s="165"/>
      <c r="B335" s="165"/>
      <c r="C335" s="165"/>
      <c r="D335" s="165"/>
      <c r="E335" s="165"/>
      <c r="F335" s="165"/>
      <c r="G335" s="165"/>
      <c r="H335" s="165"/>
      <c r="I335" s="165"/>
      <c r="J335" s="165"/>
      <c r="L335" s="189"/>
    </row>
    <row r="336" spans="1:12" customFormat="1">
      <c r="A336" s="165"/>
      <c r="B336" s="165"/>
      <c r="C336" s="165"/>
      <c r="D336" s="165"/>
      <c r="E336" s="165"/>
      <c r="F336" s="165"/>
      <c r="G336" s="165"/>
      <c r="H336" s="165"/>
      <c r="I336" s="165"/>
      <c r="J336" s="165"/>
      <c r="L336" s="189"/>
    </row>
    <row r="337" spans="1:12" customFormat="1">
      <c r="A337" s="165"/>
      <c r="B337" s="165"/>
      <c r="C337" s="165"/>
      <c r="D337" s="165"/>
      <c r="E337" s="165"/>
      <c r="F337" s="165"/>
      <c r="G337" s="165"/>
      <c r="H337" s="165"/>
      <c r="I337" s="165"/>
      <c r="J337" s="165"/>
      <c r="L337" s="189"/>
    </row>
    <row r="338" spans="1:12" customFormat="1">
      <c r="A338" s="165"/>
      <c r="B338" s="165"/>
      <c r="C338" s="165"/>
      <c r="D338" s="165"/>
      <c r="E338" s="165"/>
      <c r="F338" s="165"/>
      <c r="G338" s="165"/>
      <c r="H338" s="165"/>
      <c r="I338" s="165"/>
      <c r="J338" s="165"/>
      <c r="L338" s="189"/>
    </row>
    <row r="339" spans="1:12" customFormat="1">
      <c r="A339" s="165"/>
      <c r="B339" s="165"/>
      <c r="C339" s="165"/>
      <c r="D339" s="165"/>
      <c r="E339" s="165"/>
      <c r="F339" s="165"/>
      <c r="G339" s="165"/>
      <c r="H339" s="165"/>
      <c r="I339" s="165"/>
      <c r="J339" s="165"/>
      <c r="L339" s="189"/>
    </row>
    <row r="340" spans="1:12" customFormat="1">
      <c r="A340" s="165"/>
      <c r="B340" s="165"/>
      <c r="C340" s="165"/>
      <c r="D340" s="165"/>
      <c r="E340" s="165"/>
      <c r="F340" s="165"/>
      <c r="G340" s="165"/>
      <c r="H340" s="165"/>
      <c r="I340" s="165"/>
      <c r="J340" s="165"/>
      <c r="L340" s="189"/>
    </row>
    <row r="341" spans="1:12" customFormat="1">
      <c r="A341" s="165"/>
      <c r="B341" s="165"/>
      <c r="C341" s="165"/>
      <c r="D341" s="165"/>
      <c r="E341" s="165"/>
      <c r="F341" s="165"/>
      <c r="G341" s="165"/>
      <c r="H341" s="165"/>
      <c r="I341" s="165"/>
      <c r="J341" s="165"/>
      <c r="L341" s="189"/>
    </row>
    <row r="342" spans="1:12" customFormat="1">
      <c r="A342" s="165"/>
      <c r="B342" s="165"/>
      <c r="C342" s="165"/>
      <c r="D342" s="165"/>
      <c r="E342" s="165"/>
      <c r="F342" s="165"/>
      <c r="G342" s="165"/>
      <c r="H342" s="165"/>
      <c r="I342" s="165"/>
      <c r="J342" s="165"/>
      <c r="L342" s="189"/>
    </row>
    <row r="343" spans="1:12" customFormat="1">
      <c r="A343" s="165"/>
      <c r="B343" s="165"/>
      <c r="C343" s="165"/>
      <c r="D343" s="165"/>
      <c r="E343" s="165"/>
      <c r="F343" s="165"/>
      <c r="G343" s="165"/>
      <c r="H343" s="165"/>
      <c r="I343" s="165"/>
      <c r="J343" s="165"/>
      <c r="L343" s="189"/>
    </row>
    <row r="344" spans="1:12" customFormat="1">
      <c r="A344" s="165"/>
      <c r="B344" s="165"/>
      <c r="C344" s="165"/>
      <c r="D344" s="165"/>
      <c r="E344" s="165"/>
      <c r="F344" s="165"/>
      <c r="G344" s="165"/>
      <c r="H344" s="165"/>
      <c r="I344" s="165"/>
      <c r="J344" s="165"/>
      <c r="L344" s="189"/>
    </row>
    <row r="345" spans="1:12" customFormat="1">
      <c r="A345" s="165"/>
      <c r="B345" s="165"/>
      <c r="C345" s="165"/>
      <c r="D345" s="165"/>
      <c r="E345" s="165"/>
      <c r="F345" s="165"/>
      <c r="G345" s="165"/>
      <c r="H345" s="165"/>
      <c r="I345" s="165"/>
      <c r="J345" s="165"/>
      <c r="L345" s="189"/>
    </row>
    <row r="346" spans="1:12" customFormat="1">
      <c r="A346" s="165"/>
      <c r="B346" s="165"/>
      <c r="C346" s="165"/>
      <c r="D346" s="165"/>
      <c r="E346" s="165"/>
      <c r="F346" s="165"/>
      <c r="G346" s="165"/>
      <c r="H346" s="165"/>
      <c r="I346" s="165"/>
      <c r="J346" s="165"/>
      <c r="L346" s="189"/>
    </row>
    <row r="347" spans="1:12" customFormat="1">
      <c r="A347" s="165"/>
      <c r="B347" s="165"/>
      <c r="C347" s="165"/>
      <c r="D347" s="165"/>
      <c r="E347" s="165"/>
      <c r="F347" s="165"/>
      <c r="G347" s="165"/>
      <c r="H347" s="165"/>
      <c r="I347" s="165"/>
      <c r="J347" s="165"/>
      <c r="L347" s="189"/>
    </row>
    <row r="348" spans="1:12" customFormat="1">
      <c r="A348" s="165"/>
      <c r="B348" s="165"/>
      <c r="C348" s="165"/>
      <c r="D348" s="165"/>
      <c r="E348" s="165"/>
      <c r="F348" s="165"/>
      <c r="G348" s="165"/>
      <c r="H348" s="165"/>
      <c r="I348" s="165"/>
      <c r="J348" s="165"/>
      <c r="L348" s="189"/>
    </row>
    <row r="349" spans="1:12" customFormat="1">
      <c r="A349" s="165"/>
      <c r="B349" s="165"/>
      <c r="C349" s="165"/>
      <c r="D349" s="165"/>
      <c r="E349" s="165"/>
      <c r="F349" s="165"/>
      <c r="G349" s="165"/>
      <c r="H349" s="165"/>
      <c r="I349" s="165"/>
      <c r="J349" s="165"/>
      <c r="L349" s="189"/>
    </row>
    <row r="350" spans="1:12" customFormat="1">
      <c r="A350" s="165"/>
      <c r="B350" s="165"/>
      <c r="C350" s="165"/>
      <c r="D350" s="165"/>
      <c r="E350" s="165"/>
      <c r="F350" s="165"/>
      <c r="G350" s="165"/>
      <c r="H350" s="165"/>
      <c r="I350" s="165"/>
      <c r="J350" s="165"/>
      <c r="L350" s="189"/>
    </row>
    <row r="351" spans="1:12" customFormat="1">
      <c r="A351" s="165"/>
      <c r="B351" s="165"/>
      <c r="C351" s="165"/>
      <c r="D351" s="165"/>
      <c r="E351" s="165"/>
      <c r="F351" s="165"/>
      <c r="G351" s="165"/>
      <c r="H351" s="165"/>
      <c r="I351" s="165"/>
      <c r="J351" s="165"/>
      <c r="L351" s="189"/>
    </row>
    <row r="352" spans="1:12" customFormat="1">
      <c r="A352" s="165"/>
      <c r="B352" s="165"/>
      <c r="C352" s="165"/>
      <c r="D352" s="165"/>
      <c r="E352" s="165"/>
      <c r="F352" s="165"/>
      <c r="G352" s="165"/>
      <c r="H352" s="165"/>
      <c r="I352" s="165"/>
      <c r="J352" s="165"/>
      <c r="L352" s="189"/>
    </row>
    <row r="353" spans="1:12" customFormat="1">
      <c r="A353" s="165"/>
      <c r="B353" s="165"/>
      <c r="C353" s="165"/>
      <c r="D353" s="165"/>
      <c r="E353" s="165"/>
      <c r="F353" s="165"/>
      <c r="G353" s="165"/>
      <c r="H353" s="165"/>
      <c r="I353" s="165"/>
      <c r="J353" s="165"/>
      <c r="L353" s="189"/>
    </row>
    <row r="354" spans="1:12" customFormat="1">
      <c r="A354" s="165"/>
      <c r="B354" s="165"/>
      <c r="C354" s="165"/>
      <c r="D354" s="165"/>
      <c r="E354" s="165"/>
      <c r="F354" s="165"/>
      <c r="G354" s="165"/>
      <c r="H354" s="165"/>
      <c r="I354" s="165"/>
      <c r="J354" s="165"/>
      <c r="L354" s="189"/>
    </row>
    <row r="355" spans="1:12" customFormat="1">
      <c r="A355" s="165"/>
      <c r="B355" s="165"/>
      <c r="C355" s="165"/>
      <c r="D355" s="165"/>
      <c r="E355" s="165"/>
      <c r="F355" s="165"/>
      <c r="G355" s="165"/>
      <c r="H355" s="165"/>
      <c r="I355" s="165"/>
      <c r="J355" s="165"/>
      <c r="L355" s="189"/>
    </row>
    <row r="356" spans="1:12" customFormat="1">
      <c r="A356" s="165"/>
      <c r="B356" s="165"/>
      <c r="C356" s="165"/>
      <c r="D356" s="165"/>
      <c r="E356" s="165"/>
      <c r="F356" s="165"/>
      <c r="G356" s="165"/>
      <c r="H356" s="165"/>
      <c r="I356" s="165"/>
      <c r="J356" s="165"/>
      <c r="L356" s="189"/>
    </row>
    <row r="357" spans="1:12" customFormat="1">
      <c r="A357" s="165"/>
      <c r="B357" s="165"/>
      <c r="C357" s="165"/>
      <c r="D357" s="165"/>
      <c r="E357" s="165"/>
      <c r="F357" s="165"/>
      <c r="G357" s="165"/>
      <c r="H357" s="165"/>
      <c r="I357" s="165"/>
      <c r="J357" s="165"/>
      <c r="L357" s="189"/>
    </row>
    <row r="358" spans="1:12" customFormat="1">
      <c r="A358" s="165"/>
      <c r="B358" s="165"/>
      <c r="C358" s="165"/>
      <c r="D358" s="165"/>
      <c r="E358" s="165"/>
      <c r="F358" s="165"/>
      <c r="G358" s="165"/>
      <c r="H358" s="165"/>
      <c r="I358" s="165"/>
      <c r="J358" s="165"/>
      <c r="L358" s="189"/>
    </row>
    <row r="359" spans="1:12" customFormat="1">
      <c r="A359" s="165"/>
      <c r="B359" s="165"/>
      <c r="C359" s="165"/>
      <c r="D359" s="165"/>
      <c r="E359" s="165"/>
      <c r="F359" s="165"/>
      <c r="G359" s="165"/>
      <c r="H359" s="165"/>
      <c r="I359" s="165"/>
      <c r="J359" s="165"/>
      <c r="L359" s="189"/>
    </row>
    <row r="360" spans="1:12" customFormat="1">
      <c r="A360" s="165"/>
      <c r="B360" s="165"/>
      <c r="C360" s="165"/>
      <c r="D360" s="165"/>
      <c r="E360" s="165"/>
      <c r="F360" s="165"/>
      <c r="G360" s="165"/>
      <c r="H360" s="165"/>
      <c r="I360" s="165"/>
      <c r="J360" s="165"/>
      <c r="L360" s="189"/>
    </row>
    <row r="361" spans="1:12" customFormat="1">
      <c r="A361" s="165"/>
      <c r="B361" s="165"/>
      <c r="C361" s="165"/>
      <c r="D361" s="165"/>
      <c r="E361" s="165"/>
      <c r="F361" s="165"/>
      <c r="G361" s="165"/>
      <c r="H361" s="165"/>
      <c r="I361" s="165"/>
      <c r="J361" s="165"/>
      <c r="L361" s="189"/>
    </row>
    <row r="362" spans="1:12" customFormat="1">
      <c r="A362" s="165"/>
      <c r="B362" s="165"/>
      <c r="C362" s="165"/>
      <c r="D362" s="165"/>
      <c r="E362" s="165"/>
      <c r="F362" s="165"/>
      <c r="G362" s="165"/>
      <c r="H362" s="165"/>
      <c r="I362" s="165"/>
      <c r="J362" s="165"/>
      <c r="L362" s="189"/>
    </row>
    <row r="363" spans="1:12" customFormat="1">
      <c r="A363" s="165"/>
      <c r="B363" s="165"/>
      <c r="C363" s="165"/>
      <c r="D363" s="165"/>
      <c r="E363" s="165"/>
      <c r="F363" s="165"/>
      <c r="G363" s="165"/>
      <c r="H363" s="165"/>
      <c r="I363" s="165"/>
      <c r="J363" s="165"/>
      <c r="L363" s="189"/>
    </row>
    <row r="364" spans="1:12" customFormat="1">
      <c r="A364" s="165"/>
      <c r="B364" s="165"/>
      <c r="C364" s="165"/>
      <c r="D364" s="165"/>
      <c r="E364" s="165"/>
      <c r="F364" s="165"/>
      <c r="G364" s="165"/>
      <c r="H364" s="165"/>
      <c r="I364" s="165"/>
      <c r="J364" s="165"/>
      <c r="L364" s="189"/>
    </row>
    <row r="365" spans="1:12" customFormat="1">
      <c r="A365" s="165"/>
      <c r="B365" s="165"/>
      <c r="C365" s="165"/>
      <c r="D365" s="165"/>
      <c r="E365" s="165"/>
      <c r="F365" s="165"/>
      <c r="G365" s="165"/>
      <c r="H365" s="165"/>
      <c r="I365" s="165"/>
      <c r="J365" s="165"/>
      <c r="L365" s="189"/>
    </row>
    <row r="366" spans="1:12" customFormat="1">
      <c r="A366" s="165"/>
      <c r="B366" s="165"/>
      <c r="C366" s="165"/>
      <c r="D366" s="165"/>
      <c r="E366" s="165"/>
      <c r="F366" s="165"/>
      <c r="G366" s="165"/>
      <c r="H366" s="165"/>
      <c r="I366" s="165"/>
      <c r="J366" s="165"/>
      <c r="L366" s="189"/>
    </row>
    <row r="367" spans="1:12" customFormat="1">
      <c r="A367" s="165"/>
      <c r="B367" s="165"/>
      <c r="C367" s="165"/>
      <c r="D367" s="165"/>
      <c r="E367" s="165"/>
      <c r="F367" s="165"/>
      <c r="G367" s="165"/>
      <c r="H367" s="165"/>
      <c r="I367" s="165"/>
      <c r="J367" s="165"/>
      <c r="L367" s="189"/>
    </row>
    <row r="368" spans="1:12" customFormat="1">
      <c r="A368" s="165"/>
      <c r="B368" s="165"/>
      <c r="C368" s="165"/>
      <c r="D368" s="165"/>
      <c r="E368" s="165"/>
      <c r="F368" s="165"/>
      <c r="G368" s="165"/>
      <c r="H368" s="165"/>
      <c r="I368" s="165"/>
      <c r="J368" s="165"/>
      <c r="L368" s="189"/>
    </row>
    <row r="369" spans="1:12" customFormat="1">
      <c r="A369" s="165"/>
      <c r="B369" s="165"/>
      <c r="C369" s="165"/>
      <c r="D369" s="165"/>
      <c r="E369" s="165"/>
      <c r="F369" s="165"/>
      <c r="G369" s="165"/>
      <c r="H369" s="165"/>
      <c r="I369" s="165"/>
      <c r="J369" s="165"/>
      <c r="L369" s="189"/>
    </row>
    <row r="370" spans="1:12" customFormat="1">
      <c r="A370" s="165"/>
      <c r="B370" s="165"/>
      <c r="C370" s="165"/>
      <c r="D370" s="165"/>
      <c r="E370" s="165"/>
      <c r="F370" s="165"/>
      <c r="G370" s="165"/>
      <c r="H370" s="165"/>
      <c r="I370" s="165"/>
      <c r="J370" s="165"/>
      <c r="L370" s="189"/>
    </row>
    <row r="371" spans="1:12" customFormat="1">
      <c r="A371" s="165"/>
      <c r="B371" s="165"/>
      <c r="C371" s="165"/>
      <c r="D371" s="165"/>
      <c r="E371" s="165"/>
      <c r="F371" s="165"/>
      <c r="G371" s="165"/>
      <c r="H371" s="165"/>
      <c r="I371" s="165"/>
      <c r="J371" s="165"/>
      <c r="L371" s="189"/>
    </row>
    <row r="372" spans="1:12" customFormat="1">
      <c r="A372" s="165"/>
      <c r="B372" s="165"/>
      <c r="C372" s="165"/>
      <c r="D372" s="165"/>
      <c r="E372" s="165"/>
      <c r="F372" s="165"/>
      <c r="G372" s="165"/>
      <c r="H372" s="165"/>
      <c r="I372" s="165"/>
      <c r="J372" s="165"/>
      <c r="L372" s="189"/>
    </row>
    <row r="373" spans="1:12" customFormat="1">
      <c r="A373" s="165"/>
      <c r="B373" s="165"/>
      <c r="C373" s="165"/>
      <c r="D373" s="165"/>
      <c r="E373" s="165"/>
      <c r="F373" s="165"/>
      <c r="G373" s="165"/>
      <c r="H373" s="165"/>
      <c r="I373" s="165"/>
      <c r="J373" s="165"/>
      <c r="L373" s="189"/>
    </row>
    <row r="374" spans="1:12" customFormat="1">
      <c r="A374" s="165"/>
      <c r="B374" s="165"/>
      <c r="C374" s="165"/>
      <c r="D374" s="165"/>
      <c r="E374" s="165"/>
      <c r="F374" s="165"/>
      <c r="G374" s="165"/>
      <c r="H374" s="165"/>
      <c r="I374" s="165"/>
      <c r="J374" s="165"/>
      <c r="L374" s="189"/>
    </row>
    <row r="375" spans="1:12" customFormat="1">
      <c r="A375" s="165"/>
      <c r="B375" s="165"/>
      <c r="C375" s="165"/>
      <c r="D375" s="165"/>
      <c r="E375" s="165"/>
      <c r="F375" s="165"/>
      <c r="G375" s="165"/>
      <c r="H375" s="165"/>
      <c r="I375" s="165"/>
      <c r="J375" s="165"/>
      <c r="L375" s="189"/>
    </row>
    <row r="376" spans="1:12" customFormat="1">
      <c r="A376" s="165"/>
      <c r="B376" s="165"/>
      <c r="C376" s="165"/>
      <c r="D376" s="165"/>
      <c r="E376" s="165"/>
      <c r="F376" s="165"/>
      <c r="G376" s="165"/>
      <c r="H376" s="165"/>
      <c r="I376" s="165"/>
      <c r="J376" s="165"/>
      <c r="L376" s="189"/>
    </row>
    <row r="377" spans="1:12" customFormat="1">
      <c r="A377" s="165"/>
      <c r="B377" s="165"/>
      <c r="C377" s="165"/>
      <c r="D377" s="165"/>
      <c r="E377" s="165"/>
      <c r="F377" s="165"/>
      <c r="G377" s="165"/>
      <c r="H377" s="165"/>
      <c r="I377" s="165"/>
      <c r="J377" s="165"/>
      <c r="L377" s="189"/>
    </row>
    <row r="378" spans="1:12" customFormat="1">
      <c r="A378" s="165"/>
      <c r="B378" s="165"/>
      <c r="C378" s="165"/>
      <c r="D378" s="165"/>
      <c r="E378" s="165"/>
      <c r="F378" s="165"/>
      <c r="G378" s="165"/>
      <c r="H378" s="165"/>
      <c r="I378" s="165"/>
      <c r="J378" s="165"/>
      <c r="L378" s="189"/>
    </row>
    <row r="379" spans="1:12" customFormat="1">
      <c r="A379" s="165"/>
      <c r="B379" s="165"/>
      <c r="C379" s="165"/>
      <c r="D379" s="165"/>
      <c r="E379" s="165"/>
      <c r="F379" s="165"/>
      <c r="G379" s="165"/>
      <c r="H379" s="165"/>
      <c r="I379" s="165"/>
      <c r="J379" s="165"/>
      <c r="L379" s="189"/>
    </row>
    <row r="380" spans="1:12" customFormat="1">
      <c r="A380" s="165"/>
      <c r="B380" s="165"/>
      <c r="C380" s="165"/>
      <c r="D380" s="165"/>
      <c r="E380" s="165"/>
      <c r="F380" s="165"/>
      <c r="G380" s="165"/>
      <c r="H380" s="165"/>
      <c r="I380" s="165"/>
      <c r="J380" s="165"/>
      <c r="L380" s="189"/>
    </row>
    <row r="381" spans="1:12" customFormat="1">
      <c r="A381" s="165"/>
      <c r="B381" s="165"/>
      <c r="C381" s="165"/>
      <c r="D381" s="165"/>
      <c r="E381" s="165"/>
      <c r="F381" s="165"/>
      <c r="G381" s="165"/>
      <c r="H381" s="165"/>
      <c r="I381" s="165"/>
      <c r="J381" s="165"/>
      <c r="L381" s="189"/>
    </row>
    <row r="382" spans="1:12" customFormat="1">
      <c r="A382" s="165"/>
      <c r="B382" s="165"/>
      <c r="C382" s="165"/>
      <c r="D382" s="165"/>
      <c r="E382" s="165"/>
      <c r="F382" s="165"/>
      <c r="G382" s="165"/>
      <c r="H382" s="165"/>
      <c r="I382" s="165"/>
      <c r="J382" s="165"/>
      <c r="L382" s="189"/>
    </row>
    <row r="383" spans="1:12" customFormat="1">
      <c r="A383" s="165"/>
      <c r="B383" s="165"/>
      <c r="C383" s="165"/>
      <c r="D383" s="165"/>
      <c r="E383" s="165"/>
      <c r="F383" s="165"/>
      <c r="G383" s="165"/>
      <c r="H383" s="165"/>
      <c r="I383" s="165"/>
      <c r="J383" s="165"/>
      <c r="L383" s="189"/>
    </row>
    <row r="384" spans="1:12" customFormat="1">
      <c r="A384" s="165"/>
      <c r="B384" s="165"/>
      <c r="C384" s="165"/>
      <c r="D384" s="165"/>
      <c r="E384" s="165"/>
      <c r="F384" s="165"/>
      <c r="G384" s="165"/>
      <c r="H384" s="165"/>
      <c r="I384" s="165"/>
      <c r="J384" s="165"/>
      <c r="L384" s="189"/>
    </row>
    <row r="385" spans="1:12" customFormat="1">
      <c r="A385" s="165"/>
      <c r="B385" s="165"/>
      <c r="C385" s="165"/>
      <c r="D385" s="165"/>
      <c r="E385" s="165"/>
      <c r="F385" s="165"/>
      <c r="G385" s="165"/>
      <c r="H385" s="165"/>
      <c r="I385" s="165"/>
      <c r="J385" s="165"/>
      <c r="L385" s="189"/>
    </row>
    <row r="386" spans="1:12" customFormat="1">
      <c r="A386" s="165"/>
      <c r="B386" s="165"/>
      <c r="C386" s="165"/>
      <c r="D386" s="165"/>
      <c r="E386" s="165"/>
      <c r="F386" s="165"/>
      <c r="G386" s="165"/>
      <c r="H386" s="165"/>
      <c r="I386" s="165"/>
      <c r="J386" s="165"/>
      <c r="L386" s="189"/>
    </row>
    <row r="387" spans="1:12" customFormat="1">
      <c r="A387" s="165"/>
      <c r="B387" s="165"/>
      <c r="C387" s="165"/>
      <c r="D387" s="165"/>
      <c r="E387" s="165"/>
      <c r="F387" s="165"/>
      <c r="G387" s="165"/>
      <c r="H387" s="165"/>
      <c r="I387" s="165"/>
      <c r="J387" s="165"/>
      <c r="L387" s="189"/>
    </row>
    <row r="388" spans="1:12" customFormat="1">
      <c r="A388" s="165"/>
      <c r="B388" s="165"/>
      <c r="C388" s="165"/>
      <c r="D388" s="165"/>
      <c r="E388" s="165"/>
      <c r="F388" s="165"/>
      <c r="G388" s="165"/>
      <c r="H388" s="165"/>
      <c r="I388" s="165"/>
      <c r="J388" s="165"/>
      <c r="L388" s="189"/>
    </row>
    <row r="389" spans="1:12" customFormat="1">
      <c r="A389" s="165"/>
      <c r="B389" s="165"/>
      <c r="C389" s="165"/>
      <c r="D389" s="165"/>
      <c r="E389" s="165"/>
      <c r="F389" s="165"/>
      <c r="G389" s="165"/>
      <c r="H389" s="165"/>
      <c r="I389" s="165"/>
      <c r="J389" s="165"/>
      <c r="L389" s="189"/>
    </row>
    <row r="390" spans="1:12" customFormat="1">
      <c r="A390" s="165"/>
      <c r="B390" s="165"/>
      <c r="C390" s="165"/>
      <c r="D390" s="165"/>
      <c r="E390" s="165"/>
      <c r="F390" s="165"/>
      <c r="G390" s="165"/>
      <c r="H390" s="165"/>
      <c r="I390" s="165"/>
      <c r="J390" s="165"/>
      <c r="L390" s="189"/>
    </row>
    <row r="391" spans="1:12" customFormat="1">
      <c r="A391" s="165"/>
      <c r="B391" s="165"/>
      <c r="C391" s="165"/>
      <c r="D391" s="165"/>
      <c r="E391" s="165"/>
      <c r="F391" s="165"/>
      <c r="G391" s="165"/>
      <c r="H391" s="165"/>
      <c r="I391" s="165"/>
      <c r="J391" s="165"/>
      <c r="L391" s="189"/>
    </row>
    <row r="392" spans="1:12" customFormat="1">
      <c r="A392" s="165"/>
      <c r="B392" s="165"/>
      <c r="C392" s="165"/>
      <c r="D392" s="165"/>
      <c r="E392" s="165"/>
      <c r="F392" s="165"/>
      <c r="G392" s="165"/>
      <c r="H392" s="165"/>
      <c r="I392" s="165"/>
      <c r="J392" s="165"/>
      <c r="L392" s="189"/>
    </row>
    <row r="393" spans="1:12" customFormat="1">
      <c r="A393" s="165"/>
      <c r="B393" s="165"/>
      <c r="C393" s="165"/>
      <c r="D393" s="165"/>
      <c r="E393" s="165"/>
      <c r="F393" s="165"/>
      <c r="G393" s="165"/>
      <c r="H393" s="165"/>
      <c r="I393" s="165"/>
      <c r="J393" s="165"/>
      <c r="L393" s="189"/>
    </row>
    <row r="394" spans="1:12" customFormat="1">
      <c r="A394" s="165"/>
      <c r="B394" s="165"/>
      <c r="C394" s="165"/>
      <c r="D394" s="165"/>
      <c r="E394" s="165"/>
      <c r="F394" s="165"/>
      <c r="G394" s="165"/>
      <c r="H394" s="165"/>
      <c r="I394" s="165"/>
      <c r="J394" s="165"/>
      <c r="L394" s="189"/>
    </row>
    <row r="395" spans="1:12" customFormat="1">
      <c r="A395" s="165"/>
      <c r="B395" s="165"/>
      <c r="C395" s="165"/>
      <c r="D395" s="165"/>
      <c r="E395" s="165"/>
      <c r="F395" s="165"/>
      <c r="G395" s="165"/>
      <c r="H395" s="165"/>
      <c r="I395" s="165"/>
      <c r="J395" s="165"/>
      <c r="L395" s="189"/>
    </row>
    <row r="396" spans="1:12" customFormat="1">
      <c r="A396" s="165"/>
      <c r="B396" s="165"/>
      <c r="C396" s="165"/>
      <c r="D396" s="165"/>
      <c r="E396" s="165"/>
      <c r="F396" s="165"/>
      <c r="G396" s="165"/>
      <c r="H396" s="165"/>
      <c r="I396" s="165"/>
      <c r="J396" s="165"/>
      <c r="L396" s="189"/>
    </row>
    <row r="397" spans="1:12" customFormat="1">
      <c r="A397" s="165"/>
      <c r="B397" s="165"/>
      <c r="C397" s="165"/>
      <c r="D397" s="165"/>
      <c r="E397" s="165"/>
      <c r="F397" s="165"/>
      <c r="G397" s="165"/>
      <c r="H397" s="165"/>
      <c r="I397" s="165"/>
      <c r="J397" s="165"/>
      <c r="L397" s="189"/>
    </row>
    <row r="398" spans="1:12" customFormat="1">
      <c r="A398" s="165"/>
      <c r="B398" s="165"/>
      <c r="C398" s="165"/>
      <c r="D398" s="165"/>
      <c r="E398" s="165"/>
      <c r="F398" s="165"/>
      <c r="G398" s="165"/>
      <c r="H398" s="165"/>
      <c r="I398" s="165"/>
      <c r="J398" s="165"/>
      <c r="L398" s="189"/>
    </row>
    <row r="399" spans="1:12" customFormat="1">
      <c r="A399" s="165"/>
      <c r="B399" s="165"/>
      <c r="C399" s="165"/>
      <c r="D399" s="165"/>
      <c r="E399" s="165"/>
      <c r="F399" s="165"/>
      <c r="G399" s="165"/>
      <c r="H399" s="165"/>
      <c r="I399" s="165"/>
      <c r="J399" s="165"/>
      <c r="L399" s="189"/>
    </row>
    <row r="400" spans="1:12" customFormat="1">
      <c r="A400" s="165"/>
      <c r="B400" s="165"/>
      <c r="C400" s="165"/>
      <c r="D400" s="165"/>
      <c r="E400" s="165"/>
      <c r="F400" s="165"/>
      <c r="G400" s="165"/>
      <c r="H400" s="165"/>
      <c r="I400" s="165"/>
      <c r="J400" s="165"/>
      <c r="L400" s="189"/>
    </row>
    <row r="401" spans="1:12" customFormat="1">
      <c r="A401" s="165"/>
      <c r="B401" s="165"/>
      <c r="C401" s="165"/>
      <c r="D401" s="165"/>
      <c r="E401" s="165"/>
      <c r="F401" s="165"/>
      <c r="G401" s="165"/>
      <c r="H401" s="165"/>
      <c r="I401" s="165"/>
      <c r="J401" s="165"/>
      <c r="L401" s="189"/>
    </row>
    <row r="402" spans="1:12" customFormat="1">
      <c r="A402" s="165"/>
      <c r="B402" s="165"/>
      <c r="C402" s="165"/>
      <c r="D402" s="165"/>
      <c r="E402" s="165"/>
      <c r="F402" s="165"/>
      <c r="G402" s="165"/>
      <c r="H402" s="165"/>
      <c r="I402" s="165"/>
      <c r="J402" s="165"/>
      <c r="L402" s="189"/>
    </row>
    <row r="403" spans="1:12" customFormat="1">
      <c r="A403" s="165"/>
      <c r="B403" s="165"/>
      <c r="C403" s="165"/>
      <c r="D403" s="165"/>
      <c r="E403" s="165"/>
      <c r="F403" s="165"/>
      <c r="G403" s="165"/>
      <c r="H403" s="165"/>
      <c r="I403" s="165"/>
      <c r="J403" s="165"/>
      <c r="L403" s="189"/>
    </row>
    <row r="404" spans="1:12" customFormat="1">
      <c r="A404" s="165"/>
      <c r="B404" s="165"/>
      <c r="C404" s="165"/>
      <c r="D404" s="165"/>
      <c r="E404" s="165"/>
      <c r="F404" s="165"/>
      <c r="G404" s="165"/>
      <c r="H404" s="165"/>
      <c r="I404" s="165"/>
      <c r="J404" s="165"/>
      <c r="L404" s="189"/>
    </row>
    <row r="405" spans="1:12" customFormat="1">
      <c r="A405" s="165"/>
      <c r="B405" s="165"/>
      <c r="C405" s="165"/>
      <c r="D405" s="165"/>
      <c r="E405" s="165"/>
      <c r="F405" s="165"/>
      <c r="G405" s="165"/>
      <c r="H405" s="165"/>
      <c r="I405" s="165"/>
      <c r="J405" s="165"/>
      <c r="L405" s="189"/>
    </row>
    <row r="406" spans="1:12" customFormat="1">
      <c r="A406" s="165"/>
      <c r="B406" s="165"/>
      <c r="C406" s="165"/>
      <c r="D406" s="165"/>
      <c r="E406" s="165"/>
      <c r="F406" s="165"/>
      <c r="G406" s="165"/>
      <c r="H406" s="165"/>
      <c r="I406" s="165"/>
      <c r="J406" s="165"/>
      <c r="L406" s="189"/>
    </row>
    <row r="407" spans="1:12" customFormat="1">
      <c r="A407" s="165"/>
      <c r="B407" s="165"/>
      <c r="C407" s="165"/>
      <c r="D407" s="165"/>
      <c r="E407" s="165"/>
      <c r="F407" s="165"/>
      <c r="G407" s="165"/>
      <c r="H407" s="165"/>
      <c r="I407" s="165"/>
      <c r="J407" s="165"/>
      <c r="L407" s="189"/>
    </row>
    <row r="408" spans="1:12" customFormat="1">
      <c r="A408" s="165"/>
      <c r="B408" s="165"/>
      <c r="C408" s="165"/>
      <c r="D408" s="165"/>
      <c r="E408" s="165"/>
      <c r="F408" s="165"/>
      <c r="G408" s="165"/>
      <c r="H408" s="165"/>
      <c r="I408" s="165"/>
      <c r="J408" s="165"/>
      <c r="L408" s="189"/>
    </row>
    <row r="409" spans="1:12" customFormat="1">
      <c r="A409" s="165"/>
      <c r="B409" s="165"/>
      <c r="C409" s="165"/>
      <c r="D409" s="165"/>
      <c r="E409" s="165"/>
      <c r="F409" s="165"/>
      <c r="G409" s="165"/>
      <c r="H409" s="165"/>
      <c r="I409" s="165"/>
      <c r="J409" s="165"/>
      <c r="L409" s="189"/>
    </row>
    <row r="410" spans="1:12" customFormat="1">
      <c r="A410" s="165"/>
      <c r="B410" s="165"/>
      <c r="C410" s="165"/>
      <c r="D410" s="165"/>
      <c r="E410" s="165"/>
      <c r="F410" s="165"/>
      <c r="G410" s="165"/>
      <c r="H410" s="165"/>
      <c r="I410" s="165"/>
      <c r="J410" s="165"/>
      <c r="L410" s="189"/>
    </row>
    <row r="411" spans="1:12" customFormat="1">
      <c r="A411" s="165"/>
      <c r="B411" s="165"/>
      <c r="C411" s="165"/>
      <c r="D411" s="165"/>
      <c r="E411" s="165"/>
      <c r="F411" s="165"/>
      <c r="G411" s="165"/>
      <c r="H411" s="165"/>
      <c r="I411" s="165"/>
      <c r="J411" s="165"/>
      <c r="L411" s="189"/>
    </row>
    <row r="412" spans="1:12" customFormat="1">
      <c r="A412" s="165"/>
      <c r="B412" s="165"/>
      <c r="C412" s="165"/>
      <c r="D412" s="165"/>
      <c r="E412" s="165"/>
      <c r="F412" s="165"/>
      <c r="G412" s="165"/>
      <c r="H412" s="165"/>
      <c r="I412" s="165"/>
      <c r="J412" s="165"/>
      <c r="L412" s="189"/>
    </row>
    <row r="413" spans="1:12" customFormat="1">
      <c r="A413" s="165"/>
      <c r="B413" s="165"/>
      <c r="C413" s="165"/>
      <c r="D413" s="165"/>
      <c r="E413" s="165"/>
      <c r="F413" s="165"/>
      <c r="G413" s="165"/>
      <c r="H413" s="165"/>
      <c r="I413" s="165"/>
      <c r="J413" s="165"/>
      <c r="L413" s="189"/>
    </row>
    <row r="414" spans="1:12" customFormat="1">
      <c r="A414" s="165"/>
      <c r="B414" s="165"/>
      <c r="C414" s="165"/>
      <c r="D414" s="165"/>
      <c r="E414" s="165"/>
      <c r="F414" s="165"/>
      <c r="G414" s="165"/>
      <c r="H414" s="165"/>
      <c r="I414" s="165"/>
      <c r="J414" s="165"/>
      <c r="L414" s="189"/>
    </row>
    <row r="415" spans="1:12" customFormat="1">
      <c r="A415" s="165"/>
      <c r="B415" s="165"/>
      <c r="C415" s="165"/>
      <c r="D415" s="165"/>
      <c r="E415" s="165"/>
      <c r="F415" s="165"/>
      <c r="G415" s="165"/>
      <c r="H415" s="165"/>
      <c r="I415" s="165"/>
      <c r="J415" s="165"/>
      <c r="L415" s="189"/>
    </row>
    <row r="416" spans="1:12" customFormat="1">
      <c r="A416" s="165"/>
      <c r="B416" s="165"/>
      <c r="C416" s="165"/>
      <c r="D416" s="165"/>
      <c r="E416" s="165"/>
      <c r="F416" s="165"/>
      <c r="G416" s="165"/>
      <c r="H416" s="165"/>
      <c r="I416" s="165"/>
      <c r="J416" s="165"/>
      <c r="L416" s="189"/>
    </row>
    <row r="417" spans="1:12" customFormat="1">
      <c r="A417" s="165"/>
      <c r="B417" s="165"/>
      <c r="C417" s="165"/>
      <c r="D417" s="165"/>
      <c r="E417" s="165"/>
      <c r="F417" s="165"/>
      <c r="G417" s="165"/>
      <c r="H417" s="165"/>
      <c r="I417" s="165"/>
      <c r="J417" s="165"/>
      <c r="L417" s="189"/>
    </row>
    <row r="418" spans="1:12" customFormat="1">
      <c r="A418" s="165"/>
      <c r="B418" s="165"/>
      <c r="C418" s="165"/>
      <c r="D418" s="165"/>
      <c r="E418" s="165"/>
      <c r="F418" s="165"/>
      <c r="G418" s="165"/>
      <c r="H418" s="165"/>
      <c r="I418" s="165"/>
      <c r="J418" s="165"/>
      <c r="L418" s="189"/>
    </row>
    <row r="419" spans="1:12" customFormat="1">
      <c r="A419" s="165"/>
      <c r="B419" s="165"/>
      <c r="C419" s="165"/>
      <c r="D419" s="165"/>
      <c r="E419" s="165"/>
      <c r="F419" s="165"/>
      <c r="G419" s="165"/>
      <c r="H419" s="165"/>
      <c r="I419" s="165"/>
      <c r="J419" s="165"/>
      <c r="L419" s="189"/>
    </row>
    <row r="420" spans="1:12" customFormat="1">
      <c r="A420" s="165"/>
      <c r="B420" s="165"/>
      <c r="C420" s="165"/>
      <c r="D420" s="165"/>
      <c r="E420" s="165"/>
      <c r="F420" s="165"/>
      <c r="G420" s="165"/>
      <c r="H420" s="165"/>
      <c r="I420" s="165"/>
      <c r="J420" s="165"/>
      <c r="L420" s="189"/>
    </row>
    <row r="421" spans="1:12" customFormat="1">
      <c r="A421" s="165"/>
      <c r="B421" s="165"/>
      <c r="C421" s="165"/>
      <c r="D421" s="165"/>
      <c r="E421" s="165"/>
      <c r="F421" s="165"/>
      <c r="G421" s="165"/>
      <c r="H421" s="165"/>
      <c r="I421" s="165"/>
      <c r="J421" s="165"/>
      <c r="L421" s="189"/>
    </row>
    <row r="422" spans="1:12" customFormat="1">
      <c r="A422" s="165"/>
      <c r="B422" s="165"/>
      <c r="C422" s="165"/>
      <c r="D422" s="165"/>
      <c r="E422" s="165"/>
      <c r="F422" s="165"/>
      <c r="G422" s="165"/>
      <c r="H422" s="165"/>
      <c r="I422" s="165"/>
      <c r="J422" s="165"/>
      <c r="L422" s="189"/>
    </row>
    <row r="423" spans="1:12" customFormat="1">
      <c r="A423" s="165"/>
      <c r="B423" s="165"/>
      <c r="C423" s="165"/>
      <c r="D423" s="165"/>
      <c r="E423" s="165"/>
      <c r="F423" s="165"/>
      <c r="G423" s="165"/>
      <c r="H423" s="165"/>
      <c r="I423" s="165"/>
      <c r="J423" s="165"/>
      <c r="L423" s="189"/>
    </row>
    <row r="424" spans="1:12" customFormat="1">
      <c r="A424" s="165"/>
      <c r="B424" s="165"/>
      <c r="C424" s="165"/>
      <c r="D424" s="165"/>
      <c r="E424" s="165"/>
      <c r="F424" s="165"/>
      <c r="G424" s="165"/>
      <c r="H424" s="165"/>
      <c r="I424" s="165"/>
      <c r="J424" s="165"/>
      <c r="L424" s="189"/>
    </row>
    <row r="425" spans="1:12" customFormat="1">
      <c r="A425" s="165"/>
      <c r="B425" s="165"/>
      <c r="C425" s="165"/>
      <c r="D425" s="165"/>
      <c r="E425" s="165"/>
      <c r="F425" s="165"/>
      <c r="G425" s="165"/>
      <c r="H425" s="165"/>
      <c r="I425" s="165"/>
      <c r="J425" s="165"/>
      <c r="L425" s="189"/>
    </row>
    <row r="426" spans="1:12" customFormat="1">
      <c r="A426" s="165"/>
      <c r="B426" s="165"/>
      <c r="C426" s="165"/>
      <c r="D426" s="165"/>
      <c r="E426" s="165"/>
      <c r="F426" s="165"/>
      <c r="G426" s="165"/>
      <c r="H426" s="165"/>
      <c r="I426" s="165"/>
      <c r="J426" s="165"/>
      <c r="L426" s="189"/>
    </row>
    <row r="427" spans="1:12" customFormat="1">
      <c r="A427" s="165"/>
      <c r="B427" s="165"/>
      <c r="C427" s="165"/>
      <c r="D427" s="165"/>
      <c r="E427" s="165"/>
      <c r="F427" s="165"/>
      <c r="G427" s="165"/>
      <c r="H427" s="165"/>
      <c r="I427" s="165"/>
      <c r="J427" s="165"/>
      <c r="L427" s="189"/>
    </row>
    <row r="428" spans="1:12" customFormat="1">
      <c r="A428" s="165"/>
      <c r="B428" s="165"/>
      <c r="C428" s="165"/>
      <c r="D428" s="165"/>
      <c r="E428" s="165"/>
      <c r="F428" s="165"/>
      <c r="G428" s="165"/>
      <c r="H428" s="165"/>
      <c r="I428" s="165"/>
      <c r="J428" s="165"/>
      <c r="L428" s="189"/>
    </row>
    <row r="429" spans="1:12" customFormat="1">
      <c r="A429" s="165"/>
      <c r="B429" s="165"/>
      <c r="C429" s="165"/>
      <c r="D429" s="165"/>
      <c r="E429" s="165"/>
      <c r="F429" s="165"/>
      <c r="G429" s="165"/>
      <c r="H429" s="165"/>
      <c r="I429" s="165"/>
      <c r="J429" s="165"/>
      <c r="L429" s="189"/>
    </row>
    <row r="430" spans="1:12" customFormat="1">
      <c r="A430" s="165"/>
      <c r="B430" s="165"/>
      <c r="C430" s="165"/>
      <c r="D430" s="165"/>
      <c r="E430" s="165"/>
      <c r="F430" s="165"/>
      <c r="G430" s="165"/>
      <c r="H430" s="165"/>
      <c r="I430" s="165"/>
      <c r="J430" s="165"/>
      <c r="L430" s="189"/>
    </row>
    <row r="431" spans="1:12" customFormat="1">
      <c r="A431" s="165"/>
      <c r="B431" s="165"/>
      <c r="C431" s="165"/>
      <c r="D431" s="165"/>
      <c r="E431" s="165"/>
      <c r="F431" s="165"/>
      <c r="G431" s="165"/>
      <c r="H431" s="165"/>
      <c r="I431" s="165"/>
      <c r="J431" s="165"/>
      <c r="L431" s="189"/>
    </row>
    <row r="432" spans="1:12" customFormat="1">
      <c r="A432" s="165"/>
      <c r="B432" s="165"/>
      <c r="C432" s="165"/>
      <c r="D432" s="165"/>
      <c r="E432" s="165"/>
      <c r="F432" s="165"/>
      <c r="G432" s="165"/>
      <c r="H432" s="165"/>
      <c r="I432" s="165"/>
      <c r="J432" s="165"/>
      <c r="L432" s="189"/>
    </row>
    <row r="433" spans="1:12" customFormat="1">
      <c r="A433" s="165"/>
      <c r="B433" s="165"/>
      <c r="C433" s="165"/>
      <c r="D433" s="165"/>
      <c r="E433" s="165"/>
      <c r="F433" s="165"/>
      <c r="G433" s="165"/>
      <c r="H433" s="165"/>
      <c r="I433" s="165"/>
      <c r="J433" s="165"/>
      <c r="L433" s="189"/>
    </row>
    <row r="434" spans="1:12" customFormat="1">
      <c r="A434" s="165"/>
      <c r="B434" s="165"/>
      <c r="C434" s="165"/>
      <c r="D434" s="165"/>
      <c r="E434" s="165"/>
      <c r="F434" s="165"/>
      <c r="G434" s="165"/>
      <c r="H434" s="165"/>
      <c r="I434" s="165"/>
      <c r="J434" s="165"/>
      <c r="L434" s="189"/>
    </row>
    <row r="435" spans="1:12" customFormat="1">
      <c r="A435" s="165"/>
      <c r="B435" s="165"/>
      <c r="C435" s="165"/>
      <c r="D435" s="165"/>
      <c r="E435" s="165"/>
      <c r="F435" s="165"/>
      <c r="G435" s="165"/>
      <c r="H435" s="165"/>
      <c r="I435" s="165"/>
      <c r="J435" s="165"/>
      <c r="L435" s="189"/>
    </row>
    <row r="436" spans="1:12" customFormat="1">
      <c r="A436" s="165"/>
      <c r="B436" s="165"/>
      <c r="C436" s="165"/>
      <c r="D436" s="165"/>
      <c r="E436" s="165"/>
      <c r="F436" s="165"/>
      <c r="G436" s="165"/>
      <c r="H436" s="165"/>
      <c r="I436" s="165"/>
      <c r="J436" s="165"/>
      <c r="L436" s="189"/>
    </row>
    <row r="437" spans="1:12" customFormat="1">
      <c r="A437" s="165"/>
      <c r="B437" s="165"/>
      <c r="C437" s="165"/>
      <c r="D437" s="165"/>
      <c r="E437" s="165"/>
      <c r="F437" s="165"/>
      <c r="G437" s="165"/>
      <c r="H437" s="165"/>
      <c r="I437" s="165"/>
      <c r="J437" s="165"/>
      <c r="L437" s="189"/>
    </row>
    <row r="438" spans="1:12" customFormat="1">
      <c r="A438" s="165"/>
      <c r="B438" s="165"/>
      <c r="C438" s="165"/>
      <c r="D438" s="165"/>
      <c r="E438" s="165"/>
      <c r="F438" s="165"/>
      <c r="G438" s="165"/>
      <c r="H438" s="165"/>
      <c r="I438" s="165"/>
      <c r="J438" s="165"/>
      <c r="L438" s="189"/>
    </row>
    <row r="439" spans="1:12" customFormat="1">
      <c r="A439" s="165"/>
      <c r="B439" s="165"/>
      <c r="C439" s="165"/>
      <c r="D439" s="165"/>
      <c r="E439" s="165"/>
      <c r="F439" s="165"/>
      <c r="G439" s="165"/>
      <c r="H439" s="165"/>
      <c r="I439" s="165"/>
      <c r="J439" s="165"/>
      <c r="L439" s="189"/>
    </row>
    <row r="440" spans="1:12" customFormat="1">
      <c r="A440" s="165"/>
      <c r="B440" s="165"/>
      <c r="C440" s="165"/>
      <c r="D440" s="165"/>
      <c r="E440" s="165"/>
      <c r="F440" s="165"/>
      <c r="G440" s="165"/>
      <c r="H440" s="165"/>
      <c r="I440" s="165"/>
      <c r="J440" s="165"/>
      <c r="L440" s="189"/>
    </row>
    <row r="441" spans="1:12" customFormat="1">
      <c r="A441" s="165"/>
      <c r="B441" s="165"/>
      <c r="C441" s="165"/>
      <c r="D441" s="165"/>
      <c r="E441" s="165"/>
      <c r="F441" s="165"/>
      <c r="G441" s="165"/>
      <c r="H441" s="165"/>
      <c r="I441" s="165"/>
      <c r="J441" s="165"/>
      <c r="L441" s="189"/>
    </row>
    <row r="442" spans="1:12" customFormat="1">
      <c r="A442" s="165"/>
      <c r="B442" s="165"/>
      <c r="C442" s="165"/>
      <c r="D442" s="165"/>
      <c r="E442" s="165"/>
      <c r="F442" s="165"/>
      <c r="G442" s="165"/>
      <c r="H442" s="165"/>
      <c r="I442" s="165"/>
      <c r="J442" s="165"/>
      <c r="L442" s="189"/>
    </row>
    <row r="443" spans="1:12" customFormat="1">
      <c r="A443" s="165"/>
      <c r="B443" s="165"/>
      <c r="C443" s="165"/>
      <c r="D443" s="165"/>
      <c r="E443" s="165"/>
      <c r="F443" s="165"/>
      <c r="G443" s="165"/>
      <c r="H443" s="165"/>
      <c r="I443" s="165"/>
      <c r="J443" s="165"/>
      <c r="L443" s="189"/>
    </row>
    <row r="444" spans="1:12" customFormat="1">
      <c r="A444" s="165"/>
      <c r="B444" s="165"/>
      <c r="C444" s="165"/>
      <c r="D444" s="165"/>
      <c r="E444" s="165"/>
      <c r="F444" s="165"/>
      <c r="G444" s="165"/>
      <c r="H444" s="165"/>
      <c r="I444" s="165"/>
      <c r="J444" s="165"/>
      <c r="L444" s="189"/>
    </row>
    <row r="445" spans="1:12" customFormat="1">
      <c r="A445" s="165"/>
      <c r="B445" s="165"/>
      <c r="C445" s="165"/>
      <c r="D445" s="165"/>
      <c r="E445" s="165"/>
      <c r="F445" s="165"/>
      <c r="G445" s="165"/>
      <c r="H445" s="165"/>
      <c r="I445" s="165"/>
      <c r="J445" s="165"/>
      <c r="L445" s="189"/>
    </row>
    <row r="446" spans="1:12" customFormat="1">
      <c r="A446" s="165"/>
      <c r="B446" s="165"/>
      <c r="C446" s="165"/>
      <c r="D446" s="165"/>
      <c r="E446" s="165"/>
      <c r="F446" s="165"/>
      <c r="G446" s="165"/>
      <c r="H446" s="165"/>
      <c r="I446" s="165"/>
      <c r="J446" s="165"/>
      <c r="L446" s="189"/>
    </row>
    <row r="447" spans="1:12" customFormat="1">
      <c r="A447" s="165"/>
      <c r="B447" s="165"/>
      <c r="C447" s="165"/>
      <c r="D447" s="165"/>
      <c r="E447" s="165"/>
      <c r="F447" s="165"/>
      <c r="G447" s="165"/>
      <c r="H447" s="165"/>
      <c r="I447" s="165"/>
      <c r="J447" s="165"/>
      <c r="L447" s="189"/>
    </row>
    <row r="448" spans="1:12" customFormat="1">
      <c r="A448" s="165"/>
      <c r="B448" s="165"/>
      <c r="C448" s="165"/>
      <c r="D448" s="165"/>
      <c r="E448" s="165"/>
      <c r="F448" s="165"/>
      <c r="G448" s="165"/>
      <c r="H448" s="165"/>
      <c r="I448" s="165"/>
      <c r="J448" s="165"/>
      <c r="L448" s="189"/>
    </row>
    <row r="449" spans="1:12" customFormat="1">
      <c r="A449" s="165"/>
      <c r="B449" s="165"/>
      <c r="C449" s="165"/>
      <c r="D449" s="165"/>
      <c r="E449" s="165"/>
      <c r="F449" s="165"/>
      <c r="G449" s="165"/>
      <c r="H449" s="165"/>
      <c r="I449" s="165"/>
      <c r="J449" s="165"/>
      <c r="L449" s="189"/>
    </row>
    <row r="450" spans="1:12" customFormat="1">
      <c r="A450" s="165"/>
      <c r="B450" s="165"/>
      <c r="C450" s="165"/>
      <c r="D450" s="165"/>
      <c r="E450" s="165"/>
      <c r="F450" s="165"/>
      <c r="G450" s="165"/>
      <c r="H450" s="165"/>
      <c r="I450" s="165"/>
      <c r="J450" s="165"/>
      <c r="L450" s="189"/>
    </row>
    <row r="451" spans="1:12" customFormat="1">
      <c r="A451" s="165"/>
      <c r="B451" s="165"/>
      <c r="C451" s="165"/>
      <c r="D451" s="165"/>
      <c r="E451" s="165"/>
      <c r="F451" s="165"/>
      <c r="G451" s="165"/>
      <c r="H451" s="165"/>
      <c r="I451" s="165"/>
      <c r="J451" s="165"/>
      <c r="L451" s="189"/>
    </row>
    <row r="452" spans="1:12" customFormat="1">
      <c r="A452" s="165"/>
      <c r="B452" s="165"/>
      <c r="C452" s="165"/>
      <c r="D452" s="165"/>
      <c r="E452" s="165"/>
      <c r="F452" s="165"/>
      <c r="G452" s="165"/>
      <c r="H452" s="165"/>
      <c r="I452" s="165"/>
      <c r="J452" s="165"/>
      <c r="L452" s="189"/>
    </row>
    <row r="453" spans="1:12" customFormat="1">
      <c r="A453" s="165"/>
      <c r="B453" s="165"/>
      <c r="C453" s="165"/>
      <c r="D453" s="165"/>
      <c r="E453" s="165"/>
      <c r="F453" s="165"/>
      <c r="G453" s="165"/>
      <c r="H453" s="165"/>
      <c r="I453" s="165"/>
      <c r="J453" s="165"/>
      <c r="L453" s="189"/>
    </row>
    <row r="454" spans="1:12" customFormat="1">
      <c r="A454" s="165"/>
      <c r="B454" s="165"/>
      <c r="C454" s="165"/>
      <c r="D454" s="165"/>
      <c r="E454" s="165"/>
      <c r="F454" s="165"/>
      <c r="G454" s="165"/>
      <c r="H454" s="165"/>
      <c r="I454" s="165"/>
      <c r="J454" s="165"/>
      <c r="L454" s="189"/>
    </row>
    <row r="455" spans="1:12" customFormat="1">
      <c r="A455" s="165"/>
      <c r="B455" s="165"/>
      <c r="C455" s="165"/>
      <c r="D455" s="165"/>
      <c r="E455" s="165"/>
      <c r="F455" s="165"/>
      <c r="G455" s="165"/>
      <c r="H455" s="165"/>
      <c r="I455" s="165"/>
      <c r="J455" s="165"/>
      <c r="L455" s="189"/>
    </row>
    <row r="456" spans="1:12" customFormat="1">
      <c r="A456" s="165"/>
      <c r="B456" s="165"/>
      <c r="C456" s="165"/>
      <c r="D456" s="165"/>
      <c r="E456" s="165"/>
      <c r="F456" s="165"/>
      <c r="G456" s="165"/>
      <c r="H456" s="165"/>
      <c r="I456" s="165"/>
      <c r="J456" s="165"/>
      <c r="L456" s="189"/>
    </row>
    <row r="457" spans="1:12" customFormat="1">
      <c r="A457" s="165"/>
      <c r="B457" s="165"/>
      <c r="C457" s="165"/>
      <c r="D457" s="165"/>
      <c r="E457" s="165"/>
      <c r="F457" s="165"/>
      <c r="G457" s="165"/>
      <c r="H457" s="165"/>
      <c r="I457" s="165"/>
      <c r="J457" s="165"/>
      <c r="L457" s="189"/>
    </row>
    <row r="458" spans="1:12" customFormat="1">
      <c r="A458" s="165"/>
      <c r="B458" s="165"/>
      <c r="C458" s="165"/>
      <c r="D458" s="165"/>
      <c r="E458" s="165"/>
      <c r="F458" s="165"/>
      <c r="G458" s="165"/>
      <c r="H458" s="165"/>
      <c r="I458" s="165"/>
      <c r="J458" s="165"/>
      <c r="L458" s="189"/>
    </row>
    <row r="459" spans="1:12" customFormat="1">
      <c r="A459" s="165"/>
      <c r="B459" s="165"/>
      <c r="C459" s="165"/>
      <c r="D459" s="165"/>
      <c r="E459" s="165"/>
      <c r="F459" s="165"/>
      <c r="G459" s="165"/>
      <c r="H459" s="165"/>
      <c r="I459" s="165"/>
      <c r="J459" s="165"/>
      <c r="L459" s="189"/>
    </row>
    <row r="460" spans="1:12" customFormat="1">
      <c r="A460" s="165"/>
      <c r="B460" s="165"/>
      <c r="C460" s="165"/>
      <c r="D460" s="165"/>
      <c r="E460" s="165"/>
      <c r="F460" s="165"/>
      <c r="G460" s="165"/>
      <c r="H460" s="165"/>
      <c r="I460" s="165"/>
      <c r="J460" s="165"/>
      <c r="L460" s="189"/>
    </row>
    <row r="461" spans="1:12" customFormat="1">
      <c r="A461" s="165"/>
      <c r="B461" s="165"/>
      <c r="C461" s="165"/>
      <c r="D461" s="165"/>
      <c r="E461" s="165"/>
      <c r="F461" s="165"/>
      <c r="G461" s="165"/>
      <c r="H461" s="165"/>
      <c r="I461" s="165"/>
      <c r="J461" s="165"/>
      <c r="L461" s="189"/>
    </row>
    <row r="462" spans="1:12" customFormat="1">
      <c r="A462" s="165"/>
      <c r="B462" s="165"/>
      <c r="C462" s="165"/>
      <c r="D462" s="165"/>
      <c r="E462" s="165"/>
      <c r="F462" s="165"/>
      <c r="G462" s="165"/>
      <c r="H462" s="165"/>
      <c r="I462" s="165"/>
      <c r="J462" s="165"/>
      <c r="L462" s="189"/>
    </row>
    <row r="463" spans="1:12" customFormat="1">
      <c r="A463" s="165"/>
      <c r="B463" s="165"/>
      <c r="C463" s="165"/>
      <c r="D463" s="165"/>
      <c r="E463" s="165"/>
      <c r="F463" s="165"/>
      <c r="G463" s="165"/>
      <c r="H463" s="165"/>
      <c r="I463" s="165"/>
      <c r="J463" s="165"/>
      <c r="L463" s="189"/>
    </row>
    <row r="464" spans="1:12" customFormat="1">
      <c r="A464" s="165"/>
      <c r="B464" s="165"/>
      <c r="C464" s="165"/>
      <c r="D464" s="165"/>
      <c r="E464" s="165"/>
      <c r="F464" s="165"/>
      <c r="G464" s="165"/>
      <c r="H464" s="165"/>
      <c r="I464" s="165"/>
      <c r="J464" s="165"/>
      <c r="L464" s="189"/>
    </row>
    <row r="465" spans="1:12" customFormat="1">
      <c r="A465" s="165"/>
      <c r="B465" s="165"/>
      <c r="C465" s="165"/>
      <c r="D465" s="165"/>
      <c r="E465" s="165"/>
      <c r="F465" s="165"/>
      <c r="G465" s="165"/>
      <c r="H465" s="165"/>
      <c r="I465" s="165"/>
      <c r="J465" s="165"/>
      <c r="L465" s="189"/>
    </row>
    <row r="466" spans="1:12" customFormat="1">
      <c r="A466" s="165"/>
      <c r="B466" s="165"/>
      <c r="C466" s="165"/>
      <c r="D466" s="165"/>
      <c r="E466" s="165"/>
      <c r="F466" s="165"/>
      <c r="G466" s="165"/>
      <c r="H466" s="165"/>
      <c r="I466" s="165"/>
      <c r="J466" s="165"/>
      <c r="L466" s="189"/>
    </row>
    <row r="467" spans="1:12" customFormat="1">
      <c r="A467" s="165"/>
      <c r="B467" s="165"/>
      <c r="C467" s="165"/>
      <c r="D467" s="165"/>
      <c r="E467" s="165"/>
      <c r="F467" s="165"/>
      <c r="G467" s="165"/>
      <c r="H467" s="165"/>
      <c r="I467" s="165"/>
      <c r="J467" s="165"/>
      <c r="L467" s="189"/>
    </row>
    <row r="468" spans="1:12" customFormat="1">
      <c r="A468" s="165"/>
      <c r="B468" s="165"/>
      <c r="C468" s="165"/>
      <c r="D468" s="165"/>
      <c r="E468" s="165"/>
      <c r="F468" s="165"/>
      <c r="G468" s="165"/>
      <c r="H468" s="165"/>
      <c r="I468" s="165"/>
      <c r="J468" s="165"/>
      <c r="L468" s="189"/>
    </row>
    <row r="469" spans="1:12" customFormat="1">
      <c r="A469" s="165"/>
      <c r="B469" s="165"/>
      <c r="C469" s="165"/>
      <c r="D469" s="165"/>
      <c r="E469" s="165"/>
      <c r="F469" s="165"/>
      <c r="G469" s="165"/>
      <c r="H469" s="165"/>
      <c r="I469" s="165"/>
      <c r="J469" s="165"/>
      <c r="L469" s="189"/>
    </row>
    <row r="470" spans="1:12" customFormat="1">
      <c r="A470" s="165"/>
      <c r="B470" s="165"/>
      <c r="C470" s="165"/>
      <c r="D470" s="165"/>
      <c r="E470" s="165"/>
      <c r="F470" s="165"/>
      <c r="G470" s="165"/>
      <c r="H470" s="165"/>
      <c r="I470" s="165"/>
      <c r="J470" s="165"/>
      <c r="L470" s="189"/>
    </row>
    <row r="471" spans="1:12" customFormat="1">
      <c r="A471" s="165"/>
      <c r="B471" s="165"/>
      <c r="C471" s="165"/>
      <c r="D471" s="165"/>
      <c r="E471" s="165"/>
      <c r="F471" s="165"/>
      <c r="G471" s="165"/>
      <c r="H471" s="165"/>
      <c r="I471" s="165"/>
      <c r="J471" s="165"/>
      <c r="L471" s="189"/>
    </row>
    <row r="472" spans="1:12" customFormat="1">
      <c r="A472" s="165"/>
      <c r="B472" s="165"/>
      <c r="C472" s="165"/>
      <c r="D472" s="165"/>
      <c r="E472" s="165"/>
      <c r="F472" s="165"/>
      <c r="G472" s="165"/>
      <c r="H472" s="165"/>
      <c r="I472" s="165"/>
      <c r="J472" s="165"/>
      <c r="L472" s="189"/>
    </row>
    <row r="473" spans="1:12" customFormat="1">
      <c r="A473" s="165"/>
      <c r="B473" s="165"/>
      <c r="C473" s="165"/>
      <c r="D473" s="165"/>
      <c r="E473" s="165"/>
      <c r="F473" s="165"/>
      <c r="G473" s="165"/>
      <c r="H473" s="165"/>
      <c r="I473" s="165"/>
      <c r="J473" s="165"/>
      <c r="L473" s="189"/>
    </row>
    <row r="474" spans="1:12" customFormat="1">
      <c r="A474" s="165"/>
      <c r="B474" s="165"/>
      <c r="C474" s="165"/>
      <c r="D474" s="165"/>
      <c r="E474" s="165"/>
      <c r="F474" s="165"/>
      <c r="G474" s="165"/>
      <c r="H474" s="165"/>
      <c r="I474" s="165"/>
      <c r="J474" s="165"/>
      <c r="L474" s="189"/>
    </row>
    <row r="475" spans="1:12" customFormat="1">
      <c r="A475" s="165"/>
      <c r="B475" s="165"/>
      <c r="C475" s="165"/>
      <c r="D475" s="165"/>
      <c r="E475" s="165"/>
      <c r="F475" s="165"/>
      <c r="G475" s="165"/>
      <c r="H475" s="165"/>
      <c r="I475" s="165"/>
      <c r="J475" s="165"/>
      <c r="L475" s="189"/>
    </row>
    <row r="476" spans="1:12" customFormat="1">
      <c r="A476" s="165"/>
      <c r="B476" s="165"/>
      <c r="C476" s="165"/>
      <c r="D476" s="165"/>
      <c r="E476" s="165"/>
      <c r="F476" s="165"/>
      <c r="G476" s="165"/>
      <c r="H476" s="165"/>
      <c r="I476" s="165"/>
      <c r="J476" s="165"/>
      <c r="L476" s="189"/>
    </row>
    <row r="477" spans="1:12" customFormat="1">
      <c r="A477" s="165"/>
      <c r="B477" s="165"/>
      <c r="C477" s="165"/>
      <c r="D477" s="165"/>
      <c r="E477" s="165"/>
      <c r="F477" s="165"/>
      <c r="G477" s="165"/>
      <c r="H477" s="165"/>
      <c r="I477" s="165"/>
      <c r="J477" s="165"/>
      <c r="L477" s="189"/>
    </row>
    <row r="478" spans="1:12" customFormat="1">
      <c r="A478" s="165"/>
      <c r="B478" s="165"/>
      <c r="C478" s="165"/>
      <c r="D478" s="165"/>
      <c r="E478" s="165"/>
      <c r="F478" s="165"/>
      <c r="G478" s="165"/>
      <c r="H478" s="165"/>
      <c r="I478" s="165"/>
      <c r="J478" s="165"/>
      <c r="L478" s="189"/>
    </row>
    <row r="479" spans="1:12" customFormat="1">
      <c r="A479" s="165"/>
      <c r="B479" s="165"/>
      <c r="C479" s="165"/>
      <c r="D479" s="165"/>
      <c r="E479" s="165"/>
      <c r="F479" s="165"/>
      <c r="G479" s="165"/>
      <c r="H479" s="165"/>
      <c r="I479" s="165"/>
      <c r="J479" s="165"/>
      <c r="L479" s="189"/>
    </row>
    <row r="480" spans="1:12" customFormat="1">
      <c r="A480" s="165"/>
      <c r="B480" s="165"/>
      <c r="C480" s="165"/>
      <c r="D480" s="165"/>
      <c r="E480" s="165"/>
      <c r="F480" s="165"/>
      <c r="G480" s="165"/>
      <c r="H480" s="165"/>
      <c r="I480" s="165"/>
      <c r="J480" s="165"/>
      <c r="L480" s="189"/>
    </row>
    <row r="481" spans="1:12" customFormat="1">
      <c r="A481" s="165"/>
      <c r="B481" s="165"/>
      <c r="C481" s="165"/>
      <c r="D481" s="165"/>
      <c r="E481" s="165"/>
      <c r="F481" s="165"/>
      <c r="G481" s="165"/>
      <c r="H481" s="165"/>
      <c r="I481" s="165"/>
      <c r="J481" s="165"/>
      <c r="L481" s="189"/>
    </row>
    <row r="482" spans="1:12" customFormat="1">
      <c r="A482" s="165"/>
      <c r="B482" s="165"/>
      <c r="C482" s="165"/>
      <c r="D482" s="165"/>
      <c r="E482" s="165"/>
      <c r="F482" s="165"/>
      <c r="G482" s="165"/>
      <c r="H482" s="165"/>
      <c r="I482" s="165"/>
      <c r="J482" s="165"/>
      <c r="L482" s="189"/>
    </row>
    <row r="483" spans="1:12" customFormat="1">
      <c r="A483" s="165"/>
      <c r="B483" s="165"/>
      <c r="C483" s="165"/>
      <c r="D483" s="165"/>
      <c r="E483" s="165"/>
      <c r="F483" s="165"/>
      <c r="G483" s="165"/>
      <c r="H483" s="165"/>
      <c r="I483" s="165"/>
      <c r="J483" s="165"/>
      <c r="L483" s="189"/>
    </row>
    <row r="484" spans="1:12" customFormat="1">
      <c r="A484" s="165"/>
      <c r="B484" s="165"/>
      <c r="C484" s="165"/>
      <c r="D484" s="165"/>
      <c r="E484" s="165"/>
      <c r="F484" s="165"/>
      <c r="G484" s="165"/>
      <c r="H484" s="165"/>
      <c r="I484" s="165"/>
      <c r="J484" s="165"/>
      <c r="L484" s="189"/>
    </row>
    <row r="485" spans="1:12" customFormat="1">
      <c r="A485" s="165"/>
      <c r="B485" s="165"/>
      <c r="C485" s="165"/>
      <c r="D485" s="165"/>
      <c r="E485" s="165"/>
      <c r="F485" s="165"/>
      <c r="G485" s="165"/>
      <c r="H485" s="165"/>
      <c r="I485" s="165"/>
      <c r="J485" s="165"/>
      <c r="L485" s="189"/>
    </row>
    <row r="486" spans="1:12" customFormat="1">
      <c r="A486" s="165"/>
      <c r="B486" s="165"/>
      <c r="C486" s="165"/>
      <c r="D486" s="165"/>
      <c r="E486" s="165"/>
      <c r="F486" s="165"/>
      <c r="G486" s="165"/>
      <c r="H486" s="165"/>
      <c r="I486" s="165"/>
      <c r="J486" s="165"/>
      <c r="L486" s="189"/>
    </row>
    <row r="487" spans="1:12" customFormat="1">
      <c r="A487" s="165"/>
      <c r="B487" s="165"/>
      <c r="C487" s="165"/>
      <c r="D487" s="165"/>
      <c r="E487" s="165"/>
      <c r="F487" s="165"/>
      <c r="G487" s="165"/>
      <c r="H487" s="165"/>
      <c r="I487" s="165"/>
      <c r="J487" s="165"/>
      <c r="L487" s="189"/>
    </row>
    <row r="488" spans="1:12" customFormat="1">
      <c r="A488" s="165"/>
      <c r="B488" s="165"/>
      <c r="C488" s="165"/>
      <c r="D488" s="165"/>
      <c r="E488" s="165"/>
      <c r="F488" s="165"/>
      <c r="G488" s="165"/>
      <c r="H488" s="165"/>
      <c r="I488" s="165"/>
      <c r="J488" s="165"/>
      <c r="L488" s="189"/>
    </row>
    <row r="489" spans="1:12" customFormat="1">
      <c r="A489" s="165"/>
      <c r="B489" s="165"/>
      <c r="C489" s="165"/>
      <c r="D489" s="165"/>
      <c r="E489" s="165"/>
      <c r="F489" s="165"/>
      <c r="G489" s="165"/>
      <c r="H489" s="165"/>
      <c r="I489" s="165"/>
      <c r="J489" s="165"/>
      <c r="L489" s="189"/>
    </row>
    <row r="490" spans="1:12" customFormat="1">
      <c r="A490" s="165"/>
      <c r="B490" s="165"/>
      <c r="C490" s="165"/>
      <c r="D490" s="165"/>
      <c r="E490" s="165"/>
      <c r="F490" s="165"/>
      <c r="G490" s="165"/>
      <c r="H490" s="165"/>
      <c r="I490" s="165"/>
      <c r="J490" s="165"/>
      <c r="L490" s="189"/>
    </row>
    <row r="491" spans="1:12" customFormat="1">
      <c r="A491" s="165"/>
      <c r="B491" s="165"/>
      <c r="C491" s="165"/>
      <c r="D491" s="165"/>
      <c r="E491" s="165"/>
      <c r="F491" s="165"/>
      <c r="G491" s="165"/>
      <c r="H491" s="165"/>
      <c r="I491" s="165"/>
      <c r="J491" s="165"/>
      <c r="L491" s="189"/>
    </row>
    <row r="492" spans="1:12" customFormat="1">
      <c r="A492" s="165"/>
      <c r="B492" s="165"/>
      <c r="C492" s="165"/>
      <c r="D492" s="165"/>
      <c r="E492" s="165"/>
      <c r="F492" s="165"/>
      <c r="G492" s="165"/>
      <c r="H492" s="165"/>
      <c r="I492" s="165"/>
      <c r="J492" s="165"/>
      <c r="L492" s="189"/>
    </row>
    <row r="493" spans="1:12" customFormat="1">
      <c r="A493" s="165"/>
      <c r="B493" s="165"/>
      <c r="C493" s="165"/>
      <c r="D493" s="165"/>
      <c r="E493" s="165"/>
      <c r="F493" s="165"/>
      <c r="G493" s="165"/>
      <c r="H493" s="165"/>
      <c r="I493" s="165"/>
      <c r="J493" s="165"/>
      <c r="L493" s="189"/>
    </row>
    <row r="494" spans="1:12" customFormat="1">
      <c r="A494" s="165"/>
      <c r="B494" s="165"/>
      <c r="C494" s="165"/>
      <c r="D494" s="165"/>
      <c r="E494" s="165"/>
      <c r="F494" s="165"/>
      <c r="G494" s="165"/>
      <c r="H494" s="165"/>
      <c r="I494" s="165"/>
      <c r="J494" s="165"/>
      <c r="L494" s="189"/>
    </row>
    <row r="495" spans="1:12" customFormat="1">
      <c r="A495" s="165"/>
      <c r="B495" s="165"/>
      <c r="C495" s="165"/>
      <c r="D495" s="165"/>
      <c r="E495" s="165"/>
      <c r="F495" s="165"/>
      <c r="G495" s="165"/>
      <c r="H495" s="165"/>
      <c r="I495" s="165"/>
      <c r="J495" s="165"/>
      <c r="L495" s="189"/>
    </row>
    <row r="496" spans="1:12" customFormat="1">
      <c r="A496" s="165"/>
      <c r="B496" s="165"/>
      <c r="C496" s="165"/>
      <c r="D496" s="165"/>
      <c r="E496" s="165"/>
      <c r="F496" s="165"/>
      <c r="G496" s="165"/>
      <c r="H496" s="165"/>
      <c r="I496" s="165"/>
      <c r="J496" s="165"/>
      <c r="L496" s="189"/>
    </row>
    <row r="497" spans="1:12" customFormat="1">
      <c r="A497" s="165"/>
      <c r="B497" s="165"/>
      <c r="C497" s="165"/>
      <c r="D497" s="165"/>
      <c r="E497" s="165"/>
      <c r="F497" s="165"/>
      <c r="G497" s="165"/>
      <c r="H497" s="165"/>
      <c r="I497" s="165"/>
      <c r="J497" s="165"/>
      <c r="L497" s="189"/>
    </row>
    <row r="498" spans="1:12" customFormat="1">
      <c r="A498" s="165"/>
      <c r="B498" s="165"/>
      <c r="C498" s="165"/>
      <c r="D498" s="165"/>
      <c r="E498" s="165"/>
      <c r="F498" s="165"/>
      <c r="G498" s="165"/>
      <c r="H498" s="165"/>
      <c r="I498" s="165"/>
      <c r="J498" s="165"/>
      <c r="L498" s="189"/>
    </row>
    <row r="499" spans="1:12" customFormat="1">
      <c r="A499" s="165"/>
      <c r="B499" s="165"/>
      <c r="C499" s="165"/>
      <c r="D499" s="165"/>
      <c r="E499" s="165"/>
      <c r="F499" s="165"/>
      <c r="G499" s="165"/>
      <c r="H499" s="165"/>
      <c r="I499" s="165"/>
      <c r="J499" s="165"/>
      <c r="L499" s="189"/>
    </row>
    <row r="500" spans="1:12" customFormat="1">
      <c r="A500" s="165"/>
      <c r="B500" s="165"/>
      <c r="C500" s="165"/>
      <c r="D500" s="165"/>
      <c r="E500" s="165"/>
      <c r="F500" s="165"/>
      <c r="G500" s="165"/>
      <c r="H500" s="165"/>
      <c r="I500" s="165"/>
      <c r="J500" s="165"/>
      <c r="L500" s="189"/>
    </row>
    <row r="501" spans="1:12" customFormat="1">
      <c r="A501" s="165"/>
      <c r="B501" s="165"/>
      <c r="C501" s="165"/>
      <c r="D501" s="165"/>
      <c r="E501" s="165"/>
      <c r="F501" s="165"/>
      <c r="G501" s="165"/>
      <c r="H501" s="165"/>
      <c r="I501" s="165"/>
      <c r="J501" s="165"/>
      <c r="L501" s="189"/>
    </row>
    <row r="502" spans="1:12" customFormat="1">
      <c r="A502" s="165"/>
      <c r="B502" s="165"/>
      <c r="C502" s="165"/>
      <c r="D502" s="165"/>
      <c r="E502" s="165"/>
      <c r="F502" s="165"/>
      <c r="G502" s="165"/>
      <c r="H502" s="165"/>
      <c r="I502" s="165"/>
      <c r="J502" s="165"/>
      <c r="L502" s="189"/>
    </row>
    <row r="503" spans="1:12" customFormat="1">
      <c r="A503" s="165"/>
      <c r="B503" s="165"/>
      <c r="C503" s="165"/>
      <c r="D503" s="165"/>
      <c r="E503" s="165"/>
      <c r="F503" s="165"/>
      <c r="G503" s="165"/>
      <c r="H503" s="165"/>
      <c r="I503" s="165"/>
      <c r="J503" s="165"/>
      <c r="L503" s="189"/>
    </row>
    <row r="504" spans="1:12" customFormat="1">
      <c r="A504" s="165"/>
      <c r="B504" s="165"/>
      <c r="C504" s="165"/>
      <c r="D504" s="165"/>
      <c r="E504" s="165"/>
      <c r="F504" s="165"/>
      <c r="G504" s="165"/>
      <c r="H504" s="165"/>
      <c r="I504" s="165"/>
      <c r="J504" s="165"/>
      <c r="L504" s="189"/>
    </row>
    <row r="505" spans="1:12" customFormat="1">
      <c r="A505" s="165"/>
      <c r="B505" s="165"/>
      <c r="C505" s="165"/>
      <c r="D505" s="165"/>
      <c r="E505" s="165"/>
      <c r="F505" s="165"/>
      <c r="G505" s="165"/>
      <c r="H505" s="165"/>
      <c r="I505" s="165"/>
      <c r="J505" s="165"/>
      <c r="L505" s="189"/>
    </row>
    <row r="506" spans="1:12" customFormat="1">
      <c r="A506" s="165"/>
      <c r="B506" s="165"/>
      <c r="C506" s="165"/>
      <c r="D506" s="165"/>
      <c r="E506" s="165"/>
      <c r="F506" s="165"/>
      <c r="G506" s="165"/>
      <c r="H506" s="165"/>
      <c r="I506" s="165"/>
      <c r="J506" s="165"/>
      <c r="L506" s="189"/>
    </row>
    <row r="507" spans="1:12" customFormat="1">
      <c r="A507" s="165"/>
      <c r="B507" s="165"/>
      <c r="C507" s="165"/>
      <c r="D507" s="165"/>
      <c r="E507" s="165"/>
      <c r="F507" s="165"/>
      <c r="G507" s="165"/>
      <c r="H507" s="165"/>
      <c r="I507" s="165"/>
      <c r="J507" s="165"/>
      <c r="L507" s="189"/>
    </row>
    <row r="508" spans="1:12" customFormat="1">
      <c r="A508" s="165"/>
      <c r="B508" s="165"/>
      <c r="C508" s="165"/>
      <c r="D508" s="165"/>
      <c r="E508" s="165"/>
      <c r="F508" s="165"/>
      <c r="G508" s="165"/>
      <c r="H508" s="165"/>
      <c r="I508" s="165"/>
      <c r="J508" s="165"/>
      <c r="L508" s="189"/>
    </row>
    <row r="509" spans="1:12" customFormat="1">
      <c r="A509" s="165"/>
      <c r="B509" s="165"/>
      <c r="C509" s="165"/>
      <c r="D509" s="165"/>
      <c r="E509" s="165"/>
      <c r="F509" s="165"/>
      <c r="G509" s="165"/>
      <c r="H509" s="165"/>
      <c r="I509" s="165"/>
      <c r="J509" s="165"/>
      <c r="L509" s="189"/>
    </row>
    <row r="510" spans="1:12" customFormat="1">
      <c r="A510" s="165"/>
      <c r="B510" s="165"/>
      <c r="C510" s="165"/>
      <c r="D510" s="165"/>
      <c r="E510" s="165"/>
      <c r="F510" s="165"/>
      <c r="G510" s="165"/>
      <c r="H510" s="165"/>
      <c r="I510" s="165"/>
      <c r="J510" s="165"/>
      <c r="L510" s="189"/>
    </row>
    <row r="511" spans="1:12" customFormat="1">
      <c r="A511" s="165"/>
      <c r="B511" s="165"/>
      <c r="C511" s="165"/>
      <c r="D511" s="165"/>
      <c r="E511" s="165"/>
      <c r="F511" s="165"/>
      <c r="G511" s="165"/>
      <c r="H511" s="165"/>
      <c r="I511" s="165"/>
      <c r="J511" s="165"/>
      <c r="L511" s="189"/>
    </row>
    <row r="512" spans="1:12" customFormat="1">
      <c r="A512" s="165"/>
      <c r="B512" s="165"/>
      <c r="C512" s="165"/>
      <c r="D512" s="165"/>
      <c r="E512" s="165"/>
      <c r="F512" s="165"/>
      <c r="G512" s="165"/>
      <c r="H512" s="165"/>
      <c r="I512" s="165"/>
      <c r="J512" s="165"/>
      <c r="L512" s="189"/>
    </row>
    <row r="513" spans="1:12" customFormat="1">
      <c r="A513" s="165"/>
      <c r="B513" s="165"/>
      <c r="C513" s="165"/>
      <c r="D513" s="165"/>
      <c r="E513" s="165"/>
      <c r="F513" s="165"/>
      <c r="G513" s="165"/>
      <c r="H513" s="165"/>
      <c r="I513" s="165"/>
      <c r="J513" s="165"/>
      <c r="L513" s="189"/>
    </row>
    <row r="514" spans="1:12" customFormat="1">
      <c r="A514" s="165"/>
      <c r="B514" s="165"/>
      <c r="C514" s="165"/>
      <c r="D514" s="165"/>
      <c r="E514" s="165"/>
      <c r="F514" s="165"/>
      <c r="G514" s="165"/>
      <c r="H514" s="165"/>
      <c r="I514" s="165"/>
      <c r="J514" s="165"/>
      <c r="L514" s="189"/>
    </row>
    <row r="515" spans="1:12" customFormat="1">
      <c r="A515" s="165"/>
      <c r="B515" s="165"/>
      <c r="C515" s="165"/>
      <c r="D515" s="165"/>
      <c r="E515" s="165"/>
      <c r="F515" s="165"/>
      <c r="G515" s="165"/>
      <c r="H515" s="165"/>
      <c r="I515" s="165"/>
      <c r="J515" s="165"/>
      <c r="L515" s="189"/>
    </row>
    <row r="516" spans="1:12" customFormat="1">
      <c r="A516" s="165"/>
      <c r="B516" s="165"/>
      <c r="C516" s="165"/>
      <c r="D516" s="165"/>
      <c r="E516" s="165"/>
      <c r="F516" s="165"/>
      <c r="G516" s="165"/>
      <c r="H516" s="165"/>
      <c r="I516" s="165"/>
      <c r="J516" s="165"/>
      <c r="L516" s="189"/>
    </row>
    <row r="517" spans="1:12" customFormat="1">
      <c r="A517" s="165"/>
      <c r="B517" s="165"/>
      <c r="C517" s="165"/>
      <c r="D517" s="165"/>
      <c r="E517" s="165"/>
      <c r="F517" s="165"/>
      <c r="G517" s="165"/>
      <c r="H517" s="165"/>
      <c r="I517" s="165"/>
      <c r="J517" s="165"/>
      <c r="L517" s="189"/>
    </row>
    <row r="518" spans="1:12" customFormat="1">
      <c r="A518" s="165"/>
      <c r="B518" s="165"/>
      <c r="C518" s="165"/>
      <c r="D518" s="165"/>
      <c r="E518" s="165"/>
      <c r="F518" s="165"/>
      <c r="G518" s="165"/>
      <c r="H518" s="165"/>
      <c r="I518" s="165"/>
      <c r="J518" s="165"/>
      <c r="L518" s="189"/>
    </row>
    <row r="519" spans="1:12" customFormat="1">
      <c r="A519" s="165"/>
      <c r="B519" s="165"/>
      <c r="C519" s="165"/>
      <c r="D519" s="165"/>
      <c r="E519" s="165"/>
      <c r="F519" s="165"/>
      <c r="G519" s="165"/>
      <c r="H519" s="165"/>
      <c r="I519" s="165"/>
      <c r="J519" s="165"/>
      <c r="L519" s="189"/>
    </row>
    <row r="520" spans="1:12" customFormat="1">
      <c r="A520" s="165"/>
      <c r="B520" s="165"/>
      <c r="C520" s="165"/>
      <c r="D520" s="165"/>
      <c r="E520" s="165"/>
      <c r="F520" s="165"/>
      <c r="G520" s="165"/>
      <c r="H520" s="165"/>
      <c r="I520" s="165"/>
      <c r="J520" s="165"/>
      <c r="L520" s="189"/>
    </row>
    <row r="521" spans="1:12" customFormat="1">
      <c r="A521" s="165"/>
      <c r="B521" s="165"/>
      <c r="C521" s="165"/>
      <c r="D521" s="165"/>
      <c r="E521" s="165"/>
      <c r="F521" s="165"/>
      <c r="G521" s="165"/>
      <c r="H521" s="165"/>
      <c r="I521" s="165"/>
      <c r="J521" s="165"/>
      <c r="L521" s="189"/>
    </row>
    <row r="522" spans="1:12" customFormat="1">
      <c r="A522" s="165"/>
      <c r="B522" s="165"/>
      <c r="C522" s="165"/>
      <c r="D522" s="165"/>
      <c r="E522" s="165"/>
      <c r="F522" s="165"/>
      <c r="G522" s="165"/>
      <c r="H522" s="165"/>
      <c r="I522" s="165"/>
      <c r="J522" s="165"/>
      <c r="L522" s="189"/>
    </row>
    <row r="523" spans="1:12" customFormat="1">
      <c r="A523" s="165"/>
      <c r="B523" s="165"/>
      <c r="C523" s="165"/>
      <c r="D523" s="165"/>
      <c r="E523" s="165"/>
      <c r="F523" s="165"/>
      <c r="G523" s="165"/>
      <c r="H523" s="165"/>
      <c r="I523" s="165"/>
      <c r="J523" s="165"/>
      <c r="L523" s="189"/>
    </row>
    <row r="524" spans="1:12" customFormat="1">
      <c r="A524" s="165"/>
      <c r="B524" s="165"/>
      <c r="C524" s="165"/>
      <c r="D524" s="165"/>
      <c r="E524" s="165"/>
      <c r="F524" s="165"/>
      <c r="G524" s="165"/>
      <c r="H524" s="165"/>
      <c r="I524" s="165"/>
      <c r="J524" s="165"/>
      <c r="L524" s="189"/>
    </row>
    <row r="525" spans="1:12" customFormat="1">
      <c r="A525" s="165"/>
      <c r="B525" s="165"/>
      <c r="C525" s="165"/>
      <c r="D525" s="165"/>
      <c r="E525" s="165"/>
      <c r="F525" s="165"/>
      <c r="G525" s="165"/>
      <c r="H525" s="165"/>
      <c r="I525" s="165"/>
      <c r="J525" s="165"/>
      <c r="L525" s="189"/>
    </row>
    <row r="526" spans="1:12" customFormat="1">
      <c r="A526" s="165"/>
      <c r="B526" s="165"/>
      <c r="C526" s="165"/>
      <c r="D526" s="165"/>
      <c r="E526" s="165"/>
      <c r="F526" s="165"/>
      <c r="G526" s="165"/>
      <c r="H526" s="165"/>
      <c r="I526" s="165"/>
      <c r="J526" s="165"/>
      <c r="L526" s="189"/>
    </row>
    <row r="527" spans="1:12" customFormat="1">
      <c r="A527" s="165"/>
      <c r="B527" s="165"/>
      <c r="C527" s="165"/>
      <c r="D527" s="165"/>
      <c r="E527" s="165"/>
      <c r="F527" s="165"/>
      <c r="G527" s="165"/>
      <c r="H527" s="165"/>
      <c r="I527" s="165"/>
      <c r="J527" s="165"/>
      <c r="L527" s="189"/>
    </row>
    <row r="528" spans="1:12" customFormat="1">
      <c r="A528" s="165"/>
      <c r="B528" s="165"/>
      <c r="C528" s="165"/>
      <c r="D528" s="165"/>
      <c r="E528" s="165"/>
      <c r="F528" s="165"/>
      <c r="G528" s="165"/>
      <c r="H528" s="165"/>
      <c r="I528" s="165"/>
      <c r="J528" s="165"/>
      <c r="L528" s="189"/>
    </row>
    <row r="529" spans="1:12" customFormat="1">
      <c r="A529" s="165"/>
      <c r="B529" s="165"/>
      <c r="C529" s="165"/>
      <c r="D529" s="165"/>
      <c r="E529" s="165"/>
      <c r="F529" s="165"/>
      <c r="G529" s="165"/>
      <c r="H529" s="165"/>
      <c r="I529" s="165"/>
      <c r="J529" s="165"/>
      <c r="L529" s="189"/>
    </row>
    <row r="530" spans="1:12" customFormat="1">
      <c r="A530" s="165"/>
      <c r="B530" s="165"/>
      <c r="C530" s="165"/>
      <c r="D530" s="165"/>
      <c r="E530" s="165"/>
      <c r="F530" s="165"/>
      <c r="G530" s="165"/>
      <c r="H530" s="165"/>
      <c r="I530" s="165"/>
      <c r="J530" s="165"/>
      <c r="L530" s="189"/>
    </row>
    <row r="531" spans="1:12" customFormat="1">
      <c r="A531" s="165"/>
      <c r="B531" s="165"/>
      <c r="C531" s="165"/>
      <c r="D531" s="165"/>
      <c r="E531" s="165"/>
      <c r="F531" s="165"/>
      <c r="G531" s="165"/>
      <c r="H531" s="165"/>
      <c r="I531" s="165"/>
      <c r="J531" s="165"/>
      <c r="L531" s="189"/>
    </row>
    <row r="532" spans="1:12" customFormat="1">
      <c r="A532" s="165"/>
      <c r="B532" s="165"/>
      <c r="C532" s="165"/>
      <c r="D532" s="165"/>
      <c r="E532" s="165"/>
      <c r="F532" s="165"/>
      <c r="G532" s="165"/>
      <c r="H532" s="165"/>
      <c r="I532" s="165"/>
      <c r="J532" s="165"/>
      <c r="L532" s="189"/>
    </row>
    <row r="533" spans="1:12" customFormat="1">
      <c r="A533" s="165"/>
      <c r="B533" s="165"/>
      <c r="C533" s="165"/>
      <c r="D533" s="165"/>
      <c r="E533" s="165"/>
      <c r="F533" s="165"/>
      <c r="G533" s="165"/>
      <c r="H533" s="165"/>
      <c r="I533" s="165"/>
      <c r="J533" s="165"/>
      <c r="L533" s="189"/>
    </row>
    <row r="534" spans="1:12" customFormat="1">
      <c r="A534" s="165"/>
      <c r="B534" s="165"/>
      <c r="C534" s="165"/>
      <c r="D534" s="165"/>
      <c r="E534" s="165"/>
      <c r="F534" s="165"/>
      <c r="G534" s="165"/>
      <c r="H534" s="165"/>
      <c r="I534" s="165"/>
      <c r="J534" s="165"/>
      <c r="L534" s="189"/>
    </row>
    <row r="535" spans="1:12" customFormat="1">
      <c r="A535" s="165"/>
      <c r="B535" s="165"/>
      <c r="C535" s="165"/>
      <c r="D535" s="165"/>
      <c r="E535" s="165"/>
      <c r="F535" s="165"/>
      <c r="G535" s="165"/>
      <c r="H535" s="165"/>
      <c r="I535" s="165"/>
      <c r="J535" s="165"/>
      <c r="L535" s="189"/>
    </row>
    <row r="536" spans="1:12" customFormat="1">
      <c r="A536" s="165"/>
      <c r="B536" s="165"/>
      <c r="C536" s="165"/>
      <c r="D536" s="165"/>
      <c r="E536" s="165"/>
      <c r="F536" s="165"/>
      <c r="G536" s="165"/>
      <c r="H536" s="165"/>
      <c r="I536" s="165"/>
      <c r="J536" s="165"/>
      <c r="L536" s="189"/>
    </row>
    <row r="537" spans="1:12" customFormat="1">
      <c r="A537" s="165"/>
      <c r="B537" s="165"/>
      <c r="C537" s="165"/>
      <c r="D537" s="165"/>
      <c r="E537" s="165"/>
      <c r="F537" s="165"/>
      <c r="G537" s="165"/>
      <c r="H537" s="165"/>
      <c r="I537" s="165"/>
      <c r="J537" s="165"/>
      <c r="L537" s="189"/>
    </row>
    <row r="538" spans="1:12" customFormat="1">
      <c r="A538" s="165"/>
      <c r="B538" s="165"/>
      <c r="C538" s="165"/>
      <c r="D538" s="165"/>
      <c r="E538" s="165"/>
      <c r="F538" s="165"/>
      <c r="G538" s="165"/>
      <c r="H538" s="165"/>
      <c r="I538" s="165"/>
      <c r="J538" s="165"/>
      <c r="L538" s="189"/>
    </row>
    <row r="539" spans="1:12" customFormat="1">
      <c r="A539" s="165"/>
      <c r="B539" s="165"/>
      <c r="C539" s="165"/>
      <c r="D539" s="165"/>
      <c r="E539" s="165"/>
      <c r="F539" s="165"/>
      <c r="G539" s="165"/>
      <c r="H539" s="165"/>
      <c r="I539" s="165"/>
      <c r="J539" s="165"/>
      <c r="L539" s="189"/>
    </row>
    <row r="540" spans="1:12" customFormat="1">
      <c r="A540" s="165"/>
      <c r="B540" s="165"/>
      <c r="C540" s="165"/>
      <c r="D540" s="165"/>
      <c r="E540" s="165"/>
      <c r="F540" s="165"/>
      <c r="G540" s="165"/>
      <c r="H540" s="165"/>
      <c r="I540" s="165"/>
      <c r="J540" s="165"/>
      <c r="L540" s="189"/>
    </row>
    <row r="541" spans="1:12" customFormat="1">
      <c r="A541" s="165"/>
      <c r="B541" s="165"/>
      <c r="C541" s="165"/>
      <c r="D541" s="165"/>
      <c r="E541" s="165"/>
      <c r="F541" s="165"/>
      <c r="G541" s="165"/>
      <c r="H541" s="165"/>
      <c r="I541" s="165"/>
      <c r="J541" s="165"/>
      <c r="L541" s="189"/>
    </row>
    <row r="542" spans="1:12" customFormat="1">
      <c r="A542" s="165"/>
      <c r="B542" s="165"/>
      <c r="C542" s="165"/>
      <c r="D542" s="165"/>
      <c r="E542" s="165"/>
      <c r="F542" s="165"/>
      <c r="G542" s="165"/>
      <c r="H542" s="165"/>
      <c r="I542" s="165"/>
      <c r="J542" s="165"/>
      <c r="L542" s="189"/>
    </row>
    <row r="543" spans="1:12" customFormat="1">
      <c r="A543" s="165"/>
      <c r="B543" s="165"/>
      <c r="C543" s="165"/>
      <c r="D543" s="165"/>
      <c r="E543" s="165"/>
      <c r="F543" s="165"/>
      <c r="G543" s="165"/>
      <c r="H543" s="165"/>
      <c r="I543" s="165"/>
      <c r="J543" s="165"/>
      <c r="L543" s="189"/>
    </row>
    <row r="544" spans="1:12" customFormat="1">
      <c r="A544" s="165"/>
      <c r="B544" s="165"/>
      <c r="C544" s="165"/>
      <c r="D544" s="165"/>
      <c r="E544" s="165"/>
      <c r="F544" s="165"/>
      <c r="G544" s="165"/>
      <c r="H544" s="165"/>
      <c r="I544" s="165"/>
      <c r="J544" s="165"/>
      <c r="L544" s="189"/>
    </row>
    <row r="545" spans="1:12" customFormat="1">
      <c r="A545" s="165"/>
      <c r="B545" s="165"/>
      <c r="C545" s="165"/>
      <c r="D545" s="165"/>
      <c r="E545" s="165"/>
      <c r="F545" s="165"/>
      <c r="G545" s="165"/>
      <c r="H545" s="165"/>
      <c r="I545" s="165"/>
      <c r="J545" s="165"/>
      <c r="L545" s="189"/>
    </row>
    <row r="546" spans="1:12" customFormat="1">
      <c r="A546" s="165"/>
      <c r="B546" s="165"/>
      <c r="C546" s="165"/>
      <c r="D546" s="165"/>
      <c r="E546" s="165"/>
      <c r="F546" s="165"/>
      <c r="G546" s="165"/>
      <c r="H546" s="165"/>
      <c r="I546" s="165"/>
      <c r="J546" s="165"/>
      <c r="L546" s="189"/>
    </row>
    <row r="547" spans="1:12" customFormat="1">
      <c r="A547" s="165"/>
      <c r="B547" s="165"/>
      <c r="C547" s="165"/>
      <c r="D547" s="165"/>
      <c r="E547" s="165"/>
      <c r="F547" s="165"/>
      <c r="G547" s="165"/>
      <c r="H547" s="165"/>
      <c r="I547" s="165"/>
      <c r="J547" s="165"/>
      <c r="L547" s="189"/>
    </row>
    <row r="548" spans="1:12" customFormat="1">
      <c r="A548" s="165"/>
      <c r="B548" s="165"/>
      <c r="C548" s="165"/>
      <c r="D548" s="165"/>
      <c r="E548" s="165"/>
      <c r="F548" s="165"/>
      <c r="G548" s="165"/>
      <c r="H548" s="165"/>
      <c r="I548" s="165"/>
      <c r="J548" s="165"/>
      <c r="L548" s="189"/>
    </row>
    <row r="549" spans="1:12" customFormat="1">
      <c r="A549" s="165"/>
      <c r="B549" s="165"/>
      <c r="C549" s="165"/>
      <c r="D549" s="165"/>
      <c r="E549" s="165"/>
      <c r="F549" s="165"/>
      <c r="G549" s="165"/>
      <c r="H549" s="165"/>
      <c r="I549" s="165"/>
      <c r="J549" s="165"/>
      <c r="L549" s="189"/>
    </row>
    <row r="550" spans="1:12" customFormat="1">
      <c r="A550" s="165"/>
      <c r="B550" s="165"/>
      <c r="C550" s="165"/>
      <c r="D550" s="165"/>
      <c r="E550" s="165"/>
      <c r="F550" s="165"/>
      <c r="G550" s="165"/>
      <c r="H550" s="165"/>
      <c r="I550" s="165"/>
      <c r="J550" s="165"/>
      <c r="L550" s="189"/>
    </row>
    <row r="551" spans="1:12" customFormat="1">
      <c r="A551" s="165"/>
      <c r="B551" s="165"/>
      <c r="C551" s="165"/>
      <c r="D551" s="165"/>
      <c r="E551" s="165"/>
      <c r="F551" s="165"/>
      <c r="G551" s="165"/>
      <c r="H551" s="165"/>
      <c r="I551" s="165"/>
      <c r="J551" s="165"/>
      <c r="L551" s="189"/>
    </row>
    <row r="552" spans="1:12" customFormat="1">
      <c r="A552" s="165"/>
      <c r="B552" s="165"/>
      <c r="C552" s="165"/>
      <c r="D552" s="165"/>
      <c r="E552" s="165"/>
      <c r="F552" s="165"/>
      <c r="G552" s="165"/>
      <c r="H552" s="165"/>
      <c r="I552" s="165"/>
      <c r="J552" s="165"/>
      <c r="L552" s="189"/>
    </row>
    <row r="553" spans="1:12" customFormat="1">
      <c r="A553" s="165"/>
      <c r="B553" s="165"/>
      <c r="C553" s="165"/>
      <c r="D553" s="165"/>
      <c r="E553" s="165"/>
      <c r="F553" s="165"/>
      <c r="G553" s="165"/>
      <c r="H553" s="165"/>
      <c r="I553" s="165"/>
      <c r="J553" s="165"/>
      <c r="L553" s="189"/>
    </row>
    <row r="554" spans="1:12" customFormat="1">
      <c r="A554" s="165"/>
      <c r="B554" s="165"/>
      <c r="C554" s="165"/>
      <c r="D554" s="165"/>
      <c r="E554" s="165"/>
      <c r="F554" s="165"/>
      <c r="G554" s="165"/>
      <c r="H554" s="165"/>
      <c r="I554" s="165"/>
      <c r="J554" s="165"/>
      <c r="L554" s="189"/>
    </row>
    <row r="555" spans="1:12" customFormat="1">
      <c r="A555" s="165"/>
      <c r="B555" s="165"/>
      <c r="C555" s="165"/>
      <c r="D555" s="165"/>
      <c r="E555" s="165"/>
      <c r="F555" s="165"/>
      <c r="G555" s="165"/>
      <c r="H555" s="165"/>
      <c r="I555" s="165"/>
      <c r="J555" s="165"/>
      <c r="L555" s="189"/>
    </row>
    <row r="556" spans="1:12" customFormat="1">
      <c r="A556" s="165"/>
      <c r="B556" s="165"/>
      <c r="C556" s="165"/>
      <c r="D556" s="165"/>
      <c r="E556" s="165"/>
      <c r="F556" s="165"/>
      <c r="G556" s="165"/>
      <c r="H556" s="165"/>
      <c r="I556" s="165"/>
      <c r="J556" s="165"/>
      <c r="L556" s="189"/>
    </row>
    <row r="557" spans="1:12" customFormat="1">
      <c r="A557" s="165"/>
      <c r="B557" s="165"/>
      <c r="C557" s="165"/>
      <c r="D557" s="165"/>
      <c r="E557" s="165"/>
      <c r="F557" s="165"/>
      <c r="G557" s="165"/>
      <c r="H557" s="165"/>
      <c r="I557" s="165"/>
      <c r="J557" s="165"/>
      <c r="L557" s="189"/>
    </row>
    <row r="558" spans="1:12" customFormat="1">
      <c r="A558" s="165"/>
      <c r="B558" s="165"/>
      <c r="C558" s="165"/>
      <c r="D558" s="165"/>
      <c r="E558" s="165"/>
      <c r="F558" s="165"/>
      <c r="G558" s="165"/>
      <c r="H558" s="165"/>
      <c r="I558" s="165"/>
      <c r="J558" s="165"/>
      <c r="L558" s="189"/>
    </row>
    <row r="559" spans="1:12" customFormat="1">
      <c r="A559" s="165"/>
      <c r="B559" s="165"/>
      <c r="C559" s="165"/>
      <c r="D559" s="165"/>
      <c r="E559" s="165"/>
      <c r="F559" s="165"/>
      <c r="G559" s="165"/>
      <c r="H559" s="165"/>
      <c r="I559" s="165"/>
      <c r="J559" s="165"/>
      <c r="L559" s="189"/>
    </row>
    <row r="560" spans="1:12" customFormat="1">
      <c r="A560" s="165"/>
      <c r="B560" s="165"/>
      <c r="C560" s="165"/>
      <c r="D560" s="165"/>
      <c r="E560" s="165"/>
      <c r="F560" s="165"/>
      <c r="G560" s="165"/>
      <c r="H560" s="165"/>
      <c r="I560" s="165"/>
      <c r="J560" s="165"/>
      <c r="L560" s="189"/>
    </row>
    <row r="561" spans="1:12" customFormat="1">
      <c r="A561" s="165"/>
      <c r="B561" s="165"/>
      <c r="C561" s="165"/>
      <c r="D561" s="165"/>
      <c r="E561" s="165"/>
      <c r="F561" s="165"/>
      <c r="G561" s="165"/>
      <c r="H561" s="165"/>
      <c r="I561" s="165"/>
      <c r="J561" s="165"/>
      <c r="L561" s="189"/>
    </row>
    <row r="562" spans="1:12" customFormat="1">
      <c r="A562" s="165"/>
      <c r="B562" s="165"/>
      <c r="C562" s="165"/>
      <c r="D562" s="165"/>
      <c r="E562" s="165"/>
      <c r="F562" s="165"/>
      <c r="G562" s="165"/>
      <c r="H562" s="165"/>
      <c r="I562" s="165"/>
      <c r="J562" s="165"/>
      <c r="L562" s="189"/>
    </row>
    <row r="563" spans="1:12" customFormat="1">
      <c r="A563" s="165"/>
      <c r="B563" s="165"/>
      <c r="C563" s="165"/>
      <c r="D563" s="165"/>
      <c r="E563" s="165"/>
      <c r="F563" s="165"/>
      <c r="G563" s="165"/>
      <c r="H563" s="165"/>
      <c r="I563" s="165"/>
      <c r="J563" s="165"/>
      <c r="L563" s="189"/>
    </row>
    <row r="564" spans="1:12" customFormat="1">
      <c r="A564" s="165"/>
      <c r="B564" s="165"/>
      <c r="C564" s="165"/>
      <c r="D564" s="165"/>
      <c r="E564" s="165"/>
      <c r="F564" s="165"/>
      <c r="G564" s="165"/>
      <c r="H564" s="165"/>
      <c r="I564" s="165"/>
      <c r="J564" s="165"/>
      <c r="L564" s="189"/>
    </row>
    <row r="565" spans="1:12" customFormat="1">
      <c r="A565" s="165"/>
      <c r="B565" s="165"/>
      <c r="C565" s="165"/>
      <c r="D565" s="165"/>
      <c r="E565" s="165"/>
      <c r="F565" s="165"/>
      <c r="G565" s="165"/>
      <c r="H565" s="165"/>
      <c r="I565" s="165"/>
      <c r="J565" s="165"/>
      <c r="L565" s="189"/>
    </row>
    <row r="566" spans="1:12" customFormat="1">
      <c r="A566" s="165"/>
      <c r="B566" s="165"/>
      <c r="C566" s="165"/>
      <c r="D566" s="165"/>
      <c r="E566" s="165"/>
      <c r="F566" s="165"/>
      <c r="G566" s="165"/>
      <c r="H566" s="165"/>
      <c r="I566" s="165"/>
      <c r="J566" s="165"/>
      <c r="L566" s="189"/>
    </row>
    <row r="567" spans="1:12" customFormat="1">
      <c r="A567" s="165"/>
      <c r="B567" s="165"/>
      <c r="C567" s="165"/>
      <c r="D567" s="165"/>
      <c r="E567" s="165"/>
      <c r="F567" s="165"/>
      <c r="G567" s="165"/>
      <c r="H567" s="165"/>
      <c r="I567" s="165"/>
      <c r="J567" s="165"/>
      <c r="L567" s="189"/>
    </row>
    <row r="568" spans="1:12" customFormat="1">
      <c r="A568" s="165"/>
      <c r="B568" s="165"/>
      <c r="C568" s="165"/>
      <c r="D568" s="165"/>
      <c r="E568" s="165"/>
      <c r="F568" s="165"/>
      <c r="G568" s="165"/>
      <c r="H568" s="165"/>
      <c r="I568" s="165"/>
      <c r="J568" s="165"/>
      <c r="L568" s="189"/>
    </row>
    <row r="569" spans="1:12" customFormat="1">
      <c r="A569" s="165"/>
      <c r="B569" s="165"/>
      <c r="C569" s="165"/>
      <c r="D569" s="165"/>
      <c r="E569" s="165"/>
      <c r="F569" s="165"/>
      <c r="G569" s="165"/>
      <c r="H569" s="165"/>
      <c r="I569" s="165"/>
      <c r="J569" s="165"/>
      <c r="L569" s="189"/>
    </row>
    <row r="570" spans="1:12" customFormat="1">
      <c r="A570" s="165"/>
      <c r="B570" s="165"/>
      <c r="C570" s="165"/>
      <c r="D570" s="165"/>
      <c r="E570" s="165"/>
      <c r="F570" s="165"/>
      <c r="G570" s="165"/>
      <c r="H570" s="165"/>
      <c r="I570" s="165"/>
      <c r="J570" s="165"/>
      <c r="L570" s="189"/>
    </row>
    <row r="571" spans="1:12" customFormat="1">
      <c r="A571" s="165"/>
      <c r="B571" s="165"/>
      <c r="C571" s="165"/>
      <c r="D571" s="165"/>
      <c r="E571" s="165"/>
      <c r="F571" s="165"/>
      <c r="G571" s="165"/>
      <c r="H571" s="165"/>
      <c r="I571" s="165"/>
      <c r="J571" s="165"/>
      <c r="L571" s="189"/>
    </row>
    <row r="572" spans="1:12" customFormat="1">
      <c r="A572" s="165"/>
      <c r="B572" s="165"/>
      <c r="C572" s="165"/>
      <c r="D572" s="165"/>
      <c r="E572" s="165"/>
      <c r="F572" s="165"/>
      <c r="G572" s="165"/>
      <c r="H572" s="165"/>
      <c r="I572" s="165"/>
      <c r="J572" s="165"/>
      <c r="L572" s="189"/>
    </row>
    <row r="573" spans="1:12" customFormat="1">
      <c r="A573" s="165"/>
      <c r="B573" s="165"/>
      <c r="C573" s="165"/>
      <c r="D573" s="165"/>
      <c r="E573" s="165"/>
      <c r="F573" s="165"/>
      <c r="G573" s="165"/>
      <c r="H573" s="165"/>
      <c r="I573" s="165"/>
      <c r="J573" s="165"/>
      <c r="L573" s="189"/>
    </row>
    <row r="574" spans="1:12" customFormat="1">
      <c r="A574" s="165"/>
      <c r="B574" s="165"/>
      <c r="C574" s="165"/>
      <c r="D574" s="165"/>
      <c r="E574" s="165"/>
      <c r="F574" s="165"/>
      <c r="G574" s="165"/>
      <c r="H574" s="165"/>
      <c r="I574" s="165"/>
      <c r="J574" s="165"/>
      <c r="L574" s="189"/>
    </row>
    <row r="575" spans="1:12" customFormat="1">
      <c r="A575" s="165"/>
      <c r="B575" s="165"/>
      <c r="C575" s="165"/>
      <c r="D575" s="165"/>
      <c r="E575" s="165"/>
      <c r="F575" s="165"/>
      <c r="G575" s="165"/>
      <c r="H575" s="165"/>
      <c r="I575" s="165"/>
      <c r="J575" s="165"/>
      <c r="L575" s="189"/>
    </row>
    <row r="576" spans="1:12" customFormat="1">
      <c r="A576" s="165"/>
      <c r="B576" s="165"/>
      <c r="C576" s="165"/>
      <c r="D576" s="165"/>
      <c r="E576" s="165"/>
      <c r="F576" s="165"/>
      <c r="G576" s="165"/>
      <c r="H576" s="165"/>
      <c r="I576" s="165"/>
      <c r="J576" s="165"/>
      <c r="L576" s="189"/>
    </row>
    <row r="577" spans="1:12" customFormat="1">
      <c r="A577" s="165"/>
      <c r="B577" s="165"/>
      <c r="C577" s="165"/>
      <c r="D577" s="165"/>
      <c r="E577" s="165"/>
      <c r="F577" s="165"/>
      <c r="G577" s="165"/>
      <c r="H577" s="165"/>
      <c r="I577" s="165"/>
      <c r="J577" s="165"/>
      <c r="L577" s="189"/>
    </row>
    <row r="578" spans="1:12" customFormat="1">
      <c r="A578" s="165"/>
      <c r="B578" s="165"/>
      <c r="C578" s="165"/>
      <c r="D578" s="165"/>
      <c r="E578" s="165"/>
      <c r="F578" s="165"/>
      <c r="G578" s="165"/>
      <c r="H578" s="165"/>
      <c r="I578" s="165"/>
      <c r="J578" s="165"/>
      <c r="L578" s="189"/>
    </row>
    <row r="579" spans="1:12" customFormat="1">
      <c r="A579" s="165"/>
      <c r="B579" s="165"/>
      <c r="C579" s="165"/>
      <c r="D579" s="165"/>
      <c r="E579" s="165"/>
      <c r="F579" s="165"/>
      <c r="G579" s="165"/>
      <c r="H579" s="165"/>
      <c r="I579" s="165"/>
      <c r="J579" s="165"/>
      <c r="L579" s="189"/>
    </row>
    <row r="580" spans="1:12" customFormat="1">
      <c r="A580" s="165"/>
      <c r="B580" s="165"/>
      <c r="C580" s="165"/>
      <c r="D580" s="165"/>
      <c r="E580" s="165"/>
      <c r="F580" s="165"/>
      <c r="G580" s="165"/>
      <c r="H580" s="165"/>
      <c r="I580" s="165"/>
      <c r="J580" s="165"/>
      <c r="L580" s="189"/>
    </row>
    <row r="581" spans="1:12" customFormat="1">
      <c r="A581" s="165"/>
      <c r="B581" s="165"/>
      <c r="C581" s="165"/>
      <c r="D581" s="165"/>
      <c r="E581" s="165"/>
      <c r="F581" s="165"/>
      <c r="G581" s="165"/>
      <c r="H581" s="165"/>
      <c r="I581" s="165"/>
      <c r="J581" s="165"/>
      <c r="L581" s="189"/>
    </row>
    <row r="582" spans="1:12" customFormat="1">
      <c r="A582" s="165"/>
      <c r="B582" s="165"/>
      <c r="C582" s="165"/>
      <c r="D582" s="165"/>
      <c r="E582" s="165"/>
      <c r="F582" s="165"/>
      <c r="G582" s="165"/>
      <c r="H582" s="165"/>
      <c r="I582" s="165"/>
      <c r="J582" s="165"/>
      <c r="L582" s="189"/>
    </row>
    <row r="583" spans="1:12" customFormat="1">
      <c r="A583" s="165"/>
      <c r="B583" s="165"/>
      <c r="C583" s="165"/>
      <c r="D583" s="165"/>
      <c r="E583" s="165"/>
      <c r="F583" s="165"/>
      <c r="G583" s="165"/>
      <c r="H583" s="165"/>
      <c r="I583" s="165"/>
      <c r="J583" s="165"/>
      <c r="L583" s="189"/>
    </row>
    <row r="584" spans="1:12" customFormat="1">
      <c r="A584" s="165"/>
      <c r="B584" s="165"/>
      <c r="C584" s="165"/>
      <c r="D584" s="165"/>
      <c r="E584" s="165"/>
      <c r="F584" s="165"/>
      <c r="G584" s="165"/>
      <c r="H584" s="165"/>
      <c r="I584" s="165"/>
      <c r="J584" s="165"/>
      <c r="L584" s="189"/>
    </row>
    <row r="585" spans="1:12" customFormat="1">
      <c r="A585" s="165"/>
      <c r="B585" s="165"/>
      <c r="C585" s="165"/>
      <c r="D585" s="165"/>
      <c r="E585" s="165"/>
      <c r="F585" s="165"/>
      <c r="G585" s="165"/>
      <c r="H585" s="165"/>
      <c r="I585" s="165"/>
      <c r="J585" s="165"/>
      <c r="L585" s="189"/>
    </row>
    <row r="586" spans="1:12" customFormat="1">
      <c r="A586" s="165"/>
      <c r="B586" s="165"/>
      <c r="C586" s="165"/>
      <c r="D586" s="165"/>
      <c r="E586" s="165"/>
      <c r="F586" s="165"/>
      <c r="G586" s="165"/>
      <c r="H586" s="165"/>
      <c r="I586" s="165"/>
      <c r="J586" s="165"/>
      <c r="L586" s="189"/>
    </row>
    <row r="587" spans="1:12" customFormat="1">
      <c r="A587" s="165"/>
      <c r="B587" s="165"/>
      <c r="C587" s="165"/>
      <c r="D587" s="165"/>
      <c r="E587" s="165"/>
      <c r="F587" s="165"/>
      <c r="G587" s="165"/>
      <c r="H587" s="165"/>
      <c r="I587" s="165"/>
      <c r="J587" s="165"/>
      <c r="L587" s="189"/>
    </row>
    <row r="588" spans="1:12" customFormat="1">
      <c r="A588" s="165"/>
      <c r="B588" s="165"/>
      <c r="C588" s="165"/>
      <c r="D588" s="165"/>
      <c r="E588" s="165"/>
      <c r="F588" s="165"/>
      <c r="G588" s="165"/>
      <c r="H588" s="165"/>
      <c r="I588" s="165"/>
      <c r="J588" s="165"/>
      <c r="L588" s="189"/>
    </row>
    <row r="589" spans="1:12" customFormat="1">
      <c r="A589" s="165"/>
      <c r="B589" s="165"/>
      <c r="C589" s="165"/>
      <c r="D589" s="165"/>
      <c r="E589" s="165"/>
      <c r="F589" s="165"/>
      <c r="G589" s="165"/>
      <c r="H589" s="165"/>
      <c r="I589" s="165"/>
      <c r="J589" s="165"/>
      <c r="L589" s="189"/>
    </row>
    <row r="590" spans="1:12" customFormat="1">
      <c r="A590" s="165"/>
      <c r="B590" s="165"/>
      <c r="C590" s="165"/>
      <c r="D590" s="165"/>
      <c r="E590" s="165"/>
      <c r="F590" s="165"/>
      <c r="G590" s="165"/>
      <c r="H590" s="165"/>
      <c r="I590" s="165"/>
      <c r="J590" s="165"/>
      <c r="L590" s="189"/>
    </row>
    <row r="591" spans="1:12" customFormat="1">
      <c r="A591" s="165"/>
      <c r="B591" s="165"/>
      <c r="C591" s="165"/>
      <c r="D591" s="165"/>
      <c r="E591" s="165"/>
      <c r="F591" s="165"/>
      <c r="G591" s="165"/>
      <c r="H591" s="165"/>
      <c r="I591" s="165"/>
      <c r="J591" s="165"/>
      <c r="L591" s="189"/>
    </row>
    <row r="592" spans="1:12" customFormat="1">
      <c r="A592" s="165"/>
      <c r="B592" s="165"/>
      <c r="C592" s="165"/>
      <c r="D592" s="165"/>
      <c r="E592" s="165"/>
      <c r="F592" s="165"/>
      <c r="G592" s="165"/>
      <c r="H592" s="165"/>
      <c r="I592" s="165"/>
      <c r="J592" s="165"/>
      <c r="L592" s="189"/>
    </row>
    <row r="593" spans="1:12" customFormat="1">
      <c r="A593" s="165"/>
      <c r="B593" s="165"/>
      <c r="C593" s="165"/>
      <c r="D593" s="165"/>
      <c r="E593" s="165"/>
      <c r="F593" s="165"/>
      <c r="G593" s="165"/>
      <c r="H593" s="165"/>
      <c r="I593" s="165"/>
      <c r="J593" s="165"/>
      <c r="L593" s="189"/>
    </row>
    <row r="594" spans="1:12" customFormat="1">
      <c r="A594" s="165"/>
      <c r="B594" s="165"/>
      <c r="C594" s="165"/>
      <c r="D594" s="165"/>
      <c r="E594" s="165"/>
      <c r="F594" s="165"/>
      <c r="G594" s="165"/>
      <c r="H594" s="165"/>
      <c r="I594" s="165"/>
      <c r="J594" s="165"/>
      <c r="L594" s="189"/>
    </row>
    <row r="595" spans="1:12" customFormat="1">
      <c r="A595" s="165"/>
      <c r="B595" s="165"/>
      <c r="C595" s="165"/>
      <c r="D595" s="165"/>
      <c r="E595" s="165"/>
      <c r="F595" s="165"/>
      <c r="G595" s="165"/>
      <c r="H595" s="165"/>
      <c r="I595" s="165"/>
      <c r="J595" s="165"/>
      <c r="L595" s="189"/>
    </row>
    <row r="596" spans="1:12" customFormat="1">
      <c r="A596" s="165"/>
      <c r="B596" s="165"/>
      <c r="C596" s="165"/>
      <c r="D596" s="165"/>
      <c r="E596" s="165"/>
      <c r="F596" s="165"/>
      <c r="G596" s="165"/>
      <c r="H596" s="165"/>
      <c r="I596" s="165"/>
      <c r="J596" s="165"/>
      <c r="L596" s="189"/>
    </row>
    <row r="597" spans="1:12" customFormat="1">
      <c r="A597" s="165"/>
      <c r="B597" s="165"/>
      <c r="C597" s="165"/>
      <c r="D597" s="165"/>
      <c r="E597" s="165"/>
      <c r="F597" s="165"/>
      <c r="G597" s="165"/>
      <c r="H597" s="165"/>
      <c r="I597" s="165"/>
      <c r="J597" s="165"/>
      <c r="L597" s="189"/>
    </row>
    <row r="598" spans="1:12" customFormat="1">
      <c r="A598" s="165"/>
      <c r="B598" s="165"/>
      <c r="C598" s="165"/>
      <c r="D598" s="165"/>
      <c r="E598" s="165"/>
      <c r="F598" s="165"/>
      <c r="G598" s="165"/>
      <c r="H598" s="165"/>
      <c r="I598" s="165"/>
      <c r="J598" s="165"/>
      <c r="L598" s="189"/>
    </row>
    <row r="599" spans="1:12" customFormat="1">
      <c r="A599" s="165"/>
      <c r="B599" s="165"/>
      <c r="C599" s="165"/>
      <c r="D599" s="165"/>
      <c r="E599" s="165"/>
      <c r="F599" s="165"/>
      <c r="G599" s="165"/>
      <c r="H599" s="165"/>
      <c r="I599" s="165"/>
      <c r="J599" s="165"/>
      <c r="L599" s="189"/>
    </row>
    <row r="600" spans="1:12" customFormat="1">
      <c r="A600" s="165"/>
      <c r="B600" s="165"/>
      <c r="C600" s="165"/>
      <c r="D600" s="165"/>
      <c r="E600" s="165"/>
      <c r="F600" s="165"/>
      <c r="G600" s="165"/>
      <c r="H600" s="165"/>
      <c r="I600" s="165"/>
      <c r="J600" s="165"/>
      <c r="L600" s="189"/>
    </row>
    <row r="601" spans="1:12" customFormat="1">
      <c r="A601" s="165"/>
      <c r="B601" s="165"/>
      <c r="C601" s="165"/>
      <c r="D601" s="165"/>
      <c r="E601" s="165"/>
      <c r="F601" s="165"/>
      <c r="G601" s="165"/>
      <c r="H601" s="165"/>
      <c r="I601" s="165"/>
      <c r="J601" s="165"/>
      <c r="L601" s="189"/>
    </row>
    <row r="602" spans="1:12" customFormat="1">
      <c r="A602" s="165"/>
      <c r="B602" s="165"/>
      <c r="C602" s="165"/>
      <c r="D602" s="165"/>
      <c r="E602" s="165"/>
      <c r="F602" s="165"/>
      <c r="G602" s="165"/>
      <c r="H602" s="165"/>
      <c r="I602" s="165"/>
      <c r="J602" s="165"/>
      <c r="L602" s="189"/>
    </row>
    <row r="603" spans="1:12" customFormat="1">
      <c r="A603" s="165"/>
      <c r="B603" s="165"/>
      <c r="C603" s="165"/>
      <c r="D603" s="165"/>
      <c r="E603" s="165"/>
      <c r="F603" s="165"/>
      <c r="G603" s="165"/>
      <c r="H603" s="165"/>
      <c r="I603" s="165"/>
      <c r="J603" s="165"/>
      <c r="L603" s="189"/>
    </row>
    <row r="604" spans="1:12" customFormat="1">
      <c r="A604" s="165"/>
      <c r="B604" s="165"/>
      <c r="C604" s="165"/>
      <c r="D604" s="165"/>
      <c r="E604" s="165"/>
      <c r="F604" s="165"/>
      <c r="G604" s="165"/>
      <c r="H604" s="165"/>
      <c r="I604" s="165"/>
      <c r="J604" s="165"/>
      <c r="L604" s="189"/>
    </row>
    <row r="605" spans="1:12" customFormat="1">
      <c r="A605" s="165"/>
      <c r="B605" s="165"/>
      <c r="C605" s="165"/>
      <c r="D605" s="165"/>
      <c r="E605" s="165"/>
      <c r="F605" s="165"/>
      <c r="G605" s="165"/>
      <c r="H605" s="165"/>
      <c r="I605" s="165"/>
      <c r="J605" s="165"/>
      <c r="L605" s="189"/>
    </row>
    <row r="606" spans="1:12" customFormat="1">
      <c r="A606" s="165"/>
      <c r="B606" s="165"/>
      <c r="C606" s="165"/>
      <c r="D606" s="165"/>
      <c r="E606" s="165"/>
      <c r="F606" s="165"/>
      <c r="G606" s="165"/>
      <c r="H606" s="165"/>
      <c r="I606" s="165"/>
      <c r="J606" s="165"/>
      <c r="L606" s="189"/>
    </row>
    <row r="607" spans="1:12" customFormat="1">
      <c r="A607" s="165"/>
      <c r="B607" s="165"/>
      <c r="C607" s="165"/>
      <c r="D607" s="165"/>
      <c r="E607" s="165"/>
      <c r="F607" s="165"/>
      <c r="G607" s="165"/>
      <c r="H607" s="165"/>
      <c r="I607" s="165"/>
      <c r="J607" s="165"/>
      <c r="L607" s="189"/>
    </row>
    <row r="608" spans="1:12" customFormat="1">
      <c r="A608" s="165"/>
      <c r="B608" s="165"/>
      <c r="C608" s="165"/>
      <c r="D608" s="165"/>
      <c r="E608" s="165"/>
      <c r="F608" s="165"/>
      <c r="G608" s="165"/>
      <c r="H608" s="165"/>
      <c r="I608" s="165"/>
      <c r="J608" s="165"/>
      <c r="L608" s="189"/>
    </row>
    <row r="609" spans="1:12" customFormat="1">
      <c r="A609" s="165"/>
      <c r="B609" s="165"/>
      <c r="C609" s="165"/>
      <c r="D609" s="165"/>
      <c r="E609" s="165"/>
      <c r="F609" s="165"/>
      <c r="G609" s="165"/>
      <c r="H609" s="165"/>
      <c r="I609" s="165"/>
      <c r="J609" s="165"/>
      <c r="L609" s="189"/>
    </row>
    <row r="610" spans="1:12" customFormat="1">
      <c r="A610" s="165"/>
      <c r="B610" s="165"/>
      <c r="C610" s="165"/>
      <c r="D610" s="165"/>
      <c r="E610" s="165"/>
      <c r="F610" s="165"/>
      <c r="G610" s="165"/>
      <c r="H610" s="165"/>
      <c r="I610" s="165"/>
      <c r="J610" s="165"/>
      <c r="L610" s="189"/>
    </row>
    <row r="611" spans="1:12" customFormat="1">
      <c r="A611" s="165"/>
      <c r="B611" s="165"/>
      <c r="C611" s="165"/>
      <c r="D611" s="165"/>
      <c r="E611" s="165"/>
      <c r="F611" s="165"/>
      <c r="G611" s="165"/>
      <c r="H611" s="165"/>
      <c r="I611" s="165"/>
      <c r="J611" s="165"/>
      <c r="L611" s="189"/>
    </row>
    <row r="612" spans="1:12" customFormat="1">
      <c r="A612" s="165"/>
      <c r="B612" s="165"/>
      <c r="C612" s="165"/>
      <c r="D612" s="165"/>
      <c r="E612" s="165"/>
      <c r="F612" s="165"/>
      <c r="G612" s="165"/>
      <c r="H612" s="165"/>
      <c r="I612" s="165"/>
      <c r="J612" s="165"/>
      <c r="L612" s="189"/>
    </row>
    <row r="613" spans="1:12" customFormat="1">
      <c r="A613" s="165"/>
      <c r="B613" s="165"/>
      <c r="C613" s="165"/>
      <c r="D613" s="165"/>
      <c r="E613" s="165"/>
      <c r="F613" s="165"/>
      <c r="G613" s="165"/>
      <c r="H613" s="165"/>
      <c r="I613" s="165"/>
      <c r="J613" s="165"/>
      <c r="L613" s="189"/>
    </row>
    <row r="614" spans="1:12" customFormat="1">
      <c r="A614" s="165"/>
      <c r="B614" s="165"/>
      <c r="C614" s="165"/>
      <c r="D614" s="165"/>
      <c r="E614" s="165"/>
      <c r="F614" s="165"/>
      <c r="G614" s="165"/>
      <c r="H614" s="165"/>
      <c r="I614" s="165"/>
      <c r="J614" s="165"/>
      <c r="L614" s="189"/>
    </row>
    <row r="615" spans="1:12" customFormat="1">
      <c r="A615" s="165"/>
      <c r="B615" s="165"/>
      <c r="C615" s="165"/>
      <c r="D615" s="165"/>
      <c r="E615" s="165"/>
      <c r="F615" s="165"/>
      <c r="G615" s="165"/>
      <c r="H615" s="165"/>
      <c r="I615" s="165"/>
      <c r="J615" s="165"/>
      <c r="L615" s="189"/>
    </row>
    <row r="616" spans="1:12" customFormat="1">
      <c r="A616" s="165"/>
      <c r="B616" s="165"/>
      <c r="C616" s="165"/>
      <c r="D616" s="165"/>
      <c r="E616" s="165"/>
      <c r="F616" s="165"/>
      <c r="G616" s="165"/>
      <c r="H616" s="165"/>
      <c r="I616" s="165"/>
      <c r="J616" s="165"/>
      <c r="L616" s="189"/>
    </row>
    <row r="617" spans="1:12" customFormat="1">
      <c r="A617" s="165"/>
      <c r="B617" s="165"/>
      <c r="C617" s="165"/>
      <c r="D617" s="165"/>
      <c r="E617" s="165"/>
      <c r="F617" s="165"/>
      <c r="G617" s="165"/>
      <c r="H617" s="165"/>
      <c r="I617" s="165"/>
      <c r="J617" s="165"/>
      <c r="L617" s="189"/>
    </row>
    <row r="618" spans="1:12" customFormat="1">
      <c r="A618" s="165"/>
      <c r="B618" s="165"/>
      <c r="C618" s="165"/>
      <c r="D618" s="165"/>
      <c r="E618" s="165"/>
      <c r="F618" s="165"/>
      <c r="G618" s="165"/>
      <c r="H618" s="165"/>
      <c r="I618" s="165"/>
      <c r="J618" s="165"/>
      <c r="L618" s="189"/>
    </row>
    <row r="619" spans="1:12" customFormat="1">
      <c r="A619" s="165"/>
      <c r="B619" s="165"/>
      <c r="C619" s="165"/>
      <c r="D619" s="165"/>
      <c r="E619" s="165"/>
      <c r="F619" s="165"/>
      <c r="G619" s="165"/>
      <c r="H619" s="165"/>
      <c r="I619" s="165"/>
      <c r="J619" s="165"/>
      <c r="L619" s="189"/>
    </row>
    <row r="620" spans="1:12" customFormat="1">
      <c r="A620" s="165"/>
      <c r="B620" s="165"/>
      <c r="C620" s="165"/>
      <c r="D620" s="165"/>
      <c r="E620" s="165"/>
      <c r="F620" s="165"/>
      <c r="G620" s="165"/>
      <c r="H620" s="165"/>
      <c r="I620" s="165"/>
      <c r="J620" s="165"/>
      <c r="L620" s="189"/>
    </row>
    <row r="621" spans="1:12" customFormat="1">
      <c r="A621" s="165"/>
      <c r="B621" s="165"/>
      <c r="C621" s="165"/>
      <c r="D621" s="165"/>
      <c r="E621" s="165"/>
      <c r="F621" s="165"/>
      <c r="G621" s="165"/>
      <c r="H621" s="165"/>
      <c r="I621" s="165"/>
      <c r="J621" s="165"/>
      <c r="L621" s="189"/>
    </row>
    <row r="622" spans="1:12" customFormat="1">
      <c r="A622" s="165"/>
      <c r="B622" s="165"/>
      <c r="C622" s="165"/>
      <c r="D622" s="165"/>
      <c r="E622" s="165"/>
      <c r="F622" s="165"/>
      <c r="G622" s="165"/>
      <c r="H622" s="165"/>
      <c r="I622" s="165"/>
      <c r="J622" s="165"/>
      <c r="L622" s="189"/>
    </row>
    <row r="623" spans="1:12" customFormat="1">
      <c r="A623" s="165"/>
      <c r="B623" s="165"/>
      <c r="C623" s="165"/>
      <c r="D623" s="165"/>
      <c r="E623" s="165"/>
      <c r="F623" s="165"/>
      <c r="G623" s="165"/>
      <c r="H623" s="165"/>
      <c r="I623" s="165"/>
      <c r="J623" s="165"/>
      <c r="L623" s="189"/>
    </row>
    <row r="624" spans="1:12" customFormat="1">
      <c r="A624" s="165"/>
      <c r="B624" s="165"/>
      <c r="C624" s="165"/>
      <c r="D624" s="165"/>
      <c r="E624" s="165"/>
      <c r="F624" s="165"/>
      <c r="G624" s="165"/>
      <c r="H624" s="165"/>
      <c r="I624" s="165"/>
      <c r="J624" s="165"/>
      <c r="L624" s="189"/>
    </row>
    <row r="625" spans="1:12" customFormat="1">
      <c r="A625" s="165"/>
      <c r="B625" s="165"/>
      <c r="C625" s="165"/>
      <c r="D625" s="165"/>
      <c r="E625" s="165"/>
      <c r="F625" s="165"/>
      <c r="G625" s="165"/>
      <c r="H625" s="165"/>
      <c r="I625" s="165"/>
      <c r="J625" s="165"/>
      <c r="L625" s="189"/>
    </row>
    <row r="626" spans="1:12" customFormat="1">
      <c r="A626" s="165"/>
      <c r="B626" s="165"/>
      <c r="C626" s="165"/>
      <c r="D626" s="165"/>
      <c r="E626" s="165"/>
      <c r="F626" s="165"/>
      <c r="G626" s="165"/>
      <c r="H626" s="165"/>
      <c r="I626" s="165"/>
      <c r="J626" s="165"/>
      <c r="L626" s="189"/>
    </row>
    <row r="627" spans="1:12" customFormat="1">
      <c r="A627" s="165"/>
      <c r="B627" s="165"/>
      <c r="C627" s="165"/>
      <c r="D627" s="165"/>
      <c r="E627" s="165"/>
      <c r="F627" s="165"/>
      <c r="G627" s="165"/>
      <c r="H627" s="165"/>
      <c r="I627" s="165"/>
      <c r="J627" s="165"/>
      <c r="L627" s="189"/>
    </row>
    <row r="628" spans="1:12" customFormat="1">
      <c r="A628" s="165"/>
      <c r="B628" s="165"/>
      <c r="C628" s="165"/>
      <c r="D628" s="165"/>
      <c r="E628" s="165"/>
      <c r="F628" s="165"/>
      <c r="G628" s="165"/>
      <c r="H628" s="165"/>
      <c r="I628" s="165"/>
      <c r="J628" s="165"/>
      <c r="L628" s="189"/>
    </row>
    <row r="629" spans="1:12" customFormat="1">
      <c r="A629" s="165"/>
      <c r="B629" s="165"/>
      <c r="C629" s="165"/>
      <c r="D629" s="165"/>
      <c r="E629" s="165"/>
      <c r="F629" s="165"/>
      <c r="G629" s="165"/>
      <c r="H629" s="165"/>
      <c r="I629" s="165"/>
      <c r="J629" s="165"/>
      <c r="L629" s="189"/>
    </row>
    <row r="630" spans="1:12" customFormat="1">
      <c r="A630" s="165"/>
      <c r="B630" s="165"/>
      <c r="C630" s="165"/>
      <c r="D630" s="165"/>
      <c r="E630" s="165"/>
      <c r="F630" s="165"/>
      <c r="G630" s="165"/>
      <c r="H630" s="165"/>
      <c r="I630" s="165"/>
      <c r="J630" s="165"/>
      <c r="L630" s="189"/>
    </row>
    <row r="631" spans="1:12" customFormat="1">
      <c r="A631" s="165"/>
      <c r="B631" s="165"/>
      <c r="C631" s="165"/>
      <c r="D631" s="165"/>
      <c r="E631" s="165"/>
      <c r="F631" s="165"/>
      <c r="G631" s="165"/>
      <c r="H631" s="165"/>
      <c r="I631" s="165"/>
      <c r="J631" s="165"/>
      <c r="L631" s="189"/>
    </row>
    <row r="632" spans="1:12" customFormat="1">
      <c r="A632" s="165"/>
      <c r="B632" s="165"/>
      <c r="C632" s="165"/>
      <c r="D632" s="165"/>
      <c r="E632" s="165"/>
      <c r="F632" s="165"/>
      <c r="G632" s="165"/>
      <c r="H632" s="165"/>
      <c r="I632" s="165"/>
      <c r="J632" s="165"/>
      <c r="L632" s="189"/>
    </row>
    <row r="633" spans="1:12" customFormat="1">
      <c r="A633" s="165"/>
      <c r="B633" s="165"/>
      <c r="C633" s="165"/>
      <c r="D633" s="165"/>
      <c r="E633" s="165"/>
      <c r="F633" s="165"/>
      <c r="G633" s="165"/>
      <c r="H633" s="165"/>
      <c r="I633" s="165"/>
      <c r="J633" s="165"/>
      <c r="L633" s="189"/>
    </row>
    <row r="634" spans="1:12" customFormat="1">
      <c r="A634" s="165"/>
      <c r="B634" s="165"/>
      <c r="C634" s="165"/>
      <c r="D634" s="165"/>
      <c r="E634" s="165"/>
      <c r="F634" s="165"/>
      <c r="G634" s="165"/>
      <c r="H634" s="165"/>
      <c r="I634" s="165"/>
      <c r="J634" s="165"/>
      <c r="L634" s="189"/>
    </row>
    <row r="635" spans="1:12" customFormat="1">
      <c r="A635" s="165"/>
      <c r="B635" s="165"/>
      <c r="C635" s="165"/>
      <c r="D635" s="165"/>
      <c r="E635" s="165"/>
      <c r="F635" s="165"/>
      <c r="G635" s="165"/>
      <c r="H635" s="165"/>
      <c r="I635" s="165"/>
      <c r="J635" s="165"/>
      <c r="L635" s="189"/>
    </row>
    <row r="636" spans="1:12" customFormat="1">
      <c r="A636" s="165"/>
      <c r="B636" s="165"/>
      <c r="C636" s="165"/>
      <c r="D636" s="165"/>
      <c r="E636" s="165"/>
      <c r="F636" s="165"/>
      <c r="G636" s="165"/>
      <c r="H636" s="165"/>
      <c r="I636" s="165"/>
      <c r="J636" s="165"/>
      <c r="L636" s="189"/>
    </row>
    <row r="637" spans="1:12" customFormat="1">
      <c r="A637" s="165"/>
      <c r="B637" s="165"/>
      <c r="C637" s="165"/>
      <c r="D637" s="165"/>
      <c r="E637" s="165"/>
      <c r="F637" s="165"/>
      <c r="G637" s="165"/>
      <c r="H637" s="165"/>
      <c r="I637" s="165"/>
      <c r="J637" s="165"/>
      <c r="L637" s="189"/>
    </row>
    <row r="638" spans="1:12" customFormat="1">
      <c r="A638" s="165"/>
      <c r="B638" s="165"/>
      <c r="C638" s="165"/>
      <c r="D638" s="165"/>
      <c r="E638" s="165"/>
      <c r="F638" s="165"/>
      <c r="G638" s="165"/>
      <c r="H638" s="165"/>
      <c r="I638" s="165"/>
      <c r="J638" s="165"/>
      <c r="L638" s="189"/>
    </row>
    <row r="639" spans="1:12" customFormat="1">
      <c r="A639" s="165"/>
      <c r="B639" s="165"/>
      <c r="C639" s="165"/>
      <c r="D639" s="165"/>
      <c r="E639" s="165"/>
      <c r="F639" s="165"/>
      <c r="G639" s="165"/>
      <c r="H639" s="165"/>
      <c r="I639" s="165"/>
      <c r="J639" s="165"/>
      <c r="L639" s="189"/>
    </row>
    <row r="640" spans="1:12" customFormat="1">
      <c r="A640" s="165"/>
      <c r="B640" s="165"/>
      <c r="C640" s="165"/>
      <c r="D640" s="165"/>
      <c r="E640" s="165"/>
      <c r="F640" s="165"/>
      <c r="G640" s="165"/>
      <c r="H640" s="165"/>
      <c r="I640" s="165"/>
      <c r="J640" s="165"/>
      <c r="L640" s="189"/>
    </row>
    <row r="641" spans="1:12" customFormat="1">
      <c r="A641" s="165"/>
      <c r="B641" s="165"/>
      <c r="C641" s="165"/>
      <c r="D641" s="165"/>
      <c r="E641" s="165"/>
      <c r="F641" s="165"/>
      <c r="G641" s="165"/>
      <c r="H641" s="165"/>
      <c r="I641" s="165"/>
      <c r="J641" s="165"/>
      <c r="L641" s="189"/>
    </row>
    <row r="642" spans="1:12" customFormat="1">
      <c r="A642" s="165"/>
      <c r="B642" s="165"/>
      <c r="C642" s="165"/>
      <c r="D642" s="165"/>
      <c r="E642" s="165"/>
      <c r="F642" s="165"/>
      <c r="G642" s="165"/>
      <c r="H642" s="165"/>
      <c r="I642" s="165"/>
      <c r="J642" s="165"/>
      <c r="L642" s="189"/>
    </row>
    <row r="643" spans="1:12" customFormat="1">
      <c r="A643" s="165"/>
      <c r="B643" s="165"/>
      <c r="C643" s="165"/>
      <c r="D643" s="165"/>
      <c r="E643" s="165"/>
      <c r="F643" s="165"/>
      <c r="G643" s="165"/>
      <c r="H643" s="165"/>
      <c r="I643" s="165"/>
      <c r="J643" s="165"/>
      <c r="L643" s="189"/>
    </row>
    <row r="644" spans="1:12" customFormat="1">
      <c r="A644" s="165"/>
      <c r="B644" s="165"/>
      <c r="C644" s="165"/>
      <c r="D644" s="165"/>
      <c r="E644" s="165"/>
      <c r="F644" s="165"/>
      <c r="G644" s="165"/>
      <c r="H644" s="165"/>
      <c r="I644" s="165"/>
      <c r="J644" s="165"/>
      <c r="L644" s="189"/>
    </row>
    <row r="645" spans="1:12" customFormat="1">
      <c r="A645" s="165"/>
      <c r="B645" s="165"/>
      <c r="C645" s="165"/>
      <c r="D645" s="165"/>
      <c r="E645" s="165"/>
      <c r="F645" s="165"/>
      <c r="G645" s="165"/>
      <c r="H645" s="165"/>
      <c r="I645" s="165"/>
      <c r="J645" s="165"/>
      <c r="L645" s="189"/>
    </row>
    <row r="646" spans="1:12" customFormat="1">
      <c r="A646" s="165"/>
      <c r="B646" s="165"/>
      <c r="C646" s="165"/>
      <c r="D646" s="165"/>
      <c r="E646" s="165"/>
      <c r="F646" s="165"/>
      <c r="G646" s="165"/>
      <c r="H646" s="165"/>
      <c r="I646" s="165"/>
      <c r="J646" s="165"/>
      <c r="L646" s="189"/>
    </row>
    <row r="647" spans="1:12" customFormat="1">
      <c r="A647" s="165"/>
      <c r="B647" s="165"/>
      <c r="C647" s="165"/>
      <c r="D647" s="165"/>
      <c r="E647" s="165"/>
      <c r="F647" s="165"/>
      <c r="G647" s="165"/>
      <c r="H647" s="165"/>
      <c r="I647" s="165"/>
      <c r="J647" s="165"/>
      <c r="L647" s="189"/>
    </row>
    <row r="648" spans="1:12" customFormat="1">
      <c r="A648" s="165"/>
      <c r="B648" s="165"/>
      <c r="C648" s="165"/>
      <c r="D648" s="165"/>
      <c r="E648" s="165"/>
      <c r="F648" s="165"/>
      <c r="G648" s="165"/>
      <c r="H648" s="165"/>
      <c r="I648" s="165"/>
      <c r="J648" s="165"/>
      <c r="L648" s="189"/>
    </row>
    <row r="649" spans="1:12" customFormat="1">
      <c r="A649" s="165"/>
      <c r="B649" s="165"/>
      <c r="C649" s="165"/>
      <c r="D649" s="165"/>
      <c r="E649" s="165"/>
      <c r="F649" s="165"/>
      <c r="G649" s="165"/>
      <c r="H649" s="165"/>
      <c r="I649" s="165"/>
      <c r="J649" s="165"/>
      <c r="L649" s="189"/>
    </row>
    <row r="650" spans="1:12" customFormat="1">
      <c r="A650" s="165"/>
      <c r="B650" s="165"/>
      <c r="C650" s="165"/>
      <c r="D650" s="165"/>
      <c r="E650" s="165"/>
      <c r="F650" s="165"/>
      <c r="G650" s="165"/>
      <c r="H650" s="165"/>
      <c r="I650" s="165"/>
      <c r="J650" s="165"/>
      <c r="L650" s="189"/>
    </row>
    <row r="651" spans="1:12" customFormat="1">
      <c r="A651" s="165"/>
      <c r="B651" s="165"/>
      <c r="C651" s="165"/>
      <c r="D651" s="165"/>
      <c r="E651" s="165"/>
      <c r="F651" s="165"/>
      <c r="G651" s="165"/>
      <c r="H651" s="165"/>
      <c r="I651" s="165"/>
      <c r="J651" s="165"/>
      <c r="L651" s="189"/>
    </row>
    <row r="652" spans="1:12" customFormat="1">
      <c r="A652" s="165"/>
      <c r="B652" s="165"/>
      <c r="C652" s="165"/>
      <c r="D652" s="165"/>
      <c r="E652" s="165"/>
      <c r="F652" s="165"/>
      <c r="G652" s="165"/>
      <c r="H652" s="165"/>
      <c r="I652" s="165"/>
      <c r="J652" s="165"/>
      <c r="L652" s="189"/>
    </row>
    <row r="653" spans="1:12" customFormat="1">
      <c r="A653" s="165"/>
      <c r="B653" s="165"/>
      <c r="C653" s="165"/>
      <c r="D653" s="165"/>
      <c r="E653" s="165"/>
      <c r="F653" s="165"/>
      <c r="G653" s="165"/>
      <c r="H653" s="165"/>
      <c r="I653" s="165"/>
      <c r="J653" s="165"/>
      <c r="L653" s="189"/>
    </row>
    <row r="654" spans="1:12" customFormat="1">
      <c r="A654" s="165"/>
      <c r="B654" s="165"/>
      <c r="C654" s="165"/>
      <c r="D654" s="165"/>
      <c r="E654" s="165"/>
      <c r="F654" s="165"/>
      <c r="G654" s="165"/>
      <c r="H654" s="165"/>
      <c r="I654" s="165"/>
      <c r="J654" s="165"/>
      <c r="L654" s="189"/>
    </row>
    <row r="655" spans="1:12" customFormat="1">
      <c r="A655" s="165"/>
      <c r="B655" s="165"/>
      <c r="C655" s="165"/>
      <c r="D655" s="165"/>
      <c r="E655" s="165"/>
      <c r="F655" s="165"/>
      <c r="G655" s="165"/>
      <c r="H655" s="165"/>
      <c r="I655" s="165"/>
      <c r="J655" s="165"/>
      <c r="L655" s="189"/>
    </row>
    <row r="656" spans="1:12" customFormat="1">
      <c r="A656" s="165"/>
      <c r="B656" s="165"/>
      <c r="C656" s="165"/>
      <c r="D656" s="165"/>
      <c r="E656" s="165"/>
      <c r="F656" s="165"/>
      <c r="G656" s="165"/>
      <c r="H656" s="165"/>
      <c r="I656" s="165"/>
      <c r="J656" s="165"/>
      <c r="L656" s="189"/>
    </row>
    <row r="657" spans="1:12" customFormat="1">
      <c r="A657" s="165"/>
      <c r="B657" s="165"/>
      <c r="C657" s="165"/>
      <c r="D657" s="165"/>
      <c r="E657" s="165"/>
      <c r="F657" s="165"/>
      <c r="G657" s="165"/>
      <c r="H657" s="165"/>
      <c r="I657" s="165"/>
      <c r="J657" s="165"/>
      <c r="L657" s="189"/>
    </row>
    <row r="658" spans="1:12" customFormat="1">
      <c r="A658" s="165"/>
      <c r="B658" s="165"/>
      <c r="C658" s="165"/>
      <c r="D658" s="165"/>
      <c r="E658" s="165"/>
      <c r="F658" s="165"/>
      <c r="G658" s="165"/>
      <c r="H658" s="165"/>
      <c r="I658" s="165"/>
      <c r="J658" s="165"/>
      <c r="L658" s="189"/>
    </row>
    <row r="659" spans="1:12" customFormat="1">
      <c r="A659" s="165"/>
      <c r="B659" s="165"/>
      <c r="C659" s="165"/>
      <c r="D659" s="165"/>
      <c r="E659" s="165"/>
      <c r="F659" s="165"/>
      <c r="G659" s="165"/>
      <c r="H659" s="165"/>
      <c r="I659" s="165"/>
      <c r="J659" s="165"/>
      <c r="L659" s="189"/>
    </row>
    <row r="660" spans="1:12" customFormat="1">
      <c r="A660" s="165"/>
      <c r="B660" s="165"/>
      <c r="C660" s="165"/>
      <c r="D660" s="165"/>
      <c r="E660" s="165"/>
      <c r="F660" s="165"/>
      <c r="G660" s="165"/>
      <c r="H660" s="165"/>
      <c r="I660" s="165"/>
      <c r="J660" s="165"/>
      <c r="L660" s="189"/>
    </row>
    <row r="661" spans="1:12" customFormat="1">
      <c r="A661" s="165"/>
      <c r="B661" s="165"/>
      <c r="C661" s="165"/>
      <c r="D661" s="165"/>
      <c r="E661" s="165"/>
      <c r="F661" s="165"/>
      <c r="G661" s="165"/>
      <c r="H661" s="165"/>
      <c r="I661" s="165"/>
      <c r="J661" s="165"/>
      <c r="L661" s="189"/>
    </row>
    <row r="662" spans="1:12" customFormat="1">
      <c r="A662" s="165"/>
      <c r="B662" s="165"/>
      <c r="C662" s="165"/>
      <c r="D662" s="165"/>
      <c r="E662" s="165"/>
      <c r="F662" s="165"/>
      <c r="G662" s="165"/>
      <c r="H662" s="165"/>
      <c r="I662" s="165"/>
      <c r="J662" s="165"/>
      <c r="L662" s="189"/>
    </row>
    <row r="663" spans="1:12" customFormat="1">
      <c r="A663" s="165"/>
      <c r="B663" s="165"/>
      <c r="C663" s="165"/>
      <c r="D663" s="165"/>
      <c r="E663" s="165"/>
      <c r="F663" s="165"/>
      <c r="G663" s="165"/>
      <c r="H663" s="165"/>
      <c r="I663" s="165"/>
      <c r="J663" s="165"/>
      <c r="L663" s="189"/>
    </row>
    <row r="664" spans="1:12" customFormat="1">
      <c r="A664" s="165"/>
      <c r="B664" s="165"/>
      <c r="C664" s="165"/>
      <c r="D664" s="165"/>
      <c r="E664" s="165"/>
      <c r="F664" s="165"/>
      <c r="G664" s="165"/>
      <c r="H664" s="165"/>
      <c r="I664" s="165"/>
      <c r="J664" s="165"/>
      <c r="L664" s="189"/>
    </row>
    <row r="665" spans="1:12" customFormat="1">
      <c r="A665" s="165"/>
      <c r="B665" s="165"/>
      <c r="C665" s="165"/>
      <c r="D665" s="165"/>
      <c r="E665" s="165"/>
      <c r="F665" s="165"/>
      <c r="G665" s="165"/>
      <c r="H665" s="165"/>
      <c r="I665" s="165"/>
      <c r="J665" s="165"/>
      <c r="L665" s="189"/>
    </row>
    <row r="666" spans="1:12" customFormat="1">
      <c r="A666" s="165"/>
      <c r="B666" s="165"/>
      <c r="C666" s="165"/>
      <c r="D666" s="165"/>
      <c r="E666" s="165"/>
      <c r="F666" s="165"/>
      <c r="G666" s="165"/>
      <c r="H666" s="165"/>
      <c r="I666" s="165"/>
      <c r="J666" s="165"/>
      <c r="L666" s="189"/>
    </row>
    <row r="667" spans="1:12" customFormat="1">
      <c r="A667" s="165"/>
      <c r="B667" s="165"/>
      <c r="C667" s="165"/>
      <c r="D667" s="165"/>
      <c r="E667" s="165"/>
      <c r="F667" s="165"/>
      <c r="G667" s="165"/>
      <c r="H667" s="165"/>
      <c r="I667" s="165"/>
      <c r="J667" s="165"/>
      <c r="L667" s="189"/>
    </row>
    <row r="668" spans="1:12" customFormat="1">
      <c r="A668" s="165"/>
      <c r="B668" s="165"/>
      <c r="C668" s="165"/>
      <c r="D668" s="165"/>
      <c r="E668" s="165"/>
      <c r="F668" s="165"/>
      <c r="G668" s="165"/>
      <c r="H668" s="165"/>
      <c r="I668" s="165"/>
      <c r="J668" s="165"/>
      <c r="L668" s="189"/>
    </row>
    <row r="669" spans="1:12" customFormat="1">
      <c r="A669" s="165"/>
      <c r="B669" s="165"/>
      <c r="C669" s="165"/>
      <c r="D669" s="165"/>
      <c r="E669" s="165"/>
      <c r="F669" s="165"/>
      <c r="G669" s="165"/>
      <c r="H669" s="165"/>
      <c r="I669" s="165"/>
      <c r="J669" s="165"/>
      <c r="L669" s="189"/>
    </row>
    <row r="670" spans="1:12" customFormat="1">
      <c r="A670" s="165"/>
      <c r="B670" s="165"/>
      <c r="C670" s="165"/>
      <c r="D670" s="165"/>
      <c r="E670" s="165"/>
      <c r="F670" s="165"/>
      <c r="G670" s="165"/>
      <c r="H670" s="165"/>
      <c r="I670" s="165"/>
      <c r="J670" s="165"/>
      <c r="L670" s="189"/>
    </row>
    <row r="671" spans="1:12" customFormat="1">
      <c r="A671" s="165"/>
      <c r="B671" s="165"/>
      <c r="C671" s="165"/>
      <c r="D671" s="165"/>
      <c r="E671" s="165"/>
      <c r="F671" s="165"/>
      <c r="G671" s="165"/>
      <c r="H671" s="165"/>
      <c r="I671" s="165"/>
      <c r="J671" s="165"/>
      <c r="L671" s="189"/>
    </row>
    <row r="672" spans="1:12" customFormat="1">
      <c r="A672" s="165"/>
      <c r="B672" s="165"/>
      <c r="C672" s="165"/>
      <c r="D672" s="165"/>
      <c r="E672" s="165"/>
      <c r="F672" s="165"/>
      <c r="G672" s="165"/>
      <c r="H672" s="165"/>
      <c r="I672" s="165"/>
      <c r="J672" s="165"/>
      <c r="L672" s="189"/>
    </row>
    <row r="673" spans="1:12" customFormat="1">
      <c r="A673" s="165"/>
      <c r="B673" s="165"/>
      <c r="C673" s="165"/>
      <c r="D673" s="165"/>
      <c r="E673" s="165"/>
      <c r="F673" s="165"/>
      <c r="G673" s="165"/>
      <c r="H673" s="165"/>
      <c r="I673" s="165"/>
      <c r="J673" s="165"/>
      <c r="L673" s="189"/>
    </row>
    <row r="674" spans="1:12" customFormat="1">
      <c r="A674" s="165"/>
      <c r="B674" s="165"/>
      <c r="C674" s="165"/>
      <c r="D674" s="165"/>
      <c r="E674" s="165"/>
      <c r="F674" s="165"/>
      <c r="G674" s="165"/>
      <c r="H674" s="165"/>
      <c r="I674" s="165"/>
      <c r="J674" s="165"/>
      <c r="L674" s="189"/>
    </row>
    <row r="675" spans="1:12" customFormat="1">
      <c r="A675" s="165"/>
      <c r="B675" s="165"/>
      <c r="C675" s="165"/>
      <c r="D675" s="165"/>
      <c r="E675" s="165"/>
      <c r="F675" s="165"/>
      <c r="G675" s="165"/>
      <c r="H675" s="165"/>
      <c r="I675" s="165"/>
      <c r="J675" s="165"/>
      <c r="L675" s="189"/>
    </row>
    <row r="676" spans="1:12" customFormat="1">
      <c r="A676" s="165"/>
      <c r="B676" s="165"/>
      <c r="C676" s="165"/>
      <c r="D676" s="165"/>
      <c r="E676" s="165"/>
      <c r="F676" s="165"/>
      <c r="G676" s="165"/>
      <c r="H676" s="165"/>
      <c r="I676" s="165"/>
      <c r="J676" s="165"/>
      <c r="L676" s="189"/>
    </row>
    <row r="677" spans="1:12" customFormat="1">
      <c r="A677" s="165"/>
      <c r="B677" s="165"/>
      <c r="C677" s="165"/>
      <c r="D677" s="165"/>
      <c r="E677" s="165"/>
      <c r="F677" s="165"/>
      <c r="G677" s="165"/>
      <c r="H677" s="165"/>
      <c r="I677" s="165"/>
      <c r="J677" s="165"/>
      <c r="L677" s="189"/>
    </row>
    <row r="678" spans="1:12" customFormat="1">
      <c r="A678" s="165"/>
      <c r="B678" s="165"/>
      <c r="C678" s="165"/>
      <c r="D678" s="165"/>
      <c r="E678" s="165"/>
      <c r="F678" s="165"/>
      <c r="G678" s="165"/>
      <c r="H678" s="165"/>
      <c r="I678" s="165"/>
      <c r="J678" s="165"/>
      <c r="L678" s="189"/>
    </row>
    <row r="679" spans="1:12" customFormat="1">
      <c r="A679" s="165"/>
      <c r="B679" s="165"/>
      <c r="C679" s="165"/>
      <c r="D679" s="165"/>
      <c r="E679" s="165"/>
      <c r="F679" s="165"/>
      <c r="G679" s="165"/>
      <c r="H679" s="165"/>
      <c r="I679" s="165"/>
      <c r="J679" s="165"/>
      <c r="L679" s="189"/>
    </row>
    <row r="680" spans="1:12" customFormat="1">
      <c r="A680" s="165"/>
      <c r="B680" s="165"/>
      <c r="C680" s="165"/>
      <c r="D680" s="165"/>
      <c r="E680" s="165"/>
      <c r="F680" s="165"/>
      <c r="G680" s="165"/>
      <c r="H680" s="165"/>
      <c r="I680" s="165"/>
      <c r="J680" s="165"/>
      <c r="L680" s="189"/>
    </row>
    <row r="681" spans="1:12" customFormat="1">
      <c r="A681" s="165"/>
      <c r="B681" s="165"/>
      <c r="C681" s="165"/>
      <c r="D681" s="165"/>
      <c r="E681" s="165"/>
      <c r="F681" s="165"/>
      <c r="G681" s="165"/>
      <c r="H681" s="165"/>
      <c r="I681" s="165"/>
      <c r="J681" s="165"/>
      <c r="L681" s="189"/>
    </row>
    <row r="682" spans="1:12" customFormat="1">
      <c r="A682" s="165"/>
      <c r="B682" s="165"/>
      <c r="C682" s="165"/>
      <c r="D682" s="165"/>
      <c r="E682" s="165"/>
      <c r="F682" s="165"/>
      <c r="G682" s="165"/>
      <c r="H682" s="165"/>
      <c r="I682" s="165"/>
      <c r="J682" s="165"/>
      <c r="L682" s="189"/>
    </row>
    <row r="683" spans="1:12" customFormat="1">
      <c r="A683" s="165"/>
      <c r="B683" s="165"/>
      <c r="C683" s="165"/>
      <c r="D683" s="165"/>
      <c r="E683" s="165"/>
      <c r="F683" s="165"/>
      <c r="G683" s="165"/>
      <c r="H683" s="165"/>
      <c r="I683" s="165"/>
      <c r="J683" s="165"/>
      <c r="L683" s="189"/>
    </row>
    <row r="684" spans="1:12" customFormat="1">
      <c r="A684" s="165"/>
      <c r="B684" s="165"/>
      <c r="C684" s="165"/>
      <c r="D684" s="165"/>
      <c r="E684" s="165"/>
      <c r="F684" s="165"/>
      <c r="G684" s="165"/>
      <c r="H684" s="165"/>
      <c r="I684" s="165"/>
      <c r="J684" s="165"/>
      <c r="L684" s="189"/>
    </row>
    <row r="685" spans="1:12" customFormat="1">
      <c r="A685" s="165"/>
      <c r="B685" s="165"/>
      <c r="C685" s="165"/>
      <c r="D685" s="165"/>
      <c r="E685" s="165"/>
      <c r="F685" s="165"/>
      <c r="G685" s="165"/>
      <c r="H685" s="165"/>
      <c r="I685" s="165"/>
      <c r="J685" s="165"/>
      <c r="L685" s="189"/>
    </row>
    <row r="686" spans="1:12" customFormat="1">
      <c r="A686" s="165"/>
      <c r="B686" s="165"/>
      <c r="C686" s="165"/>
      <c r="D686" s="165"/>
      <c r="E686" s="165"/>
      <c r="F686" s="165"/>
      <c r="G686" s="165"/>
      <c r="H686" s="165"/>
      <c r="I686" s="165"/>
      <c r="J686" s="165"/>
      <c r="L686" s="189"/>
    </row>
    <row r="687" spans="1:12" customFormat="1">
      <c r="A687" s="165"/>
      <c r="B687" s="165"/>
      <c r="C687" s="165"/>
      <c r="D687" s="165"/>
      <c r="E687" s="165"/>
      <c r="F687" s="165"/>
      <c r="G687" s="165"/>
      <c r="H687" s="165"/>
      <c r="I687" s="165"/>
      <c r="J687" s="165"/>
      <c r="L687" s="189"/>
    </row>
    <row r="688" spans="1:12" customFormat="1">
      <c r="A688" s="165"/>
      <c r="B688" s="165"/>
      <c r="C688" s="165"/>
      <c r="D688" s="165"/>
      <c r="E688" s="165"/>
      <c r="F688" s="165"/>
      <c r="G688" s="165"/>
      <c r="H688" s="165"/>
      <c r="I688" s="165"/>
      <c r="J688" s="165"/>
      <c r="L688" s="189"/>
    </row>
    <row r="689" spans="1:12" customFormat="1">
      <c r="A689" s="165"/>
      <c r="B689" s="165"/>
      <c r="C689" s="165"/>
      <c r="D689" s="165"/>
      <c r="E689" s="165"/>
      <c r="F689" s="165"/>
      <c r="G689" s="165"/>
      <c r="H689" s="165"/>
      <c r="I689" s="165"/>
      <c r="J689" s="165"/>
      <c r="L689" s="189"/>
    </row>
    <row r="690" spans="1:12" customFormat="1">
      <c r="A690" s="165"/>
      <c r="B690" s="165"/>
      <c r="C690" s="165"/>
      <c r="D690" s="165"/>
      <c r="E690" s="165"/>
      <c r="F690" s="165"/>
      <c r="G690" s="165"/>
      <c r="H690" s="165"/>
      <c r="I690" s="165"/>
      <c r="J690" s="165"/>
      <c r="L690" s="189"/>
    </row>
    <row r="691" spans="1:12" customFormat="1">
      <c r="A691" s="165"/>
      <c r="B691" s="165"/>
      <c r="C691" s="165"/>
      <c r="D691" s="165"/>
      <c r="E691" s="165"/>
      <c r="F691" s="165"/>
      <c r="G691" s="165"/>
      <c r="H691" s="165"/>
      <c r="I691" s="165"/>
      <c r="J691" s="165"/>
      <c r="L691" s="189"/>
    </row>
    <row r="692" spans="1:12" customFormat="1">
      <c r="A692" s="165"/>
      <c r="B692" s="165"/>
      <c r="C692" s="165"/>
      <c r="D692" s="165"/>
      <c r="E692" s="165"/>
      <c r="F692" s="165"/>
      <c r="G692" s="165"/>
      <c r="H692" s="165"/>
      <c r="I692" s="165"/>
      <c r="J692" s="165"/>
      <c r="L692" s="189"/>
    </row>
    <row r="693" spans="1:12" customFormat="1">
      <c r="A693" s="165"/>
      <c r="B693" s="165"/>
      <c r="C693" s="165"/>
      <c r="D693" s="165"/>
      <c r="E693" s="165"/>
      <c r="F693" s="165"/>
      <c r="G693" s="165"/>
      <c r="H693" s="165"/>
      <c r="I693" s="165"/>
      <c r="J693" s="165"/>
      <c r="L693" s="189"/>
    </row>
    <row r="694" spans="1:12" customFormat="1">
      <c r="A694" s="165"/>
      <c r="B694" s="165"/>
      <c r="C694" s="165"/>
      <c r="D694" s="165"/>
      <c r="E694" s="165"/>
      <c r="F694" s="165"/>
      <c r="G694" s="165"/>
      <c r="H694" s="165"/>
      <c r="I694" s="165"/>
      <c r="J694" s="165"/>
      <c r="L694" s="189"/>
    </row>
    <row r="695" spans="1:12" customFormat="1">
      <c r="A695" s="165"/>
      <c r="B695" s="165"/>
      <c r="C695" s="165"/>
      <c r="D695" s="165"/>
      <c r="E695" s="165"/>
      <c r="F695" s="165"/>
      <c r="G695" s="165"/>
      <c r="H695" s="165"/>
      <c r="I695" s="165"/>
      <c r="J695" s="165"/>
      <c r="L695" s="189"/>
    </row>
    <row r="696" spans="1:12" customFormat="1">
      <c r="A696" s="165"/>
      <c r="B696" s="165"/>
      <c r="C696" s="165"/>
      <c r="D696" s="165"/>
      <c r="E696" s="165"/>
      <c r="F696" s="165"/>
      <c r="G696" s="165"/>
      <c r="H696" s="165"/>
      <c r="I696" s="165"/>
      <c r="J696" s="165"/>
      <c r="L696" s="189"/>
    </row>
    <row r="697" spans="1:12" customFormat="1">
      <c r="A697" s="165"/>
      <c r="B697" s="165"/>
      <c r="C697" s="165"/>
      <c r="D697" s="165"/>
      <c r="E697" s="165"/>
      <c r="F697" s="165"/>
      <c r="G697" s="165"/>
      <c r="H697" s="165"/>
      <c r="I697" s="165"/>
      <c r="J697" s="165"/>
      <c r="L697" s="189"/>
    </row>
    <row r="698" spans="1:12" customFormat="1">
      <c r="A698" s="165"/>
      <c r="B698" s="165"/>
      <c r="C698" s="165"/>
      <c r="D698" s="165"/>
      <c r="E698" s="165"/>
      <c r="F698" s="165"/>
      <c r="G698" s="165"/>
      <c r="H698" s="165"/>
      <c r="I698" s="165"/>
      <c r="J698" s="165"/>
      <c r="L698" s="189"/>
    </row>
    <row r="699" spans="1:12" customFormat="1">
      <c r="A699" s="165"/>
      <c r="B699" s="165"/>
      <c r="C699" s="165"/>
      <c r="D699" s="165"/>
      <c r="E699" s="165"/>
      <c r="F699" s="165"/>
      <c r="G699" s="165"/>
      <c r="H699" s="165"/>
      <c r="I699" s="165"/>
      <c r="J699" s="165"/>
      <c r="L699" s="189"/>
    </row>
    <row r="700" spans="1:12" customFormat="1">
      <c r="A700" s="165"/>
      <c r="B700" s="165"/>
      <c r="C700" s="165"/>
      <c r="D700" s="165"/>
      <c r="E700" s="165"/>
      <c r="F700" s="165"/>
      <c r="G700" s="165"/>
      <c r="H700" s="165"/>
      <c r="I700" s="165"/>
      <c r="J700" s="165"/>
      <c r="L700" s="189"/>
    </row>
    <row r="701" spans="1:12" customFormat="1">
      <c r="A701" s="165"/>
      <c r="B701" s="165"/>
      <c r="C701" s="165"/>
      <c r="D701" s="165"/>
      <c r="E701" s="165"/>
      <c r="F701" s="165"/>
      <c r="G701" s="165"/>
      <c r="H701" s="165"/>
      <c r="I701" s="165"/>
      <c r="J701" s="165"/>
      <c r="L701" s="189"/>
    </row>
    <row r="702" spans="1:12" customFormat="1">
      <c r="A702" s="165"/>
      <c r="B702" s="165"/>
      <c r="C702" s="165"/>
      <c r="D702" s="165"/>
      <c r="E702" s="165"/>
      <c r="F702" s="165"/>
      <c r="G702" s="165"/>
      <c r="H702" s="165"/>
      <c r="I702" s="165"/>
      <c r="J702" s="165"/>
      <c r="L702" s="189"/>
    </row>
    <row r="703" spans="1:12" customFormat="1">
      <c r="A703" s="165"/>
      <c r="B703" s="165"/>
      <c r="C703" s="165"/>
      <c r="D703" s="165"/>
      <c r="E703" s="165"/>
      <c r="F703" s="165"/>
      <c r="G703" s="165"/>
      <c r="H703" s="165"/>
      <c r="I703" s="165"/>
      <c r="J703" s="165"/>
      <c r="L703" s="189"/>
    </row>
    <row r="704" spans="1:12" customFormat="1">
      <c r="A704" s="165"/>
      <c r="B704" s="165"/>
      <c r="C704" s="165"/>
      <c r="D704" s="165"/>
      <c r="E704" s="165"/>
      <c r="F704" s="165"/>
      <c r="G704" s="165"/>
      <c r="H704" s="165"/>
      <c r="I704" s="165"/>
      <c r="J704" s="165"/>
      <c r="L704" s="189"/>
    </row>
    <row r="705" spans="1:12" customFormat="1">
      <c r="A705" s="165"/>
      <c r="B705" s="165"/>
      <c r="C705" s="165"/>
      <c r="D705" s="165"/>
      <c r="E705" s="165"/>
      <c r="F705" s="165"/>
      <c r="G705" s="165"/>
      <c r="H705" s="165"/>
      <c r="I705" s="165"/>
      <c r="J705" s="165"/>
      <c r="L705" s="189"/>
    </row>
    <row r="706" spans="1:12" customFormat="1">
      <c r="A706" s="165"/>
      <c r="B706" s="165"/>
      <c r="C706" s="165"/>
      <c r="D706" s="165"/>
      <c r="E706" s="165"/>
      <c r="F706" s="165"/>
      <c r="G706" s="165"/>
      <c r="H706" s="165"/>
      <c r="I706" s="165"/>
      <c r="J706" s="165"/>
      <c r="L706" s="189"/>
    </row>
    <row r="707" spans="1:12" customFormat="1">
      <c r="A707" s="165"/>
      <c r="B707" s="165"/>
      <c r="C707" s="165"/>
      <c r="D707" s="165"/>
      <c r="E707" s="165"/>
      <c r="F707" s="165"/>
      <c r="G707" s="165"/>
      <c r="H707" s="165"/>
      <c r="I707" s="165"/>
      <c r="J707" s="165"/>
      <c r="L707" s="189"/>
    </row>
    <row r="708" spans="1:12" customFormat="1">
      <c r="A708" s="165"/>
      <c r="B708" s="165"/>
      <c r="C708" s="165"/>
      <c r="D708" s="165"/>
      <c r="E708" s="165"/>
      <c r="F708" s="165"/>
      <c r="G708" s="165"/>
      <c r="H708" s="165"/>
      <c r="I708" s="165"/>
      <c r="J708" s="165"/>
      <c r="L708" s="189"/>
    </row>
    <row r="709" spans="1:12" customFormat="1">
      <c r="A709" s="165"/>
      <c r="B709" s="165"/>
      <c r="C709" s="165"/>
      <c r="D709" s="165"/>
      <c r="E709" s="165"/>
      <c r="F709" s="165"/>
      <c r="G709" s="165"/>
      <c r="H709" s="165"/>
      <c r="I709" s="165"/>
      <c r="J709" s="165"/>
      <c r="L709" s="189"/>
    </row>
    <row r="710" spans="1:12" customFormat="1">
      <c r="A710" s="165"/>
      <c r="B710" s="165"/>
      <c r="C710" s="165"/>
      <c r="D710" s="165"/>
      <c r="E710" s="165"/>
      <c r="F710" s="165"/>
      <c r="G710" s="165"/>
      <c r="H710" s="165"/>
      <c r="I710" s="165"/>
      <c r="J710" s="165"/>
      <c r="L710" s="189"/>
    </row>
    <row r="711" spans="1:12" customFormat="1">
      <c r="A711" s="165"/>
      <c r="B711" s="165"/>
      <c r="C711" s="165"/>
      <c r="D711" s="165"/>
      <c r="E711" s="165"/>
      <c r="F711" s="165"/>
      <c r="G711" s="165"/>
      <c r="H711" s="165"/>
      <c r="I711" s="165"/>
      <c r="J711" s="165"/>
      <c r="L711" s="189"/>
    </row>
    <row r="712" spans="1:12" customFormat="1">
      <c r="A712" s="165"/>
      <c r="B712" s="165"/>
      <c r="C712" s="165"/>
      <c r="D712" s="165"/>
      <c r="E712" s="165"/>
      <c r="F712" s="165"/>
      <c r="G712" s="165"/>
      <c r="H712" s="165"/>
      <c r="I712" s="165"/>
      <c r="J712" s="165"/>
      <c r="L712" s="189"/>
    </row>
    <row r="713" spans="1:12" customFormat="1">
      <c r="A713" s="165"/>
      <c r="B713" s="165"/>
      <c r="C713" s="165"/>
      <c r="D713" s="165"/>
      <c r="E713" s="165"/>
      <c r="F713" s="165"/>
      <c r="G713" s="165"/>
      <c r="H713" s="165"/>
      <c r="I713" s="165"/>
      <c r="J713" s="165"/>
      <c r="L713" s="189"/>
    </row>
    <row r="714" spans="1:12" customFormat="1">
      <c r="A714" s="165"/>
      <c r="B714" s="165"/>
      <c r="C714" s="165"/>
      <c r="D714" s="165"/>
      <c r="E714" s="165"/>
      <c r="F714" s="165"/>
      <c r="G714" s="165"/>
      <c r="H714" s="165"/>
      <c r="I714" s="165"/>
      <c r="J714" s="165"/>
      <c r="L714" s="189"/>
    </row>
    <row r="715" spans="1:12" customFormat="1">
      <c r="A715" s="165"/>
      <c r="B715" s="165"/>
      <c r="C715" s="165"/>
      <c r="D715" s="165"/>
      <c r="E715" s="165"/>
      <c r="F715" s="165"/>
      <c r="G715" s="165"/>
      <c r="H715" s="165"/>
      <c r="I715" s="165"/>
      <c r="J715" s="165"/>
      <c r="L715" s="189"/>
    </row>
    <row r="716" spans="1:12" customFormat="1">
      <c r="A716" s="165"/>
      <c r="B716" s="165"/>
      <c r="C716" s="165"/>
      <c r="D716" s="165"/>
      <c r="E716" s="165"/>
      <c r="F716" s="165"/>
      <c r="G716" s="165"/>
      <c r="H716" s="165"/>
      <c r="I716" s="165"/>
      <c r="J716" s="165"/>
      <c r="L716" s="189"/>
    </row>
    <row r="717" spans="1:12" customFormat="1">
      <c r="A717" s="165"/>
      <c r="B717" s="165"/>
      <c r="C717" s="165"/>
      <c r="D717" s="165"/>
      <c r="E717" s="165"/>
      <c r="F717" s="165"/>
      <c r="G717" s="165"/>
      <c r="H717" s="165"/>
      <c r="I717" s="165"/>
      <c r="J717" s="165"/>
      <c r="L717" s="189"/>
    </row>
    <row r="718" spans="1:12" customFormat="1">
      <c r="A718" s="165"/>
      <c r="B718" s="165"/>
      <c r="C718" s="165"/>
      <c r="D718" s="165"/>
      <c r="E718" s="165"/>
      <c r="F718" s="165"/>
      <c r="G718" s="165"/>
      <c r="H718" s="165"/>
      <c r="I718" s="165"/>
      <c r="J718" s="165"/>
      <c r="L718" s="189"/>
    </row>
    <row r="719" spans="1:12" customFormat="1">
      <c r="A719" s="165"/>
      <c r="B719" s="165"/>
      <c r="C719" s="165"/>
      <c r="D719" s="165"/>
      <c r="E719" s="165"/>
      <c r="F719" s="165"/>
      <c r="G719" s="165"/>
      <c r="H719" s="165"/>
      <c r="I719" s="165"/>
      <c r="J719" s="165"/>
      <c r="L719" s="189"/>
    </row>
    <row r="720" spans="1:12" customFormat="1">
      <c r="A720" s="165"/>
      <c r="B720" s="165"/>
      <c r="C720" s="165"/>
      <c r="D720" s="165"/>
      <c r="E720" s="165"/>
      <c r="F720" s="165"/>
      <c r="G720" s="165"/>
      <c r="H720" s="165"/>
      <c r="I720" s="165"/>
      <c r="J720" s="165"/>
      <c r="L720" s="189"/>
    </row>
    <row r="721" spans="1:12" customFormat="1">
      <c r="A721" s="165"/>
      <c r="B721" s="165"/>
      <c r="C721" s="165"/>
      <c r="D721" s="165"/>
      <c r="E721" s="165"/>
      <c r="F721" s="165"/>
      <c r="G721" s="165"/>
      <c r="H721" s="165"/>
      <c r="I721" s="165"/>
      <c r="J721" s="165"/>
      <c r="L721" s="189"/>
    </row>
    <row r="722" spans="1:12" customFormat="1">
      <c r="A722" s="165"/>
      <c r="B722" s="165"/>
      <c r="C722" s="165"/>
      <c r="D722" s="165"/>
      <c r="E722" s="165"/>
      <c r="F722" s="165"/>
      <c r="G722" s="165"/>
      <c r="H722" s="165"/>
      <c r="I722" s="165"/>
      <c r="J722" s="165"/>
      <c r="L722" s="189"/>
    </row>
    <row r="723" spans="1:12" customFormat="1">
      <c r="A723" s="165"/>
      <c r="B723" s="165"/>
      <c r="C723" s="165"/>
      <c r="D723" s="165"/>
      <c r="E723" s="165"/>
      <c r="F723" s="165"/>
      <c r="G723" s="165"/>
      <c r="H723" s="165"/>
      <c r="I723" s="165"/>
      <c r="J723" s="165"/>
      <c r="L723" s="189"/>
    </row>
    <row r="724" spans="1:12" customFormat="1">
      <c r="A724" s="165"/>
      <c r="B724" s="165"/>
      <c r="C724" s="165"/>
      <c r="D724" s="165"/>
      <c r="E724" s="165"/>
      <c r="F724" s="165"/>
      <c r="G724" s="165"/>
      <c r="H724" s="165"/>
      <c r="I724" s="165"/>
      <c r="J724" s="165"/>
      <c r="L724" s="189"/>
    </row>
    <row r="725" spans="1:12" customFormat="1">
      <c r="A725" s="165"/>
      <c r="B725" s="165"/>
      <c r="C725" s="165"/>
      <c r="D725" s="165"/>
      <c r="E725" s="165"/>
      <c r="F725" s="165"/>
      <c r="G725" s="165"/>
      <c r="H725" s="165"/>
      <c r="I725" s="165"/>
      <c r="J725" s="165"/>
      <c r="L725" s="189"/>
    </row>
    <row r="726" spans="1:12" customFormat="1">
      <c r="A726" s="165"/>
      <c r="B726" s="165"/>
      <c r="C726" s="165"/>
      <c r="D726" s="165"/>
      <c r="E726" s="165"/>
      <c r="F726" s="165"/>
      <c r="G726" s="165"/>
      <c r="H726" s="165"/>
      <c r="I726" s="165"/>
      <c r="J726" s="165"/>
      <c r="L726" s="189"/>
    </row>
    <row r="727" spans="1:12" customFormat="1">
      <c r="A727" s="165"/>
      <c r="B727" s="165"/>
      <c r="C727" s="165"/>
      <c r="D727" s="165"/>
      <c r="E727" s="165"/>
      <c r="F727" s="165"/>
      <c r="G727" s="165"/>
      <c r="H727" s="165"/>
      <c r="I727" s="165"/>
      <c r="J727" s="165"/>
      <c r="L727" s="189"/>
    </row>
    <row r="728" spans="1:12" customFormat="1">
      <c r="A728" s="165"/>
      <c r="B728" s="165"/>
      <c r="C728" s="165"/>
      <c r="D728" s="165"/>
      <c r="E728" s="165"/>
      <c r="F728" s="165"/>
      <c r="G728" s="165"/>
      <c r="H728" s="165"/>
      <c r="I728" s="165"/>
      <c r="J728" s="165"/>
      <c r="L728" s="189"/>
    </row>
    <row r="729" spans="1:12" customFormat="1">
      <c r="A729" s="165"/>
      <c r="B729" s="165"/>
      <c r="C729" s="165"/>
      <c r="D729" s="165"/>
      <c r="E729" s="165"/>
      <c r="F729" s="165"/>
      <c r="G729" s="165"/>
      <c r="H729" s="165"/>
      <c r="I729" s="165"/>
      <c r="J729" s="165"/>
      <c r="L729" s="189"/>
    </row>
    <row r="730" spans="1:12" customFormat="1">
      <c r="A730" s="165"/>
      <c r="B730" s="165"/>
      <c r="C730" s="165"/>
      <c r="D730" s="165"/>
      <c r="E730" s="165"/>
      <c r="F730" s="165"/>
      <c r="G730" s="165"/>
      <c r="H730" s="165"/>
      <c r="I730" s="165"/>
      <c r="J730" s="165"/>
      <c r="L730" s="189"/>
    </row>
    <row r="731" spans="1:12" customFormat="1">
      <c r="A731" s="165"/>
      <c r="B731" s="165"/>
      <c r="C731" s="165"/>
      <c r="D731" s="165"/>
      <c r="E731" s="165"/>
      <c r="F731" s="165"/>
      <c r="G731" s="165"/>
      <c r="H731" s="165"/>
      <c r="I731" s="165"/>
      <c r="J731" s="165"/>
      <c r="L731" s="189"/>
    </row>
    <row r="732" spans="1:12" customFormat="1">
      <c r="A732" s="165"/>
      <c r="B732" s="165"/>
      <c r="C732" s="165"/>
      <c r="D732" s="165"/>
      <c r="E732" s="165"/>
      <c r="F732" s="165"/>
      <c r="G732" s="165"/>
      <c r="H732" s="165"/>
      <c r="I732" s="165"/>
      <c r="J732" s="165"/>
      <c r="L732" s="189"/>
    </row>
    <row r="733" spans="1:12" customFormat="1">
      <c r="A733" s="165"/>
      <c r="B733" s="165"/>
      <c r="C733" s="165"/>
      <c r="D733" s="165"/>
      <c r="E733" s="165"/>
      <c r="F733" s="165"/>
      <c r="G733" s="165"/>
      <c r="H733" s="165"/>
      <c r="I733" s="165"/>
      <c r="J733" s="165"/>
      <c r="L733" s="189"/>
    </row>
    <row r="734" spans="1:12" customFormat="1">
      <c r="A734" s="165"/>
      <c r="B734" s="165"/>
      <c r="C734" s="165"/>
      <c r="D734" s="165"/>
      <c r="E734" s="165"/>
      <c r="F734" s="165"/>
      <c r="G734" s="165"/>
      <c r="H734" s="165"/>
      <c r="I734" s="165"/>
      <c r="J734" s="165"/>
      <c r="L734" s="189"/>
    </row>
    <row r="735" spans="1:12" customFormat="1">
      <c r="A735" s="165"/>
      <c r="B735" s="165"/>
      <c r="C735" s="165"/>
      <c r="D735" s="165"/>
      <c r="E735" s="165"/>
      <c r="F735" s="165"/>
      <c r="G735" s="165"/>
      <c r="H735" s="165"/>
      <c r="I735" s="165"/>
      <c r="J735" s="165"/>
      <c r="L735" s="189"/>
    </row>
    <row r="736" spans="1:12" customFormat="1">
      <c r="A736" s="165"/>
      <c r="B736" s="165"/>
      <c r="C736" s="165"/>
      <c r="D736" s="165"/>
      <c r="E736" s="165"/>
      <c r="F736" s="165"/>
      <c r="G736" s="165"/>
      <c r="H736" s="165"/>
      <c r="I736" s="165"/>
      <c r="J736" s="165"/>
      <c r="L736" s="189"/>
    </row>
    <row r="737" spans="1:12" customFormat="1">
      <c r="A737" s="165"/>
      <c r="B737" s="165"/>
      <c r="C737" s="165"/>
      <c r="D737" s="165"/>
      <c r="E737" s="165"/>
      <c r="F737" s="165"/>
      <c r="G737" s="165"/>
      <c r="H737" s="165"/>
      <c r="I737" s="165"/>
      <c r="J737" s="165"/>
      <c r="L737" s="189"/>
    </row>
    <row r="738" spans="1:12" customFormat="1">
      <c r="A738" s="165"/>
      <c r="B738" s="165"/>
      <c r="C738" s="165"/>
      <c r="D738" s="165"/>
      <c r="E738" s="165"/>
      <c r="F738" s="165"/>
      <c r="G738" s="165"/>
      <c r="H738" s="165"/>
      <c r="I738" s="165"/>
      <c r="J738" s="165"/>
      <c r="L738" s="189"/>
    </row>
    <row r="739" spans="1:12" customFormat="1">
      <c r="A739" s="165"/>
      <c r="B739" s="165"/>
      <c r="C739" s="165"/>
      <c r="D739" s="165"/>
      <c r="E739" s="165"/>
      <c r="F739" s="165"/>
      <c r="G739" s="165"/>
      <c r="H739" s="165"/>
      <c r="I739" s="165"/>
      <c r="J739" s="165"/>
      <c r="L739" s="189"/>
    </row>
    <row r="740" spans="1:12" customFormat="1">
      <c r="A740" s="165"/>
      <c r="B740" s="165"/>
      <c r="C740" s="165"/>
      <c r="D740" s="165"/>
      <c r="E740" s="165"/>
      <c r="F740" s="165"/>
      <c r="G740" s="165"/>
      <c r="H740" s="165"/>
      <c r="I740" s="165"/>
      <c r="J740" s="165"/>
      <c r="L740" s="189"/>
    </row>
    <row r="741" spans="1:12" customFormat="1">
      <c r="A741" s="165"/>
      <c r="B741" s="165"/>
      <c r="C741" s="165"/>
      <c r="D741" s="165"/>
      <c r="E741" s="165"/>
      <c r="F741" s="165"/>
      <c r="G741" s="165"/>
      <c r="H741" s="165"/>
      <c r="I741" s="165"/>
      <c r="J741" s="165"/>
      <c r="L741" s="189"/>
    </row>
    <row r="742" spans="1:12" customFormat="1">
      <c r="A742" s="165"/>
      <c r="B742" s="165"/>
      <c r="C742" s="165"/>
      <c r="D742" s="165"/>
      <c r="E742" s="165"/>
      <c r="F742" s="165"/>
      <c r="G742" s="165"/>
      <c r="H742" s="165"/>
      <c r="I742" s="165"/>
      <c r="J742" s="165"/>
      <c r="L742" s="189"/>
    </row>
    <row r="743" spans="1:12" customFormat="1">
      <c r="A743" s="165"/>
      <c r="B743" s="165"/>
      <c r="C743" s="165"/>
      <c r="D743" s="165"/>
      <c r="E743" s="165"/>
      <c r="F743" s="165"/>
      <c r="G743" s="165"/>
      <c r="H743" s="165"/>
      <c r="I743" s="165"/>
      <c r="J743" s="165"/>
      <c r="L743" s="189"/>
    </row>
    <row r="744" spans="1:12" customFormat="1">
      <c r="A744" s="165"/>
      <c r="B744" s="165"/>
      <c r="C744" s="165"/>
      <c r="D744" s="165"/>
      <c r="E744" s="165"/>
      <c r="F744" s="165"/>
      <c r="G744" s="165"/>
      <c r="H744" s="165"/>
      <c r="I744" s="165"/>
      <c r="J744" s="165"/>
      <c r="L744" s="189"/>
    </row>
    <row r="745" spans="1:12" customFormat="1">
      <c r="A745" s="165"/>
      <c r="B745" s="165"/>
      <c r="C745" s="165"/>
      <c r="D745" s="165"/>
      <c r="E745" s="165"/>
      <c r="F745" s="165"/>
      <c r="G745" s="165"/>
      <c r="H745" s="165"/>
      <c r="I745" s="165"/>
      <c r="J745" s="165"/>
      <c r="L745" s="189"/>
    </row>
    <row r="746" spans="1:12" customFormat="1">
      <c r="A746" s="165"/>
      <c r="B746" s="165"/>
      <c r="C746" s="165"/>
      <c r="D746" s="165"/>
      <c r="E746" s="165"/>
      <c r="F746" s="165"/>
      <c r="G746" s="165"/>
      <c r="H746" s="165"/>
      <c r="I746" s="165"/>
      <c r="J746" s="165"/>
      <c r="L746" s="189"/>
    </row>
    <row r="747" spans="1:12" customFormat="1">
      <c r="A747" s="165"/>
      <c r="B747" s="165"/>
      <c r="C747" s="165"/>
      <c r="D747" s="165"/>
      <c r="E747" s="165"/>
      <c r="F747" s="165"/>
      <c r="G747" s="165"/>
      <c r="H747" s="165"/>
      <c r="I747" s="165"/>
      <c r="J747" s="165"/>
      <c r="L747" s="189"/>
    </row>
    <row r="748" spans="1:12" customFormat="1">
      <c r="A748" s="165"/>
      <c r="B748" s="165"/>
      <c r="C748" s="165"/>
      <c r="D748" s="165"/>
      <c r="E748" s="165"/>
      <c r="F748" s="165"/>
      <c r="G748" s="165"/>
      <c r="H748" s="165"/>
      <c r="I748" s="165"/>
      <c r="J748" s="165"/>
      <c r="L748" s="189"/>
    </row>
    <row r="749" spans="1:12" customFormat="1">
      <c r="A749" s="165"/>
      <c r="B749" s="165"/>
      <c r="C749" s="165"/>
      <c r="D749" s="165"/>
      <c r="E749" s="165"/>
      <c r="F749" s="165"/>
      <c r="G749" s="165"/>
      <c r="H749" s="165"/>
      <c r="I749" s="165"/>
      <c r="J749" s="165"/>
      <c r="L749" s="189"/>
    </row>
    <row r="750" spans="1:12" customFormat="1">
      <c r="A750" s="165"/>
      <c r="B750" s="165"/>
      <c r="C750" s="165"/>
      <c r="D750" s="165"/>
      <c r="E750" s="165"/>
      <c r="F750" s="165"/>
      <c r="G750" s="165"/>
      <c r="H750" s="165"/>
      <c r="I750" s="165"/>
      <c r="J750" s="165"/>
      <c r="L750" s="189"/>
    </row>
    <row r="751" spans="1:12" customFormat="1">
      <c r="A751" s="165"/>
      <c r="B751" s="165"/>
      <c r="C751" s="165"/>
      <c r="D751" s="165"/>
      <c r="E751" s="165"/>
      <c r="F751" s="165"/>
      <c r="G751" s="165"/>
      <c r="H751" s="165"/>
      <c r="I751" s="165"/>
      <c r="J751" s="165"/>
      <c r="L751" s="189"/>
    </row>
    <row r="752" spans="1:12" customFormat="1">
      <c r="A752" s="165"/>
      <c r="B752" s="165"/>
      <c r="C752" s="165"/>
      <c r="D752" s="165"/>
      <c r="E752" s="165"/>
      <c r="F752" s="165"/>
      <c r="G752" s="165"/>
      <c r="H752" s="165"/>
      <c r="I752" s="165"/>
      <c r="J752" s="165"/>
      <c r="L752" s="189"/>
    </row>
    <row r="753" spans="1:12" customFormat="1">
      <c r="A753" s="165"/>
      <c r="B753" s="165"/>
      <c r="C753" s="165"/>
      <c r="D753" s="165"/>
      <c r="E753" s="165"/>
      <c r="F753" s="165"/>
      <c r="G753" s="165"/>
      <c r="H753" s="165"/>
      <c r="I753" s="165"/>
      <c r="J753" s="165"/>
      <c r="L753" s="189"/>
    </row>
    <row r="754" spans="1:12" customFormat="1">
      <c r="A754" s="165"/>
      <c r="B754" s="165"/>
      <c r="C754" s="165"/>
      <c r="D754" s="165"/>
      <c r="E754" s="165"/>
      <c r="F754" s="165"/>
      <c r="G754" s="165"/>
      <c r="H754" s="165"/>
      <c r="I754" s="165"/>
      <c r="J754" s="165"/>
      <c r="L754" s="189"/>
    </row>
    <row r="755" spans="1:12" customFormat="1">
      <c r="A755" s="165"/>
      <c r="B755" s="165"/>
      <c r="C755" s="165"/>
      <c r="D755" s="165"/>
      <c r="E755" s="165"/>
      <c r="F755" s="165"/>
      <c r="G755" s="165"/>
      <c r="H755" s="165"/>
      <c r="I755" s="165"/>
      <c r="J755" s="165"/>
      <c r="L755" s="189"/>
    </row>
    <row r="756" spans="1:12" customFormat="1">
      <c r="A756" s="165"/>
      <c r="B756" s="165"/>
      <c r="C756" s="165"/>
      <c r="D756" s="165"/>
      <c r="E756" s="165"/>
      <c r="F756" s="165"/>
      <c r="G756" s="165"/>
      <c r="H756" s="165"/>
      <c r="I756" s="165"/>
      <c r="J756" s="165"/>
      <c r="L756" s="189"/>
    </row>
    <row r="757" spans="1:12" customFormat="1">
      <c r="A757" s="165"/>
      <c r="B757" s="165"/>
      <c r="C757" s="165"/>
      <c r="D757" s="165"/>
      <c r="E757" s="165"/>
      <c r="F757" s="165"/>
      <c r="G757" s="165"/>
      <c r="H757" s="165"/>
      <c r="I757" s="165"/>
      <c r="J757" s="165"/>
      <c r="L757" s="189"/>
    </row>
    <row r="758" spans="1:12" customFormat="1">
      <c r="A758" s="165"/>
      <c r="B758" s="165"/>
      <c r="C758" s="165"/>
      <c r="D758" s="165"/>
      <c r="E758" s="165"/>
      <c r="F758" s="165"/>
      <c r="G758" s="165"/>
      <c r="H758" s="165"/>
      <c r="I758" s="165"/>
      <c r="J758" s="165"/>
      <c r="L758" s="189"/>
    </row>
    <row r="759" spans="1:12" customFormat="1">
      <c r="A759" s="165"/>
      <c r="B759" s="165"/>
      <c r="C759" s="165"/>
      <c r="D759" s="165"/>
      <c r="E759" s="165"/>
      <c r="F759" s="165"/>
      <c r="G759" s="165"/>
      <c r="H759" s="165"/>
      <c r="I759" s="165"/>
      <c r="J759" s="165"/>
      <c r="L759" s="189"/>
    </row>
    <row r="760" spans="1:12" customFormat="1">
      <c r="A760" s="165"/>
      <c r="B760" s="165"/>
      <c r="C760" s="165"/>
      <c r="D760" s="165"/>
      <c r="E760" s="165"/>
      <c r="F760" s="165"/>
      <c r="G760" s="165"/>
      <c r="H760" s="165"/>
      <c r="I760" s="165"/>
      <c r="J760" s="165"/>
      <c r="L760" s="189"/>
    </row>
    <row r="761" spans="1:12" customFormat="1">
      <c r="A761" s="165"/>
      <c r="B761" s="165"/>
      <c r="C761" s="165"/>
      <c r="D761" s="165"/>
      <c r="E761" s="165"/>
      <c r="F761" s="165"/>
      <c r="G761" s="165"/>
      <c r="H761" s="165"/>
      <c r="I761" s="165"/>
      <c r="J761" s="165"/>
      <c r="L761" s="189"/>
    </row>
    <row r="762" spans="1:12" customFormat="1">
      <c r="A762" s="165"/>
      <c r="B762" s="165"/>
      <c r="C762" s="165"/>
      <c r="D762" s="165"/>
      <c r="E762" s="165"/>
      <c r="F762" s="165"/>
      <c r="G762" s="165"/>
      <c r="H762" s="165"/>
      <c r="I762" s="165"/>
      <c r="J762" s="165"/>
      <c r="L762" s="189"/>
    </row>
    <row r="763" spans="1:12" customFormat="1">
      <c r="A763" s="165"/>
      <c r="B763" s="165"/>
      <c r="C763" s="165"/>
      <c r="D763" s="165"/>
      <c r="E763" s="165"/>
      <c r="F763" s="165"/>
      <c r="G763" s="165"/>
      <c r="H763" s="165"/>
      <c r="I763" s="165"/>
      <c r="J763" s="165"/>
      <c r="L763" s="189"/>
    </row>
    <row r="764" spans="1:12" customFormat="1">
      <c r="A764" s="165"/>
      <c r="B764" s="165"/>
      <c r="C764" s="165"/>
      <c r="D764" s="165"/>
      <c r="E764" s="165"/>
      <c r="F764" s="165"/>
      <c r="G764" s="165"/>
      <c r="H764" s="165"/>
      <c r="I764" s="165"/>
      <c r="J764" s="165"/>
      <c r="L764" s="189"/>
    </row>
    <row r="765" spans="1:12" customFormat="1">
      <c r="A765" s="165"/>
      <c r="B765" s="165"/>
      <c r="C765" s="165"/>
      <c r="D765" s="165"/>
      <c r="E765" s="165"/>
      <c r="F765" s="165"/>
      <c r="G765" s="165"/>
      <c r="H765" s="165"/>
      <c r="I765" s="165"/>
      <c r="J765" s="165"/>
      <c r="L765" s="189"/>
    </row>
    <row r="766" spans="1:12" customFormat="1">
      <c r="A766" s="165"/>
      <c r="B766" s="165"/>
      <c r="C766" s="165"/>
      <c r="D766" s="165"/>
      <c r="E766" s="165"/>
      <c r="F766" s="165"/>
      <c r="G766" s="165"/>
      <c r="H766" s="165"/>
      <c r="I766" s="165"/>
      <c r="J766" s="165"/>
      <c r="L766" s="189"/>
    </row>
    <row r="767" spans="1:12" customFormat="1">
      <c r="A767" s="165"/>
      <c r="B767" s="165"/>
      <c r="C767" s="165"/>
      <c r="D767" s="165"/>
      <c r="E767" s="165"/>
      <c r="F767" s="165"/>
      <c r="G767" s="165"/>
      <c r="H767" s="165"/>
      <c r="I767" s="165"/>
      <c r="J767" s="165"/>
      <c r="L767" s="189"/>
    </row>
    <row r="768" spans="1:12" customFormat="1">
      <c r="A768" s="165"/>
      <c r="B768" s="165"/>
      <c r="C768" s="165"/>
      <c r="D768" s="165"/>
      <c r="E768" s="165"/>
      <c r="F768" s="165"/>
      <c r="G768" s="165"/>
      <c r="H768" s="165"/>
      <c r="I768" s="165"/>
      <c r="J768" s="165"/>
      <c r="L768" s="189"/>
    </row>
    <row r="769" spans="1:12" customFormat="1">
      <c r="A769" s="165"/>
      <c r="B769" s="165"/>
      <c r="C769" s="165"/>
      <c r="D769" s="165"/>
      <c r="E769" s="165"/>
      <c r="F769" s="165"/>
      <c r="G769" s="165"/>
      <c r="H769" s="165"/>
      <c r="I769" s="165"/>
      <c r="J769" s="165"/>
      <c r="L769" s="189"/>
    </row>
    <row r="770" spans="1:12" customFormat="1">
      <c r="A770" s="165"/>
      <c r="B770" s="165"/>
      <c r="C770" s="165"/>
      <c r="D770" s="165"/>
      <c r="E770" s="165"/>
      <c r="F770" s="165"/>
      <c r="G770" s="165"/>
      <c r="H770" s="165"/>
      <c r="I770" s="165"/>
      <c r="J770" s="165"/>
      <c r="L770" s="189"/>
    </row>
    <row r="771" spans="1:12" customFormat="1">
      <c r="A771" s="165"/>
      <c r="B771" s="165"/>
      <c r="C771" s="165"/>
      <c r="D771" s="165"/>
      <c r="E771" s="165"/>
      <c r="F771" s="165"/>
      <c r="G771" s="165"/>
      <c r="H771" s="165"/>
      <c r="I771" s="165"/>
      <c r="J771" s="165"/>
      <c r="L771" s="189"/>
    </row>
    <row r="772" spans="1:12" customFormat="1">
      <c r="A772" s="165"/>
      <c r="B772" s="165"/>
      <c r="C772" s="165"/>
      <c r="D772" s="165"/>
      <c r="E772" s="165"/>
      <c r="F772" s="165"/>
      <c r="G772" s="165"/>
      <c r="H772" s="165"/>
      <c r="I772" s="165"/>
      <c r="J772" s="165"/>
      <c r="L772" s="189"/>
    </row>
    <row r="773" spans="1:12" customFormat="1">
      <c r="A773" s="165"/>
      <c r="B773" s="165"/>
      <c r="C773" s="165"/>
      <c r="D773" s="165"/>
      <c r="E773" s="165"/>
      <c r="F773" s="165"/>
      <c r="G773" s="165"/>
      <c r="H773" s="165"/>
      <c r="I773" s="165"/>
      <c r="J773" s="165"/>
      <c r="L773" s="189"/>
    </row>
    <row r="774" spans="1:12" customFormat="1">
      <c r="A774" s="165"/>
      <c r="B774" s="165"/>
      <c r="C774" s="165"/>
      <c r="D774" s="165"/>
      <c r="E774" s="165"/>
      <c r="F774" s="165"/>
      <c r="G774" s="165"/>
      <c r="H774" s="165"/>
      <c r="I774" s="165"/>
      <c r="J774" s="165"/>
      <c r="L774" s="189"/>
    </row>
    <row r="775" spans="1:12" customFormat="1">
      <c r="A775" s="165"/>
      <c r="B775" s="165"/>
      <c r="C775" s="165"/>
      <c r="D775" s="165"/>
      <c r="E775" s="165"/>
      <c r="F775" s="165"/>
      <c r="G775" s="165"/>
      <c r="H775" s="165"/>
      <c r="I775" s="165"/>
      <c r="J775" s="165"/>
      <c r="L775" s="189"/>
    </row>
    <row r="776" spans="1:12" customFormat="1">
      <c r="A776" s="165"/>
      <c r="B776" s="165"/>
      <c r="C776" s="165"/>
      <c r="D776" s="165"/>
      <c r="E776" s="165"/>
      <c r="F776" s="165"/>
      <c r="G776" s="165"/>
      <c r="H776" s="165"/>
      <c r="I776" s="165"/>
      <c r="J776" s="165"/>
      <c r="L776" s="189"/>
    </row>
    <row r="777" spans="1:12" customFormat="1">
      <c r="A777" s="165"/>
      <c r="B777" s="165"/>
      <c r="C777" s="165"/>
      <c r="D777" s="165"/>
      <c r="E777" s="165"/>
      <c r="F777" s="165"/>
      <c r="G777" s="165"/>
      <c r="H777" s="165"/>
      <c r="I777" s="165"/>
      <c r="J777" s="165"/>
      <c r="L777" s="189"/>
    </row>
    <row r="778" spans="1:12" customFormat="1">
      <c r="A778" s="165"/>
      <c r="B778" s="165"/>
      <c r="C778" s="165"/>
      <c r="D778" s="165"/>
      <c r="E778" s="165"/>
      <c r="F778" s="165"/>
      <c r="G778" s="165"/>
      <c r="H778" s="165"/>
      <c r="I778" s="165"/>
      <c r="J778" s="165"/>
      <c r="L778" s="189"/>
    </row>
    <row r="779" spans="1:12" customFormat="1">
      <c r="A779" s="165"/>
      <c r="B779" s="165"/>
      <c r="C779" s="165"/>
      <c r="D779" s="165"/>
      <c r="E779" s="165"/>
      <c r="F779" s="165"/>
      <c r="G779" s="165"/>
      <c r="H779" s="165"/>
      <c r="I779" s="165"/>
      <c r="J779" s="165"/>
      <c r="L779" s="189"/>
    </row>
    <row r="780" spans="1:12" customFormat="1">
      <c r="A780" s="165"/>
      <c r="B780" s="165"/>
      <c r="C780" s="165"/>
      <c r="D780" s="165"/>
      <c r="E780" s="165"/>
      <c r="F780" s="165"/>
      <c r="G780" s="165"/>
      <c r="H780" s="165"/>
      <c r="I780" s="165"/>
      <c r="J780" s="165"/>
      <c r="L780" s="189"/>
    </row>
    <row r="781" spans="1:12" customFormat="1">
      <c r="A781" s="165"/>
      <c r="B781" s="165"/>
      <c r="C781" s="165"/>
      <c r="D781" s="165"/>
      <c r="E781" s="165"/>
      <c r="F781" s="165"/>
      <c r="G781" s="165"/>
      <c r="H781" s="165"/>
      <c r="I781" s="165"/>
      <c r="J781" s="165"/>
      <c r="L781" s="189"/>
    </row>
    <row r="782" spans="1:12" customFormat="1">
      <c r="A782" s="165"/>
      <c r="B782" s="165"/>
      <c r="C782" s="165"/>
      <c r="D782" s="165"/>
      <c r="E782" s="165"/>
      <c r="F782" s="165"/>
      <c r="G782" s="165"/>
      <c r="H782" s="165"/>
      <c r="I782" s="165"/>
      <c r="J782" s="165"/>
      <c r="L782" s="189"/>
    </row>
    <row r="783" spans="1:12" customFormat="1">
      <c r="A783" s="165"/>
      <c r="B783" s="165"/>
      <c r="C783" s="165"/>
      <c r="D783" s="165"/>
      <c r="E783" s="165"/>
      <c r="F783" s="165"/>
      <c r="G783" s="165"/>
      <c r="H783" s="165"/>
      <c r="I783" s="165"/>
      <c r="J783" s="165"/>
      <c r="L783" s="189"/>
    </row>
    <row r="784" spans="1:12" customFormat="1">
      <c r="A784" s="165"/>
      <c r="B784" s="165"/>
      <c r="C784" s="165"/>
      <c r="D784" s="165"/>
      <c r="E784" s="165"/>
      <c r="F784" s="165"/>
      <c r="G784" s="165"/>
      <c r="H784" s="165"/>
      <c r="I784" s="165"/>
      <c r="J784" s="165"/>
      <c r="L784" s="189"/>
    </row>
    <row r="785" spans="1:12" customFormat="1">
      <c r="A785" s="165"/>
      <c r="B785" s="165"/>
      <c r="C785" s="165"/>
      <c r="D785" s="165"/>
      <c r="E785" s="165"/>
      <c r="F785" s="165"/>
      <c r="G785" s="165"/>
      <c r="H785" s="165"/>
      <c r="I785" s="165"/>
      <c r="J785" s="165"/>
      <c r="L785" s="189"/>
    </row>
    <row r="786" spans="1:12" customFormat="1">
      <c r="A786" s="165"/>
      <c r="B786" s="165"/>
      <c r="C786" s="165"/>
      <c r="D786" s="165"/>
      <c r="E786" s="165"/>
      <c r="F786" s="165"/>
      <c r="G786" s="165"/>
      <c r="H786" s="165"/>
      <c r="I786" s="165"/>
      <c r="J786" s="165"/>
      <c r="L786" s="189"/>
    </row>
    <row r="787" spans="1:12" customFormat="1">
      <c r="A787" s="165"/>
      <c r="B787" s="165"/>
      <c r="C787" s="165"/>
      <c r="D787" s="165"/>
      <c r="E787" s="165"/>
      <c r="F787" s="165"/>
      <c r="G787" s="165"/>
      <c r="H787" s="165"/>
      <c r="I787" s="165"/>
      <c r="J787" s="165"/>
      <c r="L787" s="189"/>
    </row>
    <row r="788" spans="1:12" customFormat="1">
      <c r="A788" s="165"/>
      <c r="B788" s="165"/>
      <c r="C788" s="165"/>
      <c r="D788" s="165"/>
      <c r="E788" s="165"/>
      <c r="F788" s="165"/>
      <c r="G788" s="165"/>
      <c r="H788" s="165"/>
      <c r="I788" s="165"/>
      <c r="J788" s="165"/>
      <c r="L788" s="189"/>
    </row>
    <row r="789" spans="1:12" customFormat="1">
      <c r="A789" s="165"/>
      <c r="B789" s="165"/>
      <c r="C789" s="165"/>
      <c r="D789" s="165"/>
      <c r="E789" s="165"/>
      <c r="F789" s="165"/>
      <c r="G789" s="165"/>
      <c r="H789" s="165"/>
      <c r="I789" s="165"/>
      <c r="J789" s="165"/>
      <c r="L789" s="189"/>
    </row>
    <row r="790" spans="1:12" customFormat="1">
      <c r="A790" s="165"/>
      <c r="B790" s="165"/>
      <c r="C790" s="165"/>
      <c r="D790" s="165"/>
      <c r="E790" s="165"/>
      <c r="F790" s="165"/>
      <c r="G790" s="165"/>
      <c r="H790" s="165"/>
      <c r="I790" s="165"/>
      <c r="J790" s="165"/>
      <c r="L790" s="189"/>
    </row>
    <row r="791" spans="1:12" customFormat="1">
      <c r="A791" s="165"/>
      <c r="B791" s="165"/>
      <c r="C791" s="165"/>
      <c r="D791" s="165"/>
      <c r="E791" s="165"/>
      <c r="F791" s="165"/>
      <c r="G791" s="165"/>
      <c r="H791" s="165"/>
      <c r="I791" s="165"/>
      <c r="J791" s="165"/>
      <c r="L791" s="189"/>
    </row>
    <row r="792" spans="1:12" customFormat="1">
      <c r="A792" s="165"/>
      <c r="B792" s="165"/>
      <c r="C792" s="165"/>
      <c r="D792" s="165"/>
      <c r="E792" s="165"/>
      <c r="F792" s="165"/>
      <c r="G792" s="165"/>
      <c r="H792" s="165"/>
      <c r="I792" s="165"/>
      <c r="J792" s="165"/>
      <c r="L792" s="189"/>
    </row>
    <row r="793" spans="1:12" customFormat="1">
      <c r="A793" s="165"/>
      <c r="B793" s="165"/>
      <c r="C793" s="165"/>
      <c r="D793" s="165"/>
      <c r="E793" s="165"/>
      <c r="F793" s="165"/>
      <c r="G793" s="165"/>
      <c r="H793" s="165"/>
      <c r="I793" s="165"/>
      <c r="J793" s="165"/>
      <c r="L793" s="189"/>
    </row>
    <row r="794" spans="1:12" customFormat="1">
      <c r="A794" s="165"/>
      <c r="B794" s="165"/>
      <c r="C794" s="165"/>
      <c r="D794" s="165"/>
      <c r="E794" s="165"/>
      <c r="F794" s="165"/>
      <c r="G794" s="165"/>
      <c r="H794" s="165"/>
      <c r="I794" s="165"/>
      <c r="J794" s="165"/>
      <c r="L794" s="189"/>
    </row>
    <row r="795" spans="1:12" customFormat="1">
      <c r="A795" s="165"/>
      <c r="B795" s="165"/>
      <c r="C795" s="165"/>
      <c r="D795" s="165"/>
      <c r="E795" s="165"/>
      <c r="F795" s="165"/>
      <c r="G795" s="165"/>
      <c r="H795" s="165"/>
      <c r="I795" s="165"/>
      <c r="J795" s="165"/>
      <c r="L795" s="189"/>
    </row>
    <row r="796" spans="1:12" customFormat="1">
      <c r="A796" s="165"/>
      <c r="B796" s="165"/>
      <c r="C796" s="165"/>
      <c r="D796" s="165"/>
      <c r="E796" s="165"/>
      <c r="F796" s="165"/>
      <c r="G796" s="165"/>
      <c r="H796" s="165"/>
      <c r="I796" s="165"/>
      <c r="J796" s="165"/>
      <c r="L796" s="189"/>
    </row>
    <row r="797" spans="1:12" customFormat="1">
      <c r="A797" s="165"/>
      <c r="B797" s="165"/>
      <c r="C797" s="165"/>
      <c r="D797" s="165"/>
      <c r="E797" s="165"/>
      <c r="F797" s="165"/>
      <c r="G797" s="165"/>
      <c r="H797" s="165"/>
      <c r="I797" s="165"/>
      <c r="J797" s="165"/>
      <c r="L797" s="189"/>
    </row>
    <row r="798" spans="1:12" customFormat="1">
      <c r="A798" s="165"/>
      <c r="B798" s="165"/>
      <c r="C798" s="165"/>
      <c r="D798" s="165"/>
      <c r="E798" s="165"/>
      <c r="F798" s="165"/>
      <c r="G798" s="165"/>
      <c r="H798" s="165"/>
      <c r="I798" s="165"/>
      <c r="J798" s="165"/>
      <c r="L798" s="189"/>
    </row>
    <row r="799" spans="1:12" customFormat="1">
      <c r="A799" s="165"/>
      <c r="B799" s="165"/>
      <c r="C799" s="165"/>
      <c r="D799" s="165"/>
      <c r="E799" s="165"/>
      <c r="F799" s="165"/>
      <c r="G799" s="165"/>
      <c r="H799" s="165"/>
      <c r="I799" s="165"/>
      <c r="J799" s="165"/>
      <c r="L799" s="189"/>
    </row>
    <row r="800" spans="1:12" customFormat="1">
      <c r="A800" s="165"/>
      <c r="B800" s="165"/>
      <c r="C800" s="165"/>
      <c r="D800" s="165"/>
      <c r="E800" s="165"/>
      <c r="F800" s="165"/>
      <c r="G800" s="165"/>
      <c r="H800" s="165"/>
      <c r="I800" s="165"/>
      <c r="J800" s="165"/>
      <c r="L800" s="189"/>
    </row>
    <row r="801" spans="1:12" customFormat="1">
      <c r="A801" s="165"/>
      <c r="B801" s="165"/>
      <c r="C801" s="165"/>
      <c r="D801" s="165"/>
      <c r="E801" s="165"/>
      <c r="F801" s="165"/>
      <c r="G801" s="165"/>
      <c r="H801" s="165"/>
      <c r="I801" s="165"/>
      <c r="J801" s="165"/>
      <c r="L801" s="189"/>
    </row>
    <row r="802" spans="1:12" customFormat="1">
      <c r="A802" s="165"/>
      <c r="B802" s="165"/>
      <c r="C802" s="165"/>
      <c r="D802" s="165"/>
      <c r="E802" s="165"/>
      <c r="F802" s="165"/>
      <c r="G802" s="165"/>
      <c r="H802" s="165"/>
      <c r="I802" s="165"/>
      <c r="J802" s="165"/>
      <c r="L802" s="189"/>
    </row>
    <row r="803" spans="1:12" customFormat="1">
      <c r="A803" s="165"/>
      <c r="B803" s="165"/>
      <c r="C803" s="165"/>
      <c r="D803" s="165"/>
      <c r="E803" s="165"/>
      <c r="F803" s="165"/>
      <c r="G803" s="165"/>
      <c r="H803" s="165"/>
      <c r="I803" s="165"/>
      <c r="J803" s="165"/>
      <c r="L803" s="189"/>
    </row>
    <row r="804" spans="1:12" customFormat="1">
      <c r="A804" s="165"/>
      <c r="B804" s="165"/>
      <c r="C804" s="165"/>
      <c r="D804" s="165"/>
      <c r="E804" s="165"/>
      <c r="F804" s="165"/>
      <c r="G804" s="165"/>
      <c r="H804" s="165"/>
      <c r="I804" s="165"/>
      <c r="J804" s="165"/>
      <c r="L804" s="189"/>
    </row>
    <row r="805" spans="1:12" customFormat="1">
      <c r="A805" s="165"/>
      <c r="B805" s="165"/>
      <c r="C805" s="165"/>
      <c r="D805" s="165"/>
      <c r="E805" s="165"/>
      <c r="F805" s="165"/>
      <c r="G805" s="165"/>
      <c r="H805" s="165"/>
      <c r="I805" s="165"/>
      <c r="J805" s="165"/>
      <c r="L805" s="189"/>
    </row>
    <row r="806" spans="1:12" customFormat="1">
      <c r="A806" s="165"/>
      <c r="B806" s="165"/>
      <c r="C806" s="165"/>
      <c r="D806" s="165"/>
      <c r="E806" s="165"/>
      <c r="F806" s="165"/>
      <c r="G806" s="165"/>
      <c r="H806" s="165"/>
      <c r="I806" s="165"/>
      <c r="J806" s="165"/>
      <c r="L806" s="189"/>
    </row>
    <row r="807" spans="1:12" customFormat="1">
      <c r="A807" s="165"/>
      <c r="B807" s="165"/>
      <c r="C807" s="165"/>
      <c r="D807" s="165"/>
      <c r="E807" s="165"/>
      <c r="F807" s="165"/>
      <c r="G807" s="165"/>
      <c r="H807" s="165"/>
      <c r="I807" s="165"/>
      <c r="J807" s="165"/>
      <c r="L807" s="189"/>
    </row>
    <row r="808" spans="1:12" customFormat="1">
      <c r="A808" s="165"/>
      <c r="B808" s="165"/>
      <c r="C808" s="165"/>
      <c r="D808" s="165"/>
      <c r="E808" s="165"/>
      <c r="F808" s="165"/>
      <c r="G808" s="165"/>
      <c r="H808" s="165"/>
      <c r="I808" s="165"/>
      <c r="J808" s="165"/>
      <c r="L808" s="189"/>
    </row>
    <row r="809" spans="1:12" customFormat="1">
      <c r="A809" s="165"/>
      <c r="B809" s="165"/>
      <c r="C809" s="165"/>
      <c r="D809" s="165"/>
      <c r="E809" s="165"/>
      <c r="F809" s="165"/>
      <c r="G809" s="165"/>
      <c r="H809" s="165"/>
      <c r="I809" s="165"/>
      <c r="J809" s="165"/>
      <c r="L809" s="189"/>
    </row>
    <row r="810" spans="1:12" customFormat="1">
      <c r="A810" s="165"/>
      <c r="B810" s="165"/>
      <c r="C810" s="165"/>
      <c r="D810" s="165"/>
      <c r="E810" s="165"/>
      <c r="F810" s="165"/>
      <c r="G810" s="165"/>
      <c r="H810" s="165"/>
      <c r="I810" s="165"/>
      <c r="J810" s="165"/>
      <c r="L810" s="189"/>
    </row>
    <row r="811" spans="1:12" customFormat="1">
      <c r="A811" s="165"/>
      <c r="B811" s="165"/>
      <c r="C811" s="165"/>
      <c r="D811" s="165"/>
      <c r="E811" s="165"/>
      <c r="F811" s="165"/>
      <c r="G811" s="165"/>
      <c r="H811" s="165"/>
      <c r="I811" s="165"/>
      <c r="J811" s="165"/>
      <c r="L811" s="189"/>
    </row>
    <row r="812" spans="1:12" customFormat="1">
      <c r="A812" s="165"/>
      <c r="B812" s="165"/>
      <c r="C812" s="165"/>
      <c r="D812" s="165"/>
      <c r="E812" s="165"/>
      <c r="F812" s="165"/>
      <c r="G812" s="165"/>
      <c r="H812" s="165"/>
      <c r="I812" s="165"/>
      <c r="J812" s="165"/>
      <c r="L812" s="189"/>
    </row>
    <row r="813" spans="1:12" customFormat="1">
      <c r="A813" s="165"/>
      <c r="B813" s="165"/>
      <c r="C813" s="165"/>
      <c r="D813" s="165"/>
      <c r="E813" s="165"/>
      <c r="F813" s="165"/>
      <c r="G813" s="165"/>
      <c r="H813" s="165"/>
      <c r="I813" s="165"/>
      <c r="J813" s="165"/>
      <c r="L813" s="189"/>
    </row>
    <row r="814" spans="1:12" customFormat="1">
      <c r="A814" s="165"/>
      <c r="B814" s="165"/>
      <c r="C814" s="165"/>
      <c r="D814" s="165"/>
      <c r="E814" s="165"/>
      <c r="F814" s="165"/>
      <c r="G814" s="165"/>
      <c r="H814" s="165"/>
      <c r="I814" s="165"/>
      <c r="J814" s="165"/>
      <c r="L814" s="189"/>
    </row>
    <row r="815" spans="1:12" customFormat="1">
      <c r="A815" s="165"/>
      <c r="B815" s="165"/>
      <c r="C815" s="165"/>
      <c r="D815" s="165"/>
      <c r="E815" s="165"/>
      <c r="F815" s="165"/>
      <c r="G815" s="165"/>
      <c r="H815" s="165"/>
      <c r="I815" s="165"/>
      <c r="J815" s="165"/>
      <c r="L815" s="189"/>
    </row>
    <row r="816" spans="1:12" customFormat="1">
      <c r="A816" s="165"/>
      <c r="B816" s="165"/>
      <c r="C816" s="165"/>
      <c r="D816" s="165"/>
      <c r="E816" s="165"/>
      <c r="F816" s="165"/>
      <c r="G816" s="165"/>
      <c r="H816" s="165"/>
      <c r="I816" s="165"/>
      <c r="J816" s="165"/>
      <c r="L816" s="189"/>
    </row>
    <row r="817" spans="1:12" customFormat="1">
      <c r="A817" s="165"/>
      <c r="B817" s="165"/>
      <c r="C817" s="165"/>
      <c r="D817" s="165"/>
      <c r="E817" s="165"/>
      <c r="F817" s="165"/>
      <c r="G817" s="165"/>
      <c r="H817" s="165"/>
      <c r="I817" s="165"/>
      <c r="J817" s="165"/>
      <c r="L817" s="189"/>
    </row>
    <row r="818" spans="1:12" customFormat="1">
      <c r="A818" s="165"/>
      <c r="B818" s="165"/>
      <c r="C818" s="165"/>
      <c r="D818" s="165"/>
      <c r="E818" s="165"/>
      <c r="F818" s="165"/>
      <c r="G818" s="165"/>
      <c r="H818" s="165"/>
      <c r="I818" s="165"/>
      <c r="J818" s="165"/>
      <c r="L818" s="189"/>
    </row>
    <row r="819" spans="1:12" customFormat="1">
      <c r="A819" s="165"/>
      <c r="B819" s="165"/>
      <c r="C819" s="165"/>
      <c r="D819" s="165"/>
      <c r="E819" s="165"/>
      <c r="F819" s="165"/>
      <c r="G819" s="165"/>
      <c r="H819" s="165"/>
      <c r="I819" s="165"/>
      <c r="J819" s="165"/>
      <c r="L819" s="189"/>
    </row>
    <row r="820" spans="1:12" customFormat="1">
      <c r="A820" s="165"/>
      <c r="B820" s="165"/>
      <c r="C820" s="165"/>
      <c r="D820" s="165"/>
      <c r="E820" s="165"/>
      <c r="F820" s="165"/>
      <c r="G820" s="165"/>
      <c r="H820" s="165"/>
      <c r="I820" s="165"/>
      <c r="J820" s="165"/>
      <c r="L820" s="189"/>
    </row>
    <row r="821" spans="1:12" customFormat="1">
      <c r="A821" s="165"/>
      <c r="B821" s="165"/>
      <c r="C821" s="165"/>
      <c r="D821" s="165"/>
      <c r="E821" s="165"/>
      <c r="F821" s="165"/>
      <c r="G821" s="165"/>
      <c r="H821" s="165"/>
      <c r="I821" s="165"/>
      <c r="J821" s="165"/>
      <c r="L821" s="189"/>
    </row>
    <row r="822" spans="1:12" customFormat="1">
      <c r="A822" s="165"/>
      <c r="B822" s="165"/>
      <c r="C822" s="165"/>
      <c r="D822" s="165"/>
      <c r="E822" s="165"/>
      <c r="F822" s="165"/>
      <c r="G822" s="165"/>
      <c r="H822" s="165"/>
      <c r="I822" s="165"/>
      <c r="J822" s="165"/>
      <c r="L822" s="189"/>
    </row>
    <row r="823" spans="1:12" customFormat="1">
      <c r="A823" s="165"/>
      <c r="B823" s="165"/>
      <c r="C823" s="165"/>
      <c r="D823" s="165"/>
      <c r="E823" s="165"/>
      <c r="F823" s="165"/>
      <c r="G823" s="165"/>
      <c r="H823" s="165"/>
      <c r="I823" s="165"/>
      <c r="J823" s="165"/>
      <c r="L823" s="189"/>
    </row>
    <row r="824" spans="1:12" customFormat="1">
      <c r="A824" s="165"/>
      <c r="B824" s="165"/>
      <c r="C824" s="165"/>
      <c r="D824" s="165"/>
      <c r="E824" s="165"/>
      <c r="F824" s="165"/>
      <c r="G824" s="165"/>
      <c r="H824" s="165"/>
      <c r="I824" s="165"/>
      <c r="J824" s="165"/>
      <c r="L824" s="189"/>
    </row>
    <row r="825" spans="1:12" customFormat="1">
      <c r="A825" s="165"/>
      <c r="B825" s="165"/>
      <c r="C825" s="165"/>
      <c r="D825" s="165"/>
      <c r="E825" s="165"/>
      <c r="F825" s="165"/>
      <c r="G825" s="165"/>
      <c r="H825" s="165"/>
      <c r="I825" s="165"/>
      <c r="J825" s="165"/>
      <c r="L825" s="189"/>
    </row>
    <row r="826" spans="1:12" customFormat="1">
      <c r="A826" s="165"/>
      <c r="B826" s="165"/>
      <c r="C826" s="165"/>
      <c r="D826" s="165"/>
      <c r="E826" s="165"/>
      <c r="F826" s="165"/>
      <c r="G826" s="165"/>
      <c r="H826" s="165"/>
      <c r="I826" s="165"/>
      <c r="J826" s="165"/>
      <c r="L826" s="189"/>
    </row>
    <row r="827" spans="1:12" customFormat="1">
      <c r="A827" s="165"/>
      <c r="B827" s="165"/>
      <c r="C827" s="165"/>
      <c r="D827" s="165"/>
      <c r="E827" s="165"/>
      <c r="F827" s="165"/>
      <c r="G827" s="165"/>
      <c r="H827" s="165"/>
      <c r="I827" s="165"/>
      <c r="J827" s="165"/>
      <c r="L827" s="189"/>
    </row>
    <row r="828" spans="1:12" customFormat="1">
      <c r="A828" s="165"/>
      <c r="B828" s="165"/>
      <c r="C828" s="165"/>
      <c r="D828" s="165"/>
      <c r="E828" s="165"/>
      <c r="F828" s="165"/>
      <c r="G828" s="165"/>
      <c r="H828" s="165"/>
      <c r="I828" s="165"/>
      <c r="J828" s="165"/>
      <c r="L828" s="189"/>
    </row>
    <row r="829" spans="1:12" customFormat="1">
      <c r="A829" s="165"/>
      <c r="B829" s="165"/>
      <c r="C829" s="165"/>
      <c r="D829" s="165"/>
      <c r="E829" s="165"/>
      <c r="F829" s="165"/>
      <c r="G829" s="165"/>
      <c r="H829" s="165"/>
      <c r="I829" s="165"/>
      <c r="J829" s="165"/>
      <c r="L829" s="189"/>
    </row>
    <row r="830" spans="1:12" customFormat="1">
      <c r="A830" s="165"/>
      <c r="B830" s="165"/>
      <c r="C830" s="165"/>
      <c r="D830" s="165"/>
      <c r="E830" s="165"/>
      <c r="F830" s="165"/>
      <c r="G830" s="165"/>
      <c r="H830" s="165"/>
      <c r="I830" s="165"/>
      <c r="J830" s="165"/>
      <c r="L830" s="189"/>
    </row>
    <row r="831" spans="1:12" customFormat="1">
      <c r="A831" s="165"/>
      <c r="B831" s="165"/>
      <c r="C831" s="165"/>
      <c r="D831" s="165"/>
      <c r="E831" s="165"/>
      <c r="F831" s="165"/>
      <c r="G831" s="165"/>
      <c r="H831" s="165"/>
      <c r="I831" s="165"/>
      <c r="J831" s="165"/>
      <c r="L831" s="189"/>
    </row>
    <row r="832" spans="1:12" customFormat="1">
      <c r="A832" s="165"/>
      <c r="B832" s="165"/>
      <c r="C832" s="165"/>
      <c r="D832" s="165"/>
      <c r="E832" s="165"/>
      <c r="F832" s="165"/>
      <c r="G832" s="165"/>
      <c r="H832" s="165"/>
      <c r="I832" s="165"/>
      <c r="J832" s="165"/>
      <c r="L832" s="189"/>
    </row>
    <row r="833" spans="1:12" customFormat="1">
      <c r="A833" s="165"/>
      <c r="B833" s="165"/>
      <c r="C833" s="165"/>
      <c r="D833" s="165"/>
      <c r="E833" s="165"/>
      <c r="F833" s="165"/>
      <c r="G833" s="165"/>
      <c r="H833" s="165"/>
      <c r="I833" s="165"/>
      <c r="J833" s="165"/>
      <c r="L833" s="189"/>
    </row>
    <row r="834" spans="1:12" customFormat="1">
      <c r="A834" s="165"/>
      <c r="B834" s="165"/>
      <c r="C834" s="165"/>
      <c r="D834" s="165"/>
      <c r="E834" s="165"/>
      <c r="F834" s="165"/>
      <c r="G834" s="165"/>
      <c r="H834" s="165"/>
      <c r="I834" s="165"/>
      <c r="J834" s="165"/>
      <c r="L834" s="189"/>
    </row>
    <row r="835" spans="1:12" customFormat="1">
      <c r="A835" s="165"/>
      <c r="B835" s="165"/>
      <c r="C835" s="165"/>
      <c r="D835" s="165"/>
      <c r="E835" s="165"/>
      <c r="F835" s="165"/>
      <c r="G835" s="165"/>
      <c r="H835" s="165"/>
      <c r="I835" s="165"/>
      <c r="J835" s="165"/>
      <c r="L835" s="189"/>
    </row>
    <row r="836" spans="1:12" customFormat="1">
      <c r="A836" s="165"/>
      <c r="B836" s="165"/>
      <c r="C836" s="165"/>
      <c r="D836" s="165"/>
      <c r="E836" s="165"/>
      <c r="F836" s="165"/>
      <c r="G836" s="165"/>
      <c r="H836" s="165"/>
      <c r="I836" s="165"/>
      <c r="J836" s="165"/>
      <c r="L836" s="189"/>
    </row>
    <row r="837" spans="1:12" customFormat="1">
      <c r="A837" s="165"/>
      <c r="B837" s="165"/>
      <c r="C837" s="165"/>
      <c r="D837" s="165"/>
      <c r="E837" s="165"/>
      <c r="F837" s="165"/>
      <c r="G837" s="165"/>
      <c r="H837" s="165"/>
      <c r="I837" s="165"/>
      <c r="J837" s="165"/>
      <c r="L837" s="189"/>
    </row>
    <row r="838" spans="1:12" customFormat="1">
      <c r="A838" s="165"/>
      <c r="B838" s="165"/>
      <c r="C838" s="165"/>
      <c r="D838" s="165"/>
      <c r="E838" s="165"/>
      <c r="F838" s="165"/>
      <c r="G838" s="165"/>
      <c r="H838" s="165"/>
      <c r="I838" s="165"/>
      <c r="J838" s="165"/>
      <c r="L838" s="189"/>
    </row>
    <row r="839" spans="1:12" customFormat="1">
      <c r="A839" s="165"/>
      <c r="B839" s="165"/>
      <c r="C839" s="165"/>
      <c r="D839" s="165"/>
      <c r="E839" s="165"/>
      <c r="F839" s="165"/>
      <c r="G839" s="165"/>
      <c r="H839" s="165"/>
      <c r="I839" s="165"/>
      <c r="J839" s="165"/>
      <c r="L839" s="189"/>
    </row>
    <row r="840" spans="1:12" customFormat="1">
      <c r="A840" s="165"/>
      <c r="B840" s="165"/>
      <c r="C840" s="165"/>
      <c r="D840" s="165"/>
      <c r="E840" s="165"/>
      <c r="F840" s="165"/>
      <c r="G840" s="165"/>
      <c r="H840" s="165"/>
      <c r="I840" s="165"/>
      <c r="J840" s="165"/>
      <c r="L840" s="189"/>
    </row>
    <row r="841" spans="1:12" customFormat="1">
      <c r="A841" s="165"/>
      <c r="B841" s="165"/>
      <c r="C841" s="165"/>
      <c r="D841" s="165"/>
      <c r="E841" s="165"/>
      <c r="F841" s="165"/>
      <c r="G841" s="165"/>
      <c r="H841" s="165"/>
      <c r="I841" s="165"/>
      <c r="J841" s="165"/>
      <c r="L841" s="189"/>
    </row>
    <row r="842" spans="1:12" customFormat="1">
      <c r="A842" s="165"/>
      <c r="B842" s="165"/>
      <c r="C842" s="165"/>
      <c r="D842" s="165"/>
      <c r="E842" s="165"/>
      <c r="F842" s="165"/>
      <c r="G842" s="165"/>
      <c r="H842" s="165"/>
      <c r="I842" s="165"/>
      <c r="J842" s="165"/>
      <c r="L842" s="189"/>
    </row>
    <row r="843" spans="1:12" customFormat="1">
      <c r="A843" s="165"/>
      <c r="B843" s="165"/>
      <c r="C843" s="165"/>
      <c r="D843" s="165"/>
      <c r="E843" s="165"/>
      <c r="F843" s="165"/>
      <c r="G843" s="165"/>
      <c r="H843" s="165"/>
      <c r="I843" s="165"/>
      <c r="J843" s="165"/>
      <c r="L843" s="189"/>
    </row>
    <row r="844" spans="1:12" customFormat="1">
      <c r="A844" s="165"/>
      <c r="B844" s="165"/>
      <c r="C844" s="165"/>
      <c r="D844" s="165"/>
      <c r="E844" s="165"/>
      <c r="F844" s="165"/>
      <c r="G844" s="165"/>
      <c r="H844" s="165"/>
      <c r="I844" s="165"/>
      <c r="J844" s="165"/>
      <c r="L844" s="189"/>
    </row>
    <row r="845" spans="1:12" customFormat="1">
      <c r="A845" s="165"/>
      <c r="B845" s="165"/>
      <c r="C845" s="165"/>
      <c r="D845" s="165"/>
      <c r="E845" s="165"/>
      <c r="F845" s="165"/>
      <c r="G845" s="165"/>
      <c r="H845" s="165"/>
      <c r="I845" s="165"/>
      <c r="J845" s="165"/>
      <c r="L845" s="189"/>
    </row>
    <row r="846" spans="1:12" customFormat="1">
      <c r="A846" s="165"/>
      <c r="B846" s="165"/>
      <c r="C846" s="165"/>
      <c r="D846" s="165"/>
      <c r="E846" s="165"/>
      <c r="F846" s="165"/>
      <c r="G846" s="165"/>
      <c r="H846" s="165"/>
      <c r="I846" s="165"/>
      <c r="J846" s="165"/>
      <c r="L846" s="189"/>
    </row>
    <row r="847" spans="1:12" customFormat="1">
      <c r="A847" s="165"/>
      <c r="B847" s="165"/>
      <c r="C847" s="165"/>
      <c r="D847" s="165"/>
      <c r="E847" s="165"/>
      <c r="F847" s="165"/>
      <c r="G847" s="165"/>
      <c r="H847" s="165"/>
      <c r="I847" s="165"/>
      <c r="J847" s="165"/>
      <c r="L847" s="189"/>
    </row>
    <row r="848" spans="1:12" customFormat="1">
      <c r="A848" s="165"/>
      <c r="B848" s="165"/>
      <c r="C848" s="165"/>
      <c r="D848" s="165"/>
      <c r="E848" s="165"/>
      <c r="F848" s="165"/>
      <c r="G848" s="165"/>
      <c r="H848" s="165"/>
      <c r="I848" s="165"/>
      <c r="J848" s="165"/>
      <c r="L848" s="189"/>
    </row>
    <row r="849" spans="1:12" customFormat="1">
      <c r="A849" s="165"/>
      <c r="B849" s="165"/>
      <c r="C849" s="165"/>
      <c r="D849" s="165"/>
      <c r="E849" s="165"/>
      <c r="F849" s="165"/>
      <c r="G849" s="165"/>
      <c r="H849" s="165"/>
      <c r="I849" s="165"/>
      <c r="J849" s="165"/>
      <c r="L849" s="189"/>
    </row>
    <row r="850" spans="1:12" customFormat="1">
      <c r="A850" s="165"/>
      <c r="B850" s="165"/>
      <c r="C850" s="165"/>
      <c r="D850" s="165"/>
      <c r="E850" s="165"/>
      <c r="F850" s="165"/>
      <c r="G850" s="165"/>
      <c r="H850" s="165"/>
      <c r="I850" s="165"/>
      <c r="J850" s="165"/>
      <c r="L850" s="189"/>
    </row>
    <row r="851" spans="1:12" customFormat="1">
      <c r="A851" s="165"/>
      <c r="B851" s="165"/>
      <c r="C851" s="165"/>
      <c r="D851" s="165"/>
      <c r="E851" s="165"/>
      <c r="F851" s="165"/>
      <c r="G851" s="165"/>
      <c r="H851" s="165"/>
      <c r="I851" s="165"/>
      <c r="J851" s="165"/>
      <c r="L851" s="189"/>
    </row>
    <row r="852" spans="1:12" customFormat="1">
      <c r="A852" s="165"/>
      <c r="B852" s="165"/>
      <c r="C852" s="165"/>
      <c r="D852" s="165"/>
      <c r="E852" s="165"/>
      <c r="F852" s="165"/>
      <c r="G852" s="165"/>
      <c r="H852" s="165"/>
      <c r="I852" s="165"/>
      <c r="J852" s="165"/>
      <c r="L852" s="189"/>
    </row>
    <row r="853" spans="1:12" customFormat="1">
      <c r="A853" s="165"/>
      <c r="B853" s="165"/>
      <c r="C853" s="165"/>
      <c r="D853" s="165"/>
      <c r="E853" s="165"/>
      <c r="F853" s="165"/>
      <c r="G853" s="165"/>
      <c r="H853" s="165"/>
      <c r="I853" s="165"/>
      <c r="J853" s="165"/>
      <c r="L853" s="189"/>
    </row>
    <row r="854" spans="1:12" customFormat="1">
      <c r="A854" s="165"/>
      <c r="B854" s="165"/>
      <c r="C854" s="165"/>
      <c r="D854" s="165"/>
      <c r="E854" s="165"/>
      <c r="F854" s="165"/>
      <c r="G854" s="165"/>
      <c r="H854" s="165"/>
      <c r="I854" s="165"/>
      <c r="J854" s="165"/>
      <c r="L854" s="189"/>
    </row>
    <row r="855" spans="1:12" customFormat="1">
      <c r="A855" s="165"/>
      <c r="B855" s="165"/>
      <c r="C855" s="165"/>
      <c r="D855" s="165"/>
      <c r="E855" s="165"/>
      <c r="F855" s="165"/>
      <c r="G855" s="165"/>
      <c r="H855" s="165"/>
      <c r="I855" s="165"/>
      <c r="J855" s="165"/>
      <c r="L855" s="189"/>
    </row>
    <row r="856" spans="1:12" customFormat="1">
      <c r="A856" s="165"/>
      <c r="B856" s="165"/>
      <c r="C856" s="165"/>
      <c r="D856" s="165"/>
      <c r="E856" s="165"/>
      <c r="F856" s="165"/>
      <c r="G856" s="165"/>
      <c r="H856" s="165"/>
      <c r="I856" s="165"/>
      <c r="J856" s="165"/>
      <c r="L856" s="189"/>
    </row>
    <row r="857" spans="1:12" customFormat="1">
      <c r="A857" s="165"/>
      <c r="B857" s="165"/>
      <c r="C857" s="165"/>
      <c r="D857" s="165"/>
      <c r="E857" s="165"/>
      <c r="F857" s="165"/>
      <c r="G857" s="165"/>
      <c r="H857" s="165"/>
      <c r="I857" s="165"/>
      <c r="J857" s="165"/>
      <c r="L857" s="189"/>
    </row>
    <row r="858" spans="1:12" customFormat="1">
      <c r="A858" s="165"/>
      <c r="B858" s="165"/>
      <c r="C858" s="165"/>
      <c r="D858" s="165"/>
      <c r="E858" s="165"/>
      <c r="F858" s="165"/>
      <c r="G858" s="165"/>
      <c r="H858" s="165"/>
      <c r="I858" s="165"/>
      <c r="J858" s="165"/>
      <c r="L858" s="189"/>
    </row>
    <row r="859" spans="1:12" customFormat="1">
      <c r="A859" s="165"/>
      <c r="B859" s="165"/>
      <c r="C859" s="165"/>
      <c r="D859" s="165"/>
      <c r="E859" s="165"/>
      <c r="F859" s="165"/>
      <c r="G859" s="165"/>
      <c r="H859" s="165"/>
      <c r="I859" s="165"/>
      <c r="J859" s="165"/>
      <c r="L859" s="189"/>
    </row>
    <row r="860" spans="1:12" customFormat="1">
      <c r="A860" s="165"/>
      <c r="B860" s="165"/>
      <c r="C860" s="165"/>
      <c r="D860" s="165"/>
      <c r="E860" s="165"/>
      <c r="F860" s="165"/>
      <c r="G860" s="165"/>
      <c r="H860" s="165"/>
      <c r="I860" s="165"/>
      <c r="J860" s="165"/>
      <c r="L860" s="189"/>
    </row>
    <row r="861" spans="1:12" customFormat="1">
      <c r="A861" s="165"/>
      <c r="B861" s="165"/>
      <c r="C861" s="165"/>
      <c r="D861" s="165"/>
      <c r="E861" s="165"/>
      <c r="F861" s="165"/>
      <c r="G861" s="165"/>
      <c r="H861" s="165"/>
      <c r="I861" s="165"/>
      <c r="J861" s="165"/>
      <c r="L861" s="189"/>
    </row>
    <row r="862" spans="1:12" customFormat="1">
      <c r="A862" s="165"/>
      <c r="B862" s="165"/>
      <c r="C862" s="165"/>
      <c r="D862" s="165"/>
      <c r="E862" s="165"/>
      <c r="F862" s="165"/>
      <c r="G862" s="165"/>
      <c r="H862" s="165"/>
      <c r="I862" s="165"/>
      <c r="J862" s="165"/>
      <c r="L862" s="189"/>
    </row>
    <row r="863" spans="1:12" customFormat="1">
      <c r="A863" s="165"/>
      <c r="B863" s="165"/>
      <c r="C863" s="165"/>
      <c r="D863" s="165"/>
      <c r="E863" s="165"/>
      <c r="F863" s="165"/>
      <c r="G863" s="165"/>
      <c r="H863" s="165"/>
      <c r="I863" s="165"/>
      <c r="J863" s="165"/>
      <c r="L863" s="189"/>
    </row>
    <row r="864" spans="1:12" customFormat="1">
      <c r="A864" s="165"/>
      <c r="B864" s="165"/>
      <c r="C864" s="165"/>
      <c r="D864" s="165"/>
      <c r="E864" s="165"/>
      <c r="F864" s="165"/>
      <c r="G864" s="165"/>
      <c r="H864" s="165"/>
      <c r="I864" s="165"/>
      <c r="J864" s="165"/>
      <c r="L864" s="189"/>
    </row>
    <row r="865" spans="1:12" customFormat="1">
      <c r="A865" s="165"/>
      <c r="B865" s="165"/>
      <c r="C865" s="165"/>
      <c r="D865" s="165"/>
      <c r="E865" s="165"/>
      <c r="F865" s="165"/>
      <c r="G865" s="165"/>
      <c r="H865" s="165"/>
      <c r="I865" s="165"/>
      <c r="J865" s="165"/>
      <c r="L865" s="189"/>
    </row>
    <row r="866" spans="1:12" customFormat="1">
      <c r="A866" s="165"/>
      <c r="B866" s="165"/>
      <c r="C866" s="165"/>
      <c r="D866" s="165"/>
      <c r="E866" s="165"/>
      <c r="F866" s="165"/>
      <c r="G866" s="165"/>
      <c r="H866" s="165"/>
      <c r="I866" s="165"/>
      <c r="J866" s="165"/>
      <c r="L866" s="189"/>
    </row>
    <row r="867" spans="1:12" customFormat="1">
      <c r="A867" s="165"/>
      <c r="B867" s="165"/>
      <c r="C867" s="165"/>
      <c r="D867" s="165"/>
      <c r="E867" s="165"/>
      <c r="F867" s="165"/>
      <c r="G867" s="165"/>
      <c r="H867" s="165"/>
      <c r="I867" s="165"/>
      <c r="J867" s="165"/>
      <c r="L867" s="189"/>
    </row>
    <row r="868" spans="1:12" customFormat="1">
      <c r="A868" s="165"/>
      <c r="B868" s="165"/>
      <c r="C868" s="165"/>
      <c r="D868" s="165"/>
      <c r="E868" s="165"/>
      <c r="F868" s="165"/>
      <c r="G868" s="165"/>
      <c r="H868" s="165"/>
      <c r="I868" s="165"/>
      <c r="J868" s="165"/>
      <c r="L868" s="189"/>
    </row>
    <row r="869" spans="1:12" customFormat="1">
      <c r="A869" s="165"/>
      <c r="B869" s="165"/>
      <c r="C869" s="165"/>
      <c r="D869" s="165"/>
      <c r="E869" s="165"/>
      <c r="F869" s="165"/>
      <c r="G869" s="165"/>
      <c r="H869" s="165"/>
      <c r="I869" s="165"/>
      <c r="J869" s="165"/>
      <c r="L869" s="189"/>
    </row>
    <row r="870" spans="1:12" customFormat="1">
      <c r="A870" s="165"/>
      <c r="B870" s="165"/>
      <c r="C870" s="165"/>
      <c r="D870" s="165"/>
      <c r="E870" s="165"/>
      <c r="F870" s="165"/>
      <c r="G870" s="165"/>
      <c r="H870" s="165"/>
      <c r="I870" s="165"/>
      <c r="J870" s="165"/>
      <c r="L870" s="189"/>
    </row>
    <row r="871" spans="1:12" customFormat="1">
      <c r="A871" s="165"/>
      <c r="B871" s="165"/>
      <c r="C871" s="165"/>
      <c r="D871" s="165"/>
      <c r="E871" s="165"/>
      <c r="F871" s="165"/>
      <c r="G871" s="165"/>
      <c r="H871" s="165"/>
      <c r="I871" s="165"/>
      <c r="J871" s="165"/>
      <c r="L871" s="189"/>
    </row>
    <row r="872" spans="1:12" customFormat="1">
      <c r="A872" s="165"/>
      <c r="B872" s="165"/>
      <c r="C872" s="165"/>
      <c r="D872" s="165"/>
      <c r="E872" s="165"/>
      <c r="F872" s="165"/>
      <c r="G872" s="165"/>
      <c r="H872" s="165"/>
      <c r="I872" s="165"/>
      <c r="J872" s="165"/>
      <c r="L872" s="189"/>
    </row>
    <row r="873" spans="1:12" customFormat="1">
      <c r="A873" s="165"/>
      <c r="B873" s="165"/>
      <c r="C873" s="165"/>
      <c r="D873" s="165"/>
      <c r="E873" s="165"/>
      <c r="F873" s="165"/>
      <c r="G873" s="165"/>
      <c r="H873" s="165"/>
      <c r="I873" s="165"/>
      <c r="J873" s="165"/>
      <c r="L873" s="189"/>
    </row>
    <row r="874" spans="1:12" customFormat="1">
      <c r="A874" s="165"/>
      <c r="B874" s="165"/>
      <c r="C874" s="165"/>
      <c r="D874" s="165"/>
      <c r="E874" s="165"/>
      <c r="F874" s="165"/>
      <c r="G874" s="165"/>
      <c r="H874" s="165"/>
      <c r="I874" s="165"/>
      <c r="J874" s="165"/>
      <c r="L874" s="189"/>
    </row>
    <row r="875" spans="1:12" customFormat="1">
      <c r="A875" s="165"/>
      <c r="B875" s="165"/>
      <c r="C875" s="165"/>
      <c r="D875" s="165"/>
      <c r="E875" s="165"/>
      <c r="F875" s="165"/>
      <c r="G875" s="165"/>
      <c r="H875" s="165"/>
      <c r="I875" s="165"/>
      <c r="J875" s="165"/>
      <c r="L875" s="189"/>
    </row>
    <row r="876" spans="1:12" customFormat="1">
      <c r="A876" s="165"/>
      <c r="B876" s="165"/>
      <c r="C876" s="165"/>
      <c r="D876" s="165"/>
      <c r="E876" s="165"/>
      <c r="F876" s="165"/>
      <c r="G876" s="165"/>
      <c r="H876" s="165"/>
      <c r="I876" s="165"/>
      <c r="J876" s="165"/>
      <c r="L876" s="189"/>
    </row>
    <row r="877" spans="1:12" customFormat="1">
      <c r="A877" s="165"/>
      <c r="B877" s="165"/>
      <c r="C877" s="165"/>
      <c r="D877" s="165"/>
      <c r="E877" s="165"/>
      <c r="F877" s="165"/>
      <c r="G877" s="165"/>
      <c r="H877" s="165"/>
      <c r="I877" s="165"/>
      <c r="J877" s="165"/>
      <c r="L877" s="189"/>
    </row>
    <row r="878" spans="1:12" customFormat="1">
      <c r="A878" s="165"/>
      <c r="B878" s="165"/>
      <c r="C878" s="165"/>
      <c r="D878" s="165"/>
      <c r="E878" s="165"/>
      <c r="F878" s="165"/>
      <c r="G878" s="165"/>
      <c r="H878" s="165"/>
      <c r="I878" s="165"/>
      <c r="J878" s="165"/>
      <c r="L878" s="189"/>
    </row>
    <row r="879" spans="1:12" customFormat="1">
      <c r="A879" s="165"/>
      <c r="B879" s="165"/>
      <c r="C879" s="165"/>
      <c r="D879" s="165"/>
      <c r="E879" s="165"/>
      <c r="F879" s="165"/>
      <c r="G879" s="165"/>
      <c r="H879" s="165"/>
      <c r="I879" s="165"/>
      <c r="J879" s="165"/>
      <c r="L879" s="189"/>
    </row>
    <row r="880" spans="1:12" customFormat="1">
      <c r="A880" s="165"/>
      <c r="B880" s="165"/>
      <c r="C880" s="165"/>
      <c r="D880" s="165"/>
      <c r="E880" s="165"/>
      <c r="F880" s="165"/>
      <c r="G880" s="165"/>
      <c r="H880" s="165"/>
      <c r="I880" s="165"/>
      <c r="J880" s="165"/>
      <c r="L880" s="189"/>
    </row>
    <row r="881" spans="1:12" customFormat="1">
      <c r="A881" s="165"/>
      <c r="B881" s="165"/>
      <c r="C881" s="165"/>
      <c r="D881" s="165"/>
      <c r="E881" s="165"/>
      <c r="F881" s="165"/>
      <c r="G881" s="165"/>
      <c r="H881" s="165"/>
      <c r="I881" s="165"/>
      <c r="J881" s="165"/>
      <c r="L881" s="189"/>
    </row>
    <row r="882" spans="1:12" customFormat="1">
      <c r="A882" s="165"/>
      <c r="B882" s="165"/>
      <c r="C882" s="165"/>
      <c r="D882" s="165"/>
      <c r="E882" s="165"/>
      <c r="F882" s="165"/>
      <c r="G882" s="165"/>
      <c r="H882" s="165"/>
      <c r="I882" s="165"/>
      <c r="J882" s="165"/>
      <c r="L882" s="189"/>
    </row>
    <row r="883" spans="1:12" customFormat="1">
      <c r="A883" s="165"/>
      <c r="B883" s="165"/>
      <c r="C883" s="165"/>
      <c r="D883" s="165"/>
      <c r="E883" s="165"/>
      <c r="F883" s="165"/>
      <c r="G883" s="165"/>
      <c r="H883" s="165"/>
      <c r="I883" s="165"/>
      <c r="J883" s="165"/>
      <c r="L883" s="189"/>
    </row>
    <row r="884" spans="1:12" customFormat="1">
      <c r="A884" s="165"/>
      <c r="B884" s="165"/>
      <c r="C884" s="165"/>
      <c r="D884" s="165"/>
      <c r="E884" s="165"/>
      <c r="F884" s="165"/>
      <c r="G884" s="165"/>
      <c r="H884" s="165"/>
      <c r="I884" s="165"/>
      <c r="J884" s="165"/>
      <c r="L884" s="189"/>
    </row>
    <row r="885" spans="1:12" customFormat="1">
      <c r="A885" s="165"/>
      <c r="B885" s="165"/>
      <c r="C885" s="165"/>
      <c r="D885" s="165"/>
      <c r="E885" s="165"/>
      <c r="F885" s="165"/>
      <c r="G885" s="165"/>
      <c r="H885" s="165"/>
      <c r="I885" s="165"/>
      <c r="J885" s="165"/>
      <c r="L885" s="189"/>
    </row>
    <row r="886" spans="1:12" customFormat="1">
      <c r="A886" s="165"/>
      <c r="B886" s="165"/>
      <c r="C886" s="165"/>
      <c r="D886" s="165"/>
      <c r="E886" s="165"/>
      <c r="F886" s="165"/>
      <c r="G886" s="165"/>
      <c r="H886" s="165"/>
      <c r="I886" s="165"/>
      <c r="J886" s="165"/>
      <c r="L886" s="189"/>
    </row>
    <row r="887" spans="1:12" customFormat="1">
      <c r="A887" s="165"/>
      <c r="B887" s="165"/>
      <c r="C887" s="165"/>
      <c r="D887" s="165"/>
      <c r="E887" s="165"/>
      <c r="F887" s="165"/>
      <c r="G887" s="165"/>
      <c r="H887" s="165"/>
      <c r="I887" s="165"/>
      <c r="J887" s="165"/>
      <c r="L887" s="189"/>
    </row>
    <row r="888" spans="1:12" customFormat="1">
      <c r="A888" s="165"/>
      <c r="B888" s="165"/>
      <c r="C888" s="165"/>
      <c r="D888" s="165"/>
      <c r="E888" s="165"/>
      <c r="F888" s="165"/>
      <c r="G888" s="165"/>
      <c r="H888" s="165"/>
      <c r="I888" s="165"/>
      <c r="J888" s="165"/>
      <c r="L888" s="189"/>
    </row>
    <row r="889" spans="1:12" customFormat="1">
      <c r="A889" s="165"/>
      <c r="B889" s="165"/>
      <c r="C889" s="165"/>
      <c r="D889" s="165"/>
      <c r="E889" s="165"/>
      <c r="F889" s="165"/>
      <c r="G889" s="165"/>
      <c r="H889" s="165"/>
      <c r="I889" s="165"/>
      <c r="J889" s="165"/>
      <c r="L889" s="189"/>
    </row>
    <row r="890" spans="1:12" customFormat="1">
      <c r="A890" s="165"/>
      <c r="B890" s="165"/>
      <c r="C890" s="165"/>
      <c r="D890" s="165"/>
      <c r="E890" s="165"/>
      <c r="F890" s="165"/>
      <c r="G890" s="165"/>
      <c r="H890" s="165"/>
      <c r="I890" s="165"/>
      <c r="J890" s="165"/>
      <c r="L890" s="189"/>
    </row>
    <row r="891" spans="1:12" customFormat="1">
      <c r="A891" s="165"/>
      <c r="B891" s="165"/>
      <c r="C891" s="165"/>
      <c r="D891" s="165"/>
      <c r="E891" s="165"/>
      <c r="F891" s="165"/>
      <c r="G891" s="165"/>
      <c r="H891" s="165"/>
      <c r="I891" s="165"/>
      <c r="J891" s="165"/>
      <c r="L891" s="189"/>
    </row>
    <row r="892" spans="1:12" customFormat="1">
      <c r="A892" s="165"/>
      <c r="B892" s="165"/>
      <c r="C892" s="165"/>
      <c r="D892" s="165"/>
      <c r="E892" s="165"/>
      <c r="F892" s="165"/>
      <c r="G892" s="165"/>
      <c r="H892" s="165"/>
      <c r="I892" s="165"/>
      <c r="J892" s="165"/>
      <c r="L892" s="189"/>
    </row>
    <row r="893" spans="1:12" customFormat="1">
      <c r="A893" s="165"/>
      <c r="B893" s="165"/>
      <c r="C893" s="165"/>
      <c r="D893" s="165"/>
      <c r="E893" s="165"/>
      <c r="F893" s="165"/>
      <c r="G893" s="165"/>
      <c r="H893" s="165"/>
      <c r="I893" s="165"/>
      <c r="J893" s="165"/>
      <c r="L893" s="189"/>
    </row>
    <row r="894" spans="1:12" customFormat="1">
      <c r="A894" s="165"/>
      <c r="B894" s="165"/>
      <c r="C894" s="165"/>
      <c r="D894" s="165"/>
      <c r="E894" s="165"/>
      <c r="F894" s="165"/>
      <c r="G894" s="165"/>
      <c r="H894" s="165"/>
      <c r="I894" s="165"/>
      <c r="J894" s="165"/>
      <c r="L894" s="189"/>
    </row>
    <row r="895" spans="1:12" customFormat="1">
      <c r="A895" s="165"/>
      <c r="B895" s="165"/>
      <c r="C895" s="165"/>
      <c r="D895" s="165"/>
      <c r="E895" s="165"/>
      <c r="F895" s="165"/>
      <c r="G895" s="165"/>
      <c r="H895" s="165"/>
      <c r="I895" s="165"/>
      <c r="J895" s="165"/>
      <c r="L895" s="189"/>
    </row>
    <row r="896" spans="1:12" customFormat="1">
      <c r="A896" s="165"/>
      <c r="B896" s="165"/>
      <c r="C896" s="165"/>
      <c r="D896" s="165"/>
      <c r="E896" s="165"/>
      <c r="F896" s="165"/>
      <c r="G896" s="165"/>
      <c r="H896" s="165"/>
      <c r="I896" s="165"/>
      <c r="J896" s="165"/>
      <c r="L896" s="189"/>
    </row>
    <row r="897" spans="1:12" customFormat="1">
      <c r="A897" s="165"/>
      <c r="B897" s="165"/>
      <c r="C897" s="165"/>
      <c r="D897" s="165"/>
      <c r="E897" s="165"/>
      <c r="F897" s="165"/>
      <c r="G897" s="165"/>
      <c r="H897" s="165"/>
      <c r="I897" s="165"/>
      <c r="J897" s="165"/>
      <c r="L897" s="189"/>
    </row>
    <row r="898" spans="1:12" customFormat="1">
      <c r="A898" s="165"/>
      <c r="B898" s="165"/>
      <c r="C898" s="165"/>
      <c r="D898" s="165"/>
      <c r="E898" s="165"/>
      <c r="F898" s="165"/>
      <c r="G898" s="165"/>
      <c r="H898" s="165"/>
      <c r="I898" s="165"/>
      <c r="J898" s="165"/>
      <c r="L898" s="189"/>
    </row>
    <row r="899" spans="1:12" customFormat="1">
      <c r="A899" s="165"/>
      <c r="B899" s="165"/>
      <c r="C899" s="165"/>
      <c r="D899" s="165"/>
      <c r="E899" s="165"/>
      <c r="F899" s="165"/>
      <c r="G899" s="165"/>
      <c r="H899" s="165"/>
      <c r="I899" s="165"/>
      <c r="J899" s="165"/>
      <c r="L899" s="189"/>
    </row>
    <row r="900" spans="1:12" customFormat="1">
      <c r="A900" s="165"/>
      <c r="B900" s="165"/>
      <c r="C900" s="165"/>
      <c r="D900" s="165"/>
      <c r="E900" s="165"/>
      <c r="F900" s="165"/>
      <c r="G900" s="165"/>
      <c r="H900" s="165"/>
      <c r="I900" s="165"/>
      <c r="J900" s="165"/>
      <c r="L900" s="189"/>
    </row>
    <row r="901" spans="1:12" customFormat="1">
      <c r="A901" s="165"/>
      <c r="B901" s="165"/>
      <c r="C901" s="165"/>
      <c r="D901" s="165"/>
      <c r="E901" s="165"/>
      <c r="F901" s="165"/>
      <c r="G901" s="165"/>
      <c r="H901" s="165"/>
      <c r="I901" s="165"/>
      <c r="J901" s="165"/>
      <c r="L901" s="189"/>
    </row>
    <row r="902" spans="1:12" customFormat="1">
      <c r="A902" s="165"/>
      <c r="B902" s="165"/>
      <c r="C902" s="165"/>
      <c r="D902" s="165"/>
      <c r="E902" s="165"/>
      <c r="F902" s="165"/>
      <c r="G902" s="165"/>
      <c r="H902" s="165"/>
      <c r="I902" s="165"/>
      <c r="J902" s="165"/>
      <c r="L902" s="189"/>
    </row>
    <row r="903" spans="1:12" customFormat="1">
      <c r="A903" s="165"/>
      <c r="B903" s="165"/>
      <c r="C903" s="165"/>
      <c r="D903" s="165"/>
      <c r="E903" s="165"/>
      <c r="F903" s="165"/>
      <c r="G903" s="165"/>
      <c r="H903" s="165"/>
      <c r="I903" s="165"/>
      <c r="J903" s="165"/>
      <c r="L903" s="189"/>
    </row>
    <row r="904" spans="1:12" customFormat="1">
      <c r="A904" s="165"/>
      <c r="B904" s="165"/>
      <c r="C904" s="165"/>
      <c r="D904" s="165"/>
      <c r="E904" s="165"/>
      <c r="F904" s="165"/>
      <c r="G904" s="165"/>
      <c r="H904" s="165"/>
      <c r="I904" s="165"/>
      <c r="J904" s="165"/>
      <c r="L904" s="189"/>
    </row>
    <row r="905" spans="1:12" customFormat="1">
      <c r="A905" s="165"/>
      <c r="B905" s="165"/>
      <c r="C905" s="165"/>
      <c r="D905" s="165"/>
      <c r="E905" s="165"/>
      <c r="F905" s="165"/>
      <c r="G905" s="165"/>
      <c r="H905" s="165"/>
      <c r="I905" s="165"/>
      <c r="J905" s="165"/>
      <c r="L905" s="189"/>
    </row>
    <row r="906" spans="1:12" customFormat="1">
      <c r="A906" s="165"/>
      <c r="B906" s="165"/>
      <c r="C906" s="165"/>
      <c r="D906" s="165"/>
      <c r="E906" s="165"/>
      <c r="F906" s="165"/>
      <c r="G906" s="165"/>
      <c r="H906" s="165"/>
      <c r="I906" s="165"/>
      <c r="J906" s="165"/>
      <c r="L906" s="189"/>
    </row>
    <row r="907" spans="1:12" customFormat="1">
      <c r="A907" s="165"/>
      <c r="B907" s="165"/>
      <c r="C907" s="165"/>
      <c r="D907" s="165"/>
      <c r="E907" s="165"/>
      <c r="F907" s="165"/>
      <c r="G907" s="165"/>
      <c r="H907" s="165"/>
      <c r="I907" s="165"/>
      <c r="J907" s="165"/>
      <c r="L907" s="189"/>
    </row>
    <row r="908" spans="1:12" customFormat="1">
      <c r="A908" s="165"/>
      <c r="B908" s="165"/>
      <c r="C908" s="165"/>
      <c r="D908" s="165"/>
      <c r="E908" s="165"/>
      <c r="F908" s="165"/>
      <c r="G908" s="165"/>
      <c r="H908" s="165"/>
      <c r="I908" s="165"/>
      <c r="J908" s="165"/>
      <c r="L908" s="189"/>
    </row>
    <row r="909" spans="1:12" customFormat="1">
      <c r="A909" s="165"/>
      <c r="B909" s="165"/>
      <c r="C909" s="165"/>
      <c r="D909" s="165"/>
      <c r="E909" s="165"/>
      <c r="F909" s="165"/>
      <c r="G909" s="165"/>
      <c r="H909" s="165"/>
      <c r="I909" s="165"/>
      <c r="J909" s="165"/>
      <c r="L909" s="189"/>
    </row>
    <row r="910" spans="1:12" customFormat="1">
      <c r="A910" s="165"/>
      <c r="B910" s="165"/>
      <c r="C910" s="165"/>
      <c r="D910" s="165"/>
      <c r="E910" s="165"/>
      <c r="F910" s="165"/>
      <c r="G910" s="165"/>
      <c r="H910" s="165"/>
      <c r="I910" s="165"/>
      <c r="J910" s="165"/>
      <c r="L910" s="189"/>
    </row>
    <row r="911" spans="1:12" customFormat="1">
      <c r="A911" s="165"/>
      <c r="B911" s="165"/>
      <c r="C911" s="165"/>
      <c r="D911" s="165"/>
      <c r="E911" s="165"/>
      <c r="F911" s="165"/>
      <c r="G911" s="165"/>
      <c r="H911" s="165"/>
      <c r="I911" s="165"/>
      <c r="J911" s="165"/>
      <c r="L911" s="189"/>
    </row>
    <row r="912" spans="1:12" customFormat="1">
      <c r="A912" s="165"/>
      <c r="B912" s="165"/>
      <c r="C912" s="165"/>
      <c r="D912" s="165"/>
      <c r="E912" s="165"/>
      <c r="F912" s="165"/>
      <c r="G912" s="165"/>
      <c r="H912" s="165"/>
      <c r="I912" s="165"/>
      <c r="J912" s="165"/>
      <c r="L912" s="189"/>
    </row>
    <row r="913" spans="1:12" customFormat="1">
      <c r="A913" s="165"/>
      <c r="B913" s="165"/>
      <c r="C913" s="165"/>
      <c r="D913" s="165"/>
      <c r="E913" s="165"/>
      <c r="F913" s="165"/>
      <c r="G913" s="165"/>
      <c r="H913" s="165"/>
      <c r="I913" s="165"/>
      <c r="J913" s="165"/>
      <c r="L913" s="189"/>
    </row>
    <row r="914" spans="1:12" customFormat="1">
      <c r="A914" s="165"/>
      <c r="B914" s="165"/>
      <c r="C914" s="165"/>
      <c r="D914" s="165"/>
      <c r="E914" s="165"/>
      <c r="F914" s="165"/>
      <c r="G914" s="165"/>
      <c r="H914" s="165"/>
      <c r="I914" s="165"/>
      <c r="J914" s="165"/>
      <c r="L914" s="189"/>
    </row>
    <row r="915" spans="1:12" customFormat="1">
      <c r="A915" s="165"/>
      <c r="B915" s="165"/>
      <c r="C915" s="165"/>
      <c r="D915" s="165"/>
      <c r="E915" s="165"/>
      <c r="F915" s="165"/>
      <c r="G915" s="165"/>
      <c r="H915" s="165"/>
      <c r="I915" s="165"/>
      <c r="J915" s="165"/>
      <c r="L915" s="189"/>
    </row>
    <row r="916" spans="1:12" customFormat="1">
      <c r="A916" s="165"/>
      <c r="B916" s="165"/>
      <c r="C916" s="165"/>
      <c r="D916" s="165"/>
      <c r="E916" s="165"/>
      <c r="F916" s="165"/>
      <c r="G916" s="165"/>
      <c r="H916" s="165"/>
      <c r="I916" s="165"/>
      <c r="J916" s="165"/>
      <c r="L916" s="189"/>
    </row>
    <row r="917" spans="1:12" customFormat="1">
      <c r="A917" s="165"/>
      <c r="B917" s="165"/>
      <c r="C917" s="165"/>
      <c r="D917" s="165"/>
      <c r="E917" s="165"/>
      <c r="F917" s="165"/>
      <c r="G917" s="165"/>
      <c r="H917" s="165"/>
      <c r="I917" s="165"/>
      <c r="J917" s="165"/>
      <c r="L917" s="189"/>
    </row>
    <row r="918" spans="1:12" customFormat="1">
      <c r="A918" s="165"/>
      <c r="B918" s="165"/>
      <c r="C918" s="165"/>
      <c r="D918" s="165"/>
      <c r="E918" s="165"/>
      <c r="F918" s="165"/>
      <c r="G918" s="165"/>
      <c r="H918" s="165"/>
      <c r="I918" s="165"/>
      <c r="J918" s="165"/>
      <c r="L918" s="189"/>
    </row>
    <row r="919" spans="1:12" customFormat="1">
      <c r="A919" s="165"/>
      <c r="B919" s="165"/>
      <c r="C919" s="165"/>
      <c r="D919" s="165"/>
      <c r="E919" s="165"/>
      <c r="F919" s="165"/>
      <c r="G919" s="165"/>
      <c r="H919" s="165"/>
      <c r="I919" s="165"/>
      <c r="J919" s="165"/>
      <c r="L919" s="189"/>
    </row>
    <row r="920" spans="1:12" customFormat="1">
      <c r="A920" s="165"/>
      <c r="B920" s="165"/>
      <c r="C920" s="165"/>
      <c r="D920" s="165"/>
      <c r="E920" s="165"/>
      <c r="F920" s="165"/>
      <c r="G920" s="165"/>
      <c r="H920" s="165"/>
      <c r="I920" s="165"/>
      <c r="J920" s="165"/>
      <c r="L920" s="189"/>
    </row>
    <row r="921" spans="1:12" customFormat="1">
      <c r="A921" s="165"/>
      <c r="B921" s="165"/>
      <c r="C921" s="165"/>
      <c r="D921" s="165"/>
      <c r="E921" s="165"/>
      <c r="F921" s="165"/>
      <c r="G921" s="165"/>
      <c r="H921" s="165"/>
      <c r="I921" s="165"/>
      <c r="J921" s="165"/>
      <c r="L921" s="189"/>
    </row>
    <row r="922" spans="1:12" customFormat="1">
      <c r="A922" s="165"/>
      <c r="B922" s="165"/>
      <c r="C922" s="165"/>
      <c r="D922" s="165"/>
      <c r="E922" s="165"/>
      <c r="F922" s="165"/>
      <c r="G922" s="165"/>
      <c r="H922" s="165"/>
      <c r="I922" s="165"/>
      <c r="J922" s="165"/>
      <c r="L922" s="189"/>
    </row>
    <row r="923" spans="1:12" customFormat="1">
      <c r="A923" s="165"/>
      <c r="B923" s="165"/>
      <c r="C923" s="165"/>
      <c r="D923" s="165"/>
      <c r="E923" s="165"/>
      <c r="F923" s="165"/>
      <c r="G923" s="165"/>
      <c r="H923" s="165"/>
      <c r="I923" s="165"/>
      <c r="J923" s="165"/>
      <c r="L923" s="189"/>
    </row>
    <row r="924" spans="1:12" customFormat="1">
      <c r="A924" s="165"/>
      <c r="B924" s="165"/>
      <c r="C924" s="165"/>
      <c r="D924" s="165"/>
      <c r="E924" s="165"/>
      <c r="F924" s="165"/>
      <c r="G924" s="165"/>
      <c r="H924" s="165"/>
      <c r="I924" s="165"/>
      <c r="J924" s="165"/>
      <c r="L924" s="189"/>
    </row>
    <row r="925" spans="1:12" customFormat="1">
      <c r="A925" s="165"/>
      <c r="B925" s="165"/>
      <c r="C925" s="165"/>
      <c r="D925" s="165"/>
      <c r="E925" s="165"/>
      <c r="F925" s="165"/>
      <c r="G925" s="165"/>
      <c r="H925" s="165"/>
      <c r="I925" s="165"/>
      <c r="J925" s="165"/>
      <c r="L925" s="189"/>
    </row>
    <row r="926" spans="1:12" customFormat="1">
      <c r="A926" s="165"/>
      <c r="B926" s="165"/>
      <c r="C926" s="165"/>
      <c r="D926" s="165"/>
      <c r="E926" s="165"/>
      <c r="F926" s="165"/>
      <c r="G926" s="165"/>
      <c r="H926" s="165"/>
      <c r="I926" s="165"/>
      <c r="J926" s="165"/>
      <c r="L926" s="189"/>
    </row>
    <row r="927" spans="1:12" customFormat="1">
      <c r="A927" s="165"/>
      <c r="B927" s="165"/>
      <c r="C927" s="165"/>
      <c r="D927" s="165"/>
      <c r="E927" s="165"/>
      <c r="F927" s="165"/>
      <c r="G927" s="165"/>
      <c r="H927" s="165"/>
      <c r="I927" s="165"/>
      <c r="J927" s="165"/>
      <c r="L927" s="189"/>
    </row>
  </sheetData>
  <customSheetViews>
    <customSheetView guid="{9EFA0E2E-4423-4194-BE85-A51AF61C76D7}" showGridLines="0">
      <selection activeCell="A90" sqref="A90:J90"/>
      <pageMargins left="0" right="0" top="0" bottom="0" header="0" footer="0"/>
      <pageSetup paperSize="9" orientation="portrait"/>
    </customSheetView>
  </customSheetViews>
  <mergeCells count="6">
    <mergeCell ref="A92:J92"/>
    <mergeCell ref="A87:J87"/>
    <mergeCell ref="A88:J88"/>
    <mergeCell ref="A89:J89"/>
    <mergeCell ref="A90:J90"/>
    <mergeCell ref="A91:J91"/>
  </mergeCells>
  <pageMargins left="0.511811024" right="0.511811024" top="0.78740157499999996" bottom="0.78740157499999996" header="0.31496062000000002" footer="0.31496062000000002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7">
    <tabColor rgb="FFFF99CC"/>
  </sheetPr>
  <dimension ref="A1:AL109"/>
  <sheetViews>
    <sheetView showGridLines="0" workbookViewId="0">
      <pane ySplit="1" topLeftCell="A77" activePane="bottomLeft" state="frozen"/>
      <selection activeCell="A95" sqref="A95"/>
      <selection pane="bottomLeft" activeCell="I81" sqref="I81"/>
    </sheetView>
  </sheetViews>
  <sheetFormatPr defaultColWidth="9.140625" defaultRowHeight="15"/>
  <cols>
    <col min="1" max="1" width="13.85546875" style="165" customWidth="1"/>
    <col min="2" max="2" width="27.28515625" style="165" customWidth="1"/>
    <col min="3" max="5" width="14.7109375" style="165" customWidth="1"/>
    <col min="6" max="10" width="9.140625" style="165"/>
    <col min="11" max="11" width="50.28515625" style="165" customWidth="1"/>
    <col min="12" max="16384" width="9.140625" style="165"/>
  </cols>
  <sheetData>
    <row r="1" spans="1:9" ht="36" customHeight="1">
      <c r="A1" s="181" t="s">
        <v>177</v>
      </c>
      <c r="B1" s="181" t="s">
        <v>6</v>
      </c>
      <c r="C1" s="182" t="s">
        <v>178</v>
      </c>
      <c r="D1" s="182" t="s">
        <v>179</v>
      </c>
      <c r="E1" s="182" t="s">
        <v>180</v>
      </c>
    </row>
    <row r="2" spans="1:9">
      <c r="A2" s="152" t="s">
        <v>40</v>
      </c>
      <c r="B2" s="117" t="s">
        <v>41</v>
      </c>
      <c r="C2" s="153">
        <v>123</v>
      </c>
      <c r="D2" s="6">
        <v>126</v>
      </c>
      <c r="E2" s="183">
        <f>D2/C2</f>
        <v>1.024390243902439</v>
      </c>
    </row>
    <row r="3" spans="1:9">
      <c r="A3" s="152" t="s">
        <v>43</v>
      </c>
      <c r="B3" s="117" t="s">
        <v>44</v>
      </c>
      <c r="C3" s="153">
        <v>48</v>
      </c>
      <c r="D3" s="6">
        <v>70</v>
      </c>
      <c r="E3" s="183">
        <f t="shared" ref="E3:E66" si="0">D3/C3</f>
        <v>1.4583333333333333</v>
      </c>
    </row>
    <row r="4" spans="1:9">
      <c r="A4" s="152" t="s">
        <v>47</v>
      </c>
      <c r="B4" s="117" t="s">
        <v>48</v>
      </c>
      <c r="C4" s="153">
        <v>68</v>
      </c>
      <c r="D4" s="6">
        <v>58</v>
      </c>
      <c r="E4" s="183">
        <f t="shared" si="0"/>
        <v>0.8529411764705882</v>
      </c>
    </row>
    <row r="5" spans="1:9">
      <c r="A5" s="152" t="s">
        <v>49</v>
      </c>
      <c r="B5" s="117" t="s">
        <v>50</v>
      </c>
      <c r="C5" s="153">
        <v>104</v>
      </c>
      <c r="D5" s="6">
        <v>125</v>
      </c>
      <c r="E5" s="183">
        <f t="shared" si="0"/>
        <v>1.2019230769230769</v>
      </c>
    </row>
    <row r="6" spans="1:9">
      <c r="A6" s="152" t="s">
        <v>49</v>
      </c>
      <c r="B6" s="117" t="s">
        <v>51</v>
      </c>
      <c r="C6" s="153">
        <v>45</v>
      </c>
      <c r="D6" s="6">
        <v>49</v>
      </c>
      <c r="E6" s="183">
        <f t="shared" si="0"/>
        <v>1.0888888888888888</v>
      </c>
    </row>
    <row r="7" spans="1:9">
      <c r="A7" s="152" t="s">
        <v>47</v>
      </c>
      <c r="B7" s="117" t="s">
        <v>52</v>
      </c>
      <c r="C7" s="153">
        <v>36</v>
      </c>
      <c r="D7" s="6">
        <v>32</v>
      </c>
      <c r="E7" s="183">
        <f t="shared" si="0"/>
        <v>0.88888888888888884</v>
      </c>
    </row>
    <row r="8" spans="1:9">
      <c r="A8" s="152" t="s">
        <v>49</v>
      </c>
      <c r="B8" s="117" t="s">
        <v>53</v>
      </c>
      <c r="C8" s="153">
        <v>124</v>
      </c>
      <c r="D8" s="6">
        <v>149</v>
      </c>
      <c r="E8" s="183">
        <f t="shared" si="0"/>
        <v>1.2016129032258065</v>
      </c>
      <c r="I8" s="165" t="s">
        <v>0</v>
      </c>
    </row>
    <row r="9" spans="1:9">
      <c r="A9" s="152" t="s">
        <v>49</v>
      </c>
      <c r="B9" s="117" t="s">
        <v>54</v>
      </c>
      <c r="C9" s="153">
        <v>31</v>
      </c>
      <c r="D9" s="6">
        <v>15</v>
      </c>
      <c r="E9" s="183">
        <f t="shared" si="0"/>
        <v>0.4838709677419355</v>
      </c>
    </row>
    <row r="10" spans="1:9">
      <c r="A10" s="152" t="s">
        <v>40</v>
      </c>
      <c r="B10" s="117" t="s">
        <v>55</v>
      </c>
      <c r="C10" s="153">
        <v>495</v>
      </c>
      <c r="D10" s="6">
        <v>537</v>
      </c>
      <c r="E10" s="183">
        <f t="shared" si="0"/>
        <v>1.084848484848485</v>
      </c>
    </row>
    <row r="11" spans="1:9">
      <c r="A11" s="152" t="s">
        <v>49</v>
      </c>
      <c r="B11" s="117" t="s">
        <v>56</v>
      </c>
      <c r="C11" s="153">
        <v>53</v>
      </c>
      <c r="D11" s="6">
        <v>45</v>
      </c>
      <c r="E11" s="183">
        <f t="shared" si="0"/>
        <v>0.84905660377358494</v>
      </c>
    </row>
    <row r="12" spans="1:9">
      <c r="A12" s="152" t="s">
        <v>47</v>
      </c>
      <c r="B12" s="117" t="s">
        <v>58</v>
      </c>
      <c r="C12" s="153">
        <v>140</v>
      </c>
      <c r="D12" s="6">
        <v>100</v>
      </c>
      <c r="E12" s="183">
        <f t="shared" si="0"/>
        <v>0.7142857142857143</v>
      </c>
    </row>
    <row r="13" spans="1:9">
      <c r="A13" s="152" t="s">
        <v>43</v>
      </c>
      <c r="B13" s="117" t="s">
        <v>59</v>
      </c>
      <c r="C13" s="153">
        <v>223</v>
      </c>
      <c r="D13" s="6">
        <v>177</v>
      </c>
      <c r="E13" s="183">
        <f t="shared" si="0"/>
        <v>0.79372197309417036</v>
      </c>
    </row>
    <row r="14" spans="1:9">
      <c r="A14" s="152" t="s">
        <v>43</v>
      </c>
      <c r="B14" s="117" t="s">
        <v>60</v>
      </c>
      <c r="C14" s="153">
        <v>78</v>
      </c>
      <c r="D14" s="6">
        <v>71</v>
      </c>
      <c r="E14" s="183">
        <f t="shared" si="0"/>
        <v>0.91025641025641024</v>
      </c>
    </row>
    <row r="15" spans="1:9">
      <c r="A15" s="152" t="s">
        <v>49</v>
      </c>
      <c r="B15" s="117" t="s">
        <v>61</v>
      </c>
      <c r="C15" s="153">
        <v>31</v>
      </c>
      <c r="D15" s="6">
        <v>26</v>
      </c>
      <c r="E15" s="183">
        <f t="shared" si="0"/>
        <v>0.83870967741935487</v>
      </c>
    </row>
    <row r="16" spans="1:9">
      <c r="A16" s="152" t="s">
        <v>40</v>
      </c>
      <c r="B16" s="117" t="s">
        <v>62</v>
      </c>
      <c r="C16" s="153">
        <v>78</v>
      </c>
      <c r="D16" s="6">
        <v>103</v>
      </c>
      <c r="E16" s="183">
        <f t="shared" si="0"/>
        <v>1.3205128205128205</v>
      </c>
    </row>
    <row r="17" spans="1:15">
      <c r="A17" s="152" t="s">
        <v>49</v>
      </c>
      <c r="B17" s="117" t="s">
        <v>63</v>
      </c>
      <c r="C17" s="153">
        <v>819</v>
      </c>
      <c r="D17" s="6">
        <v>788</v>
      </c>
      <c r="E17" s="183">
        <f t="shared" si="0"/>
        <v>0.96214896214896217</v>
      </c>
    </row>
    <row r="18" spans="1:15">
      <c r="A18" s="152" t="s">
        <v>40</v>
      </c>
      <c r="B18" s="117" t="s">
        <v>64</v>
      </c>
      <c r="C18" s="153">
        <v>1668</v>
      </c>
      <c r="D18" s="6">
        <v>1478</v>
      </c>
      <c r="E18" s="183">
        <f t="shared" si="0"/>
        <v>0.88609112709832138</v>
      </c>
    </row>
    <row r="19" spans="1:15">
      <c r="A19" s="152" t="s">
        <v>49</v>
      </c>
      <c r="B19" s="117" t="s">
        <v>65</v>
      </c>
      <c r="C19" s="153">
        <v>142</v>
      </c>
      <c r="D19" s="6">
        <v>155</v>
      </c>
      <c r="E19" s="183">
        <f t="shared" si="0"/>
        <v>1.091549295774648</v>
      </c>
    </row>
    <row r="20" spans="1:15">
      <c r="A20" s="152" t="s">
        <v>47</v>
      </c>
      <c r="B20" s="117" t="s">
        <v>66</v>
      </c>
      <c r="C20" s="153">
        <v>499</v>
      </c>
      <c r="D20" s="6">
        <v>478</v>
      </c>
      <c r="E20" s="183">
        <f t="shared" si="0"/>
        <v>0.95791583166332661</v>
      </c>
    </row>
    <row r="21" spans="1:15">
      <c r="A21" s="152" t="s">
        <v>43</v>
      </c>
      <c r="B21" s="117" t="s">
        <v>67</v>
      </c>
      <c r="C21" s="153">
        <v>147</v>
      </c>
      <c r="D21" s="6">
        <v>165</v>
      </c>
      <c r="E21" s="183">
        <f t="shared" si="0"/>
        <v>1.1224489795918366</v>
      </c>
    </row>
    <row r="22" spans="1:15">
      <c r="A22" s="152" t="s">
        <v>40</v>
      </c>
      <c r="B22" s="117" t="s">
        <v>68</v>
      </c>
      <c r="C22" s="153">
        <v>57</v>
      </c>
      <c r="D22" s="6">
        <v>58</v>
      </c>
      <c r="E22" s="183">
        <f t="shared" si="0"/>
        <v>1.0175438596491229</v>
      </c>
    </row>
    <row r="23" spans="1:15">
      <c r="A23" s="152" t="s">
        <v>49</v>
      </c>
      <c r="B23" s="117" t="s">
        <v>69</v>
      </c>
      <c r="C23" s="153">
        <v>19</v>
      </c>
      <c r="D23" s="6">
        <v>24</v>
      </c>
      <c r="E23" s="183">
        <f t="shared" si="0"/>
        <v>1.263157894736842</v>
      </c>
    </row>
    <row r="24" spans="1:15">
      <c r="A24" s="152" t="s">
        <v>40</v>
      </c>
      <c r="B24" s="117" t="s">
        <v>70</v>
      </c>
      <c r="C24" s="153">
        <v>170</v>
      </c>
      <c r="D24" s="6">
        <v>166</v>
      </c>
      <c r="E24" s="183">
        <f t="shared" si="0"/>
        <v>0.97647058823529409</v>
      </c>
      <c r="O24" s="165" t="s">
        <v>0</v>
      </c>
    </row>
    <row r="25" spans="1:15">
      <c r="A25" s="152" t="s">
        <v>49</v>
      </c>
      <c r="B25" s="117" t="s">
        <v>71</v>
      </c>
      <c r="C25" s="153">
        <v>29</v>
      </c>
      <c r="D25" s="6">
        <v>37</v>
      </c>
      <c r="E25" s="183">
        <f t="shared" si="0"/>
        <v>1.2758620689655173</v>
      </c>
    </row>
    <row r="26" spans="1:15">
      <c r="A26" s="152" t="s">
        <v>43</v>
      </c>
      <c r="B26" s="117" t="s">
        <v>72</v>
      </c>
      <c r="C26" s="153">
        <v>106</v>
      </c>
      <c r="D26" s="6">
        <v>80</v>
      </c>
      <c r="E26" s="183">
        <f t="shared" si="0"/>
        <v>0.75471698113207553</v>
      </c>
    </row>
    <row r="27" spans="1:15">
      <c r="A27" s="152" t="s">
        <v>40</v>
      </c>
      <c r="B27" s="117" t="s">
        <v>73</v>
      </c>
      <c r="C27" s="153">
        <v>72</v>
      </c>
      <c r="D27" s="6">
        <v>91</v>
      </c>
      <c r="E27" s="183">
        <f t="shared" si="0"/>
        <v>1.2638888888888888</v>
      </c>
    </row>
    <row r="28" spans="1:15">
      <c r="A28" s="152" t="s">
        <v>47</v>
      </c>
      <c r="B28" s="117" t="s">
        <v>74</v>
      </c>
      <c r="C28" s="153">
        <v>46</v>
      </c>
      <c r="D28" s="6">
        <v>56</v>
      </c>
      <c r="E28" s="183">
        <f t="shared" si="0"/>
        <v>1.2173913043478262</v>
      </c>
    </row>
    <row r="29" spans="1:15">
      <c r="A29" s="152" t="s">
        <v>49</v>
      </c>
      <c r="B29" s="117" t="s">
        <v>75</v>
      </c>
      <c r="C29" s="153">
        <v>135</v>
      </c>
      <c r="D29" s="6">
        <v>138</v>
      </c>
      <c r="E29" s="183">
        <f t="shared" si="0"/>
        <v>1.0222222222222221</v>
      </c>
    </row>
    <row r="30" spans="1:15">
      <c r="A30" s="152" t="s">
        <v>40</v>
      </c>
      <c r="B30" s="117" t="s">
        <v>76</v>
      </c>
      <c r="C30" s="153">
        <v>616</v>
      </c>
      <c r="D30" s="6">
        <v>552</v>
      </c>
      <c r="E30" s="183">
        <f t="shared" si="0"/>
        <v>0.89610389610389607</v>
      </c>
    </row>
    <row r="31" spans="1:15">
      <c r="A31" s="152" t="s">
        <v>40</v>
      </c>
      <c r="B31" s="117" t="s">
        <v>77</v>
      </c>
      <c r="C31" s="153">
        <v>140</v>
      </c>
      <c r="D31" s="6">
        <v>163</v>
      </c>
      <c r="E31" s="183">
        <f t="shared" si="0"/>
        <v>1.1642857142857144</v>
      </c>
    </row>
    <row r="32" spans="1:15">
      <c r="A32" s="152" t="s">
        <v>40</v>
      </c>
      <c r="B32" s="117" t="s">
        <v>78</v>
      </c>
      <c r="C32" s="153">
        <v>41</v>
      </c>
      <c r="D32" s="6">
        <v>35</v>
      </c>
      <c r="E32" s="183">
        <f t="shared" si="0"/>
        <v>0.85365853658536583</v>
      </c>
    </row>
    <row r="33" spans="1:5">
      <c r="A33" s="152" t="s">
        <v>49</v>
      </c>
      <c r="B33" s="117" t="s">
        <v>79</v>
      </c>
      <c r="C33" s="153">
        <v>55</v>
      </c>
      <c r="D33" s="6">
        <v>49</v>
      </c>
      <c r="E33" s="183">
        <f t="shared" si="0"/>
        <v>0.89090909090909087</v>
      </c>
    </row>
    <row r="34" spans="1:5">
      <c r="A34" s="152" t="s">
        <v>49</v>
      </c>
      <c r="B34" s="117" t="s">
        <v>80</v>
      </c>
      <c r="C34" s="153">
        <v>43</v>
      </c>
      <c r="D34" s="6">
        <v>54</v>
      </c>
      <c r="E34" s="183">
        <f t="shared" si="0"/>
        <v>1.2558139534883721</v>
      </c>
    </row>
    <row r="35" spans="1:5">
      <c r="A35" s="152" t="s">
        <v>49</v>
      </c>
      <c r="B35" s="117" t="s">
        <v>81</v>
      </c>
      <c r="C35" s="153">
        <v>52</v>
      </c>
      <c r="D35" s="6">
        <v>72</v>
      </c>
      <c r="E35" s="183">
        <f t="shared" si="0"/>
        <v>1.3846153846153846</v>
      </c>
    </row>
    <row r="36" spans="1:5">
      <c r="A36" s="152" t="s">
        <v>40</v>
      </c>
      <c r="B36" s="117" t="s">
        <v>82</v>
      </c>
      <c r="C36" s="153">
        <v>42</v>
      </c>
      <c r="D36" s="6">
        <v>46</v>
      </c>
      <c r="E36" s="183">
        <f t="shared" si="0"/>
        <v>1.0952380952380953</v>
      </c>
    </row>
    <row r="37" spans="1:5">
      <c r="A37" s="152" t="s">
        <v>49</v>
      </c>
      <c r="B37" s="117" t="s">
        <v>83</v>
      </c>
      <c r="C37" s="153">
        <v>198</v>
      </c>
      <c r="D37" s="6">
        <v>168</v>
      </c>
      <c r="E37" s="183">
        <f t="shared" si="0"/>
        <v>0.84848484848484851</v>
      </c>
    </row>
    <row r="38" spans="1:5">
      <c r="A38" s="152" t="s">
        <v>40</v>
      </c>
      <c r="B38" s="117" t="s">
        <v>84</v>
      </c>
      <c r="C38" s="153">
        <v>50</v>
      </c>
      <c r="D38" s="6">
        <v>39</v>
      </c>
      <c r="E38" s="183">
        <f t="shared" si="0"/>
        <v>0.78</v>
      </c>
    </row>
    <row r="39" spans="1:5">
      <c r="A39" s="152" t="s">
        <v>49</v>
      </c>
      <c r="B39" s="117" t="s">
        <v>85</v>
      </c>
      <c r="C39" s="153">
        <v>140</v>
      </c>
      <c r="D39" s="6">
        <v>146</v>
      </c>
      <c r="E39" s="183">
        <f t="shared" si="0"/>
        <v>1.0428571428571429</v>
      </c>
    </row>
    <row r="40" spans="1:5">
      <c r="A40" s="152" t="s">
        <v>43</v>
      </c>
      <c r="B40" s="117" t="s">
        <v>86</v>
      </c>
      <c r="C40" s="153">
        <v>169</v>
      </c>
      <c r="D40" s="6">
        <v>189</v>
      </c>
      <c r="E40" s="183">
        <f t="shared" si="0"/>
        <v>1.1183431952662721</v>
      </c>
    </row>
    <row r="41" spans="1:5">
      <c r="A41" s="152" t="s">
        <v>49</v>
      </c>
      <c r="B41" s="117" t="s">
        <v>87</v>
      </c>
      <c r="C41" s="153">
        <v>46</v>
      </c>
      <c r="D41" s="6">
        <v>51</v>
      </c>
      <c r="E41" s="183">
        <f t="shared" si="0"/>
        <v>1.1086956521739131</v>
      </c>
    </row>
    <row r="42" spans="1:5">
      <c r="A42" s="152" t="s">
        <v>40</v>
      </c>
      <c r="B42" s="117" t="s">
        <v>88</v>
      </c>
      <c r="C42" s="153">
        <v>52</v>
      </c>
      <c r="D42" s="6">
        <v>53</v>
      </c>
      <c r="E42" s="183">
        <f t="shared" si="0"/>
        <v>1.0192307692307692</v>
      </c>
    </row>
    <row r="43" spans="1:5">
      <c r="A43" s="152" t="s">
        <v>40</v>
      </c>
      <c r="B43" s="117" t="s">
        <v>89</v>
      </c>
      <c r="C43" s="153">
        <v>42</v>
      </c>
      <c r="D43" s="6">
        <v>38</v>
      </c>
      <c r="E43" s="183">
        <f t="shared" si="0"/>
        <v>0.90476190476190477</v>
      </c>
    </row>
    <row r="44" spans="1:5">
      <c r="A44" s="152" t="s">
        <v>47</v>
      </c>
      <c r="B44" s="117" t="s">
        <v>90</v>
      </c>
      <c r="C44" s="153">
        <v>953</v>
      </c>
      <c r="D44" s="6">
        <v>848</v>
      </c>
      <c r="E44" s="183">
        <f t="shared" si="0"/>
        <v>0.88982161594963272</v>
      </c>
    </row>
    <row r="45" spans="1:5">
      <c r="A45" s="152" t="s">
        <v>47</v>
      </c>
      <c r="B45" s="117" t="s">
        <v>91</v>
      </c>
      <c r="C45" s="153">
        <v>51</v>
      </c>
      <c r="D45" s="6">
        <v>66</v>
      </c>
      <c r="E45" s="183">
        <f t="shared" si="0"/>
        <v>1.2941176470588236</v>
      </c>
    </row>
    <row r="46" spans="1:5">
      <c r="A46" s="152" t="s">
        <v>49</v>
      </c>
      <c r="B46" s="117" t="s">
        <v>92</v>
      </c>
      <c r="C46" s="153">
        <v>193</v>
      </c>
      <c r="D46" s="6">
        <v>193</v>
      </c>
      <c r="E46" s="183">
        <f t="shared" si="0"/>
        <v>1</v>
      </c>
    </row>
    <row r="47" spans="1:5">
      <c r="A47" s="152" t="s">
        <v>40</v>
      </c>
      <c r="B47" s="117" t="s">
        <v>93</v>
      </c>
      <c r="C47" s="153">
        <v>67</v>
      </c>
      <c r="D47" s="6">
        <v>74</v>
      </c>
      <c r="E47" s="183">
        <f t="shared" si="0"/>
        <v>1.1044776119402986</v>
      </c>
    </row>
    <row r="48" spans="1:5">
      <c r="A48" s="152" t="s">
        <v>47</v>
      </c>
      <c r="B48" s="117" t="s">
        <v>94</v>
      </c>
      <c r="C48" s="153">
        <v>70</v>
      </c>
      <c r="D48" s="6">
        <v>60</v>
      </c>
      <c r="E48" s="183">
        <f t="shared" si="0"/>
        <v>0.8571428571428571</v>
      </c>
    </row>
    <row r="49" spans="1:5">
      <c r="A49" s="152" t="s">
        <v>49</v>
      </c>
      <c r="B49" s="117" t="s">
        <v>95</v>
      </c>
      <c r="C49" s="153">
        <v>104</v>
      </c>
      <c r="D49" s="6">
        <v>87</v>
      </c>
      <c r="E49" s="183">
        <f t="shared" si="0"/>
        <v>0.83653846153846156</v>
      </c>
    </row>
    <row r="50" spans="1:5">
      <c r="A50" s="152" t="s">
        <v>43</v>
      </c>
      <c r="B50" s="117" t="s">
        <v>96</v>
      </c>
      <c r="C50" s="153">
        <v>84</v>
      </c>
      <c r="D50" s="6">
        <v>93</v>
      </c>
      <c r="E50" s="183">
        <f t="shared" si="0"/>
        <v>1.1071428571428572</v>
      </c>
    </row>
    <row r="51" spans="1:5">
      <c r="A51" s="152" t="s">
        <v>43</v>
      </c>
      <c r="B51" s="117" t="s">
        <v>97</v>
      </c>
      <c r="C51" s="153">
        <v>30</v>
      </c>
      <c r="D51" s="6">
        <v>34</v>
      </c>
      <c r="E51" s="183">
        <f t="shared" si="0"/>
        <v>1.1333333333333333</v>
      </c>
    </row>
    <row r="52" spans="1:5">
      <c r="A52" s="152" t="s">
        <v>49</v>
      </c>
      <c r="B52" s="117" t="s">
        <v>98</v>
      </c>
      <c r="C52" s="153">
        <v>83</v>
      </c>
      <c r="D52" s="6">
        <v>79</v>
      </c>
      <c r="E52" s="183">
        <f t="shared" si="0"/>
        <v>0.95180722891566261</v>
      </c>
    </row>
    <row r="53" spans="1:5">
      <c r="A53" s="152" t="s">
        <v>49</v>
      </c>
      <c r="B53" s="117" t="s">
        <v>99</v>
      </c>
      <c r="C53" s="153">
        <v>62</v>
      </c>
      <c r="D53" s="6">
        <v>50</v>
      </c>
      <c r="E53" s="183">
        <f t="shared" si="0"/>
        <v>0.80645161290322576</v>
      </c>
    </row>
    <row r="54" spans="1:5">
      <c r="A54" s="152" t="s">
        <v>43</v>
      </c>
      <c r="B54" s="117" t="s">
        <v>100</v>
      </c>
      <c r="C54" s="153">
        <v>237</v>
      </c>
      <c r="D54" s="6">
        <v>235</v>
      </c>
      <c r="E54" s="183">
        <f t="shared" si="0"/>
        <v>0.99156118143459915</v>
      </c>
    </row>
    <row r="55" spans="1:5">
      <c r="A55" s="152" t="s">
        <v>47</v>
      </c>
      <c r="B55" s="117" t="s">
        <v>101</v>
      </c>
      <c r="C55" s="153">
        <v>63</v>
      </c>
      <c r="D55" s="6">
        <v>81</v>
      </c>
      <c r="E55" s="183">
        <f t="shared" si="0"/>
        <v>1.2857142857142858</v>
      </c>
    </row>
    <row r="56" spans="1:5">
      <c r="A56" s="152" t="s">
        <v>43</v>
      </c>
      <c r="B56" s="117" t="s">
        <v>102</v>
      </c>
      <c r="C56" s="153">
        <v>108</v>
      </c>
      <c r="D56" s="6">
        <v>103</v>
      </c>
      <c r="E56" s="183">
        <f t="shared" si="0"/>
        <v>0.95370370370370372</v>
      </c>
    </row>
    <row r="57" spans="1:5">
      <c r="A57" s="152" t="s">
        <v>43</v>
      </c>
      <c r="B57" s="117" t="s">
        <v>103</v>
      </c>
      <c r="C57" s="153">
        <v>113</v>
      </c>
      <c r="D57" s="6">
        <v>115</v>
      </c>
      <c r="E57" s="183">
        <f t="shared" si="0"/>
        <v>1.0176991150442478</v>
      </c>
    </row>
    <row r="58" spans="1:5">
      <c r="A58" s="152" t="s">
        <v>49</v>
      </c>
      <c r="B58" s="117" t="s">
        <v>104</v>
      </c>
      <c r="C58" s="153">
        <v>110</v>
      </c>
      <c r="D58" s="6">
        <v>101</v>
      </c>
      <c r="E58" s="183">
        <f t="shared" si="0"/>
        <v>0.91818181818181821</v>
      </c>
    </row>
    <row r="59" spans="1:5">
      <c r="A59" s="152" t="s">
        <v>43</v>
      </c>
      <c r="B59" s="117" t="s">
        <v>105</v>
      </c>
      <c r="C59" s="153">
        <v>17</v>
      </c>
      <c r="D59" s="6">
        <v>34</v>
      </c>
      <c r="E59" s="183">
        <f t="shared" si="0"/>
        <v>2</v>
      </c>
    </row>
    <row r="60" spans="1:5">
      <c r="A60" s="152" t="s">
        <v>49</v>
      </c>
      <c r="B60" s="117" t="s">
        <v>106</v>
      </c>
      <c r="C60" s="153">
        <v>71</v>
      </c>
      <c r="D60" s="6">
        <v>67</v>
      </c>
      <c r="E60" s="183">
        <f t="shared" si="0"/>
        <v>0.94366197183098588</v>
      </c>
    </row>
    <row r="61" spans="1:5">
      <c r="A61" s="152" t="s">
        <v>47</v>
      </c>
      <c r="B61" s="117" t="s">
        <v>107</v>
      </c>
      <c r="C61" s="153">
        <v>95</v>
      </c>
      <c r="D61" s="6">
        <v>124</v>
      </c>
      <c r="E61" s="183">
        <f t="shared" si="0"/>
        <v>1.3052631578947369</v>
      </c>
    </row>
    <row r="62" spans="1:5">
      <c r="A62" s="152" t="s">
        <v>49</v>
      </c>
      <c r="B62" s="117" t="s">
        <v>108</v>
      </c>
      <c r="C62" s="153">
        <v>40</v>
      </c>
      <c r="D62" s="6">
        <v>53</v>
      </c>
      <c r="E62" s="183">
        <f t="shared" si="0"/>
        <v>1.325</v>
      </c>
    </row>
    <row r="63" spans="1:5">
      <c r="A63" s="152" t="s">
        <v>40</v>
      </c>
      <c r="B63" s="117" t="s">
        <v>109</v>
      </c>
      <c r="C63" s="153">
        <v>36</v>
      </c>
      <c r="D63" s="6">
        <v>51</v>
      </c>
      <c r="E63" s="183">
        <f t="shared" si="0"/>
        <v>1.4166666666666667</v>
      </c>
    </row>
    <row r="64" spans="1:5">
      <c r="A64" s="152" t="s">
        <v>40</v>
      </c>
      <c r="B64" s="117" t="s">
        <v>110</v>
      </c>
      <c r="C64" s="153">
        <v>213</v>
      </c>
      <c r="D64" s="6">
        <v>218</v>
      </c>
      <c r="E64" s="183">
        <f t="shared" si="0"/>
        <v>1.0234741784037558</v>
      </c>
    </row>
    <row r="65" spans="1:13">
      <c r="A65" s="152" t="s">
        <v>40</v>
      </c>
      <c r="B65" s="117" t="s">
        <v>111</v>
      </c>
      <c r="C65" s="153">
        <v>107</v>
      </c>
      <c r="D65" s="6">
        <v>107</v>
      </c>
      <c r="E65" s="183">
        <f t="shared" si="0"/>
        <v>1</v>
      </c>
    </row>
    <row r="66" spans="1:13">
      <c r="A66" s="152" t="s">
        <v>47</v>
      </c>
      <c r="B66" s="117" t="s">
        <v>112</v>
      </c>
      <c r="C66" s="153">
        <v>37</v>
      </c>
      <c r="D66" s="6">
        <v>61</v>
      </c>
      <c r="E66" s="183">
        <f t="shared" si="0"/>
        <v>1.6486486486486487</v>
      </c>
    </row>
    <row r="67" spans="1:13">
      <c r="A67" s="152" t="s">
        <v>47</v>
      </c>
      <c r="B67" s="117" t="s">
        <v>113</v>
      </c>
      <c r="C67" s="153">
        <v>168</v>
      </c>
      <c r="D67" s="6">
        <v>149</v>
      </c>
      <c r="E67" s="183">
        <f t="shared" ref="E67:E85" si="1">D67/C67</f>
        <v>0.88690476190476186</v>
      </c>
    </row>
    <row r="68" spans="1:13">
      <c r="A68" s="152" t="s">
        <v>49</v>
      </c>
      <c r="B68" s="117" t="s">
        <v>114</v>
      </c>
      <c r="C68" s="153">
        <v>38</v>
      </c>
      <c r="D68" s="6">
        <v>41</v>
      </c>
      <c r="E68" s="183">
        <f t="shared" si="1"/>
        <v>1.0789473684210527</v>
      </c>
      <c r="M68" s="165" t="s">
        <v>0</v>
      </c>
    </row>
    <row r="69" spans="1:13">
      <c r="A69" s="152" t="s">
        <v>43</v>
      </c>
      <c r="B69" s="117" t="s">
        <v>115</v>
      </c>
      <c r="C69" s="153">
        <v>694</v>
      </c>
      <c r="D69" s="6">
        <v>607</v>
      </c>
      <c r="E69" s="183">
        <f t="shared" si="1"/>
        <v>0.87463976945244959</v>
      </c>
    </row>
    <row r="70" spans="1:13">
      <c r="A70" s="152" t="s">
        <v>47</v>
      </c>
      <c r="B70" s="117" t="s">
        <v>116</v>
      </c>
      <c r="C70" s="153">
        <v>44</v>
      </c>
      <c r="D70" s="6">
        <v>40</v>
      </c>
      <c r="E70" s="183">
        <f t="shared" si="1"/>
        <v>0.90909090909090906</v>
      </c>
    </row>
    <row r="71" spans="1:13">
      <c r="A71" s="152" t="s">
        <v>40</v>
      </c>
      <c r="B71" s="117" t="s">
        <v>117</v>
      </c>
      <c r="C71" s="153">
        <v>2559</v>
      </c>
      <c r="D71" s="6">
        <v>2388</v>
      </c>
      <c r="E71" s="183">
        <f t="shared" si="1"/>
        <v>0.93317702227432586</v>
      </c>
    </row>
    <row r="72" spans="1:13">
      <c r="A72" s="152" t="s">
        <v>47</v>
      </c>
      <c r="B72" s="117" t="s">
        <v>118</v>
      </c>
      <c r="C72" s="153">
        <v>145</v>
      </c>
      <c r="D72" s="6">
        <v>178</v>
      </c>
      <c r="E72" s="183">
        <f t="shared" si="1"/>
        <v>1.2275862068965517</v>
      </c>
    </row>
    <row r="73" spans="1:13">
      <c r="A73" s="152" t="s">
        <v>49</v>
      </c>
      <c r="B73" s="117" t="s">
        <v>119</v>
      </c>
      <c r="C73" s="153">
        <v>88</v>
      </c>
      <c r="D73" s="6">
        <v>103</v>
      </c>
      <c r="E73" s="183">
        <f t="shared" si="1"/>
        <v>1.1704545454545454</v>
      </c>
    </row>
    <row r="74" spans="1:13">
      <c r="A74" s="152" t="s">
        <v>40</v>
      </c>
      <c r="B74" s="117" t="s">
        <v>120</v>
      </c>
      <c r="C74" s="153">
        <v>106</v>
      </c>
      <c r="D74" s="6">
        <v>117</v>
      </c>
      <c r="E74" s="183">
        <f t="shared" si="1"/>
        <v>1.1037735849056605</v>
      </c>
    </row>
    <row r="75" spans="1:13">
      <c r="A75" s="152" t="s">
        <v>40</v>
      </c>
      <c r="B75" s="117" t="s">
        <v>121</v>
      </c>
      <c r="C75" s="153">
        <v>314</v>
      </c>
      <c r="D75" s="6">
        <v>355</v>
      </c>
      <c r="E75" s="183">
        <f t="shared" si="1"/>
        <v>1.1305732484076434</v>
      </c>
    </row>
    <row r="76" spans="1:13">
      <c r="A76" s="152" t="s">
        <v>43</v>
      </c>
      <c r="B76" s="117" t="s">
        <v>122</v>
      </c>
      <c r="C76" s="153">
        <v>35</v>
      </c>
      <c r="D76" s="6">
        <v>44</v>
      </c>
      <c r="E76" s="183">
        <f t="shared" si="1"/>
        <v>1.2571428571428571</v>
      </c>
    </row>
    <row r="77" spans="1:13">
      <c r="A77" s="152" t="s">
        <v>47</v>
      </c>
      <c r="B77" s="117" t="s">
        <v>123</v>
      </c>
      <c r="C77" s="153">
        <v>98</v>
      </c>
      <c r="D77" s="6">
        <v>72</v>
      </c>
      <c r="E77" s="183">
        <f t="shared" si="1"/>
        <v>0.73469387755102045</v>
      </c>
    </row>
    <row r="78" spans="1:13">
      <c r="A78" s="152" t="s">
        <v>40</v>
      </c>
      <c r="B78" s="117" t="s">
        <v>124</v>
      </c>
      <c r="C78" s="153">
        <v>1883</v>
      </c>
      <c r="D78" s="6">
        <v>1794</v>
      </c>
      <c r="E78" s="183">
        <f t="shared" si="1"/>
        <v>0.95273499734466283</v>
      </c>
    </row>
    <row r="79" spans="1:13">
      <c r="A79" s="152" t="s">
        <v>40</v>
      </c>
      <c r="B79" s="117" t="s">
        <v>125</v>
      </c>
      <c r="C79" s="153">
        <v>1200</v>
      </c>
      <c r="D79" s="6">
        <v>1276</v>
      </c>
      <c r="E79" s="183">
        <f t="shared" si="1"/>
        <v>1.0633333333333332</v>
      </c>
    </row>
    <row r="81" spans="1:37">
      <c r="B81" s="6" t="s">
        <v>126</v>
      </c>
      <c r="C81" s="155">
        <f>SUMIF($A$2:$A$79,"Norte",C$2:C$79)</f>
        <v>2089</v>
      </c>
      <c r="D81" s="156">
        <f>SUMIF($A$2:$A$79,"Norte",D$2:D$79)</f>
        <v>2017</v>
      </c>
      <c r="E81" s="183">
        <f t="shared" si="1"/>
        <v>0.96553374820488269</v>
      </c>
      <c r="J81" s="165" t="s">
        <v>0</v>
      </c>
    </row>
    <row r="82" spans="1:37">
      <c r="B82" s="6" t="s">
        <v>127</v>
      </c>
      <c r="C82" s="155">
        <f>SUMIF($A$2:$A$79,"CENTRAL",C$2:C$79)</f>
        <v>2513</v>
      </c>
      <c r="D82" s="156">
        <f>SUMIF($A$2:$A$79,"CENTRAL",D$2:D$79)</f>
        <v>2403</v>
      </c>
      <c r="E82" s="183">
        <f t="shared" si="1"/>
        <v>0.95622761639474729</v>
      </c>
    </row>
    <row r="83" spans="1:37">
      <c r="B83" s="6" t="s">
        <v>128</v>
      </c>
      <c r="C83" s="155">
        <f>SUMIF($A$2:$A$79,"METROPOLITANA",C$2:C$79)</f>
        <v>10131</v>
      </c>
      <c r="D83" s="156">
        <f>SUMIF($A$2:$A$79,"METROPOLITANA",D$2:D$79)</f>
        <v>9865</v>
      </c>
      <c r="E83" s="183">
        <f t="shared" si="1"/>
        <v>0.97374395419998028</v>
      </c>
      <c r="I83" s="165" t="s">
        <v>0</v>
      </c>
    </row>
    <row r="84" spans="1:37">
      <c r="B84" s="6" t="s">
        <v>129</v>
      </c>
      <c r="C84" s="155">
        <f>SUMIF($A$2:$A$79,"SUL",C$2:C$79)</f>
        <v>2855</v>
      </c>
      <c r="D84" s="156">
        <f>SUMIF($A$2:$A$79,"SUL",D$2:D$79)</f>
        <v>2865</v>
      </c>
      <c r="E84" s="183">
        <f t="shared" si="1"/>
        <v>1.0035026269702276</v>
      </c>
    </row>
    <row r="85" spans="1:37">
      <c r="B85" s="157" t="s">
        <v>181</v>
      </c>
      <c r="C85" s="158">
        <f>SUM(C2:C79)</f>
        <v>17588</v>
      </c>
      <c r="D85" s="157">
        <f>SUM(D2:D79)</f>
        <v>17150</v>
      </c>
      <c r="E85" s="184">
        <f t="shared" si="1"/>
        <v>0.9750966568114624</v>
      </c>
    </row>
    <row r="86" spans="1:37">
      <c r="B86" s="318" t="s">
        <v>131</v>
      </c>
      <c r="C86" s="344"/>
      <c r="D86" s="160"/>
      <c r="E86" s="185">
        <f>COUNTIF(E2:E79,"&gt;=0,95")/78</f>
        <v>0.65384615384615385</v>
      </c>
    </row>
    <row r="91" spans="1:37" s="149" customFormat="1">
      <c r="A91" s="231" t="s">
        <v>243</v>
      </c>
      <c r="B91" s="232"/>
      <c r="C91" s="232"/>
      <c r="D91" s="232"/>
      <c r="E91" s="232"/>
      <c r="F91" s="232" t="s">
        <v>0</v>
      </c>
      <c r="G91" s="232"/>
      <c r="H91" s="232"/>
      <c r="I91" s="232"/>
      <c r="J91" s="232"/>
      <c r="K91" s="232"/>
      <c r="L91" s="232"/>
      <c r="M91" s="232"/>
      <c r="N91" s="232"/>
      <c r="O91" s="232"/>
      <c r="P91" s="233"/>
      <c r="Q91" s="233"/>
      <c r="R91" s="234"/>
      <c r="S91" s="234"/>
      <c r="T91" s="234"/>
      <c r="U91" s="234"/>
      <c r="V91" s="234"/>
      <c r="W91" s="234"/>
      <c r="X91" s="234"/>
      <c r="Y91" s="234"/>
      <c r="Z91" s="234"/>
      <c r="AA91" s="234"/>
      <c r="AB91" s="233"/>
      <c r="AC91" s="235"/>
      <c r="AD91" s="233"/>
      <c r="AE91" s="233"/>
      <c r="AF91" s="233"/>
      <c r="AG91" s="233"/>
      <c r="AH91" s="236"/>
      <c r="AI91" s="236"/>
      <c r="AJ91" s="236"/>
      <c r="AK91" s="237"/>
    </row>
    <row r="92" spans="1:37" s="149" customFormat="1">
      <c r="A92" s="238" t="s">
        <v>237</v>
      </c>
      <c r="B92" s="239"/>
      <c r="C92" s="239"/>
      <c r="D92" s="239"/>
      <c r="E92" s="239" t="s">
        <v>0</v>
      </c>
      <c r="F92" s="239"/>
      <c r="G92" s="239" t="s">
        <v>0</v>
      </c>
      <c r="H92" s="239"/>
      <c r="I92" s="239" t="s">
        <v>0</v>
      </c>
      <c r="J92" s="239"/>
      <c r="K92" s="239"/>
      <c r="L92" s="239"/>
      <c r="M92" s="239"/>
      <c r="N92" s="239"/>
      <c r="O92" s="239"/>
      <c r="P92" s="240"/>
      <c r="Q92" s="240"/>
      <c r="R92" s="241"/>
      <c r="S92" s="241"/>
      <c r="T92" s="241"/>
      <c r="U92" s="241"/>
      <c r="V92" s="241"/>
      <c r="W92" s="241"/>
      <c r="X92" s="241"/>
      <c r="Y92" s="241"/>
      <c r="Z92" s="241"/>
      <c r="AA92" s="241"/>
      <c r="AB92" s="240"/>
      <c r="AC92" s="241"/>
      <c r="AD92" s="240"/>
      <c r="AE92" s="240"/>
      <c r="AF92" s="240"/>
      <c r="AG92" s="240"/>
      <c r="AH92" s="242"/>
      <c r="AI92" s="242"/>
      <c r="AJ92" s="242"/>
      <c r="AK92" s="243"/>
    </row>
    <row r="93" spans="1:37" s="149" customFormat="1">
      <c r="A93" s="244" t="s">
        <v>133</v>
      </c>
      <c r="B93" s="245"/>
      <c r="C93" s="245"/>
      <c r="D93" s="246"/>
      <c r="E93" s="246"/>
      <c r="F93" s="246"/>
      <c r="G93" s="246"/>
      <c r="H93" s="246"/>
      <c r="I93" s="246"/>
      <c r="J93" s="246"/>
      <c r="K93" s="246"/>
      <c r="L93" s="246"/>
      <c r="M93" s="246"/>
      <c r="N93" s="246"/>
      <c r="O93" s="246"/>
      <c r="P93" s="240"/>
      <c r="Q93" s="240"/>
      <c r="R93" s="241"/>
      <c r="S93" s="241"/>
      <c r="T93" s="241"/>
      <c r="U93" s="241"/>
      <c r="V93" s="241"/>
      <c r="W93" s="241"/>
      <c r="X93" s="241"/>
      <c r="Y93" s="241"/>
      <c r="Z93" s="241"/>
      <c r="AA93" s="241"/>
      <c r="AB93" s="240"/>
      <c r="AC93" s="241"/>
      <c r="AD93" s="240"/>
      <c r="AE93" s="240"/>
      <c r="AF93" s="240"/>
      <c r="AG93" s="240"/>
      <c r="AH93" s="242"/>
      <c r="AI93" s="242"/>
      <c r="AJ93" s="242"/>
      <c r="AK93" s="243"/>
    </row>
    <row r="94" spans="1:37" s="149" customFormat="1" ht="17.25" customHeight="1">
      <c r="A94" s="230" t="s">
        <v>238</v>
      </c>
      <c r="B94" s="239"/>
      <c r="C94" s="239"/>
      <c r="D94" s="239"/>
      <c r="E94" s="239"/>
      <c r="F94" s="239"/>
      <c r="G94" s="239"/>
      <c r="H94" s="239"/>
      <c r="I94" s="239"/>
      <c r="J94" s="239"/>
      <c r="K94" s="239"/>
      <c r="L94" s="239"/>
      <c r="M94" s="239"/>
      <c r="N94" s="239"/>
      <c r="O94" s="239"/>
      <c r="P94" s="240"/>
      <c r="Q94" s="240"/>
      <c r="R94" s="241"/>
      <c r="S94" s="241"/>
      <c r="T94" s="241"/>
      <c r="U94" s="241"/>
      <c r="V94" s="241"/>
      <c r="W94" s="241"/>
      <c r="X94" s="241"/>
      <c r="Y94" s="241"/>
      <c r="Z94" s="241"/>
      <c r="AA94" s="241"/>
      <c r="AB94" s="240"/>
      <c r="AC94" s="247"/>
      <c r="AD94" s="240"/>
      <c r="AE94" s="240"/>
      <c r="AF94" s="240"/>
      <c r="AG94" s="240"/>
      <c r="AH94" s="242"/>
      <c r="AI94" s="242"/>
      <c r="AJ94" s="242"/>
      <c r="AK94" s="243"/>
    </row>
    <row r="95" spans="1:37" s="149" customFormat="1">
      <c r="A95" s="238" t="s">
        <v>244</v>
      </c>
      <c r="B95" s="239"/>
      <c r="C95" s="248"/>
      <c r="D95" s="248"/>
      <c r="E95" s="248"/>
      <c r="F95" s="248"/>
      <c r="G95" s="248"/>
      <c r="H95" s="248"/>
      <c r="I95" s="248"/>
      <c r="J95" s="248"/>
      <c r="K95" s="248"/>
      <c r="L95" s="248"/>
      <c r="M95" s="248"/>
      <c r="N95" s="248"/>
      <c r="O95" s="248"/>
      <c r="P95" s="240"/>
      <c r="Q95" s="240"/>
      <c r="R95" s="241"/>
      <c r="S95" s="241"/>
      <c r="T95" s="241"/>
      <c r="U95" s="241"/>
      <c r="V95" s="241"/>
      <c r="W95" s="241"/>
      <c r="X95" s="241"/>
      <c r="Y95" s="241"/>
      <c r="Z95" s="242"/>
      <c r="AA95" s="242"/>
      <c r="AB95" s="240"/>
      <c r="AC95" s="241"/>
      <c r="AD95" s="240"/>
      <c r="AE95" s="241"/>
      <c r="AF95" s="241"/>
      <c r="AG95" s="240"/>
      <c r="AH95" s="242"/>
      <c r="AI95" s="242"/>
      <c r="AJ95" s="242"/>
      <c r="AK95" s="243"/>
    </row>
    <row r="96" spans="1:37" s="149" customFormat="1">
      <c r="A96" s="238" t="s">
        <v>134</v>
      </c>
      <c r="B96" s="239"/>
      <c r="C96" s="248"/>
      <c r="D96" s="248"/>
      <c r="E96" s="248"/>
      <c r="F96" s="248"/>
      <c r="G96" s="248"/>
      <c r="H96" s="248"/>
      <c r="I96" s="248"/>
      <c r="J96" s="248"/>
      <c r="K96" s="248"/>
      <c r="L96" s="248"/>
      <c r="M96" s="248"/>
      <c r="N96" s="248"/>
      <c r="O96" s="248"/>
      <c r="P96" s="240"/>
      <c r="Q96" s="240"/>
      <c r="R96" s="241"/>
      <c r="S96" s="241"/>
      <c r="T96" s="241"/>
      <c r="U96" s="241"/>
      <c r="V96" s="241"/>
      <c r="W96" s="241"/>
      <c r="X96" s="241"/>
      <c r="Y96" s="241"/>
      <c r="Z96" s="242"/>
      <c r="AA96" s="242"/>
      <c r="AB96" s="240"/>
      <c r="AC96" s="241"/>
      <c r="AD96" s="240"/>
      <c r="AE96" s="241"/>
      <c r="AF96" s="241"/>
      <c r="AG96" s="240"/>
      <c r="AH96" s="242"/>
      <c r="AI96" s="242"/>
      <c r="AJ96" s="242"/>
      <c r="AK96" s="243"/>
    </row>
    <row r="97" spans="1:38" s="149" customFormat="1">
      <c r="A97" s="249" t="s">
        <v>135</v>
      </c>
      <c r="B97" s="250"/>
      <c r="C97" s="251"/>
      <c r="D97" s="251"/>
      <c r="E97" s="251"/>
      <c r="F97" s="251"/>
      <c r="G97" s="251"/>
      <c r="H97" s="251"/>
      <c r="I97" s="251"/>
      <c r="J97" s="251"/>
      <c r="K97" s="251"/>
      <c r="L97" s="251"/>
      <c r="M97" s="251"/>
      <c r="N97" s="251"/>
      <c r="O97" s="251"/>
      <c r="P97" s="252"/>
      <c r="Q97" s="252"/>
      <c r="R97" s="253"/>
      <c r="S97" s="253"/>
      <c r="T97" s="253"/>
      <c r="U97" s="253"/>
      <c r="V97" s="253"/>
      <c r="W97" s="253"/>
      <c r="X97" s="253"/>
      <c r="Y97" s="253"/>
      <c r="Z97" s="254"/>
      <c r="AA97" s="254"/>
      <c r="AB97" s="252"/>
      <c r="AC97" s="253"/>
      <c r="AD97" s="252"/>
      <c r="AE97" s="253"/>
      <c r="AF97" s="253"/>
      <c r="AG97" s="252"/>
      <c r="AH97" s="254"/>
      <c r="AI97" s="254"/>
      <c r="AJ97" s="254"/>
      <c r="AK97" s="255"/>
    </row>
    <row r="98" spans="1:38" s="149" customFormat="1">
      <c r="A98" s="166"/>
      <c r="B98" s="163"/>
      <c r="C98" s="164"/>
      <c r="D98" s="164"/>
      <c r="E98" s="164"/>
      <c r="F98" s="164"/>
      <c r="G98" s="164"/>
      <c r="H98" s="164"/>
      <c r="I98" s="164"/>
      <c r="J98" s="164"/>
      <c r="K98" s="164"/>
      <c r="L98" s="164"/>
      <c r="M98" s="164"/>
      <c r="N98" s="164"/>
      <c r="O98" s="164"/>
      <c r="P98" s="164"/>
      <c r="Q98" s="164"/>
      <c r="R98" s="165"/>
      <c r="S98" s="165"/>
      <c r="T98" s="165"/>
      <c r="U98" s="165"/>
      <c r="V98" s="165"/>
      <c r="W98" s="165"/>
      <c r="X98" s="165"/>
      <c r="Y98" s="165"/>
      <c r="AB98"/>
      <c r="AC98" s="165"/>
      <c r="AD98"/>
      <c r="AE98" s="165"/>
      <c r="AF98" s="165"/>
      <c r="AG98"/>
    </row>
    <row r="99" spans="1:38" s="149" customFormat="1">
      <c r="C99" s="165"/>
      <c r="D99" s="165"/>
      <c r="E99" s="165"/>
      <c r="F99" s="165"/>
      <c r="G99" s="165"/>
      <c r="H99" s="165"/>
      <c r="I99" s="165"/>
      <c r="J99" s="165"/>
      <c r="K99" s="165"/>
      <c r="L99" s="165"/>
      <c r="M99" s="165"/>
      <c r="N99" s="165"/>
      <c r="O99" s="165"/>
      <c r="P99" s="165"/>
      <c r="Q99" s="165"/>
      <c r="R99" s="165"/>
      <c r="S99" s="165"/>
      <c r="T99" s="165"/>
      <c r="U99" s="165"/>
      <c r="V99" s="165"/>
      <c r="W99" s="165"/>
      <c r="X99" s="165"/>
      <c r="Y99" s="165"/>
      <c r="Z99" s="165"/>
      <c r="AA99" s="165"/>
      <c r="AB99"/>
      <c r="AC99"/>
      <c r="AD99"/>
      <c r="AE99" s="165"/>
      <c r="AF99" s="165"/>
      <c r="AG99"/>
    </row>
    <row r="100" spans="1:38" s="299" customFormat="1">
      <c r="A100" s="259" t="s">
        <v>136</v>
      </c>
      <c r="B100" s="260"/>
      <c r="C100" s="260"/>
      <c r="D100" s="260"/>
      <c r="E100" s="260"/>
      <c r="F100" s="260"/>
      <c r="G100" s="261"/>
      <c r="H100" s="261"/>
      <c r="I100" s="261"/>
      <c r="J100" s="261"/>
      <c r="K100" s="261"/>
      <c r="L100" s="261"/>
      <c r="M100" s="261"/>
      <c r="N100" s="261"/>
      <c r="O100" s="261"/>
      <c r="P100" s="261"/>
      <c r="Q100" s="261"/>
      <c r="R100" s="262"/>
      <c r="S100" s="262"/>
      <c r="T100" s="262"/>
      <c r="U100" s="262"/>
      <c r="V100" s="262"/>
      <c r="W100" s="262"/>
      <c r="X100" s="261"/>
      <c r="Y100" s="262"/>
      <c r="Z100" s="262"/>
      <c r="AA100" s="261"/>
      <c r="AB100" s="262"/>
      <c r="AC100" s="262"/>
      <c r="AD100" s="263"/>
      <c r="AE100" s="263"/>
      <c r="AF100" s="263"/>
      <c r="AG100" s="263"/>
      <c r="AH100" s="263"/>
      <c r="AI100" s="263"/>
      <c r="AJ100" s="263"/>
      <c r="AK100" s="263"/>
      <c r="AL100" s="264"/>
    </row>
    <row r="101" spans="1:38" s="299" customFormat="1">
      <c r="A101" s="265"/>
      <c r="B101" s="256"/>
      <c r="C101" s="256"/>
      <c r="D101" s="256"/>
      <c r="E101" s="256"/>
      <c r="F101" s="256"/>
      <c r="G101" s="257"/>
      <c r="H101" s="257"/>
      <c r="I101" s="257"/>
      <c r="J101" s="257"/>
      <c r="K101" s="257"/>
      <c r="L101" s="257"/>
      <c r="M101" s="257"/>
      <c r="N101" s="257"/>
      <c r="O101" s="257"/>
      <c r="P101" s="257"/>
      <c r="Q101" s="257"/>
      <c r="R101" s="266" t="s">
        <v>0</v>
      </c>
      <c r="S101" s="266"/>
      <c r="T101" s="266"/>
      <c r="U101" s="266"/>
      <c r="V101" s="266"/>
      <c r="W101" s="266"/>
      <c r="X101" s="257"/>
      <c r="Y101" s="266"/>
      <c r="Z101" s="266"/>
      <c r="AA101" s="257"/>
      <c r="AB101" s="266"/>
      <c r="AC101" s="266"/>
      <c r="AD101" s="267"/>
      <c r="AE101" s="267"/>
      <c r="AF101" s="267"/>
      <c r="AG101" s="267"/>
      <c r="AH101" s="267"/>
      <c r="AI101" s="267"/>
      <c r="AJ101" s="267"/>
      <c r="AK101" s="267"/>
      <c r="AL101" s="268"/>
    </row>
    <row r="102" spans="1:38" s="222" customFormat="1">
      <c r="A102" s="274" t="s">
        <v>239</v>
      </c>
      <c r="B102" s="258"/>
      <c r="C102" s="258"/>
      <c r="D102" s="258"/>
      <c r="E102" s="258"/>
      <c r="F102" s="258"/>
      <c r="G102" s="258"/>
      <c r="H102" s="258"/>
      <c r="I102" s="258"/>
      <c r="J102" s="258"/>
      <c r="K102" s="258"/>
      <c r="L102" s="258"/>
      <c r="M102" s="258"/>
      <c r="N102" s="258" t="s">
        <v>0</v>
      </c>
      <c r="O102" s="257"/>
      <c r="P102" s="257"/>
      <c r="Q102" s="257"/>
      <c r="R102" s="269"/>
      <c r="S102" s="269"/>
      <c r="T102" s="269"/>
      <c r="U102" s="269"/>
      <c r="V102" s="269"/>
      <c r="W102" s="269"/>
      <c r="X102" s="269"/>
      <c r="Y102" s="269"/>
      <c r="Z102" s="269"/>
      <c r="AA102" s="269"/>
      <c r="AB102" s="269"/>
      <c r="AC102" s="269"/>
      <c r="AD102" s="269"/>
      <c r="AE102" s="269"/>
      <c r="AF102" s="269"/>
      <c r="AG102" s="269"/>
      <c r="AH102" s="269"/>
      <c r="AI102" s="269"/>
      <c r="AJ102" s="269"/>
      <c r="AK102" s="269"/>
      <c r="AL102" s="270"/>
    </row>
    <row r="103" spans="1:38" s="223" customFormat="1">
      <c r="A103" s="301" t="s">
        <v>240</v>
      </c>
      <c r="B103" s="257"/>
      <c r="C103" s="257"/>
      <c r="D103" s="257"/>
      <c r="E103" s="257"/>
      <c r="F103" s="257"/>
      <c r="G103" s="257"/>
      <c r="H103" s="257"/>
      <c r="I103" s="257"/>
      <c r="J103" s="257"/>
      <c r="K103" s="257"/>
      <c r="L103" s="257"/>
      <c r="M103" s="257"/>
      <c r="N103" s="257"/>
      <c r="O103" s="257"/>
      <c r="P103" s="257"/>
      <c r="Q103" s="257"/>
      <c r="R103" s="272"/>
      <c r="S103" s="272"/>
      <c r="T103" s="272"/>
      <c r="U103" s="272"/>
      <c r="V103" s="272"/>
      <c r="W103" s="272"/>
      <c r="X103" s="272"/>
      <c r="Y103" s="272"/>
      <c r="Z103" s="272"/>
      <c r="AA103" s="272"/>
      <c r="AB103" s="272"/>
      <c r="AC103" s="272"/>
      <c r="AD103" s="272"/>
      <c r="AE103" s="272"/>
      <c r="AF103" s="272"/>
      <c r="AG103" s="272"/>
      <c r="AH103" s="272"/>
      <c r="AI103" s="272"/>
      <c r="AJ103" s="272"/>
      <c r="AK103" s="272"/>
      <c r="AL103" s="273"/>
    </row>
    <row r="104" spans="1:38" s="224" customFormat="1">
      <c r="A104" s="274" t="s">
        <v>241</v>
      </c>
      <c r="B104" s="258"/>
      <c r="C104" s="258"/>
      <c r="D104" s="258"/>
      <c r="E104" s="258"/>
      <c r="F104" s="258"/>
      <c r="G104" s="258"/>
      <c r="H104" s="258"/>
      <c r="I104" s="258"/>
      <c r="J104" s="258"/>
      <c r="K104" s="258"/>
      <c r="L104" s="258"/>
      <c r="M104" s="258"/>
      <c r="N104" s="258"/>
      <c r="O104" s="257"/>
      <c r="P104" s="257"/>
      <c r="Q104" s="257"/>
      <c r="R104" s="275"/>
      <c r="S104" s="275"/>
      <c r="T104" s="275"/>
      <c r="U104" s="275"/>
      <c r="V104" s="275"/>
      <c r="W104" s="275"/>
      <c r="X104" s="258"/>
      <c r="Y104" s="275"/>
      <c r="Z104" s="275"/>
      <c r="AA104" s="258"/>
      <c r="AB104" s="275"/>
      <c r="AC104" s="275"/>
      <c r="AD104" s="276"/>
      <c r="AE104" s="276"/>
      <c r="AF104" s="276"/>
      <c r="AG104" s="276"/>
      <c r="AH104" s="276"/>
      <c r="AI104" s="276"/>
      <c r="AJ104" s="276"/>
      <c r="AK104" s="276"/>
      <c r="AL104" s="277"/>
    </row>
    <row r="105" spans="1:38" s="299" customFormat="1" ht="15" customHeight="1">
      <c r="A105" s="287" t="s">
        <v>231</v>
      </c>
      <c r="B105" s="257"/>
      <c r="C105" s="257"/>
      <c r="D105" s="257"/>
      <c r="E105" s="257"/>
      <c r="F105" s="257"/>
      <c r="G105" s="257"/>
      <c r="H105" s="257"/>
      <c r="I105" s="257"/>
      <c r="J105" s="257"/>
      <c r="K105" s="257"/>
      <c r="L105" s="257"/>
      <c r="M105" s="257"/>
      <c r="N105" s="257"/>
      <c r="O105" s="257"/>
      <c r="P105" s="257"/>
      <c r="Q105" s="257"/>
      <c r="R105" s="266"/>
      <c r="S105" s="266"/>
      <c r="T105" s="266"/>
      <c r="U105" s="266"/>
      <c r="V105" s="266"/>
      <c r="W105" s="266"/>
      <c r="X105" s="257"/>
      <c r="Y105" s="266"/>
      <c r="Z105" s="266"/>
      <c r="AA105" s="257"/>
      <c r="AB105" s="266"/>
      <c r="AC105" s="266"/>
      <c r="AD105" s="267"/>
      <c r="AE105" s="267"/>
      <c r="AF105" s="267"/>
      <c r="AG105" s="267"/>
      <c r="AH105" s="267"/>
      <c r="AI105" s="267"/>
      <c r="AJ105" s="267"/>
      <c r="AK105" s="267"/>
      <c r="AL105" s="268"/>
    </row>
    <row r="106" spans="1:38" s="224" customFormat="1" ht="15" customHeight="1">
      <c r="A106" s="274" t="s">
        <v>221</v>
      </c>
      <c r="B106" s="258"/>
      <c r="C106" s="258"/>
      <c r="D106" s="258"/>
      <c r="E106" s="258"/>
      <c r="F106" s="258"/>
      <c r="G106" s="258"/>
      <c r="H106" s="258"/>
      <c r="I106" s="258"/>
      <c r="J106" s="258"/>
      <c r="K106" s="258"/>
      <c r="L106" s="258"/>
      <c r="M106" s="258"/>
      <c r="N106" s="258"/>
      <c r="O106" s="257"/>
      <c r="P106" s="257"/>
      <c r="Q106" s="257"/>
      <c r="R106" s="275"/>
      <c r="S106" s="275"/>
      <c r="T106" s="275"/>
      <c r="U106" s="275"/>
      <c r="V106" s="275"/>
      <c r="W106" s="275"/>
      <c r="X106" s="258"/>
      <c r="Y106" s="275"/>
      <c r="Z106" s="275"/>
      <c r="AA106" s="258"/>
      <c r="AB106" s="275"/>
      <c r="AC106" s="275"/>
      <c r="AD106" s="276"/>
      <c r="AE106" s="276"/>
      <c r="AF106" s="276"/>
      <c r="AG106" s="276"/>
      <c r="AH106" s="276"/>
      <c r="AI106" s="276"/>
      <c r="AJ106" s="276"/>
      <c r="AK106" s="276"/>
      <c r="AL106" s="277"/>
    </row>
    <row r="107" spans="1:38">
      <c r="A107" s="302" t="s">
        <v>242</v>
      </c>
      <c r="B107" s="303"/>
      <c r="C107" s="303"/>
      <c r="D107" s="303"/>
      <c r="E107" s="303"/>
      <c r="F107" s="303"/>
      <c r="G107" s="303"/>
      <c r="H107" s="303"/>
      <c r="I107" s="303"/>
      <c r="J107" s="303"/>
      <c r="K107" s="303"/>
      <c r="L107" s="303"/>
      <c r="M107" s="303"/>
      <c r="N107" s="303"/>
      <c r="O107" s="303"/>
      <c r="P107" s="303"/>
      <c r="Q107" s="303"/>
      <c r="R107" s="266"/>
      <c r="S107" s="266"/>
      <c r="T107" s="266"/>
      <c r="U107" s="266"/>
      <c r="V107" s="266"/>
      <c r="W107" s="266"/>
      <c r="X107" s="266"/>
      <c r="Y107" s="266"/>
      <c r="Z107" s="266"/>
      <c r="AA107" s="266"/>
      <c r="AB107" s="303"/>
      <c r="AC107" s="266"/>
      <c r="AD107" s="266"/>
      <c r="AE107" s="266"/>
      <c r="AF107" s="266"/>
      <c r="AG107" s="266"/>
      <c r="AH107" s="266"/>
      <c r="AI107" s="266"/>
      <c r="AJ107" s="266"/>
      <c r="AK107" s="266"/>
      <c r="AL107" s="278"/>
    </row>
    <row r="108" spans="1:38">
      <c r="A108" s="271"/>
      <c r="B108" s="257"/>
      <c r="C108" s="257"/>
      <c r="D108" s="257"/>
      <c r="E108" s="257"/>
      <c r="F108" s="257"/>
      <c r="G108" s="257"/>
      <c r="H108" s="257"/>
      <c r="I108" s="257"/>
      <c r="J108" s="257"/>
      <c r="K108" s="257"/>
      <c r="L108" s="257"/>
      <c r="M108" s="257"/>
      <c r="N108" s="257"/>
      <c r="O108" s="257"/>
      <c r="P108" s="257"/>
      <c r="Q108" s="257"/>
      <c r="R108" s="266"/>
      <c r="S108" s="266"/>
      <c r="T108" s="266"/>
      <c r="U108" s="266"/>
      <c r="V108" s="266"/>
      <c r="W108" s="266"/>
      <c r="X108" s="266"/>
      <c r="Y108" s="266"/>
      <c r="Z108" s="266"/>
      <c r="AA108" s="266"/>
      <c r="AB108" s="257"/>
      <c r="AC108" s="266"/>
      <c r="AD108" s="266"/>
      <c r="AE108" s="266"/>
      <c r="AF108" s="266"/>
      <c r="AG108" s="266"/>
      <c r="AH108" s="266"/>
      <c r="AI108" s="266"/>
      <c r="AJ108" s="266"/>
      <c r="AK108" s="266"/>
      <c r="AL108" s="278"/>
    </row>
    <row r="109" spans="1:38" s="299" customFormat="1">
      <c r="A109" s="279" t="s">
        <v>137</v>
      </c>
      <c r="B109" s="280"/>
      <c r="C109" s="280"/>
      <c r="D109" s="280"/>
      <c r="E109" s="280"/>
      <c r="F109" s="280"/>
      <c r="G109" s="280"/>
      <c r="H109" s="280"/>
      <c r="I109" s="280"/>
      <c r="J109" s="280"/>
      <c r="K109" s="280"/>
      <c r="L109" s="280"/>
      <c r="M109" s="280"/>
      <c r="N109" s="280"/>
      <c r="O109" s="280"/>
      <c r="P109" s="280"/>
      <c r="Q109" s="280"/>
      <c r="R109" s="281"/>
      <c r="S109" s="281"/>
      <c r="T109" s="281"/>
      <c r="U109" s="281"/>
      <c r="V109" s="281"/>
      <c r="W109" s="281"/>
      <c r="X109" s="281"/>
      <c r="Y109" s="281"/>
      <c r="Z109" s="281"/>
      <c r="AA109" s="281"/>
      <c r="AB109" s="281"/>
      <c r="AC109" s="281"/>
      <c r="AD109" s="280"/>
      <c r="AE109" s="281"/>
      <c r="AF109" s="281"/>
      <c r="AG109" s="280"/>
      <c r="AH109" s="282"/>
      <c r="AI109" s="282"/>
      <c r="AJ109" s="282"/>
      <c r="AK109" s="282"/>
      <c r="AL109" s="283"/>
    </row>
  </sheetData>
  <customSheetViews>
    <customSheetView guid="{3750D93B-2A32-4040-BAE5-F8408ECDBB1D}" showGridLines="0">
      <selection activeCell="A92" sqref="A92:N92"/>
      <pageMargins left="0" right="0" top="0" bottom="0" header="0" footer="0"/>
      <pageSetup paperSize="9" orientation="portrait"/>
    </customSheetView>
    <customSheetView guid="{1A030D3C-92EE-4DAF-ABAC-228947DF045D}" showGridLines="0">
      <selection activeCell="A92" sqref="A92:N92"/>
      <pageMargins left="0" right="0" top="0" bottom="0" header="0" footer="0"/>
      <pageSetup paperSize="9" orientation="portrait"/>
    </customSheetView>
    <customSheetView guid="{9EFA0E2E-4423-4194-BE85-A51AF61C76D7}" showGridLines="0">
      <pane ySplit="1" topLeftCell="A2" state="frozen"/>
      <selection activeCell="L58" sqref="L58"/>
      <pageMargins left="0" right="0" top="0" bottom="0" header="0" footer="0"/>
      <pageSetup paperSize="9" orientation="portrait"/>
    </customSheetView>
  </customSheetViews>
  <mergeCells count="1">
    <mergeCell ref="B86:C86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8">
    <tabColor theme="4" tint="0.39994506668294322"/>
  </sheetPr>
  <dimension ref="A1:AL109"/>
  <sheetViews>
    <sheetView showGridLines="0" workbookViewId="0">
      <pane ySplit="1" topLeftCell="A77" activePane="bottomLeft" state="frozen"/>
      <selection activeCell="A95" sqref="A95"/>
      <selection pane="bottomLeft" activeCell="L79" sqref="L79"/>
    </sheetView>
  </sheetViews>
  <sheetFormatPr defaultColWidth="9.140625" defaultRowHeight="15"/>
  <cols>
    <col min="1" max="1" width="13.85546875" style="165" customWidth="1"/>
    <col min="2" max="2" width="27.28515625" style="165" customWidth="1"/>
    <col min="3" max="5" width="14.7109375" style="165" customWidth="1"/>
    <col min="6" max="10" width="9.140625" style="165"/>
    <col min="11" max="11" width="24.42578125" style="165" customWidth="1"/>
    <col min="12" max="15" width="9.140625" style="165"/>
    <col min="16" max="16" width="3.7109375" style="165" customWidth="1"/>
    <col min="17" max="16384" width="9.140625" style="165"/>
  </cols>
  <sheetData>
    <row r="1" spans="1:5" ht="36" customHeight="1">
      <c r="A1" s="181" t="s">
        <v>177</v>
      </c>
      <c r="B1" s="181" t="s">
        <v>6</v>
      </c>
      <c r="C1" s="182" t="s">
        <v>178</v>
      </c>
      <c r="D1" s="182" t="s">
        <v>182</v>
      </c>
      <c r="E1" s="182" t="s">
        <v>180</v>
      </c>
    </row>
    <row r="2" spans="1:5">
      <c r="A2" s="152" t="s">
        <v>40</v>
      </c>
      <c r="B2" s="117" t="s">
        <v>41</v>
      </c>
      <c r="C2" s="153">
        <v>123</v>
      </c>
      <c r="D2" s="6">
        <v>132</v>
      </c>
      <c r="E2" s="183">
        <f>D2/C2</f>
        <v>1.0731707317073171</v>
      </c>
    </row>
    <row r="3" spans="1:5">
      <c r="A3" s="152" t="s">
        <v>43</v>
      </c>
      <c r="B3" s="117" t="s">
        <v>44</v>
      </c>
      <c r="C3" s="153">
        <v>48</v>
      </c>
      <c r="D3" s="6">
        <v>61</v>
      </c>
      <c r="E3" s="183">
        <f t="shared" ref="E3:E66" si="0">D3/C3</f>
        <v>1.2708333333333333</v>
      </c>
    </row>
    <row r="4" spans="1:5">
      <c r="A4" s="152" t="s">
        <v>47</v>
      </c>
      <c r="B4" s="117" t="s">
        <v>48</v>
      </c>
      <c r="C4" s="153">
        <v>68</v>
      </c>
      <c r="D4" s="6">
        <v>44</v>
      </c>
      <c r="E4" s="183">
        <f t="shared" si="0"/>
        <v>0.6470588235294118</v>
      </c>
    </row>
    <row r="5" spans="1:5">
      <c r="A5" s="152" t="s">
        <v>49</v>
      </c>
      <c r="B5" s="117" t="s">
        <v>50</v>
      </c>
      <c r="C5" s="153">
        <v>104</v>
      </c>
      <c r="D5" s="6">
        <v>138</v>
      </c>
      <c r="E5" s="183">
        <f t="shared" si="0"/>
        <v>1.3269230769230769</v>
      </c>
    </row>
    <row r="6" spans="1:5">
      <c r="A6" s="152" t="s">
        <v>49</v>
      </c>
      <c r="B6" s="117" t="s">
        <v>51</v>
      </c>
      <c r="C6" s="153">
        <v>45</v>
      </c>
      <c r="D6" s="6">
        <v>46</v>
      </c>
      <c r="E6" s="183">
        <f t="shared" si="0"/>
        <v>1.0222222222222221</v>
      </c>
    </row>
    <row r="7" spans="1:5">
      <c r="A7" s="152" t="s">
        <v>47</v>
      </c>
      <c r="B7" s="117" t="s">
        <v>52</v>
      </c>
      <c r="C7" s="153">
        <v>36</v>
      </c>
      <c r="D7" s="6">
        <v>31</v>
      </c>
      <c r="E7" s="183">
        <f t="shared" si="0"/>
        <v>0.86111111111111116</v>
      </c>
    </row>
    <row r="8" spans="1:5">
      <c r="A8" s="152" t="s">
        <v>49</v>
      </c>
      <c r="B8" s="117" t="s">
        <v>53</v>
      </c>
      <c r="C8" s="153">
        <v>124</v>
      </c>
      <c r="D8" s="6">
        <v>142</v>
      </c>
      <c r="E8" s="183">
        <f t="shared" si="0"/>
        <v>1.1451612903225807</v>
      </c>
    </row>
    <row r="9" spans="1:5">
      <c r="A9" s="152" t="s">
        <v>49</v>
      </c>
      <c r="B9" s="117" t="s">
        <v>54</v>
      </c>
      <c r="C9" s="153">
        <v>31</v>
      </c>
      <c r="D9" s="6">
        <v>19</v>
      </c>
      <c r="E9" s="183">
        <f t="shared" si="0"/>
        <v>0.61290322580645162</v>
      </c>
    </row>
    <row r="10" spans="1:5">
      <c r="A10" s="152" t="s">
        <v>40</v>
      </c>
      <c r="B10" s="117" t="s">
        <v>55</v>
      </c>
      <c r="C10" s="153">
        <v>495</v>
      </c>
      <c r="D10" s="6">
        <v>500</v>
      </c>
      <c r="E10" s="183">
        <f t="shared" si="0"/>
        <v>1.0101010101010102</v>
      </c>
    </row>
    <row r="11" spans="1:5">
      <c r="A11" s="152" t="s">
        <v>49</v>
      </c>
      <c r="B11" s="117" t="s">
        <v>56</v>
      </c>
      <c r="C11" s="153">
        <v>53</v>
      </c>
      <c r="D11" s="6">
        <v>49</v>
      </c>
      <c r="E11" s="183">
        <f t="shared" si="0"/>
        <v>0.92452830188679247</v>
      </c>
    </row>
    <row r="12" spans="1:5">
      <c r="A12" s="152" t="s">
        <v>47</v>
      </c>
      <c r="B12" s="117" t="s">
        <v>58</v>
      </c>
      <c r="C12" s="153">
        <v>140</v>
      </c>
      <c r="D12" s="6">
        <v>92</v>
      </c>
      <c r="E12" s="183">
        <f t="shared" si="0"/>
        <v>0.65714285714285714</v>
      </c>
    </row>
    <row r="13" spans="1:5">
      <c r="A13" s="152" t="s">
        <v>43</v>
      </c>
      <c r="B13" s="117" t="s">
        <v>59</v>
      </c>
      <c r="C13" s="153">
        <v>223</v>
      </c>
      <c r="D13" s="6">
        <v>163</v>
      </c>
      <c r="E13" s="183">
        <f t="shared" si="0"/>
        <v>0.73094170403587444</v>
      </c>
    </row>
    <row r="14" spans="1:5">
      <c r="A14" s="152" t="s">
        <v>43</v>
      </c>
      <c r="B14" s="117" t="s">
        <v>60</v>
      </c>
      <c r="C14" s="153">
        <v>78</v>
      </c>
      <c r="D14" s="6">
        <v>60</v>
      </c>
      <c r="E14" s="183">
        <f t="shared" si="0"/>
        <v>0.76923076923076927</v>
      </c>
    </row>
    <row r="15" spans="1:5">
      <c r="A15" s="152" t="s">
        <v>49</v>
      </c>
      <c r="B15" s="117" t="s">
        <v>61</v>
      </c>
      <c r="C15" s="153">
        <v>31</v>
      </c>
      <c r="D15" s="6">
        <v>21</v>
      </c>
      <c r="E15" s="183">
        <f t="shared" si="0"/>
        <v>0.67741935483870963</v>
      </c>
    </row>
    <row r="16" spans="1:5">
      <c r="A16" s="152" t="s">
        <v>40</v>
      </c>
      <c r="B16" s="117" t="s">
        <v>62</v>
      </c>
      <c r="C16" s="153">
        <v>78</v>
      </c>
      <c r="D16" s="6">
        <v>88</v>
      </c>
      <c r="E16" s="183">
        <f t="shared" si="0"/>
        <v>1.1282051282051282</v>
      </c>
    </row>
    <row r="17" spans="1:17">
      <c r="A17" s="152" t="s">
        <v>49</v>
      </c>
      <c r="B17" s="117" t="s">
        <v>63</v>
      </c>
      <c r="C17" s="153">
        <v>819</v>
      </c>
      <c r="D17" s="6">
        <v>803</v>
      </c>
      <c r="E17" s="183">
        <f t="shared" si="0"/>
        <v>0.98046398046398042</v>
      </c>
    </row>
    <row r="18" spans="1:17">
      <c r="A18" s="152" t="s">
        <v>40</v>
      </c>
      <c r="B18" s="117" t="s">
        <v>64</v>
      </c>
      <c r="C18" s="153">
        <v>1668</v>
      </c>
      <c r="D18" s="6">
        <v>1652</v>
      </c>
      <c r="E18" s="183">
        <f t="shared" si="0"/>
        <v>0.99040767386091122</v>
      </c>
    </row>
    <row r="19" spans="1:17">
      <c r="A19" s="152" t="s">
        <v>49</v>
      </c>
      <c r="B19" s="117" t="s">
        <v>65</v>
      </c>
      <c r="C19" s="153">
        <v>142</v>
      </c>
      <c r="D19" s="6">
        <v>162</v>
      </c>
      <c r="E19" s="183">
        <f t="shared" si="0"/>
        <v>1.1408450704225352</v>
      </c>
    </row>
    <row r="20" spans="1:17">
      <c r="A20" s="152" t="s">
        <v>47</v>
      </c>
      <c r="B20" s="117" t="s">
        <v>66</v>
      </c>
      <c r="C20" s="153">
        <v>499</v>
      </c>
      <c r="D20" s="6">
        <v>474</v>
      </c>
      <c r="E20" s="183">
        <f t="shared" si="0"/>
        <v>0.94989979959919835</v>
      </c>
    </row>
    <row r="21" spans="1:17">
      <c r="A21" s="152" t="s">
        <v>43</v>
      </c>
      <c r="B21" s="117" t="s">
        <v>67</v>
      </c>
      <c r="C21" s="153">
        <v>147</v>
      </c>
      <c r="D21" s="6">
        <v>172</v>
      </c>
      <c r="E21" s="183">
        <f t="shared" si="0"/>
        <v>1.1700680272108843</v>
      </c>
    </row>
    <row r="22" spans="1:17">
      <c r="A22" s="152" t="s">
        <v>40</v>
      </c>
      <c r="B22" s="117" t="s">
        <v>68</v>
      </c>
      <c r="C22" s="153">
        <v>57</v>
      </c>
      <c r="D22" s="6">
        <v>53</v>
      </c>
      <c r="E22" s="183">
        <f t="shared" si="0"/>
        <v>0.92982456140350878</v>
      </c>
    </row>
    <row r="23" spans="1:17">
      <c r="A23" s="152" t="s">
        <v>49</v>
      </c>
      <c r="B23" s="117" t="s">
        <v>69</v>
      </c>
      <c r="C23" s="153">
        <v>19</v>
      </c>
      <c r="D23" s="6">
        <v>19</v>
      </c>
      <c r="E23" s="183">
        <f t="shared" si="0"/>
        <v>1</v>
      </c>
    </row>
    <row r="24" spans="1:17">
      <c r="A24" s="152" t="s">
        <v>40</v>
      </c>
      <c r="B24" s="117" t="s">
        <v>70</v>
      </c>
      <c r="C24" s="153">
        <v>170</v>
      </c>
      <c r="D24" s="6">
        <v>171</v>
      </c>
      <c r="E24" s="183">
        <f t="shared" si="0"/>
        <v>1.0058823529411764</v>
      </c>
    </row>
    <row r="25" spans="1:17">
      <c r="A25" s="152" t="s">
        <v>49</v>
      </c>
      <c r="B25" s="117" t="s">
        <v>71</v>
      </c>
      <c r="C25" s="153">
        <v>29</v>
      </c>
      <c r="D25" s="6">
        <v>20</v>
      </c>
      <c r="E25" s="183">
        <f t="shared" si="0"/>
        <v>0.68965517241379315</v>
      </c>
    </row>
    <row r="26" spans="1:17">
      <c r="A26" s="152" t="s">
        <v>43</v>
      </c>
      <c r="B26" s="117" t="s">
        <v>72</v>
      </c>
      <c r="C26" s="153">
        <v>106</v>
      </c>
      <c r="D26" s="6">
        <v>92</v>
      </c>
      <c r="E26" s="183">
        <f t="shared" si="0"/>
        <v>0.86792452830188682</v>
      </c>
    </row>
    <row r="27" spans="1:17">
      <c r="A27" s="152" t="s">
        <v>40</v>
      </c>
      <c r="B27" s="117" t="s">
        <v>73</v>
      </c>
      <c r="C27" s="153">
        <v>72</v>
      </c>
      <c r="D27" s="6">
        <v>75</v>
      </c>
      <c r="E27" s="183">
        <f t="shared" si="0"/>
        <v>1.0416666666666667</v>
      </c>
      <c r="Q27" s="165" t="s">
        <v>0</v>
      </c>
    </row>
    <row r="28" spans="1:17">
      <c r="A28" s="152" t="s">
        <v>47</v>
      </c>
      <c r="B28" s="117" t="s">
        <v>74</v>
      </c>
      <c r="C28" s="153">
        <v>46</v>
      </c>
      <c r="D28" s="6">
        <v>59</v>
      </c>
      <c r="E28" s="183">
        <f t="shared" si="0"/>
        <v>1.2826086956521738</v>
      </c>
    </row>
    <row r="29" spans="1:17">
      <c r="A29" s="152" t="s">
        <v>49</v>
      </c>
      <c r="B29" s="117" t="s">
        <v>75</v>
      </c>
      <c r="C29" s="153">
        <v>135</v>
      </c>
      <c r="D29" s="6">
        <v>139</v>
      </c>
      <c r="E29" s="183">
        <f t="shared" si="0"/>
        <v>1.0296296296296297</v>
      </c>
    </row>
    <row r="30" spans="1:17">
      <c r="A30" s="152" t="s">
        <v>40</v>
      </c>
      <c r="B30" s="117" t="s">
        <v>76</v>
      </c>
      <c r="C30" s="153">
        <v>616</v>
      </c>
      <c r="D30" s="6">
        <v>490</v>
      </c>
      <c r="E30" s="183">
        <f t="shared" si="0"/>
        <v>0.79545454545454541</v>
      </c>
    </row>
    <row r="31" spans="1:17">
      <c r="A31" s="152" t="s">
        <v>40</v>
      </c>
      <c r="B31" s="117" t="s">
        <v>77</v>
      </c>
      <c r="C31" s="153">
        <v>140</v>
      </c>
      <c r="D31" s="6">
        <v>148</v>
      </c>
      <c r="E31" s="183">
        <f t="shared" si="0"/>
        <v>1.0571428571428572</v>
      </c>
    </row>
    <row r="32" spans="1:17">
      <c r="A32" s="152" t="s">
        <v>40</v>
      </c>
      <c r="B32" s="117" t="s">
        <v>78</v>
      </c>
      <c r="C32" s="153">
        <v>41</v>
      </c>
      <c r="D32" s="6">
        <v>41</v>
      </c>
      <c r="E32" s="183">
        <f t="shared" si="0"/>
        <v>1</v>
      </c>
    </row>
    <row r="33" spans="1:5">
      <c r="A33" s="152" t="s">
        <v>49</v>
      </c>
      <c r="B33" s="117" t="s">
        <v>79</v>
      </c>
      <c r="C33" s="153">
        <v>55</v>
      </c>
      <c r="D33" s="6">
        <v>63</v>
      </c>
      <c r="E33" s="183">
        <f t="shared" si="0"/>
        <v>1.1454545454545455</v>
      </c>
    </row>
    <row r="34" spans="1:5">
      <c r="A34" s="152" t="s">
        <v>49</v>
      </c>
      <c r="B34" s="117" t="s">
        <v>80</v>
      </c>
      <c r="C34" s="153">
        <v>43</v>
      </c>
      <c r="D34" s="6">
        <v>55</v>
      </c>
      <c r="E34" s="183">
        <f t="shared" si="0"/>
        <v>1.2790697674418605</v>
      </c>
    </row>
    <row r="35" spans="1:5">
      <c r="A35" s="152" t="s">
        <v>49</v>
      </c>
      <c r="B35" s="117" t="s">
        <v>81</v>
      </c>
      <c r="C35" s="153">
        <v>52</v>
      </c>
      <c r="D35" s="6">
        <v>58</v>
      </c>
      <c r="E35" s="183">
        <f t="shared" si="0"/>
        <v>1.1153846153846154</v>
      </c>
    </row>
    <row r="36" spans="1:5">
      <c r="A36" s="152" t="s">
        <v>40</v>
      </c>
      <c r="B36" s="117" t="s">
        <v>82</v>
      </c>
      <c r="C36" s="153">
        <v>42</v>
      </c>
      <c r="D36" s="6">
        <v>47</v>
      </c>
      <c r="E36" s="183">
        <f t="shared" si="0"/>
        <v>1.1190476190476191</v>
      </c>
    </row>
    <row r="37" spans="1:5">
      <c r="A37" s="152" t="s">
        <v>49</v>
      </c>
      <c r="B37" s="117" t="s">
        <v>83</v>
      </c>
      <c r="C37" s="153">
        <v>198</v>
      </c>
      <c r="D37" s="6">
        <v>174</v>
      </c>
      <c r="E37" s="183">
        <f t="shared" si="0"/>
        <v>0.87878787878787878</v>
      </c>
    </row>
    <row r="38" spans="1:5">
      <c r="A38" s="152" t="s">
        <v>40</v>
      </c>
      <c r="B38" s="117" t="s">
        <v>84</v>
      </c>
      <c r="C38" s="153">
        <v>50</v>
      </c>
      <c r="D38" s="6">
        <v>32</v>
      </c>
      <c r="E38" s="183">
        <f t="shared" si="0"/>
        <v>0.64</v>
      </c>
    </row>
    <row r="39" spans="1:5">
      <c r="A39" s="152" t="s">
        <v>49</v>
      </c>
      <c r="B39" s="117" t="s">
        <v>85</v>
      </c>
      <c r="C39" s="153">
        <v>140</v>
      </c>
      <c r="D39" s="6">
        <v>139</v>
      </c>
      <c r="E39" s="183">
        <f t="shared" si="0"/>
        <v>0.99285714285714288</v>
      </c>
    </row>
    <row r="40" spans="1:5">
      <c r="A40" s="152" t="s">
        <v>43</v>
      </c>
      <c r="B40" s="117" t="s">
        <v>86</v>
      </c>
      <c r="C40" s="153">
        <v>169</v>
      </c>
      <c r="D40" s="6">
        <v>172</v>
      </c>
      <c r="E40" s="183">
        <f t="shared" si="0"/>
        <v>1.0177514792899409</v>
      </c>
    </row>
    <row r="41" spans="1:5">
      <c r="A41" s="152" t="s">
        <v>49</v>
      </c>
      <c r="B41" s="117" t="s">
        <v>87</v>
      </c>
      <c r="C41" s="153">
        <v>46</v>
      </c>
      <c r="D41" s="6">
        <v>46</v>
      </c>
      <c r="E41" s="183">
        <f t="shared" si="0"/>
        <v>1</v>
      </c>
    </row>
    <row r="42" spans="1:5">
      <c r="A42" s="152" t="s">
        <v>40</v>
      </c>
      <c r="B42" s="117" t="s">
        <v>88</v>
      </c>
      <c r="C42" s="153">
        <v>52</v>
      </c>
      <c r="D42" s="6">
        <v>49</v>
      </c>
      <c r="E42" s="183">
        <f t="shared" si="0"/>
        <v>0.94230769230769229</v>
      </c>
    </row>
    <row r="43" spans="1:5">
      <c r="A43" s="152" t="s">
        <v>40</v>
      </c>
      <c r="B43" s="117" t="s">
        <v>89</v>
      </c>
      <c r="C43" s="153">
        <v>42</v>
      </c>
      <c r="D43" s="6">
        <v>39</v>
      </c>
      <c r="E43" s="183">
        <f t="shared" si="0"/>
        <v>0.9285714285714286</v>
      </c>
    </row>
    <row r="44" spans="1:5">
      <c r="A44" s="152" t="s">
        <v>47</v>
      </c>
      <c r="B44" s="117" t="s">
        <v>90</v>
      </c>
      <c r="C44" s="153">
        <v>953</v>
      </c>
      <c r="D44" s="6">
        <v>801</v>
      </c>
      <c r="E44" s="183">
        <f t="shared" si="0"/>
        <v>0.84050367261280168</v>
      </c>
    </row>
    <row r="45" spans="1:5">
      <c r="A45" s="152" t="s">
        <v>47</v>
      </c>
      <c r="B45" s="117" t="s">
        <v>91</v>
      </c>
      <c r="C45" s="153">
        <v>51</v>
      </c>
      <c r="D45" s="6">
        <v>58</v>
      </c>
      <c r="E45" s="183">
        <f t="shared" si="0"/>
        <v>1.1372549019607843</v>
      </c>
    </row>
    <row r="46" spans="1:5">
      <c r="A46" s="152" t="s">
        <v>49</v>
      </c>
      <c r="B46" s="117" t="s">
        <v>92</v>
      </c>
      <c r="C46" s="153">
        <v>193</v>
      </c>
      <c r="D46" s="6">
        <v>161</v>
      </c>
      <c r="E46" s="183">
        <f t="shared" si="0"/>
        <v>0.83419689119170981</v>
      </c>
    </row>
    <row r="47" spans="1:5">
      <c r="A47" s="152" t="s">
        <v>40</v>
      </c>
      <c r="B47" s="117" t="s">
        <v>93</v>
      </c>
      <c r="C47" s="153">
        <v>67</v>
      </c>
      <c r="D47" s="6">
        <v>68</v>
      </c>
      <c r="E47" s="183">
        <f t="shared" si="0"/>
        <v>1.0149253731343284</v>
      </c>
    </row>
    <row r="48" spans="1:5">
      <c r="A48" s="152" t="s">
        <v>47</v>
      </c>
      <c r="B48" s="117" t="s">
        <v>94</v>
      </c>
      <c r="C48" s="153">
        <v>70</v>
      </c>
      <c r="D48" s="6">
        <v>46</v>
      </c>
      <c r="E48" s="183">
        <f t="shared" si="0"/>
        <v>0.65714285714285714</v>
      </c>
    </row>
    <row r="49" spans="1:5">
      <c r="A49" s="152" t="s">
        <v>49</v>
      </c>
      <c r="B49" s="117" t="s">
        <v>95</v>
      </c>
      <c r="C49" s="153">
        <v>104</v>
      </c>
      <c r="D49" s="6">
        <v>86</v>
      </c>
      <c r="E49" s="183">
        <f t="shared" si="0"/>
        <v>0.82692307692307687</v>
      </c>
    </row>
    <row r="50" spans="1:5">
      <c r="A50" s="152" t="s">
        <v>43</v>
      </c>
      <c r="B50" s="117" t="s">
        <v>96</v>
      </c>
      <c r="C50" s="153">
        <v>84</v>
      </c>
      <c r="D50" s="6">
        <v>116</v>
      </c>
      <c r="E50" s="183">
        <f t="shared" si="0"/>
        <v>1.3809523809523809</v>
      </c>
    </row>
    <row r="51" spans="1:5">
      <c r="A51" s="152" t="s">
        <v>43</v>
      </c>
      <c r="B51" s="117" t="s">
        <v>97</v>
      </c>
      <c r="C51" s="153">
        <v>30</v>
      </c>
      <c r="D51" s="6">
        <v>30</v>
      </c>
      <c r="E51" s="183">
        <f t="shared" si="0"/>
        <v>1</v>
      </c>
    </row>
    <row r="52" spans="1:5">
      <c r="A52" s="152" t="s">
        <v>49</v>
      </c>
      <c r="B52" s="117" t="s">
        <v>98</v>
      </c>
      <c r="C52" s="153">
        <v>83</v>
      </c>
      <c r="D52" s="6">
        <v>79</v>
      </c>
      <c r="E52" s="183">
        <f t="shared" si="0"/>
        <v>0.95180722891566261</v>
      </c>
    </row>
    <row r="53" spans="1:5">
      <c r="A53" s="152" t="s">
        <v>49</v>
      </c>
      <c r="B53" s="117" t="s">
        <v>99</v>
      </c>
      <c r="C53" s="153">
        <v>62</v>
      </c>
      <c r="D53" s="6">
        <v>51</v>
      </c>
      <c r="E53" s="183">
        <f t="shared" si="0"/>
        <v>0.82258064516129037</v>
      </c>
    </row>
    <row r="54" spans="1:5">
      <c r="A54" s="152" t="s">
        <v>43</v>
      </c>
      <c r="B54" s="117" t="s">
        <v>100</v>
      </c>
      <c r="C54" s="153">
        <v>237</v>
      </c>
      <c r="D54" s="6">
        <v>247</v>
      </c>
      <c r="E54" s="183">
        <f t="shared" si="0"/>
        <v>1.0421940928270041</v>
      </c>
    </row>
    <row r="55" spans="1:5">
      <c r="A55" s="152" t="s">
        <v>47</v>
      </c>
      <c r="B55" s="117" t="s">
        <v>101</v>
      </c>
      <c r="C55" s="153">
        <v>63</v>
      </c>
      <c r="D55" s="6">
        <v>93</v>
      </c>
      <c r="E55" s="183">
        <f t="shared" si="0"/>
        <v>1.4761904761904763</v>
      </c>
    </row>
    <row r="56" spans="1:5">
      <c r="A56" s="152" t="s">
        <v>43</v>
      </c>
      <c r="B56" s="117" t="s">
        <v>102</v>
      </c>
      <c r="C56" s="153">
        <v>108</v>
      </c>
      <c r="D56" s="6">
        <v>105</v>
      </c>
      <c r="E56" s="183">
        <f t="shared" si="0"/>
        <v>0.97222222222222221</v>
      </c>
    </row>
    <row r="57" spans="1:5">
      <c r="A57" s="152" t="s">
        <v>43</v>
      </c>
      <c r="B57" s="117" t="s">
        <v>103</v>
      </c>
      <c r="C57" s="153">
        <v>113</v>
      </c>
      <c r="D57" s="6">
        <v>135</v>
      </c>
      <c r="E57" s="183">
        <f t="shared" si="0"/>
        <v>1.1946902654867257</v>
      </c>
    </row>
    <row r="58" spans="1:5">
      <c r="A58" s="152" t="s">
        <v>49</v>
      </c>
      <c r="B58" s="117" t="s">
        <v>104</v>
      </c>
      <c r="C58" s="153">
        <v>110</v>
      </c>
      <c r="D58" s="6">
        <v>85</v>
      </c>
      <c r="E58" s="183">
        <f t="shared" si="0"/>
        <v>0.77272727272727271</v>
      </c>
    </row>
    <row r="59" spans="1:5">
      <c r="A59" s="152" t="s">
        <v>43</v>
      </c>
      <c r="B59" s="117" t="s">
        <v>105</v>
      </c>
      <c r="C59" s="153">
        <v>17</v>
      </c>
      <c r="D59" s="6">
        <v>34</v>
      </c>
      <c r="E59" s="183">
        <f t="shared" si="0"/>
        <v>2</v>
      </c>
    </row>
    <row r="60" spans="1:5">
      <c r="A60" s="152" t="s">
        <v>49</v>
      </c>
      <c r="B60" s="117" t="s">
        <v>106</v>
      </c>
      <c r="C60" s="153">
        <v>71</v>
      </c>
      <c r="D60" s="6">
        <v>55</v>
      </c>
      <c r="E60" s="183">
        <f t="shared" si="0"/>
        <v>0.77464788732394363</v>
      </c>
    </row>
    <row r="61" spans="1:5">
      <c r="A61" s="152" t="s">
        <v>47</v>
      </c>
      <c r="B61" s="117" t="s">
        <v>107</v>
      </c>
      <c r="C61" s="153">
        <v>95</v>
      </c>
      <c r="D61" s="6">
        <v>128</v>
      </c>
      <c r="E61" s="183">
        <f t="shared" si="0"/>
        <v>1.3473684210526315</v>
      </c>
    </row>
    <row r="62" spans="1:5">
      <c r="A62" s="152" t="s">
        <v>49</v>
      </c>
      <c r="B62" s="117" t="s">
        <v>108</v>
      </c>
      <c r="C62" s="153">
        <v>40</v>
      </c>
      <c r="D62" s="6">
        <v>52</v>
      </c>
      <c r="E62" s="183">
        <f t="shared" si="0"/>
        <v>1.3</v>
      </c>
    </row>
    <row r="63" spans="1:5">
      <c r="A63" s="152" t="s">
        <v>40</v>
      </c>
      <c r="B63" s="117" t="s">
        <v>109</v>
      </c>
      <c r="C63" s="153">
        <v>36</v>
      </c>
      <c r="D63" s="6">
        <v>46</v>
      </c>
      <c r="E63" s="183">
        <f t="shared" si="0"/>
        <v>1.2777777777777777</v>
      </c>
    </row>
    <row r="64" spans="1:5">
      <c r="A64" s="152" t="s">
        <v>40</v>
      </c>
      <c r="B64" s="117" t="s">
        <v>110</v>
      </c>
      <c r="C64" s="153">
        <v>213</v>
      </c>
      <c r="D64" s="6">
        <v>198</v>
      </c>
      <c r="E64" s="183">
        <f t="shared" si="0"/>
        <v>0.92957746478873238</v>
      </c>
    </row>
    <row r="65" spans="1:12">
      <c r="A65" s="152" t="s">
        <v>40</v>
      </c>
      <c r="B65" s="117" t="s">
        <v>111</v>
      </c>
      <c r="C65" s="153">
        <v>107</v>
      </c>
      <c r="D65" s="6">
        <v>109</v>
      </c>
      <c r="E65" s="183">
        <f t="shared" si="0"/>
        <v>1.0186915887850467</v>
      </c>
    </row>
    <row r="66" spans="1:12">
      <c r="A66" s="152" t="s">
        <v>47</v>
      </c>
      <c r="B66" s="117" t="s">
        <v>112</v>
      </c>
      <c r="C66" s="153">
        <v>37</v>
      </c>
      <c r="D66" s="6">
        <v>58</v>
      </c>
      <c r="E66" s="183">
        <f t="shared" si="0"/>
        <v>1.5675675675675675</v>
      </c>
    </row>
    <row r="67" spans="1:12">
      <c r="A67" s="152" t="s">
        <v>47</v>
      </c>
      <c r="B67" s="117" t="s">
        <v>113</v>
      </c>
      <c r="C67" s="153">
        <v>168</v>
      </c>
      <c r="D67" s="6">
        <v>139</v>
      </c>
      <c r="E67" s="183">
        <f t="shared" ref="E67:E85" si="1">D67/C67</f>
        <v>0.82738095238095233</v>
      </c>
    </row>
    <row r="68" spans="1:12">
      <c r="A68" s="152" t="s">
        <v>49</v>
      </c>
      <c r="B68" s="117" t="s">
        <v>114</v>
      </c>
      <c r="C68" s="153">
        <v>38</v>
      </c>
      <c r="D68" s="6">
        <v>44</v>
      </c>
      <c r="E68" s="183">
        <f t="shared" si="1"/>
        <v>1.1578947368421053</v>
      </c>
    </row>
    <row r="69" spans="1:12">
      <c r="A69" s="152" t="s">
        <v>43</v>
      </c>
      <c r="B69" s="117" t="s">
        <v>115</v>
      </c>
      <c r="C69" s="153">
        <v>694</v>
      </c>
      <c r="D69" s="6">
        <v>497</v>
      </c>
      <c r="E69" s="183">
        <f t="shared" si="1"/>
        <v>0.71613832853025938</v>
      </c>
    </row>
    <row r="70" spans="1:12">
      <c r="A70" s="152" t="s">
        <v>47</v>
      </c>
      <c r="B70" s="117" t="s">
        <v>116</v>
      </c>
      <c r="C70" s="153">
        <v>44</v>
      </c>
      <c r="D70" s="6">
        <v>52</v>
      </c>
      <c r="E70" s="183">
        <f t="shared" si="1"/>
        <v>1.1818181818181819</v>
      </c>
    </row>
    <row r="71" spans="1:12">
      <c r="A71" s="152" t="s">
        <v>40</v>
      </c>
      <c r="B71" s="117" t="s">
        <v>117</v>
      </c>
      <c r="C71" s="153">
        <v>2559</v>
      </c>
      <c r="D71" s="6">
        <v>2179</v>
      </c>
      <c r="E71" s="183">
        <f t="shared" si="1"/>
        <v>0.85150449394294647</v>
      </c>
    </row>
    <row r="72" spans="1:12">
      <c r="A72" s="152" t="s">
        <v>47</v>
      </c>
      <c r="B72" s="117" t="s">
        <v>118</v>
      </c>
      <c r="C72" s="153">
        <v>145</v>
      </c>
      <c r="D72" s="6">
        <v>170</v>
      </c>
      <c r="E72" s="183">
        <f t="shared" si="1"/>
        <v>1.1724137931034482</v>
      </c>
    </row>
    <row r="73" spans="1:12">
      <c r="A73" s="152" t="s">
        <v>49</v>
      </c>
      <c r="B73" s="117" t="s">
        <v>119</v>
      </c>
      <c r="C73" s="153">
        <v>88</v>
      </c>
      <c r="D73" s="6">
        <v>94</v>
      </c>
      <c r="E73" s="183">
        <f t="shared" si="1"/>
        <v>1.0681818181818181</v>
      </c>
    </row>
    <row r="74" spans="1:12">
      <c r="A74" s="152" t="s">
        <v>40</v>
      </c>
      <c r="B74" s="117" t="s">
        <v>120</v>
      </c>
      <c r="C74" s="153">
        <v>106</v>
      </c>
      <c r="D74" s="6">
        <v>129</v>
      </c>
      <c r="E74" s="183">
        <f t="shared" si="1"/>
        <v>1.2169811320754718</v>
      </c>
    </row>
    <row r="75" spans="1:12">
      <c r="A75" s="152" t="s">
        <v>40</v>
      </c>
      <c r="B75" s="117" t="s">
        <v>121</v>
      </c>
      <c r="C75" s="153">
        <v>314</v>
      </c>
      <c r="D75" s="6">
        <v>355</v>
      </c>
      <c r="E75" s="183">
        <f t="shared" si="1"/>
        <v>1.1305732484076434</v>
      </c>
    </row>
    <row r="76" spans="1:12">
      <c r="A76" s="152" t="s">
        <v>43</v>
      </c>
      <c r="B76" s="117" t="s">
        <v>122</v>
      </c>
      <c r="C76" s="153">
        <v>35</v>
      </c>
      <c r="D76" s="6">
        <v>48</v>
      </c>
      <c r="E76" s="183">
        <f t="shared" si="1"/>
        <v>1.3714285714285714</v>
      </c>
    </row>
    <row r="77" spans="1:12">
      <c r="A77" s="152" t="s">
        <v>47</v>
      </c>
      <c r="B77" s="117" t="s">
        <v>123</v>
      </c>
      <c r="C77" s="153">
        <v>98</v>
      </c>
      <c r="D77" s="6">
        <v>64</v>
      </c>
      <c r="E77" s="183">
        <f t="shared" si="1"/>
        <v>0.65306122448979587</v>
      </c>
    </row>
    <row r="78" spans="1:12">
      <c r="A78" s="152" t="s">
        <v>40</v>
      </c>
      <c r="B78" s="117" t="s">
        <v>124</v>
      </c>
      <c r="C78" s="153">
        <v>1883</v>
      </c>
      <c r="D78" s="6">
        <v>1563</v>
      </c>
      <c r="E78" s="183">
        <f t="shared" si="1"/>
        <v>0.83005841741901221</v>
      </c>
    </row>
    <row r="79" spans="1:12">
      <c r="A79" s="152" t="s">
        <v>40</v>
      </c>
      <c r="B79" s="117" t="s">
        <v>125</v>
      </c>
      <c r="C79" s="153">
        <v>1200</v>
      </c>
      <c r="D79" s="6">
        <v>1078</v>
      </c>
      <c r="E79" s="183">
        <f t="shared" si="1"/>
        <v>0.89833333333333332</v>
      </c>
      <c r="L79" s="165" t="s">
        <v>0</v>
      </c>
    </row>
    <row r="81" spans="1:37">
      <c r="B81" s="6" t="s">
        <v>126</v>
      </c>
      <c r="C81" s="155">
        <f>SUMIF($A$2:$A$79,"Norte",C$2:C$79)</f>
        <v>2089</v>
      </c>
      <c r="D81" s="156">
        <f>SUMIF($A$2:$A$79,"Norte",D$2:D$79)</f>
        <v>1932</v>
      </c>
      <c r="E81" s="183">
        <f t="shared" si="1"/>
        <v>0.92484442316898041</v>
      </c>
    </row>
    <row r="82" spans="1:37">
      <c r="B82" s="6" t="s">
        <v>127</v>
      </c>
      <c r="C82" s="155">
        <f>SUMIF($A$2:$A$79,"CENTRAL",C$2:C$79)</f>
        <v>2513</v>
      </c>
      <c r="D82" s="156">
        <f>SUMIF($A$2:$A$79,"CENTRAL",D$2:D$79)</f>
        <v>2309</v>
      </c>
      <c r="E82" s="183">
        <f t="shared" si="1"/>
        <v>0.91882212495025861</v>
      </c>
      <c r="J82" s="165" t="s">
        <v>0</v>
      </c>
    </row>
    <row r="83" spans="1:37">
      <c r="B83" s="6" t="s">
        <v>128</v>
      </c>
      <c r="C83" s="155">
        <f>SUMIF($A$2:$A$79,"METROPOLITANA",C$2:C$79)</f>
        <v>10131</v>
      </c>
      <c r="D83" s="156">
        <f>SUMIF($A$2:$A$79,"METROPOLITANA",D$2:D$79)</f>
        <v>9242</v>
      </c>
      <c r="E83" s="183">
        <f t="shared" si="1"/>
        <v>0.91224953114203933</v>
      </c>
    </row>
    <row r="84" spans="1:37">
      <c r="B84" s="6" t="s">
        <v>129</v>
      </c>
      <c r="C84" s="155">
        <f>SUMIF($A$2:$A$79,"SUL",C$2:C$79)</f>
        <v>2855</v>
      </c>
      <c r="D84" s="156">
        <f>SUMIF($A$2:$A$79,"SUL",D$2:D$79)</f>
        <v>2800</v>
      </c>
      <c r="E84" s="183">
        <f t="shared" si="1"/>
        <v>0.98073555166374782</v>
      </c>
    </row>
    <row r="85" spans="1:37">
      <c r="B85" s="157" t="s">
        <v>181</v>
      </c>
      <c r="C85" s="158">
        <f>SUM(C2:C79)</f>
        <v>17588</v>
      </c>
      <c r="D85" s="157">
        <f>SUM(D2:D79)</f>
        <v>16283</v>
      </c>
      <c r="E85" s="184">
        <f t="shared" si="1"/>
        <v>0.92580168296565846</v>
      </c>
    </row>
    <row r="86" spans="1:37">
      <c r="B86" s="318" t="s">
        <v>131</v>
      </c>
      <c r="C86" s="344"/>
      <c r="D86" s="160">
        <f>COUNTIF(E2:E79,"&gt;=0,95")</f>
        <v>47</v>
      </c>
      <c r="E86" s="185">
        <f>COUNTIF(E2:E79,"&gt;=0,95")/78</f>
        <v>0.60256410256410253</v>
      </c>
    </row>
    <row r="91" spans="1:37" s="149" customFormat="1">
      <c r="A91" s="231" t="s">
        <v>243</v>
      </c>
      <c r="B91" s="232"/>
      <c r="C91" s="232"/>
      <c r="D91" s="232"/>
      <c r="E91" s="232"/>
      <c r="F91" s="232"/>
      <c r="G91" s="232"/>
      <c r="H91" s="232"/>
      <c r="I91" s="232"/>
      <c r="J91" s="232"/>
      <c r="K91" s="232"/>
      <c r="L91" s="232"/>
      <c r="M91" s="232"/>
      <c r="N91" s="232"/>
      <c r="O91" s="232"/>
      <c r="P91" s="233"/>
      <c r="Q91" s="233"/>
      <c r="R91" s="234"/>
      <c r="S91" s="234"/>
      <c r="T91" s="234"/>
      <c r="U91" s="234"/>
      <c r="V91" s="234"/>
      <c r="W91" s="234"/>
      <c r="X91" s="234"/>
      <c r="Y91" s="234"/>
      <c r="Z91" s="234"/>
      <c r="AA91" s="234"/>
      <c r="AB91" s="233"/>
      <c r="AC91" s="235"/>
      <c r="AD91" s="233"/>
      <c r="AE91" s="233"/>
      <c r="AF91" s="233"/>
      <c r="AG91" s="233"/>
      <c r="AH91" s="236"/>
      <c r="AI91" s="236"/>
      <c r="AJ91" s="236"/>
      <c r="AK91" s="237"/>
    </row>
    <row r="92" spans="1:37" s="149" customFormat="1">
      <c r="A92" s="238" t="s">
        <v>237</v>
      </c>
      <c r="B92" s="239"/>
      <c r="C92" s="239"/>
      <c r="D92" s="239"/>
      <c r="E92" s="239"/>
      <c r="F92" s="239"/>
      <c r="G92" s="239" t="s">
        <v>0</v>
      </c>
      <c r="H92" s="239"/>
      <c r="I92" s="239" t="s">
        <v>0</v>
      </c>
      <c r="J92" s="239"/>
      <c r="K92" s="239" t="s">
        <v>0</v>
      </c>
      <c r="L92" s="239"/>
      <c r="M92" s="239"/>
      <c r="N92" s="239"/>
      <c r="O92" s="239"/>
      <c r="P92" s="240"/>
      <c r="Q92" s="240"/>
      <c r="R92" s="241"/>
      <c r="S92" s="241"/>
      <c r="T92" s="241"/>
      <c r="U92" s="241"/>
      <c r="V92" s="241"/>
      <c r="W92" s="241"/>
      <c r="X92" s="241"/>
      <c r="Y92" s="241"/>
      <c r="Z92" s="241"/>
      <c r="AA92" s="241"/>
      <c r="AB92" s="240"/>
      <c r="AC92" s="241"/>
      <c r="AD92" s="240"/>
      <c r="AE92" s="240"/>
      <c r="AF92" s="240"/>
      <c r="AG92" s="240"/>
      <c r="AH92" s="242"/>
      <c r="AI92" s="242"/>
      <c r="AJ92" s="242"/>
      <c r="AK92" s="243"/>
    </row>
    <row r="93" spans="1:37" s="149" customFormat="1">
      <c r="A93" s="244" t="s">
        <v>140</v>
      </c>
      <c r="B93" s="245"/>
      <c r="C93" s="245"/>
      <c r="D93" s="246"/>
      <c r="E93" s="246"/>
      <c r="F93" s="246"/>
      <c r="G93" s="246"/>
      <c r="H93" s="246"/>
      <c r="I93" s="246"/>
      <c r="J93" s="246"/>
      <c r="K93" s="246"/>
      <c r="L93" s="246"/>
      <c r="M93" s="246"/>
      <c r="N93" s="246"/>
      <c r="O93" s="246"/>
      <c r="P93" s="240"/>
      <c r="Q93" s="240"/>
      <c r="R93" s="241"/>
      <c r="S93" s="241"/>
      <c r="T93" s="241"/>
      <c r="U93" s="241"/>
      <c r="V93" s="241"/>
      <c r="W93" s="241"/>
      <c r="X93" s="241"/>
      <c r="Y93" s="241"/>
      <c r="Z93" s="241"/>
      <c r="AA93" s="241"/>
      <c r="AB93" s="240"/>
      <c r="AC93" s="241"/>
      <c r="AD93" s="240"/>
      <c r="AE93" s="240"/>
      <c r="AF93" s="240"/>
      <c r="AG93" s="240"/>
      <c r="AH93" s="242"/>
      <c r="AI93" s="242"/>
      <c r="AJ93" s="242"/>
      <c r="AK93" s="243"/>
    </row>
    <row r="94" spans="1:37" s="149" customFormat="1" ht="17.25" customHeight="1">
      <c r="A94" s="230" t="s">
        <v>238</v>
      </c>
      <c r="B94" s="239"/>
      <c r="C94" s="239"/>
      <c r="D94" s="239"/>
      <c r="E94" s="239"/>
      <c r="F94" s="239"/>
      <c r="G94" s="239"/>
      <c r="H94" s="239"/>
      <c r="I94" s="239"/>
      <c r="J94" s="239"/>
      <c r="K94" s="239"/>
      <c r="L94" s="239"/>
      <c r="M94" s="239"/>
      <c r="N94" s="239"/>
      <c r="O94" s="239"/>
      <c r="P94" s="240"/>
      <c r="Q94" s="240"/>
      <c r="R94" s="241"/>
      <c r="S94" s="241"/>
      <c r="T94" s="241"/>
      <c r="U94" s="241"/>
      <c r="V94" s="241"/>
      <c r="W94" s="241"/>
      <c r="X94" s="241"/>
      <c r="Y94" s="241"/>
      <c r="Z94" s="241"/>
      <c r="AA94" s="241"/>
      <c r="AB94" s="240"/>
      <c r="AC94" s="247"/>
      <c r="AD94" s="240"/>
      <c r="AE94" s="240"/>
      <c r="AF94" s="240"/>
      <c r="AG94" s="240"/>
      <c r="AH94" s="242"/>
      <c r="AI94" s="242"/>
      <c r="AJ94" s="242"/>
      <c r="AK94" s="243"/>
    </row>
    <row r="95" spans="1:37" s="149" customFormat="1">
      <c r="A95" s="238" t="s">
        <v>244</v>
      </c>
      <c r="B95" s="239"/>
      <c r="C95" s="248"/>
      <c r="D95" s="248"/>
      <c r="E95" s="248"/>
      <c r="F95" s="248"/>
      <c r="G95" s="248"/>
      <c r="H95" s="248"/>
      <c r="I95" s="248"/>
      <c r="J95" s="248"/>
      <c r="K95" s="248"/>
      <c r="L95" s="248"/>
      <c r="M95" s="248"/>
      <c r="N95" s="248"/>
      <c r="O95" s="248"/>
      <c r="P95" s="240"/>
      <c r="Q95" s="240"/>
      <c r="R95" s="241"/>
      <c r="S95" s="241"/>
      <c r="T95" s="241"/>
      <c r="U95" s="241"/>
      <c r="V95" s="241"/>
      <c r="W95" s="241"/>
      <c r="X95" s="241"/>
      <c r="Y95" s="241"/>
      <c r="Z95" s="242"/>
      <c r="AA95" s="242"/>
      <c r="AB95" s="240"/>
      <c r="AC95" s="241"/>
      <c r="AD95" s="240"/>
      <c r="AE95" s="241"/>
      <c r="AF95" s="241"/>
      <c r="AG95" s="240"/>
      <c r="AH95" s="242"/>
      <c r="AI95" s="242"/>
      <c r="AJ95" s="242"/>
      <c r="AK95" s="243"/>
    </row>
    <row r="96" spans="1:37" s="149" customFormat="1">
      <c r="A96" s="238" t="s">
        <v>134</v>
      </c>
      <c r="B96" s="239"/>
      <c r="C96" s="248"/>
      <c r="D96" s="248"/>
      <c r="E96" s="248"/>
      <c r="F96" s="248"/>
      <c r="G96" s="248"/>
      <c r="H96" s="248"/>
      <c r="I96" s="248"/>
      <c r="J96" s="248"/>
      <c r="K96" s="248"/>
      <c r="L96" s="248"/>
      <c r="M96" s="248"/>
      <c r="N96" s="248"/>
      <c r="O96" s="248"/>
      <c r="P96" s="240"/>
      <c r="Q96" s="240"/>
      <c r="R96" s="241"/>
      <c r="S96" s="241"/>
      <c r="T96" s="241"/>
      <c r="U96" s="241"/>
      <c r="V96" s="241"/>
      <c r="W96" s="241"/>
      <c r="X96" s="241"/>
      <c r="Y96" s="241"/>
      <c r="Z96" s="242"/>
      <c r="AA96" s="242"/>
      <c r="AB96" s="240"/>
      <c r="AC96" s="241"/>
      <c r="AD96" s="240"/>
      <c r="AE96" s="241"/>
      <c r="AF96" s="241"/>
      <c r="AG96" s="240"/>
      <c r="AH96" s="242"/>
      <c r="AI96" s="242"/>
      <c r="AJ96" s="242"/>
      <c r="AK96" s="243"/>
    </row>
    <row r="97" spans="1:38" s="149" customFormat="1">
      <c r="A97" s="249" t="s">
        <v>135</v>
      </c>
      <c r="B97" s="250"/>
      <c r="C97" s="251"/>
      <c r="D97" s="251"/>
      <c r="E97" s="251"/>
      <c r="F97" s="251"/>
      <c r="G97" s="251"/>
      <c r="H97" s="251"/>
      <c r="I97" s="251"/>
      <c r="J97" s="251"/>
      <c r="K97" s="251"/>
      <c r="L97" s="251"/>
      <c r="M97" s="251"/>
      <c r="N97" s="251"/>
      <c r="O97" s="251"/>
      <c r="P97" s="252"/>
      <c r="Q97" s="252"/>
      <c r="R97" s="253"/>
      <c r="S97" s="253"/>
      <c r="T97" s="253"/>
      <c r="U97" s="253"/>
      <c r="V97" s="253"/>
      <c r="W97" s="253"/>
      <c r="X97" s="253"/>
      <c r="Y97" s="253"/>
      <c r="Z97" s="254"/>
      <c r="AA97" s="254"/>
      <c r="AB97" s="252"/>
      <c r="AC97" s="253"/>
      <c r="AD97" s="252"/>
      <c r="AE97" s="253"/>
      <c r="AF97" s="253"/>
      <c r="AG97" s="252"/>
      <c r="AH97" s="254"/>
      <c r="AI97" s="254"/>
      <c r="AJ97" s="254"/>
      <c r="AK97" s="255"/>
    </row>
    <row r="98" spans="1:38" s="149" customFormat="1">
      <c r="A98" s="166"/>
      <c r="B98" s="163"/>
      <c r="C98" s="164"/>
      <c r="D98" s="164"/>
      <c r="E98" s="164"/>
      <c r="F98" s="164"/>
      <c r="G98" s="164"/>
      <c r="H98" s="164"/>
      <c r="I98" s="164"/>
      <c r="J98" s="164"/>
      <c r="K98" s="164"/>
      <c r="L98" s="164"/>
      <c r="M98" s="164"/>
      <c r="N98" s="164"/>
      <c r="O98"/>
      <c r="P98"/>
      <c r="Q98"/>
      <c r="R98" s="165"/>
      <c r="S98" s="165"/>
      <c r="T98" s="165"/>
      <c r="U98" s="165"/>
      <c r="V98" s="165"/>
      <c r="W98" s="165"/>
      <c r="X98" s="165"/>
      <c r="Y98" s="165"/>
      <c r="AB98"/>
      <c r="AC98" s="165"/>
      <c r="AD98"/>
      <c r="AE98" s="165"/>
      <c r="AF98" s="165"/>
      <c r="AG98"/>
    </row>
    <row r="99" spans="1:38" s="149" customFormat="1">
      <c r="A99"/>
      <c r="B99"/>
      <c r="C99"/>
      <c r="D99"/>
      <c r="E99"/>
      <c r="F99" s="165"/>
      <c r="G99" s="165"/>
      <c r="H99" s="165"/>
      <c r="I99" s="165"/>
      <c r="J99"/>
      <c r="K99"/>
      <c r="L99"/>
      <c r="M99"/>
      <c r="N99"/>
      <c r="O99"/>
      <c r="P99"/>
      <c r="Q99"/>
      <c r="R99" s="165"/>
      <c r="S99" s="165"/>
      <c r="T99" s="165"/>
      <c r="U99" s="165"/>
      <c r="V99" s="165"/>
      <c r="W99" s="165"/>
      <c r="X99" s="165"/>
      <c r="Y99" s="165"/>
      <c r="Z99" s="165"/>
      <c r="AA99" s="165"/>
      <c r="AB99"/>
      <c r="AC99"/>
      <c r="AE99" s="165"/>
      <c r="AF99" s="165"/>
    </row>
    <row r="100" spans="1:38" s="299" customFormat="1">
      <c r="A100" s="259" t="s">
        <v>136</v>
      </c>
      <c r="B100" s="260"/>
      <c r="C100" s="260"/>
      <c r="D100" s="260"/>
      <c r="E100" s="260"/>
      <c r="F100" s="260"/>
      <c r="G100" s="261"/>
      <c r="H100" s="261"/>
      <c r="I100" s="261"/>
      <c r="J100" s="261"/>
      <c r="K100" s="261"/>
      <c r="L100" s="261"/>
      <c r="M100" s="261"/>
      <c r="N100" s="261"/>
      <c r="O100" s="261"/>
      <c r="P100" s="261"/>
      <c r="Q100" s="261"/>
      <c r="R100" s="262"/>
      <c r="S100" s="262"/>
      <c r="T100" s="262"/>
      <c r="U100" s="262"/>
      <c r="V100" s="262"/>
      <c r="W100" s="262"/>
      <c r="X100" s="261"/>
      <c r="Y100" s="262"/>
      <c r="Z100" s="262"/>
      <c r="AA100" s="261"/>
      <c r="AB100" s="262"/>
      <c r="AC100" s="262"/>
      <c r="AD100" s="263"/>
      <c r="AE100" s="263"/>
      <c r="AF100" s="263"/>
      <c r="AG100" s="263"/>
      <c r="AH100" s="263"/>
      <c r="AI100" s="263"/>
      <c r="AJ100" s="263"/>
      <c r="AK100" s="263"/>
      <c r="AL100" s="264"/>
    </row>
    <row r="101" spans="1:38" s="299" customFormat="1">
      <c r="A101" s="265"/>
      <c r="B101" s="256"/>
      <c r="C101" s="256"/>
      <c r="D101" s="256"/>
      <c r="E101" s="256"/>
      <c r="F101" s="256"/>
      <c r="G101" s="257"/>
      <c r="H101" s="257"/>
      <c r="I101" s="257"/>
      <c r="J101" s="257"/>
      <c r="K101" s="257"/>
      <c r="L101" s="257"/>
      <c r="M101" s="257"/>
      <c r="N101" s="257"/>
      <c r="O101" s="257"/>
      <c r="P101" s="257"/>
      <c r="Q101" s="257"/>
      <c r="R101" s="266" t="s">
        <v>0</v>
      </c>
      <c r="S101" s="266"/>
      <c r="T101" s="266"/>
      <c r="U101" s="266"/>
      <c r="V101" s="266"/>
      <c r="W101" s="266"/>
      <c r="X101" s="257"/>
      <c r="Y101" s="266"/>
      <c r="Z101" s="266"/>
      <c r="AA101" s="257"/>
      <c r="AB101" s="266"/>
      <c r="AC101" s="266"/>
      <c r="AD101" s="267"/>
      <c r="AE101" s="267"/>
      <c r="AF101" s="267"/>
      <c r="AG101" s="267"/>
      <c r="AH101" s="267"/>
      <c r="AI101" s="267"/>
      <c r="AJ101" s="267"/>
      <c r="AK101" s="267"/>
      <c r="AL101" s="268"/>
    </row>
    <row r="102" spans="1:38" s="222" customFormat="1">
      <c r="A102" s="274" t="s">
        <v>239</v>
      </c>
      <c r="B102" s="258"/>
      <c r="C102" s="258"/>
      <c r="D102" s="258"/>
      <c r="E102" s="258"/>
      <c r="F102" s="258"/>
      <c r="G102" s="258"/>
      <c r="H102" s="258"/>
      <c r="I102" s="258"/>
      <c r="J102" s="258"/>
      <c r="K102" s="258"/>
      <c r="L102" s="258"/>
      <c r="M102" s="258"/>
      <c r="N102" s="258" t="s">
        <v>0</v>
      </c>
      <c r="O102" s="257"/>
      <c r="P102" s="257"/>
      <c r="Q102" s="257"/>
      <c r="R102" s="269"/>
      <c r="S102" s="269"/>
      <c r="T102" s="269"/>
      <c r="U102" s="269"/>
      <c r="V102" s="269"/>
      <c r="W102" s="269"/>
      <c r="X102" s="269"/>
      <c r="Y102" s="269"/>
      <c r="Z102" s="269"/>
      <c r="AA102" s="269"/>
      <c r="AB102" s="269"/>
      <c r="AC102" s="269"/>
      <c r="AD102" s="269"/>
      <c r="AE102" s="269"/>
      <c r="AF102" s="269"/>
      <c r="AG102" s="269"/>
      <c r="AH102" s="269"/>
      <c r="AI102" s="269"/>
      <c r="AJ102" s="269"/>
      <c r="AK102" s="269"/>
      <c r="AL102" s="270"/>
    </row>
    <row r="103" spans="1:38" s="223" customFormat="1">
      <c r="A103" s="301" t="s">
        <v>240</v>
      </c>
      <c r="B103" s="257"/>
      <c r="C103" s="257"/>
      <c r="D103" s="257"/>
      <c r="E103" s="257"/>
      <c r="F103" s="257"/>
      <c r="G103" s="257"/>
      <c r="H103" s="257"/>
      <c r="I103" s="257"/>
      <c r="J103" s="257"/>
      <c r="K103" s="257"/>
      <c r="L103" s="257"/>
      <c r="M103" s="257"/>
      <c r="N103" s="257"/>
      <c r="O103" s="257"/>
      <c r="P103" s="257"/>
      <c r="Q103" s="257"/>
      <c r="R103" s="272"/>
      <c r="S103" s="272"/>
      <c r="T103" s="272"/>
      <c r="U103" s="272"/>
      <c r="V103" s="272"/>
      <c r="W103" s="272"/>
      <c r="X103" s="272"/>
      <c r="Y103" s="272"/>
      <c r="Z103" s="272"/>
      <c r="AA103" s="272"/>
      <c r="AB103" s="272"/>
      <c r="AC103" s="272"/>
      <c r="AD103" s="272"/>
      <c r="AE103" s="272"/>
      <c r="AF103" s="272"/>
      <c r="AG103" s="272"/>
      <c r="AH103" s="272"/>
      <c r="AI103" s="272"/>
      <c r="AJ103" s="272"/>
      <c r="AK103" s="272"/>
      <c r="AL103" s="273"/>
    </row>
    <row r="104" spans="1:38" s="224" customFormat="1">
      <c r="A104" s="274" t="s">
        <v>241</v>
      </c>
      <c r="B104" s="258"/>
      <c r="C104" s="258"/>
      <c r="D104" s="258"/>
      <c r="E104" s="258"/>
      <c r="F104" s="258"/>
      <c r="G104" s="258"/>
      <c r="H104" s="258"/>
      <c r="I104" s="258"/>
      <c r="J104" s="258"/>
      <c r="K104" s="258"/>
      <c r="L104" s="258"/>
      <c r="M104" s="258"/>
      <c r="N104" s="258"/>
      <c r="O104" s="257"/>
      <c r="P104" s="257"/>
      <c r="Q104" s="257"/>
      <c r="R104" s="275"/>
      <c r="S104" s="275"/>
      <c r="T104" s="275"/>
      <c r="U104" s="275"/>
      <c r="V104" s="275"/>
      <c r="W104" s="275"/>
      <c r="X104" s="258"/>
      <c r="Y104" s="275"/>
      <c r="Z104" s="275"/>
      <c r="AA104" s="258"/>
      <c r="AB104" s="275"/>
      <c r="AC104" s="275"/>
      <c r="AD104" s="276"/>
      <c r="AE104" s="276"/>
      <c r="AF104" s="276"/>
      <c r="AG104" s="276"/>
      <c r="AH104" s="276"/>
      <c r="AI104" s="276"/>
      <c r="AJ104" s="276"/>
      <c r="AK104" s="276"/>
      <c r="AL104" s="277"/>
    </row>
    <row r="105" spans="1:38" s="299" customFormat="1" ht="15" customHeight="1">
      <c r="A105" s="287" t="s">
        <v>231</v>
      </c>
      <c r="B105" s="257"/>
      <c r="C105" s="257"/>
      <c r="D105" s="257"/>
      <c r="E105" s="257"/>
      <c r="F105" s="257"/>
      <c r="G105" s="257"/>
      <c r="H105" s="257"/>
      <c r="I105" s="257"/>
      <c r="J105" s="257"/>
      <c r="K105" s="257"/>
      <c r="L105" s="257"/>
      <c r="M105" s="257"/>
      <c r="N105" s="257"/>
      <c r="O105" s="257"/>
      <c r="P105" s="257"/>
      <c r="Q105" s="257"/>
      <c r="R105" s="266"/>
      <c r="S105" s="266"/>
      <c r="T105" s="266"/>
      <c r="U105" s="266"/>
      <c r="V105" s="266"/>
      <c r="W105" s="266"/>
      <c r="X105" s="257"/>
      <c r="Y105" s="266"/>
      <c r="Z105" s="266"/>
      <c r="AA105" s="257"/>
      <c r="AB105" s="266"/>
      <c r="AC105" s="266"/>
      <c r="AD105" s="267"/>
      <c r="AE105" s="267"/>
      <c r="AF105" s="267"/>
      <c r="AG105" s="267"/>
      <c r="AH105" s="267"/>
      <c r="AI105" s="267"/>
      <c r="AJ105" s="267"/>
      <c r="AK105" s="267"/>
      <c r="AL105" s="268"/>
    </row>
    <row r="106" spans="1:38" s="224" customFormat="1" ht="15" customHeight="1">
      <c r="A106" s="274" t="s">
        <v>221</v>
      </c>
      <c r="B106" s="258"/>
      <c r="C106" s="258"/>
      <c r="D106" s="258"/>
      <c r="E106" s="258"/>
      <c r="F106" s="258"/>
      <c r="G106" s="258"/>
      <c r="H106" s="258"/>
      <c r="I106" s="258"/>
      <c r="J106" s="258"/>
      <c r="K106" s="258"/>
      <c r="L106" s="258"/>
      <c r="M106" s="258"/>
      <c r="N106" s="258"/>
      <c r="O106" s="257"/>
      <c r="P106" s="257"/>
      <c r="Q106" s="257"/>
      <c r="R106" s="275"/>
      <c r="S106" s="275"/>
      <c r="T106" s="275"/>
      <c r="U106" s="275"/>
      <c r="V106" s="275"/>
      <c r="W106" s="275"/>
      <c r="X106" s="258"/>
      <c r="Y106" s="275"/>
      <c r="Z106" s="275"/>
      <c r="AA106" s="258"/>
      <c r="AB106" s="275"/>
      <c r="AC106" s="275"/>
      <c r="AD106" s="276"/>
      <c r="AE106" s="276"/>
      <c r="AF106" s="276"/>
      <c r="AG106" s="276"/>
      <c r="AH106" s="276"/>
      <c r="AI106" s="276"/>
      <c r="AJ106" s="276"/>
      <c r="AK106" s="276"/>
      <c r="AL106" s="277"/>
    </row>
    <row r="107" spans="1:38">
      <c r="A107" s="302" t="s">
        <v>242</v>
      </c>
      <c r="B107" s="303"/>
      <c r="C107" s="303"/>
      <c r="D107" s="303"/>
      <c r="E107" s="303"/>
      <c r="F107" s="303"/>
      <c r="G107" s="303"/>
      <c r="H107" s="303"/>
      <c r="I107" s="303"/>
      <c r="J107" s="303"/>
      <c r="K107" s="303"/>
      <c r="L107" s="303"/>
      <c r="M107" s="303"/>
      <c r="N107" s="303"/>
      <c r="O107" s="303"/>
      <c r="P107" s="303"/>
      <c r="Q107" s="303"/>
      <c r="R107" s="266"/>
      <c r="S107" s="266"/>
      <c r="T107" s="266"/>
      <c r="U107" s="266"/>
      <c r="V107" s="266"/>
      <c r="W107" s="266"/>
      <c r="X107" s="266"/>
      <c r="Y107" s="266"/>
      <c r="Z107" s="266"/>
      <c r="AA107" s="266"/>
      <c r="AB107" s="303"/>
      <c r="AC107" s="266"/>
      <c r="AD107" s="266"/>
      <c r="AE107" s="266"/>
      <c r="AF107" s="266"/>
      <c r="AG107" s="266"/>
      <c r="AH107" s="266"/>
      <c r="AI107" s="266"/>
      <c r="AJ107" s="266"/>
      <c r="AK107" s="266"/>
      <c r="AL107" s="278"/>
    </row>
    <row r="108" spans="1:38">
      <c r="A108" s="271"/>
      <c r="B108" s="257"/>
      <c r="C108" s="257"/>
      <c r="D108" s="257"/>
      <c r="E108" s="257"/>
      <c r="F108" s="257"/>
      <c r="G108" s="257"/>
      <c r="H108" s="257"/>
      <c r="I108" s="257"/>
      <c r="J108" s="257"/>
      <c r="K108" s="257"/>
      <c r="L108" s="257"/>
      <c r="M108" s="257"/>
      <c r="N108" s="257"/>
      <c r="O108" s="257"/>
      <c r="P108" s="257"/>
      <c r="Q108" s="257"/>
      <c r="R108" s="266"/>
      <c r="S108" s="266"/>
      <c r="T108" s="266"/>
      <c r="U108" s="266"/>
      <c r="V108" s="266"/>
      <c r="W108" s="266"/>
      <c r="X108" s="266"/>
      <c r="Y108" s="266"/>
      <c r="Z108" s="266"/>
      <c r="AA108" s="266"/>
      <c r="AB108" s="257"/>
      <c r="AC108" s="266"/>
      <c r="AD108" s="266"/>
      <c r="AE108" s="266"/>
      <c r="AF108" s="266"/>
      <c r="AG108" s="266"/>
      <c r="AH108" s="266"/>
      <c r="AI108" s="266"/>
      <c r="AJ108" s="266"/>
      <c r="AK108" s="266"/>
      <c r="AL108" s="278"/>
    </row>
    <row r="109" spans="1:38" s="299" customFormat="1">
      <c r="A109" s="279" t="s">
        <v>137</v>
      </c>
      <c r="B109" s="280"/>
      <c r="C109" s="280"/>
      <c r="D109" s="280"/>
      <c r="E109" s="280"/>
      <c r="F109" s="280"/>
      <c r="G109" s="280"/>
      <c r="H109" s="280"/>
      <c r="I109" s="280"/>
      <c r="J109" s="280"/>
      <c r="K109" s="280"/>
      <c r="L109" s="280"/>
      <c r="M109" s="280"/>
      <c r="N109" s="280"/>
      <c r="O109" s="280"/>
      <c r="P109" s="280"/>
      <c r="Q109" s="280"/>
      <c r="R109" s="281"/>
      <c r="S109" s="281"/>
      <c r="T109" s="281"/>
      <c r="U109" s="281"/>
      <c r="V109" s="281"/>
      <c r="W109" s="281"/>
      <c r="X109" s="281"/>
      <c r="Y109" s="281"/>
      <c r="Z109" s="281"/>
      <c r="AA109" s="281"/>
      <c r="AB109" s="281"/>
      <c r="AC109" s="281"/>
      <c r="AD109" s="280"/>
      <c r="AE109" s="281"/>
      <c r="AF109" s="281"/>
      <c r="AG109" s="280"/>
      <c r="AH109" s="282"/>
      <c r="AI109" s="282"/>
      <c r="AJ109" s="282"/>
      <c r="AK109" s="282"/>
      <c r="AL109" s="283"/>
    </row>
  </sheetData>
  <customSheetViews>
    <customSheetView guid="{3750D93B-2A32-4040-BAE5-F8408ECDBB1D}" showGridLines="0">
      <selection activeCell="A93" sqref="A93:N93"/>
      <pageMargins left="0" right="0" top="0" bottom="0" header="0" footer="0"/>
      <pageSetup paperSize="9" orientation="portrait"/>
    </customSheetView>
    <customSheetView guid="{1A030D3C-92EE-4DAF-ABAC-228947DF045D}" showGridLines="0">
      <selection activeCell="A93" sqref="A93:N93"/>
      <pageMargins left="0" right="0" top="0" bottom="0" header="0" footer="0"/>
      <pageSetup paperSize="9" orientation="portrait"/>
    </customSheetView>
    <customSheetView guid="{9EFA0E2E-4423-4194-BE85-A51AF61C76D7}" showGridLines="0">
      <pane ySplit="1" topLeftCell="A2" state="frozen"/>
      <selection activeCell="J55" sqref="J55"/>
      <pageMargins left="0" right="0" top="0" bottom="0" header="0" footer="0"/>
      <pageSetup paperSize="9" orientation="portrait"/>
    </customSheetView>
  </customSheetViews>
  <mergeCells count="1">
    <mergeCell ref="B86:C86"/>
  </mergeCells>
  <pageMargins left="0.511811024" right="0.511811024" top="0.78740157499999996" bottom="0.78740157499999996" header="0.31496062000000002" footer="0.31496062000000002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CFF"/>
  </sheetPr>
  <dimension ref="A1:AL109"/>
  <sheetViews>
    <sheetView topLeftCell="A73" workbookViewId="0">
      <selection activeCell="N77" sqref="N77"/>
    </sheetView>
  </sheetViews>
  <sheetFormatPr defaultColWidth="9.140625" defaultRowHeight="15"/>
  <cols>
    <col min="1" max="1" width="13.85546875" style="15" customWidth="1"/>
    <col min="2" max="2" width="23.85546875" style="15" customWidth="1"/>
    <col min="3" max="5" width="14.7109375" style="15" customWidth="1"/>
    <col min="6" max="11" width="9.140625" style="15"/>
    <col min="12" max="12" width="10.5703125" style="15" customWidth="1"/>
    <col min="13" max="16384" width="9.140625" style="15"/>
  </cols>
  <sheetData>
    <row r="1" spans="1:5" ht="36" customHeight="1">
      <c r="A1" s="168" t="s">
        <v>177</v>
      </c>
      <c r="B1" s="168" t="s">
        <v>6</v>
      </c>
      <c r="C1" s="168" t="s">
        <v>178</v>
      </c>
      <c r="D1" s="169" t="s">
        <v>179</v>
      </c>
      <c r="E1" s="169" t="s">
        <v>180</v>
      </c>
    </row>
    <row r="2" spans="1:5">
      <c r="A2" s="170" t="s">
        <v>40</v>
      </c>
      <c r="B2" s="93" t="s">
        <v>41</v>
      </c>
      <c r="C2" s="171">
        <v>123</v>
      </c>
      <c r="D2" s="40">
        <v>112</v>
      </c>
      <c r="E2" s="172">
        <f>D2/C2</f>
        <v>0.91056910569105687</v>
      </c>
    </row>
    <row r="3" spans="1:5">
      <c r="A3" s="170" t="s">
        <v>43</v>
      </c>
      <c r="B3" s="93" t="s">
        <v>44</v>
      </c>
      <c r="C3" s="171">
        <v>48</v>
      </c>
      <c r="D3" s="40">
        <v>54</v>
      </c>
      <c r="E3" s="172">
        <f t="shared" ref="E3:E66" si="0">D3/C3</f>
        <v>1.125</v>
      </c>
    </row>
    <row r="4" spans="1:5">
      <c r="A4" s="170" t="s">
        <v>47</v>
      </c>
      <c r="B4" s="93" t="s">
        <v>48</v>
      </c>
      <c r="C4" s="171">
        <v>68</v>
      </c>
      <c r="D4" s="40">
        <v>52</v>
      </c>
      <c r="E4" s="172">
        <f t="shared" si="0"/>
        <v>0.76470588235294112</v>
      </c>
    </row>
    <row r="5" spans="1:5">
      <c r="A5" s="170" t="s">
        <v>49</v>
      </c>
      <c r="B5" s="93" t="s">
        <v>50</v>
      </c>
      <c r="C5" s="171">
        <v>104</v>
      </c>
      <c r="D5" s="40">
        <v>126</v>
      </c>
      <c r="E5" s="172">
        <f t="shared" si="0"/>
        <v>1.2115384615384615</v>
      </c>
    </row>
    <row r="6" spans="1:5">
      <c r="A6" s="170" t="s">
        <v>49</v>
      </c>
      <c r="B6" s="93" t="s">
        <v>51</v>
      </c>
      <c r="C6" s="171">
        <v>45</v>
      </c>
      <c r="D6" s="40">
        <v>48</v>
      </c>
      <c r="E6" s="172">
        <f t="shared" si="0"/>
        <v>1.0666666666666667</v>
      </c>
    </row>
    <row r="7" spans="1:5">
      <c r="A7" s="170" t="s">
        <v>47</v>
      </c>
      <c r="B7" s="93" t="s">
        <v>52</v>
      </c>
      <c r="C7" s="171">
        <v>36</v>
      </c>
      <c r="D7" s="40">
        <v>35</v>
      </c>
      <c r="E7" s="172">
        <f t="shared" si="0"/>
        <v>0.97222222222222221</v>
      </c>
    </row>
    <row r="8" spans="1:5">
      <c r="A8" s="170" t="s">
        <v>49</v>
      </c>
      <c r="B8" s="93" t="s">
        <v>53</v>
      </c>
      <c r="C8" s="171">
        <v>124</v>
      </c>
      <c r="D8" s="40">
        <v>138</v>
      </c>
      <c r="E8" s="172">
        <f t="shared" si="0"/>
        <v>1.1129032258064515</v>
      </c>
    </row>
    <row r="9" spans="1:5">
      <c r="A9" s="170" t="s">
        <v>49</v>
      </c>
      <c r="B9" s="93" t="s">
        <v>54</v>
      </c>
      <c r="C9" s="171">
        <v>31</v>
      </c>
      <c r="D9" s="40">
        <v>21</v>
      </c>
      <c r="E9" s="172">
        <f t="shared" si="0"/>
        <v>0.67741935483870963</v>
      </c>
    </row>
    <row r="10" spans="1:5">
      <c r="A10" s="170" t="s">
        <v>40</v>
      </c>
      <c r="B10" s="93" t="s">
        <v>55</v>
      </c>
      <c r="C10" s="171">
        <v>495</v>
      </c>
      <c r="D10" s="40">
        <v>545</v>
      </c>
      <c r="E10" s="172">
        <f t="shared" si="0"/>
        <v>1.101010101010101</v>
      </c>
    </row>
    <row r="11" spans="1:5">
      <c r="A11" s="170" t="s">
        <v>49</v>
      </c>
      <c r="B11" s="93" t="s">
        <v>56</v>
      </c>
      <c r="C11" s="171">
        <v>53</v>
      </c>
      <c r="D11" s="40">
        <v>52</v>
      </c>
      <c r="E11" s="172">
        <f t="shared" si="0"/>
        <v>0.98113207547169812</v>
      </c>
    </row>
    <row r="12" spans="1:5">
      <c r="A12" s="170" t="s">
        <v>47</v>
      </c>
      <c r="B12" s="93" t="s">
        <v>58</v>
      </c>
      <c r="C12" s="171">
        <v>140</v>
      </c>
      <c r="D12" s="40">
        <v>107</v>
      </c>
      <c r="E12" s="172">
        <f t="shared" si="0"/>
        <v>0.76428571428571423</v>
      </c>
    </row>
    <row r="13" spans="1:5">
      <c r="A13" s="170" t="s">
        <v>43</v>
      </c>
      <c r="B13" s="93" t="s">
        <v>59</v>
      </c>
      <c r="C13" s="171">
        <v>223</v>
      </c>
      <c r="D13" s="40">
        <v>176</v>
      </c>
      <c r="E13" s="172">
        <f t="shared" si="0"/>
        <v>0.78923766816143492</v>
      </c>
    </row>
    <row r="14" spans="1:5">
      <c r="A14" s="170" t="s">
        <v>43</v>
      </c>
      <c r="B14" s="93" t="s">
        <v>60</v>
      </c>
      <c r="C14" s="171">
        <v>78</v>
      </c>
      <c r="D14" s="40">
        <v>63</v>
      </c>
      <c r="E14" s="172">
        <f t="shared" si="0"/>
        <v>0.80769230769230771</v>
      </c>
    </row>
    <row r="15" spans="1:5">
      <c r="A15" s="170" t="s">
        <v>49</v>
      </c>
      <c r="B15" s="93" t="s">
        <v>61</v>
      </c>
      <c r="C15" s="171">
        <v>31</v>
      </c>
      <c r="D15" s="40">
        <v>17</v>
      </c>
      <c r="E15" s="172">
        <f t="shared" si="0"/>
        <v>0.54838709677419351</v>
      </c>
    </row>
    <row r="16" spans="1:5">
      <c r="A16" s="170" t="s">
        <v>40</v>
      </c>
      <c r="B16" s="93" t="s">
        <v>62</v>
      </c>
      <c r="C16" s="171">
        <v>78</v>
      </c>
      <c r="D16" s="40">
        <v>90</v>
      </c>
      <c r="E16" s="172">
        <f t="shared" si="0"/>
        <v>1.1538461538461537</v>
      </c>
    </row>
    <row r="17" spans="1:5">
      <c r="A17" s="170" t="s">
        <v>49</v>
      </c>
      <c r="B17" s="93" t="s">
        <v>63</v>
      </c>
      <c r="C17" s="171">
        <v>819</v>
      </c>
      <c r="D17" s="40">
        <v>742</v>
      </c>
      <c r="E17" s="172">
        <f t="shared" si="0"/>
        <v>0.90598290598290598</v>
      </c>
    </row>
    <row r="18" spans="1:5">
      <c r="A18" s="170" t="s">
        <v>40</v>
      </c>
      <c r="B18" s="93" t="s">
        <v>64</v>
      </c>
      <c r="C18" s="171">
        <v>1668</v>
      </c>
      <c r="D18" s="40">
        <v>1453</v>
      </c>
      <c r="E18" s="172">
        <f t="shared" si="0"/>
        <v>0.87110311750599523</v>
      </c>
    </row>
    <row r="19" spans="1:5">
      <c r="A19" s="170" t="s">
        <v>49</v>
      </c>
      <c r="B19" s="93" t="s">
        <v>65</v>
      </c>
      <c r="C19" s="171">
        <v>142</v>
      </c>
      <c r="D19" s="40">
        <v>141</v>
      </c>
      <c r="E19" s="172">
        <f t="shared" si="0"/>
        <v>0.99295774647887325</v>
      </c>
    </row>
    <row r="20" spans="1:5">
      <c r="A20" s="170" t="s">
        <v>47</v>
      </c>
      <c r="B20" s="93" t="s">
        <v>66</v>
      </c>
      <c r="C20" s="171">
        <v>499</v>
      </c>
      <c r="D20" s="40">
        <v>443</v>
      </c>
      <c r="E20" s="172">
        <f t="shared" si="0"/>
        <v>0.88777555110220441</v>
      </c>
    </row>
    <row r="21" spans="1:5">
      <c r="A21" s="170" t="s">
        <v>43</v>
      </c>
      <c r="B21" s="93" t="s">
        <v>67</v>
      </c>
      <c r="C21" s="171">
        <v>147</v>
      </c>
      <c r="D21" s="40">
        <v>154</v>
      </c>
      <c r="E21" s="172">
        <f t="shared" si="0"/>
        <v>1.0476190476190477</v>
      </c>
    </row>
    <row r="22" spans="1:5">
      <c r="A22" s="170" t="s">
        <v>40</v>
      </c>
      <c r="B22" s="93" t="s">
        <v>68</v>
      </c>
      <c r="C22" s="171">
        <v>57</v>
      </c>
      <c r="D22" s="40">
        <v>50</v>
      </c>
      <c r="E22" s="172">
        <f t="shared" si="0"/>
        <v>0.8771929824561403</v>
      </c>
    </row>
    <row r="23" spans="1:5">
      <c r="A23" s="170" t="s">
        <v>49</v>
      </c>
      <c r="B23" s="93" t="s">
        <v>69</v>
      </c>
      <c r="C23" s="171">
        <v>19</v>
      </c>
      <c r="D23" s="40">
        <v>18</v>
      </c>
      <c r="E23" s="172">
        <f t="shared" si="0"/>
        <v>0.94736842105263153</v>
      </c>
    </row>
    <row r="24" spans="1:5">
      <c r="A24" s="170" t="s">
        <v>40</v>
      </c>
      <c r="B24" s="93" t="s">
        <v>70</v>
      </c>
      <c r="C24" s="171">
        <v>170</v>
      </c>
      <c r="D24" s="40">
        <v>137</v>
      </c>
      <c r="E24" s="172">
        <f t="shared" si="0"/>
        <v>0.80588235294117649</v>
      </c>
    </row>
    <row r="25" spans="1:5">
      <c r="A25" s="170" t="s">
        <v>49</v>
      </c>
      <c r="B25" s="93" t="s">
        <v>71</v>
      </c>
      <c r="C25" s="171">
        <v>29</v>
      </c>
      <c r="D25" s="40">
        <v>34</v>
      </c>
      <c r="E25" s="172">
        <f t="shared" si="0"/>
        <v>1.1724137931034482</v>
      </c>
    </row>
    <row r="26" spans="1:5">
      <c r="A26" s="170" t="s">
        <v>43</v>
      </c>
      <c r="B26" s="93" t="s">
        <v>72</v>
      </c>
      <c r="C26" s="171">
        <v>106</v>
      </c>
      <c r="D26" s="40">
        <v>84</v>
      </c>
      <c r="E26" s="172">
        <f t="shared" si="0"/>
        <v>0.79245283018867929</v>
      </c>
    </row>
    <row r="27" spans="1:5">
      <c r="A27" s="170" t="s">
        <v>40</v>
      </c>
      <c r="B27" s="93" t="s">
        <v>73</v>
      </c>
      <c r="C27" s="171">
        <v>72</v>
      </c>
      <c r="D27" s="40">
        <v>81</v>
      </c>
      <c r="E27" s="172">
        <f t="shared" si="0"/>
        <v>1.125</v>
      </c>
    </row>
    <row r="28" spans="1:5">
      <c r="A28" s="170" t="s">
        <v>47</v>
      </c>
      <c r="B28" s="93" t="s">
        <v>74</v>
      </c>
      <c r="C28" s="171">
        <v>46</v>
      </c>
      <c r="D28" s="40">
        <v>47</v>
      </c>
      <c r="E28" s="172">
        <f t="shared" si="0"/>
        <v>1.0217391304347827</v>
      </c>
    </row>
    <row r="29" spans="1:5">
      <c r="A29" s="170" t="s">
        <v>49</v>
      </c>
      <c r="B29" s="93" t="s">
        <v>75</v>
      </c>
      <c r="C29" s="171">
        <v>135</v>
      </c>
      <c r="D29" s="40">
        <v>118</v>
      </c>
      <c r="E29" s="172">
        <f t="shared" si="0"/>
        <v>0.87407407407407411</v>
      </c>
    </row>
    <row r="30" spans="1:5">
      <c r="A30" s="170" t="s">
        <v>40</v>
      </c>
      <c r="B30" s="93" t="s">
        <v>76</v>
      </c>
      <c r="C30" s="171">
        <v>616</v>
      </c>
      <c r="D30" s="40">
        <v>518</v>
      </c>
      <c r="E30" s="172">
        <f t="shared" si="0"/>
        <v>0.84090909090909094</v>
      </c>
    </row>
    <row r="31" spans="1:5">
      <c r="A31" s="170" t="s">
        <v>40</v>
      </c>
      <c r="B31" s="93" t="s">
        <v>77</v>
      </c>
      <c r="C31" s="171">
        <v>140</v>
      </c>
      <c r="D31" s="40">
        <v>153</v>
      </c>
      <c r="E31" s="172">
        <f t="shared" si="0"/>
        <v>1.0928571428571427</v>
      </c>
    </row>
    <row r="32" spans="1:5">
      <c r="A32" s="170" t="s">
        <v>40</v>
      </c>
      <c r="B32" s="93" t="s">
        <v>78</v>
      </c>
      <c r="C32" s="171">
        <v>41</v>
      </c>
      <c r="D32" s="40">
        <v>37</v>
      </c>
      <c r="E32" s="172">
        <f t="shared" si="0"/>
        <v>0.90243902439024393</v>
      </c>
    </row>
    <row r="33" spans="1:5">
      <c r="A33" s="170" t="s">
        <v>49</v>
      </c>
      <c r="B33" s="93" t="s">
        <v>79</v>
      </c>
      <c r="C33" s="171">
        <v>55</v>
      </c>
      <c r="D33" s="40">
        <v>54</v>
      </c>
      <c r="E33" s="172">
        <f t="shared" si="0"/>
        <v>0.98181818181818181</v>
      </c>
    </row>
    <row r="34" spans="1:5">
      <c r="A34" s="170" t="s">
        <v>49</v>
      </c>
      <c r="B34" s="93" t="s">
        <v>80</v>
      </c>
      <c r="C34" s="171">
        <v>43</v>
      </c>
      <c r="D34" s="40">
        <v>44</v>
      </c>
      <c r="E34" s="172">
        <f t="shared" si="0"/>
        <v>1.0232558139534884</v>
      </c>
    </row>
    <row r="35" spans="1:5">
      <c r="A35" s="170" t="s">
        <v>49</v>
      </c>
      <c r="B35" s="93" t="s">
        <v>81</v>
      </c>
      <c r="C35" s="171">
        <v>52</v>
      </c>
      <c r="D35" s="40">
        <v>58</v>
      </c>
      <c r="E35" s="172">
        <f t="shared" si="0"/>
        <v>1.1153846153846154</v>
      </c>
    </row>
    <row r="36" spans="1:5">
      <c r="A36" s="170" t="s">
        <v>40</v>
      </c>
      <c r="B36" s="93" t="s">
        <v>82</v>
      </c>
      <c r="C36" s="171">
        <v>42</v>
      </c>
      <c r="D36" s="40">
        <v>42</v>
      </c>
      <c r="E36" s="172">
        <f t="shared" si="0"/>
        <v>1</v>
      </c>
    </row>
    <row r="37" spans="1:5">
      <c r="A37" s="170" t="s">
        <v>49</v>
      </c>
      <c r="B37" s="93" t="s">
        <v>83</v>
      </c>
      <c r="C37" s="171">
        <v>198</v>
      </c>
      <c r="D37" s="40">
        <v>152</v>
      </c>
      <c r="E37" s="172">
        <f t="shared" si="0"/>
        <v>0.76767676767676762</v>
      </c>
    </row>
    <row r="38" spans="1:5">
      <c r="A38" s="170" t="s">
        <v>40</v>
      </c>
      <c r="B38" s="93" t="s">
        <v>84</v>
      </c>
      <c r="C38" s="171">
        <v>50</v>
      </c>
      <c r="D38" s="40">
        <v>47</v>
      </c>
      <c r="E38" s="172">
        <f t="shared" si="0"/>
        <v>0.94</v>
      </c>
    </row>
    <row r="39" spans="1:5">
      <c r="A39" s="170" t="s">
        <v>49</v>
      </c>
      <c r="B39" s="93" t="s">
        <v>85</v>
      </c>
      <c r="C39" s="171">
        <v>140</v>
      </c>
      <c r="D39" s="40">
        <v>131</v>
      </c>
      <c r="E39" s="172">
        <f t="shared" si="0"/>
        <v>0.93571428571428572</v>
      </c>
    </row>
    <row r="40" spans="1:5">
      <c r="A40" s="170" t="s">
        <v>43</v>
      </c>
      <c r="B40" s="93" t="s">
        <v>86</v>
      </c>
      <c r="C40" s="171">
        <v>169</v>
      </c>
      <c r="D40" s="40">
        <v>169</v>
      </c>
      <c r="E40" s="172">
        <f t="shared" si="0"/>
        <v>1</v>
      </c>
    </row>
    <row r="41" spans="1:5">
      <c r="A41" s="170" t="s">
        <v>49</v>
      </c>
      <c r="B41" s="93" t="s">
        <v>87</v>
      </c>
      <c r="C41" s="171">
        <v>46</v>
      </c>
      <c r="D41" s="40">
        <v>58</v>
      </c>
      <c r="E41" s="172">
        <f t="shared" si="0"/>
        <v>1.2608695652173914</v>
      </c>
    </row>
    <row r="42" spans="1:5">
      <c r="A42" s="170" t="s">
        <v>40</v>
      </c>
      <c r="B42" s="93" t="s">
        <v>88</v>
      </c>
      <c r="C42" s="171">
        <v>52</v>
      </c>
      <c r="D42" s="40">
        <v>61</v>
      </c>
      <c r="E42" s="172">
        <f t="shared" si="0"/>
        <v>1.1730769230769231</v>
      </c>
    </row>
    <row r="43" spans="1:5">
      <c r="A43" s="170" t="s">
        <v>40</v>
      </c>
      <c r="B43" s="93" t="s">
        <v>89</v>
      </c>
      <c r="C43" s="171">
        <v>42</v>
      </c>
      <c r="D43" s="40">
        <v>33</v>
      </c>
      <c r="E43" s="172">
        <f t="shared" si="0"/>
        <v>0.7857142857142857</v>
      </c>
    </row>
    <row r="44" spans="1:5">
      <c r="A44" s="170" t="s">
        <v>47</v>
      </c>
      <c r="B44" s="93" t="s">
        <v>90</v>
      </c>
      <c r="C44" s="171">
        <v>953</v>
      </c>
      <c r="D44" s="40">
        <v>833</v>
      </c>
      <c r="E44" s="172">
        <f t="shared" si="0"/>
        <v>0.87408184679958023</v>
      </c>
    </row>
    <row r="45" spans="1:5">
      <c r="A45" s="170" t="s">
        <v>47</v>
      </c>
      <c r="B45" s="93" t="s">
        <v>91</v>
      </c>
      <c r="C45" s="171">
        <v>51</v>
      </c>
      <c r="D45" s="40">
        <v>52</v>
      </c>
      <c r="E45" s="172">
        <f t="shared" si="0"/>
        <v>1.0196078431372548</v>
      </c>
    </row>
    <row r="46" spans="1:5">
      <c r="A46" s="170" t="s">
        <v>49</v>
      </c>
      <c r="B46" s="93" t="s">
        <v>92</v>
      </c>
      <c r="C46" s="171">
        <v>193</v>
      </c>
      <c r="D46" s="40">
        <v>159</v>
      </c>
      <c r="E46" s="172">
        <f t="shared" si="0"/>
        <v>0.82383419689119175</v>
      </c>
    </row>
    <row r="47" spans="1:5">
      <c r="A47" s="170" t="s">
        <v>40</v>
      </c>
      <c r="B47" s="93" t="s">
        <v>93</v>
      </c>
      <c r="C47" s="171">
        <v>67</v>
      </c>
      <c r="D47" s="40">
        <v>63</v>
      </c>
      <c r="E47" s="172">
        <f t="shared" si="0"/>
        <v>0.94029850746268662</v>
      </c>
    </row>
    <row r="48" spans="1:5">
      <c r="A48" s="170" t="s">
        <v>47</v>
      </c>
      <c r="B48" s="93" t="s">
        <v>94</v>
      </c>
      <c r="C48" s="171">
        <v>70</v>
      </c>
      <c r="D48" s="40">
        <v>58</v>
      </c>
      <c r="E48" s="172">
        <f t="shared" si="0"/>
        <v>0.82857142857142863</v>
      </c>
    </row>
    <row r="49" spans="1:5">
      <c r="A49" s="170" t="s">
        <v>49</v>
      </c>
      <c r="B49" s="93" t="s">
        <v>95</v>
      </c>
      <c r="C49" s="171">
        <v>104</v>
      </c>
      <c r="D49" s="40">
        <v>79</v>
      </c>
      <c r="E49" s="172">
        <f t="shared" si="0"/>
        <v>0.75961538461538458</v>
      </c>
    </row>
    <row r="50" spans="1:5">
      <c r="A50" s="170" t="s">
        <v>43</v>
      </c>
      <c r="B50" s="93" t="s">
        <v>96</v>
      </c>
      <c r="C50" s="171">
        <v>84</v>
      </c>
      <c r="D50" s="40">
        <v>95</v>
      </c>
      <c r="E50" s="172">
        <f t="shared" si="0"/>
        <v>1.1309523809523809</v>
      </c>
    </row>
    <row r="51" spans="1:5">
      <c r="A51" s="170" t="s">
        <v>43</v>
      </c>
      <c r="B51" s="93" t="s">
        <v>97</v>
      </c>
      <c r="C51" s="171">
        <v>30</v>
      </c>
      <c r="D51" s="40">
        <v>18</v>
      </c>
      <c r="E51" s="172">
        <f t="shared" si="0"/>
        <v>0.6</v>
      </c>
    </row>
    <row r="52" spans="1:5">
      <c r="A52" s="170" t="s">
        <v>49</v>
      </c>
      <c r="B52" s="93" t="s">
        <v>98</v>
      </c>
      <c r="C52" s="171">
        <v>83</v>
      </c>
      <c r="D52" s="40">
        <v>77</v>
      </c>
      <c r="E52" s="172">
        <f t="shared" si="0"/>
        <v>0.92771084337349397</v>
      </c>
    </row>
    <row r="53" spans="1:5">
      <c r="A53" s="170" t="s">
        <v>49</v>
      </c>
      <c r="B53" s="93" t="s">
        <v>99</v>
      </c>
      <c r="C53" s="171">
        <v>62</v>
      </c>
      <c r="D53" s="40">
        <v>48</v>
      </c>
      <c r="E53" s="172">
        <f t="shared" si="0"/>
        <v>0.77419354838709675</v>
      </c>
    </row>
    <row r="54" spans="1:5">
      <c r="A54" s="170" t="s">
        <v>43</v>
      </c>
      <c r="B54" s="93" t="s">
        <v>100</v>
      </c>
      <c r="C54" s="171">
        <v>237</v>
      </c>
      <c r="D54" s="40">
        <v>226</v>
      </c>
      <c r="E54" s="172">
        <f t="shared" si="0"/>
        <v>0.95358649789029537</v>
      </c>
    </row>
    <row r="55" spans="1:5">
      <c r="A55" s="170" t="s">
        <v>47</v>
      </c>
      <c r="B55" s="93" t="s">
        <v>101</v>
      </c>
      <c r="C55" s="171">
        <v>63</v>
      </c>
      <c r="D55" s="40">
        <v>74</v>
      </c>
      <c r="E55" s="172">
        <f t="shared" si="0"/>
        <v>1.1746031746031746</v>
      </c>
    </row>
    <row r="56" spans="1:5">
      <c r="A56" s="170" t="s">
        <v>43</v>
      </c>
      <c r="B56" s="93" t="s">
        <v>102</v>
      </c>
      <c r="C56" s="171">
        <v>108</v>
      </c>
      <c r="D56" s="40">
        <v>117</v>
      </c>
      <c r="E56" s="172">
        <f t="shared" si="0"/>
        <v>1.0833333333333333</v>
      </c>
    </row>
    <row r="57" spans="1:5">
      <c r="A57" s="170" t="s">
        <v>43</v>
      </c>
      <c r="B57" s="93" t="s">
        <v>103</v>
      </c>
      <c r="C57" s="171">
        <v>113</v>
      </c>
      <c r="D57" s="40">
        <v>125</v>
      </c>
      <c r="E57" s="172">
        <f t="shared" si="0"/>
        <v>1.1061946902654867</v>
      </c>
    </row>
    <row r="58" spans="1:5">
      <c r="A58" s="170" t="s">
        <v>49</v>
      </c>
      <c r="B58" s="93" t="s">
        <v>104</v>
      </c>
      <c r="C58" s="171">
        <v>110</v>
      </c>
      <c r="D58" s="40">
        <v>97</v>
      </c>
      <c r="E58" s="172">
        <f t="shared" si="0"/>
        <v>0.88181818181818183</v>
      </c>
    </row>
    <row r="59" spans="1:5">
      <c r="A59" s="170" t="s">
        <v>43</v>
      </c>
      <c r="B59" s="93" t="s">
        <v>105</v>
      </c>
      <c r="C59" s="171">
        <v>17</v>
      </c>
      <c r="D59" s="40">
        <v>30</v>
      </c>
      <c r="E59" s="172">
        <f t="shared" si="0"/>
        <v>1.7647058823529411</v>
      </c>
    </row>
    <row r="60" spans="1:5">
      <c r="A60" s="170" t="s">
        <v>49</v>
      </c>
      <c r="B60" s="93" t="s">
        <v>106</v>
      </c>
      <c r="C60" s="171">
        <v>71</v>
      </c>
      <c r="D60" s="40">
        <v>69</v>
      </c>
      <c r="E60" s="172">
        <f t="shared" si="0"/>
        <v>0.971830985915493</v>
      </c>
    </row>
    <row r="61" spans="1:5">
      <c r="A61" s="170" t="s">
        <v>47</v>
      </c>
      <c r="B61" s="93" t="s">
        <v>107</v>
      </c>
      <c r="C61" s="171">
        <v>95</v>
      </c>
      <c r="D61" s="40">
        <v>110</v>
      </c>
      <c r="E61" s="172">
        <f t="shared" si="0"/>
        <v>1.1578947368421053</v>
      </c>
    </row>
    <row r="62" spans="1:5">
      <c r="A62" s="170" t="s">
        <v>49</v>
      </c>
      <c r="B62" s="93" t="s">
        <v>108</v>
      </c>
      <c r="C62" s="171">
        <v>40</v>
      </c>
      <c r="D62" s="40">
        <v>44</v>
      </c>
      <c r="E62" s="172">
        <f t="shared" si="0"/>
        <v>1.1000000000000001</v>
      </c>
    </row>
    <row r="63" spans="1:5">
      <c r="A63" s="170" t="s">
        <v>40</v>
      </c>
      <c r="B63" s="93" t="s">
        <v>109</v>
      </c>
      <c r="C63" s="171">
        <v>36</v>
      </c>
      <c r="D63" s="40">
        <v>41</v>
      </c>
      <c r="E63" s="172">
        <f t="shared" si="0"/>
        <v>1.1388888888888888</v>
      </c>
    </row>
    <row r="64" spans="1:5">
      <c r="A64" s="170" t="s">
        <v>40</v>
      </c>
      <c r="B64" s="93" t="s">
        <v>110</v>
      </c>
      <c r="C64" s="171">
        <v>213</v>
      </c>
      <c r="D64" s="40">
        <v>216</v>
      </c>
      <c r="E64" s="172">
        <f t="shared" si="0"/>
        <v>1.0140845070422535</v>
      </c>
    </row>
    <row r="65" spans="1:14">
      <c r="A65" s="170" t="s">
        <v>40</v>
      </c>
      <c r="B65" s="93" t="s">
        <v>111</v>
      </c>
      <c r="C65" s="171">
        <v>107</v>
      </c>
      <c r="D65" s="40">
        <v>89</v>
      </c>
      <c r="E65" s="172">
        <f t="shared" si="0"/>
        <v>0.83177570093457942</v>
      </c>
    </row>
    <row r="66" spans="1:14">
      <c r="A66" s="170" t="s">
        <v>47</v>
      </c>
      <c r="B66" s="93" t="s">
        <v>112</v>
      </c>
      <c r="C66" s="171">
        <v>37</v>
      </c>
      <c r="D66" s="40">
        <v>40</v>
      </c>
      <c r="E66" s="172">
        <f t="shared" si="0"/>
        <v>1.0810810810810811</v>
      </c>
    </row>
    <row r="67" spans="1:14">
      <c r="A67" s="170" t="s">
        <v>47</v>
      </c>
      <c r="B67" s="93" t="s">
        <v>113</v>
      </c>
      <c r="C67" s="171">
        <v>168</v>
      </c>
      <c r="D67" s="40">
        <v>160</v>
      </c>
      <c r="E67" s="172">
        <f t="shared" ref="E67:E79" si="1">D67/C67</f>
        <v>0.95238095238095233</v>
      </c>
    </row>
    <row r="68" spans="1:14">
      <c r="A68" s="170" t="s">
        <v>49</v>
      </c>
      <c r="B68" s="93" t="s">
        <v>114</v>
      </c>
      <c r="C68" s="171">
        <v>38</v>
      </c>
      <c r="D68" s="40">
        <v>38</v>
      </c>
      <c r="E68" s="172">
        <f t="shared" si="1"/>
        <v>1</v>
      </c>
    </row>
    <row r="69" spans="1:14">
      <c r="A69" s="170" t="s">
        <v>43</v>
      </c>
      <c r="B69" s="93" t="s">
        <v>115</v>
      </c>
      <c r="C69" s="171">
        <v>694</v>
      </c>
      <c r="D69" s="40">
        <v>554</v>
      </c>
      <c r="E69" s="172">
        <f t="shared" si="1"/>
        <v>0.79827089337175794</v>
      </c>
    </row>
    <row r="70" spans="1:14">
      <c r="A70" s="170" t="s">
        <v>47</v>
      </c>
      <c r="B70" s="93" t="s">
        <v>116</v>
      </c>
      <c r="C70" s="171">
        <v>44</v>
      </c>
      <c r="D70" s="40">
        <v>38</v>
      </c>
      <c r="E70" s="172">
        <f t="shared" si="1"/>
        <v>0.86363636363636365</v>
      </c>
    </row>
    <row r="71" spans="1:14">
      <c r="A71" s="170" t="s">
        <v>40</v>
      </c>
      <c r="B71" s="93" t="s">
        <v>117</v>
      </c>
      <c r="C71" s="171">
        <v>2559</v>
      </c>
      <c r="D71" s="40">
        <v>2262</v>
      </c>
      <c r="E71" s="172">
        <f t="shared" si="1"/>
        <v>0.88393903868698709</v>
      </c>
    </row>
    <row r="72" spans="1:14">
      <c r="A72" s="170" t="s">
        <v>47</v>
      </c>
      <c r="B72" s="93" t="s">
        <v>118</v>
      </c>
      <c r="C72" s="171">
        <v>145</v>
      </c>
      <c r="D72" s="40">
        <v>159</v>
      </c>
      <c r="E72" s="172">
        <f t="shared" si="1"/>
        <v>1.096551724137931</v>
      </c>
    </row>
    <row r="73" spans="1:14">
      <c r="A73" s="170" t="s">
        <v>49</v>
      </c>
      <c r="B73" s="93" t="s">
        <v>119</v>
      </c>
      <c r="C73" s="171">
        <v>88</v>
      </c>
      <c r="D73" s="40">
        <v>94</v>
      </c>
      <c r="E73" s="172">
        <f t="shared" si="1"/>
        <v>1.0681818181818181</v>
      </c>
    </row>
    <row r="74" spans="1:14">
      <c r="A74" s="170" t="s">
        <v>40</v>
      </c>
      <c r="B74" s="93" t="s">
        <v>120</v>
      </c>
      <c r="C74" s="171">
        <v>106</v>
      </c>
      <c r="D74" s="40">
        <v>114</v>
      </c>
      <c r="E74" s="172">
        <f t="shared" si="1"/>
        <v>1.0754716981132075</v>
      </c>
    </row>
    <row r="75" spans="1:14">
      <c r="A75" s="170" t="s">
        <v>40</v>
      </c>
      <c r="B75" s="93" t="s">
        <v>121</v>
      </c>
      <c r="C75" s="171">
        <v>314</v>
      </c>
      <c r="D75" s="40">
        <v>318</v>
      </c>
      <c r="E75" s="172">
        <f t="shared" si="1"/>
        <v>1.0127388535031847</v>
      </c>
    </row>
    <row r="76" spans="1:14">
      <c r="A76" s="170" t="s">
        <v>43</v>
      </c>
      <c r="B76" s="93" t="s">
        <v>122</v>
      </c>
      <c r="C76" s="171">
        <v>35</v>
      </c>
      <c r="D76" s="40">
        <v>42</v>
      </c>
      <c r="E76" s="172">
        <f t="shared" si="1"/>
        <v>1.2</v>
      </c>
    </row>
    <row r="77" spans="1:14">
      <c r="A77" s="170" t="s">
        <v>47</v>
      </c>
      <c r="B77" s="93" t="s">
        <v>123</v>
      </c>
      <c r="C77" s="171">
        <v>98</v>
      </c>
      <c r="D77" s="40">
        <v>88</v>
      </c>
      <c r="E77" s="172">
        <f t="shared" si="1"/>
        <v>0.89795918367346939</v>
      </c>
    </row>
    <row r="78" spans="1:14">
      <c r="A78" s="170" t="s">
        <v>40</v>
      </c>
      <c r="B78" s="93" t="s">
        <v>124</v>
      </c>
      <c r="C78" s="171">
        <v>1883</v>
      </c>
      <c r="D78" s="40">
        <v>1812</v>
      </c>
      <c r="E78" s="172">
        <f t="shared" si="1"/>
        <v>0.96229421136484339</v>
      </c>
      <c r="N78" s="15" t="s">
        <v>0</v>
      </c>
    </row>
    <row r="79" spans="1:14">
      <c r="A79" s="170" t="s">
        <v>40</v>
      </c>
      <c r="B79" s="93" t="s">
        <v>125</v>
      </c>
      <c r="C79" s="171">
        <v>1200</v>
      </c>
      <c r="D79" s="40">
        <v>1257</v>
      </c>
      <c r="E79" s="172">
        <f t="shared" si="1"/>
        <v>1.0475000000000001</v>
      </c>
    </row>
    <row r="81" spans="1:37" s="14" customFormat="1">
      <c r="B81" s="40" t="s">
        <v>126</v>
      </c>
      <c r="C81" s="173">
        <f>SUMIF($A$2:$A$79,"Norte",C$2:C$79)</f>
        <v>2089</v>
      </c>
      <c r="D81" s="121">
        <f>SUMIF($A$2:$A$79,"Norte",D$2:D$79)</f>
        <v>1907</v>
      </c>
      <c r="E81" s="172">
        <f>D81/C81</f>
        <v>0.91287697462900907</v>
      </c>
      <c r="K81" s="14" t="s">
        <v>0</v>
      </c>
    </row>
    <row r="82" spans="1:37" s="14" customFormat="1">
      <c r="B82" s="40" t="s">
        <v>127</v>
      </c>
      <c r="C82" s="173">
        <f>SUMIF($A$2:$A$79,"CENTRAL",C$2:C$79)</f>
        <v>2513</v>
      </c>
      <c r="D82" s="121">
        <f>SUMIF($A$2:$A$79,"CENTRAL",D$2:D$79)</f>
        <v>2296</v>
      </c>
      <c r="E82" s="172">
        <f t="shared" ref="E82:E85" si="2">D82/C82</f>
        <v>0.91364902506963785</v>
      </c>
    </row>
    <row r="83" spans="1:37" s="14" customFormat="1">
      <c r="B83" s="40" t="s">
        <v>128</v>
      </c>
      <c r="C83" s="173">
        <f>SUMIF($A$2:$A$79,"METROPOLITANA",C$2:C$79)</f>
        <v>10131</v>
      </c>
      <c r="D83" s="121">
        <f>SUMIF($A$2:$A$79,"METROPOLITANA",D$2:D$79)</f>
        <v>9531</v>
      </c>
      <c r="E83" s="172">
        <f t="shared" si="2"/>
        <v>0.94077583654130881</v>
      </c>
      <c r="J83" s="14" t="s">
        <v>0</v>
      </c>
    </row>
    <row r="84" spans="1:37" s="14" customFormat="1">
      <c r="B84" s="40" t="s">
        <v>129</v>
      </c>
      <c r="C84" s="173">
        <f>SUMIF($A$2:$A$79,"SUL",C$2:C$79)</f>
        <v>2855</v>
      </c>
      <c r="D84" s="121">
        <f>SUMIF($A$2:$A$79,"SUL",D$2:D$79)</f>
        <v>2657</v>
      </c>
      <c r="E84" s="172">
        <f t="shared" si="2"/>
        <v>0.93064798598949217</v>
      </c>
    </row>
    <row r="85" spans="1:37" s="14" customFormat="1">
      <c r="B85" s="174" t="s">
        <v>181</v>
      </c>
      <c r="C85" s="175">
        <f>SUM(C2:C79)</f>
        <v>17588</v>
      </c>
      <c r="D85" s="176">
        <f>SUM(D2:D79)</f>
        <v>16391</v>
      </c>
      <c r="E85" s="172">
        <f t="shared" si="2"/>
        <v>0.93194223334091431</v>
      </c>
      <c r="F85" s="295"/>
    </row>
    <row r="86" spans="1:37" s="14" customFormat="1">
      <c r="B86" s="345" t="s">
        <v>131</v>
      </c>
      <c r="C86" s="346"/>
      <c r="D86" s="347"/>
      <c r="E86" s="177">
        <f>COUNTIF(E2:E79,"&gt;=0,95")/78</f>
        <v>0.55128205128205132</v>
      </c>
    </row>
    <row r="90" spans="1:37" s="167" customFormat="1">
      <c r="A90" s="15"/>
      <c r="B90" s="15"/>
      <c r="C90" s="15"/>
      <c r="D90" s="15"/>
      <c r="E90" s="15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179"/>
      <c r="R90" s="179"/>
      <c r="S90" s="180"/>
      <c r="T90" s="180"/>
      <c r="U90" s="14"/>
      <c r="V90" s="14"/>
      <c r="W90" s="14"/>
      <c r="X90" s="14"/>
      <c r="Y90" s="14"/>
      <c r="Z90" s="14"/>
      <c r="AA90" s="14"/>
      <c r="AB90" s="14"/>
      <c r="AC90" s="14"/>
      <c r="AD90" s="14"/>
      <c r="AE90" s="15"/>
      <c r="AF90" s="15"/>
      <c r="AG90" s="15"/>
      <c r="AH90" s="15"/>
    </row>
    <row r="91" spans="1:37" s="149" customFormat="1">
      <c r="A91" s="231" t="s">
        <v>235</v>
      </c>
      <c r="B91" s="232"/>
      <c r="C91" s="232"/>
      <c r="D91" s="232"/>
      <c r="E91" s="232"/>
      <c r="F91" s="232" t="s">
        <v>0</v>
      </c>
      <c r="G91" s="232"/>
      <c r="H91" s="232"/>
      <c r="I91" s="232"/>
      <c r="J91" s="232"/>
      <c r="K91" s="232"/>
      <c r="L91" s="232"/>
      <c r="M91" s="232"/>
      <c r="N91" s="232"/>
      <c r="O91" s="232"/>
      <c r="P91" s="233"/>
      <c r="Q91" s="233"/>
      <c r="R91" s="234"/>
      <c r="S91" s="234"/>
      <c r="T91" s="234"/>
      <c r="U91" s="234"/>
      <c r="V91" s="234"/>
      <c r="W91" s="234"/>
      <c r="X91" s="234"/>
      <c r="Y91" s="234"/>
      <c r="Z91" s="234"/>
      <c r="AA91" s="234"/>
      <c r="AB91" s="233"/>
      <c r="AC91" s="235"/>
      <c r="AD91" s="233"/>
      <c r="AE91" s="233"/>
      <c r="AF91" s="233"/>
      <c r="AG91" s="233"/>
      <c r="AH91" s="236"/>
      <c r="AI91" s="236"/>
      <c r="AJ91" s="236"/>
      <c r="AK91" s="237"/>
    </row>
    <row r="92" spans="1:37" s="149" customFormat="1">
      <c r="A92" s="238" t="s">
        <v>237</v>
      </c>
      <c r="B92" s="239"/>
      <c r="C92" s="239"/>
      <c r="D92" s="239"/>
      <c r="E92" s="239" t="s">
        <v>0</v>
      </c>
      <c r="F92" s="239"/>
      <c r="G92" s="239" t="s">
        <v>0</v>
      </c>
      <c r="H92" s="239"/>
      <c r="I92" s="239" t="s">
        <v>0</v>
      </c>
      <c r="J92" s="239"/>
      <c r="K92" s="239"/>
      <c r="L92" s="239"/>
      <c r="M92" s="239"/>
      <c r="N92" s="239"/>
      <c r="O92" s="239"/>
      <c r="P92" s="240"/>
      <c r="Q92" s="240"/>
      <c r="R92" s="241"/>
      <c r="S92" s="241"/>
      <c r="T92" s="241"/>
      <c r="U92" s="241"/>
      <c r="V92" s="241"/>
      <c r="W92" s="241"/>
      <c r="X92" s="241"/>
      <c r="Y92" s="241"/>
      <c r="Z92" s="241"/>
      <c r="AA92" s="241"/>
      <c r="AB92" s="240"/>
      <c r="AC92" s="241"/>
      <c r="AD92" s="240"/>
      <c r="AE92" s="240"/>
      <c r="AF92" s="240"/>
      <c r="AG92" s="240"/>
      <c r="AH92" s="242"/>
      <c r="AI92" s="242"/>
      <c r="AJ92" s="242"/>
      <c r="AK92" s="243"/>
    </row>
    <row r="93" spans="1:37" s="149" customFormat="1">
      <c r="A93" s="244" t="s">
        <v>133</v>
      </c>
      <c r="B93" s="245"/>
      <c r="C93" s="245"/>
      <c r="D93" s="246"/>
      <c r="E93" s="246"/>
      <c r="F93" s="246"/>
      <c r="G93" s="246"/>
      <c r="H93" s="246"/>
      <c r="I93" s="246"/>
      <c r="J93" s="246"/>
      <c r="K93" s="246"/>
      <c r="L93" s="246"/>
      <c r="M93" s="246"/>
      <c r="N93" s="246"/>
      <c r="O93" s="246"/>
      <c r="P93" s="240"/>
      <c r="Q93" s="240"/>
      <c r="R93" s="241"/>
      <c r="S93" s="241"/>
      <c r="T93" s="241"/>
      <c r="U93" s="241"/>
      <c r="V93" s="241"/>
      <c r="W93" s="241"/>
      <c r="X93" s="241"/>
      <c r="Y93" s="241"/>
      <c r="Z93" s="241"/>
      <c r="AA93" s="241"/>
      <c r="AB93" s="240"/>
      <c r="AC93" s="241"/>
      <c r="AD93" s="240"/>
      <c r="AE93" s="240"/>
      <c r="AF93" s="240"/>
      <c r="AG93" s="240"/>
      <c r="AH93" s="242"/>
      <c r="AI93" s="242"/>
      <c r="AJ93" s="242"/>
      <c r="AK93" s="243"/>
    </row>
    <row r="94" spans="1:37" s="149" customFormat="1" ht="17.25" customHeight="1">
      <c r="A94" s="230" t="s">
        <v>238</v>
      </c>
      <c r="B94" s="239"/>
      <c r="C94" s="239"/>
      <c r="D94" s="239"/>
      <c r="E94" s="239"/>
      <c r="F94" s="239"/>
      <c r="G94" s="239"/>
      <c r="H94" s="239"/>
      <c r="I94" s="239"/>
      <c r="J94" s="239"/>
      <c r="K94" s="239"/>
      <c r="L94" s="239"/>
      <c r="M94" s="239"/>
      <c r="N94" s="239"/>
      <c r="O94" s="239"/>
      <c r="P94" s="240"/>
      <c r="Q94" s="240"/>
      <c r="R94" s="241"/>
      <c r="S94" s="241"/>
      <c r="T94" s="241"/>
      <c r="U94" s="241"/>
      <c r="V94" s="241"/>
      <c r="W94" s="241"/>
      <c r="X94" s="241"/>
      <c r="Y94" s="241"/>
      <c r="Z94" s="241"/>
      <c r="AA94" s="241"/>
      <c r="AB94" s="240"/>
      <c r="AC94" s="247"/>
      <c r="AD94" s="240"/>
      <c r="AE94" s="240"/>
      <c r="AF94" s="240"/>
      <c r="AG94" s="240"/>
      <c r="AH94" s="242"/>
      <c r="AI94" s="242"/>
      <c r="AJ94" s="242"/>
      <c r="AK94" s="243"/>
    </row>
    <row r="95" spans="1:37" s="149" customFormat="1">
      <c r="A95" s="238" t="s">
        <v>244</v>
      </c>
      <c r="B95" s="239"/>
      <c r="C95" s="248"/>
      <c r="D95" s="248"/>
      <c r="E95" s="248"/>
      <c r="F95" s="248"/>
      <c r="G95" s="248"/>
      <c r="H95" s="248"/>
      <c r="I95" s="248"/>
      <c r="J95" s="248"/>
      <c r="K95" s="248"/>
      <c r="L95" s="248"/>
      <c r="M95" s="248"/>
      <c r="N95" s="248"/>
      <c r="O95" s="248"/>
      <c r="P95" s="240"/>
      <c r="Q95" s="240"/>
      <c r="R95" s="241"/>
      <c r="S95" s="241"/>
      <c r="T95" s="241"/>
      <c r="U95" s="241"/>
      <c r="V95" s="241"/>
      <c r="W95" s="241"/>
      <c r="X95" s="241"/>
      <c r="Y95" s="241"/>
      <c r="Z95" s="242"/>
      <c r="AA95" s="242"/>
      <c r="AB95" s="240"/>
      <c r="AC95" s="241"/>
      <c r="AD95" s="240"/>
      <c r="AE95" s="241"/>
      <c r="AF95" s="241"/>
      <c r="AG95" s="240"/>
      <c r="AH95" s="242"/>
      <c r="AI95" s="242"/>
      <c r="AJ95" s="242"/>
      <c r="AK95" s="243"/>
    </row>
    <row r="96" spans="1:37" s="149" customFormat="1">
      <c r="A96" s="238" t="s">
        <v>134</v>
      </c>
      <c r="B96" s="239"/>
      <c r="C96" s="248"/>
      <c r="D96" s="248"/>
      <c r="E96" s="248"/>
      <c r="F96" s="248"/>
      <c r="G96" s="248"/>
      <c r="H96" s="248"/>
      <c r="I96" s="248"/>
      <c r="J96" s="248"/>
      <c r="K96" s="248"/>
      <c r="L96" s="248"/>
      <c r="M96" s="248"/>
      <c r="N96" s="248"/>
      <c r="O96" s="248"/>
      <c r="P96" s="240"/>
      <c r="Q96" s="240"/>
      <c r="R96" s="241"/>
      <c r="S96" s="241"/>
      <c r="T96" s="241"/>
      <c r="U96" s="241"/>
      <c r="V96" s="241"/>
      <c r="W96" s="241"/>
      <c r="X96" s="241"/>
      <c r="Y96" s="241"/>
      <c r="Z96" s="242"/>
      <c r="AA96" s="242"/>
      <c r="AB96" s="240"/>
      <c r="AC96" s="241"/>
      <c r="AD96" s="240"/>
      <c r="AE96" s="241"/>
      <c r="AF96" s="241"/>
      <c r="AG96" s="240"/>
      <c r="AH96" s="242"/>
      <c r="AI96" s="242"/>
      <c r="AJ96" s="242"/>
      <c r="AK96" s="243"/>
    </row>
    <row r="97" spans="1:38" s="149" customFormat="1">
      <c r="A97" s="249" t="s">
        <v>135</v>
      </c>
      <c r="B97" s="250"/>
      <c r="C97" s="251"/>
      <c r="D97" s="251"/>
      <c r="E97" s="251"/>
      <c r="F97" s="251"/>
      <c r="G97" s="251"/>
      <c r="H97" s="251"/>
      <c r="I97" s="251"/>
      <c r="J97" s="251"/>
      <c r="K97" s="251"/>
      <c r="L97" s="251"/>
      <c r="M97" s="251"/>
      <c r="N97" s="251"/>
      <c r="O97" s="251"/>
      <c r="P97" s="252"/>
      <c r="Q97" s="252"/>
      <c r="R97" s="253"/>
      <c r="S97" s="253"/>
      <c r="T97" s="253"/>
      <c r="U97" s="253"/>
      <c r="V97" s="253"/>
      <c r="W97" s="253"/>
      <c r="X97" s="253"/>
      <c r="Y97" s="253"/>
      <c r="Z97" s="254"/>
      <c r="AA97" s="254"/>
      <c r="AB97" s="252"/>
      <c r="AC97" s="253"/>
      <c r="AD97" s="252"/>
      <c r="AE97" s="253"/>
      <c r="AF97" s="253"/>
      <c r="AG97" s="252"/>
      <c r="AH97" s="254"/>
      <c r="AI97" s="254"/>
      <c r="AJ97" s="254"/>
      <c r="AK97" s="255"/>
    </row>
    <row r="98" spans="1:38" s="167" customFormat="1">
      <c r="A98" s="178"/>
      <c r="B98" s="162"/>
      <c r="C98" s="139"/>
      <c r="D98" s="139"/>
      <c r="E98" s="139"/>
      <c r="F98" s="139"/>
      <c r="G98" s="139"/>
      <c r="H98" s="139"/>
      <c r="I98" s="139"/>
      <c r="J98" s="139"/>
      <c r="K98" s="139"/>
      <c r="L98" s="139"/>
      <c r="M98" s="139"/>
      <c r="N98" s="139"/>
      <c r="O98" s="139"/>
      <c r="P98" s="139"/>
      <c r="Q98" s="139"/>
      <c r="R98" s="14"/>
      <c r="S98" s="14"/>
      <c r="T98" s="14"/>
      <c r="U98" s="14"/>
      <c r="V98" s="14"/>
      <c r="W98" s="14"/>
      <c r="X98" s="14"/>
      <c r="Y98" s="14"/>
      <c r="AB98" s="15"/>
      <c r="AC98" s="14"/>
      <c r="AD98" s="15"/>
      <c r="AE98" s="14"/>
      <c r="AF98" s="14"/>
      <c r="AG98" s="15"/>
    </row>
    <row r="99" spans="1:38" s="167" customFormat="1">
      <c r="C99" s="14"/>
      <c r="D99" s="14"/>
      <c r="E99" s="14"/>
      <c r="F99" s="14"/>
      <c r="G99" s="14"/>
      <c r="H99" s="14"/>
      <c r="I99" s="14"/>
      <c r="J99" s="14"/>
      <c r="K99" s="14"/>
      <c r="L99" s="14"/>
      <c r="M99" s="14"/>
      <c r="N99" s="14"/>
      <c r="O99" s="14"/>
      <c r="P99" s="14"/>
      <c r="Q99" s="14"/>
      <c r="R99" s="14"/>
      <c r="S99" s="14"/>
      <c r="T99" s="14"/>
      <c r="U99" s="14"/>
      <c r="V99" s="14"/>
      <c r="W99" s="14"/>
      <c r="X99" s="14"/>
      <c r="Y99" s="14"/>
      <c r="Z99" s="14"/>
      <c r="AA99" s="14"/>
      <c r="AB99" s="15"/>
      <c r="AC99" s="15"/>
      <c r="AD99" s="15"/>
      <c r="AE99" s="14"/>
      <c r="AF99" s="14"/>
      <c r="AG99" s="15"/>
    </row>
    <row r="100" spans="1:38" s="299" customFormat="1">
      <c r="A100" s="259" t="s">
        <v>136</v>
      </c>
      <c r="B100" s="260"/>
      <c r="C100" s="260"/>
      <c r="D100" s="260"/>
      <c r="E100" s="260"/>
      <c r="F100" s="260"/>
      <c r="G100" s="261"/>
      <c r="H100" s="261"/>
      <c r="I100" s="261"/>
      <c r="J100" s="261"/>
      <c r="K100" s="261"/>
      <c r="L100" s="261"/>
      <c r="M100" s="261"/>
      <c r="N100" s="261"/>
      <c r="O100" s="261"/>
      <c r="P100" s="261"/>
      <c r="Q100" s="261"/>
      <c r="R100" s="262"/>
      <c r="S100" s="262"/>
      <c r="T100" s="262"/>
      <c r="U100" s="262"/>
      <c r="V100" s="262"/>
      <c r="W100" s="262"/>
      <c r="X100" s="261"/>
      <c r="Y100" s="262"/>
      <c r="Z100" s="262"/>
      <c r="AA100" s="261"/>
      <c r="AB100" s="262"/>
      <c r="AC100" s="262"/>
      <c r="AD100" s="263"/>
      <c r="AE100" s="263"/>
      <c r="AF100" s="263"/>
      <c r="AG100" s="263"/>
      <c r="AH100" s="263"/>
      <c r="AI100" s="263"/>
      <c r="AJ100" s="263"/>
      <c r="AK100" s="263"/>
      <c r="AL100" s="264"/>
    </row>
    <row r="101" spans="1:38" s="299" customFormat="1">
      <c r="A101" s="265"/>
      <c r="B101" s="256"/>
      <c r="C101" s="256"/>
      <c r="D101" s="256"/>
      <c r="E101" s="256"/>
      <c r="F101" s="256"/>
      <c r="G101" s="257"/>
      <c r="H101" s="257"/>
      <c r="I101" s="257"/>
      <c r="J101" s="257"/>
      <c r="K101" s="257"/>
      <c r="L101" s="257"/>
      <c r="M101" s="257"/>
      <c r="N101" s="257"/>
      <c r="O101" s="257"/>
      <c r="P101" s="257"/>
      <c r="Q101" s="257"/>
      <c r="R101" s="266" t="s">
        <v>0</v>
      </c>
      <c r="S101" s="266"/>
      <c r="T101" s="266"/>
      <c r="U101" s="266"/>
      <c r="V101" s="266"/>
      <c r="W101" s="266"/>
      <c r="X101" s="257"/>
      <c r="Y101" s="266"/>
      <c r="Z101" s="266"/>
      <c r="AA101" s="257"/>
      <c r="AB101" s="266"/>
      <c r="AC101" s="266"/>
      <c r="AD101" s="267"/>
      <c r="AE101" s="267"/>
      <c r="AF101" s="267"/>
      <c r="AG101" s="267"/>
      <c r="AH101" s="267"/>
      <c r="AI101" s="267"/>
      <c r="AJ101" s="267"/>
      <c r="AK101" s="267"/>
      <c r="AL101" s="268"/>
    </row>
    <row r="102" spans="1:38" s="222" customFormat="1">
      <c r="A102" s="274" t="s">
        <v>239</v>
      </c>
      <c r="B102" s="258"/>
      <c r="C102" s="258"/>
      <c r="D102" s="258"/>
      <c r="E102" s="258"/>
      <c r="F102" s="258"/>
      <c r="G102" s="258"/>
      <c r="H102" s="258"/>
      <c r="I102" s="258"/>
      <c r="J102" s="258"/>
      <c r="K102" s="258"/>
      <c r="L102" s="258"/>
      <c r="M102" s="258"/>
      <c r="N102" s="258" t="s">
        <v>0</v>
      </c>
      <c r="O102" s="257"/>
      <c r="P102" s="257"/>
      <c r="Q102" s="257"/>
      <c r="R102" s="269"/>
      <c r="S102" s="269"/>
      <c r="T102" s="269"/>
      <c r="U102" s="269"/>
      <c r="V102" s="269"/>
      <c r="W102" s="269"/>
      <c r="X102" s="269"/>
      <c r="Y102" s="269"/>
      <c r="Z102" s="269"/>
      <c r="AA102" s="269"/>
      <c r="AB102" s="269"/>
      <c r="AC102" s="269"/>
      <c r="AD102" s="269"/>
      <c r="AE102" s="269"/>
      <c r="AF102" s="269"/>
      <c r="AG102" s="269"/>
      <c r="AH102" s="269"/>
      <c r="AI102" s="269"/>
      <c r="AJ102" s="269"/>
      <c r="AK102" s="269"/>
      <c r="AL102" s="270"/>
    </row>
    <row r="103" spans="1:38" s="223" customFormat="1">
      <c r="A103" s="301" t="s">
        <v>240</v>
      </c>
      <c r="B103" s="257"/>
      <c r="C103" s="257"/>
      <c r="D103" s="257"/>
      <c r="E103" s="257"/>
      <c r="F103" s="257"/>
      <c r="G103" s="257"/>
      <c r="H103" s="257"/>
      <c r="I103" s="257"/>
      <c r="J103" s="257"/>
      <c r="K103" s="257"/>
      <c r="L103" s="257"/>
      <c r="M103" s="257"/>
      <c r="N103" s="257"/>
      <c r="O103" s="257"/>
      <c r="P103" s="257"/>
      <c r="Q103" s="257"/>
      <c r="R103" s="272"/>
      <c r="S103" s="272"/>
      <c r="T103" s="272"/>
      <c r="U103" s="272"/>
      <c r="V103" s="272"/>
      <c r="W103" s="272"/>
      <c r="X103" s="272"/>
      <c r="Y103" s="272"/>
      <c r="Z103" s="272"/>
      <c r="AA103" s="272"/>
      <c r="AB103" s="272"/>
      <c r="AC103" s="272"/>
      <c r="AD103" s="272"/>
      <c r="AE103" s="272"/>
      <c r="AF103" s="272"/>
      <c r="AG103" s="272"/>
      <c r="AH103" s="272"/>
      <c r="AI103" s="272"/>
      <c r="AJ103" s="272"/>
      <c r="AK103" s="272"/>
      <c r="AL103" s="273"/>
    </row>
    <row r="104" spans="1:38" s="224" customFormat="1">
      <c r="A104" s="274" t="s">
        <v>241</v>
      </c>
      <c r="B104" s="258"/>
      <c r="C104" s="258"/>
      <c r="D104" s="258"/>
      <c r="E104" s="258"/>
      <c r="F104" s="258"/>
      <c r="G104" s="258"/>
      <c r="H104" s="258"/>
      <c r="I104" s="258"/>
      <c r="J104" s="258"/>
      <c r="K104" s="258"/>
      <c r="L104" s="258"/>
      <c r="M104" s="258"/>
      <c r="N104" s="258"/>
      <c r="O104" s="257"/>
      <c r="P104" s="257"/>
      <c r="Q104" s="257"/>
      <c r="R104" s="275"/>
      <c r="S104" s="275"/>
      <c r="T104" s="275"/>
      <c r="U104" s="275"/>
      <c r="V104" s="275"/>
      <c r="W104" s="275"/>
      <c r="X104" s="258"/>
      <c r="Y104" s="275"/>
      <c r="Z104" s="275"/>
      <c r="AA104" s="258"/>
      <c r="AB104" s="275"/>
      <c r="AC104" s="275"/>
      <c r="AD104" s="276"/>
      <c r="AE104" s="276"/>
      <c r="AF104" s="276"/>
      <c r="AG104" s="276"/>
      <c r="AH104" s="276"/>
      <c r="AI104" s="276"/>
      <c r="AJ104" s="276"/>
      <c r="AK104" s="276"/>
      <c r="AL104" s="277"/>
    </row>
    <row r="105" spans="1:38" s="299" customFormat="1" ht="15" customHeight="1">
      <c r="A105" s="287" t="s">
        <v>231</v>
      </c>
      <c r="B105" s="257"/>
      <c r="C105" s="257"/>
      <c r="D105" s="257"/>
      <c r="E105" s="257"/>
      <c r="F105" s="257"/>
      <c r="G105" s="257"/>
      <c r="H105" s="257"/>
      <c r="I105" s="257"/>
      <c r="J105" s="257"/>
      <c r="K105" s="257"/>
      <c r="L105" s="257"/>
      <c r="M105" s="257"/>
      <c r="N105" s="257"/>
      <c r="O105" s="257"/>
      <c r="P105" s="257"/>
      <c r="Q105" s="257"/>
      <c r="R105" s="266"/>
      <c r="S105" s="266"/>
      <c r="T105" s="266"/>
      <c r="U105" s="266"/>
      <c r="V105" s="266"/>
      <c r="W105" s="266"/>
      <c r="X105" s="257"/>
      <c r="Y105" s="266"/>
      <c r="Z105" s="266"/>
      <c r="AA105" s="257"/>
      <c r="AB105" s="266"/>
      <c r="AC105" s="266"/>
      <c r="AD105" s="267"/>
      <c r="AE105" s="267"/>
      <c r="AF105" s="267"/>
      <c r="AG105" s="267"/>
      <c r="AH105" s="267"/>
      <c r="AI105" s="267"/>
      <c r="AJ105" s="267"/>
      <c r="AK105" s="267"/>
      <c r="AL105" s="268"/>
    </row>
    <row r="106" spans="1:38" s="224" customFormat="1" ht="15" customHeight="1">
      <c r="A106" s="274" t="s">
        <v>221</v>
      </c>
      <c r="B106" s="258"/>
      <c r="C106" s="258"/>
      <c r="D106" s="258"/>
      <c r="E106" s="258"/>
      <c r="F106" s="258"/>
      <c r="G106" s="258"/>
      <c r="H106" s="258"/>
      <c r="I106" s="258"/>
      <c r="J106" s="258"/>
      <c r="K106" s="258"/>
      <c r="L106" s="258"/>
      <c r="M106" s="258"/>
      <c r="N106" s="258"/>
      <c r="O106" s="257"/>
      <c r="P106" s="257"/>
      <c r="Q106" s="257"/>
      <c r="R106" s="275"/>
      <c r="S106" s="275"/>
      <c r="T106" s="275"/>
      <c r="U106" s="275"/>
      <c r="V106" s="275"/>
      <c r="W106" s="275"/>
      <c r="X106" s="258"/>
      <c r="Y106" s="275"/>
      <c r="Z106" s="275"/>
      <c r="AA106" s="258"/>
      <c r="AB106" s="275"/>
      <c r="AC106" s="275"/>
      <c r="AD106" s="276"/>
      <c r="AE106" s="276"/>
      <c r="AF106" s="276"/>
      <c r="AG106" s="276"/>
      <c r="AH106" s="276"/>
      <c r="AI106" s="276"/>
      <c r="AJ106" s="276"/>
      <c r="AK106" s="276"/>
      <c r="AL106" s="277"/>
    </row>
    <row r="107" spans="1:38" s="165" customFormat="1">
      <c r="A107" s="302" t="s">
        <v>242</v>
      </c>
      <c r="B107" s="303"/>
      <c r="C107" s="303"/>
      <c r="D107" s="303"/>
      <c r="E107" s="303"/>
      <c r="F107" s="303"/>
      <c r="G107" s="303"/>
      <c r="H107" s="303"/>
      <c r="I107" s="303"/>
      <c r="J107" s="303"/>
      <c r="K107" s="303"/>
      <c r="L107" s="303"/>
      <c r="M107" s="303"/>
      <c r="N107" s="303"/>
      <c r="O107" s="303"/>
      <c r="P107" s="303"/>
      <c r="Q107" s="303"/>
      <c r="R107" s="266"/>
      <c r="S107" s="266"/>
      <c r="T107" s="266"/>
      <c r="U107" s="266"/>
      <c r="V107" s="266"/>
      <c r="W107" s="266"/>
      <c r="X107" s="266"/>
      <c r="Y107" s="266"/>
      <c r="Z107" s="266"/>
      <c r="AA107" s="266"/>
      <c r="AB107" s="303"/>
      <c r="AC107" s="266"/>
      <c r="AD107" s="266"/>
      <c r="AE107" s="266"/>
      <c r="AF107" s="266"/>
      <c r="AG107" s="266"/>
      <c r="AH107" s="266"/>
      <c r="AI107" s="266"/>
      <c r="AJ107" s="266"/>
      <c r="AK107" s="266"/>
      <c r="AL107" s="278"/>
    </row>
    <row r="108" spans="1:38" s="165" customFormat="1">
      <c r="A108" s="271"/>
      <c r="B108" s="257"/>
      <c r="C108" s="257"/>
      <c r="D108" s="257"/>
      <c r="E108" s="257"/>
      <c r="F108" s="257"/>
      <c r="G108" s="257"/>
      <c r="H108" s="257"/>
      <c r="I108" s="257"/>
      <c r="J108" s="257"/>
      <c r="K108" s="257"/>
      <c r="L108" s="257"/>
      <c r="M108" s="257"/>
      <c r="N108" s="257"/>
      <c r="O108" s="257"/>
      <c r="P108" s="257"/>
      <c r="Q108" s="257"/>
      <c r="R108" s="266"/>
      <c r="S108" s="266"/>
      <c r="T108" s="266"/>
      <c r="U108" s="266"/>
      <c r="V108" s="266"/>
      <c r="W108" s="266"/>
      <c r="X108" s="266"/>
      <c r="Y108" s="266"/>
      <c r="Z108" s="266"/>
      <c r="AA108" s="266"/>
      <c r="AB108" s="257"/>
      <c r="AC108" s="266"/>
      <c r="AD108" s="266"/>
      <c r="AE108" s="266"/>
      <c r="AF108" s="266"/>
      <c r="AG108" s="266"/>
      <c r="AH108" s="266"/>
      <c r="AI108" s="266"/>
      <c r="AJ108" s="266"/>
      <c r="AK108" s="266"/>
      <c r="AL108" s="278"/>
    </row>
    <row r="109" spans="1:38" s="299" customFormat="1">
      <c r="A109" s="279" t="s">
        <v>137</v>
      </c>
      <c r="B109" s="280"/>
      <c r="C109" s="280"/>
      <c r="D109" s="280"/>
      <c r="E109" s="280"/>
      <c r="F109" s="280"/>
      <c r="G109" s="280"/>
      <c r="H109" s="280"/>
      <c r="I109" s="280"/>
      <c r="J109" s="280"/>
      <c r="K109" s="280"/>
      <c r="L109" s="280"/>
      <c r="M109" s="280"/>
      <c r="N109" s="280"/>
      <c r="O109" s="280"/>
      <c r="P109" s="280"/>
      <c r="Q109" s="280"/>
      <c r="R109" s="281"/>
      <c r="S109" s="281"/>
      <c r="T109" s="281"/>
      <c r="U109" s="281"/>
      <c r="V109" s="281"/>
      <c r="W109" s="281"/>
      <c r="X109" s="281"/>
      <c r="Y109" s="281"/>
      <c r="Z109" s="281"/>
      <c r="AA109" s="281"/>
      <c r="AB109" s="281"/>
      <c r="AC109" s="281"/>
      <c r="AD109" s="280"/>
      <c r="AE109" s="281"/>
      <c r="AF109" s="281"/>
      <c r="AG109" s="280"/>
      <c r="AH109" s="282"/>
      <c r="AI109" s="282"/>
      <c r="AJ109" s="282"/>
      <c r="AK109" s="282"/>
      <c r="AL109" s="283"/>
    </row>
  </sheetData>
  <mergeCells count="1">
    <mergeCell ref="B86:D86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18</vt:i4>
      </vt:variant>
    </vt:vector>
  </HeadingPairs>
  <TitlesOfParts>
    <vt:vector size="18" baseType="lpstr">
      <vt:lpstr>cálculos1</vt:lpstr>
      <vt:lpstr>CV Rotina &lt;2A - procedência</vt:lpstr>
      <vt:lpstr>CV Rotina &lt;2A - residência</vt:lpstr>
      <vt:lpstr>CV REF 1A e 4A - procedência</vt:lpstr>
      <vt:lpstr>CV REF 1A e 4A - residência</vt:lpstr>
      <vt:lpstr>Cobert. COVID-19 Menores 4 anos</vt:lpstr>
      <vt:lpstr>dTpa gestantes - procedência</vt:lpstr>
      <vt:lpstr>dTpa gestantes - residência</vt:lpstr>
      <vt:lpstr>VSR gestante - Procedência</vt:lpstr>
      <vt:lpstr>VSR gestante - residência</vt:lpstr>
      <vt:lpstr>COVID-19 gestantes -Procedência</vt:lpstr>
      <vt:lpstr>COVID-19 gestantes -Residência</vt:lpstr>
      <vt:lpstr>COVID-19 idoso -Procêdencia</vt:lpstr>
      <vt:lpstr>COVID-19 idoso -Residência</vt:lpstr>
      <vt:lpstr>Cobert. Meningo C Adolescentes</vt:lpstr>
      <vt:lpstr>Cobert. HPV </vt:lpstr>
      <vt:lpstr>Cobert. Dengue</vt:lpstr>
      <vt:lpstr>cálculos2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Tamiris Cristine Ribeiro Ferreira</dc:creator>
  <cp:lastModifiedBy>Bruna de Oliveira Nunes Soares</cp:lastModifiedBy>
  <dcterms:created xsi:type="dcterms:W3CDTF">2022-08-04T15:03:00Z</dcterms:created>
  <dcterms:modified xsi:type="dcterms:W3CDTF">2026-05-20T13:10:59Z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74D5E549ED28400F883B11AB2B6CC5F4_12</vt:lpwstr>
  </property>
  <property fmtid="{D5CDD505-2E9C-101B-9397-08002B2CF9AE}" pid="3" name="KSOProductBuildVer">
    <vt:lpwstr>1046-12.2.0.23196</vt:lpwstr>
  </property>
</Properties>
</file>