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fileserver\sesa$\GEVS\IMUNIZACAO\PEI\SISTEMAS - ARQUIVOS\COBERTURAS\COBERTURA ROTINA\2026\8. Agosto\"/>
    </mc:Choice>
  </mc:AlternateContent>
  <bookViews>
    <workbookView xWindow="-105" yWindow="-105" windowWidth="23250" windowHeight="12450" tabRatio="852" firstSheet="2" activeTab="3"/>
  </bookViews>
  <sheets>
    <sheet name="cálculos1" sheetId="16" state="hidden" r:id="rId1"/>
    <sheet name="cálculos2" sheetId="17" state="hidden" r:id="rId2"/>
    <sheet name="CV Rotina &lt;2A - procedência" sheetId="1" r:id="rId3"/>
    <sheet name="CV Rotina &lt;2A - residência" sheetId="2" r:id="rId4"/>
    <sheet name="CV REF 1A e 4A - procedência" sheetId="3" r:id="rId5"/>
    <sheet name="CV REF 1A e 4A - residência" sheetId="4" r:id="rId6"/>
    <sheet name="Cobert. COVID-19 Menores 4 anos" sheetId="5" state="hidden" r:id="rId7"/>
    <sheet name="dTpa gestantes - procedência" sheetId="9" r:id="rId8"/>
    <sheet name="dTpa gestantes - residência" sheetId="10" r:id="rId9"/>
    <sheet name="VSR gestante - Procedência" sheetId="22" r:id="rId10"/>
    <sheet name="VSR gestante - residência" sheetId="21" r:id="rId11"/>
    <sheet name="COVID-19 gestantes -Procedência" sheetId="11" r:id="rId12"/>
    <sheet name="COVID-19 gestantes -Residência" sheetId="12" r:id="rId13"/>
    <sheet name="COVID-19 idoso -Procêdencia" sheetId="13" r:id="rId14"/>
    <sheet name="COVID-19 idoso -Residência" sheetId="14" r:id="rId15"/>
    <sheet name="Cobert. Meningo C Adolescentes" sheetId="18" r:id="rId16"/>
    <sheet name="Cobert. HPV " sheetId="19" r:id="rId17"/>
    <sheet name="Cobert. Dengue" sheetId="20" r:id="rId18"/>
  </sheets>
  <externalReferences>
    <externalReference r:id="rId19"/>
    <externalReference r:id="rId20"/>
    <externalReference r:id="rId21"/>
    <externalReference r:id="rId22"/>
  </externalReferences>
  <definedNames>
    <definedName name="_xlnm._FilterDatabase" localSheetId="4" hidden="1">'CV REF 1A e 4A - procedência'!$A$2:$T$80</definedName>
    <definedName name="_xlnm._FilterDatabase" localSheetId="5" hidden="1">'CV REF 1A e 4A - residência'!$A$2:$T$80</definedName>
    <definedName name="_xlnm._FilterDatabase" localSheetId="2" hidden="1">'CV Rotina &lt;2A - procedência'!$A$2:$AF$80</definedName>
    <definedName name="_xlnm._FilterDatabase" localSheetId="3" hidden="1">'CV Rotina &lt;2A - residência'!$A$2:$AN$80</definedName>
    <definedName name="Dose_Procedencia">[1]Tabdin!$B:$B</definedName>
    <definedName name="DOSES_30D_PROCEDENCIA">'[2]TABDIN&lt;=30D'!$D:$D</definedName>
    <definedName name="Doses_Residencia">[3]Tabdin!$E$8:$E$85</definedName>
    <definedName name="MUNICIPIO_30D_PROCEDENCIA">'[2]TABDIN&lt;=30D'!$A:$A</definedName>
    <definedName name="Municipio_Procedencia">[1]Tabdin!$A:$A</definedName>
    <definedName name="Municipio_Residencia">[3]Tabdin!$D$8:$D$85</definedName>
    <definedName name="Z_1A030D3C_92EE_4DAF_ABAC_228947DF045D_.wvu.FilterData" localSheetId="4" hidden="1">'CV REF 1A e 4A - procedência'!$A$2:$T$80</definedName>
    <definedName name="Z_1A030D3C_92EE_4DAF_ABAC_228947DF045D_.wvu.FilterData" localSheetId="5" hidden="1">'CV REF 1A e 4A - residência'!$A$2:$T$80</definedName>
    <definedName name="Z_1A030D3C_92EE_4DAF_ABAC_228947DF045D_.wvu.FilterData" localSheetId="2" hidden="1">'CV Rotina &lt;2A - procedência'!$A$2:$AA$88</definedName>
    <definedName name="Z_1A030D3C_92EE_4DAF_ABAC_228947DF045D_.wvu.FilterData" localSheetId="3" hidden="1">'CV Rotina &lt;2A - residência'!$A$2:$AA$88</definedName>
    <definedName name="Z_3750D93B_2A32_4040_BAE5_F8408ECDBB1D_.wvu.FilterData" localSheetId="4" hidden="1">'CV REF 1A e 4A - procedência'!$A$2:$T$80</definedName>
    <definedName name="Z_3750D93B_2A32_4040_BAE5_F8408ECDBB1D_.wvu.FilterData" localSheetId="5" hidden="1">'CV REF 1A e 4A - residência'!$A$2:$T$80</definedName>
    <definedName name="Z_3750D93B_2A32_4040_BAE5_F8408ECDBB1D_.wvu.FilterData" localSheetId="2" hidden="1">'CV Rotina &lt;2A - procedência'!$A$2:$AA$88</definedName>
    <definedName name="Z_3750D93B_2A32_4040_BAE5_F8408ECDBB1D_.wvu.FilterData" localSheetId="3" hidden="1">'CV Rotina &lt;2A - residência'!$A$2:$AA$88</definedName>
    <definedName name="Z_9EFA0E2E_4423_4194_BE85_A51AF61C76D7_.wvu.FilterData" localSheetId="4" hidden="1">'CV REF 1A e 4A - procedência'!$A$2:$T$80</definedName>
    <definedName name="Z_9EFA0E2E_4423_4194_BE85_A51AF61C76D7_.wvu.FilterData" localSheetId="5" hidden="1">'CV REF 1A e 4A - residência'!$A$2:$T$80</definedName>
    <definedName name="Z_9EFA0E2E_4423_4194_BE85_A51AF61C76D7_.wvu.FilterData" localSheetId="2" hidden="1">'CV Rotina &lt;2A - procedência'!$A$2:$AA$88</definedName>
    <definedName name="Z_9EFA0E2E_4423_4194_BE85_A51AF61C76D7_.wvu.FilterData" localSheetId="3" hidden="1">'CV Rotina &lt;2A - residência'!$A$2:$AN$80</definedName>
    <definedName name="Z_F4DFBEC3_C3AF_4D5C_B8CA_6961963D0749_.wvu.FilterData" localSheetId="4" hidden="1">'CV REF 1A e 4A - procedência'!$A$2:$T$80</definedName>
    <definedName name="Z_F4DFBEC3_C3AF_4D5C_B8CA_6961963D0749_.wvu.FilterData" localSheetId="5" hidden="1">'CV REF 1A e 4A - residência'!$A$2:$T$80</definedName>
    <definedName name="Z_F4DFBEC3_C3AF_4D5C_B8CA_6961963D0749_.wvu.FilterData" localSheetId="2" hidden="1">'CV Rotina &lt;2A - procedência'!$A$2:$AA$87</definedName>
    <definedName name="Z_F4DFBEC3_C3AF_4D5C_B8CA_6961963D0749_.wvu.FilterData" localSheetId="3" hidden="1">'CV Rotina &lt;2A - residência'!$A$2:$AA$87</definedName>
  </definedNames>
  <calcPr calcId="191029"/>
  <customWorkbookViews>
    <customWorkbookView name="Mayara Santana Alves da Cruz - Modo de exibição pessoal" guid="{3750D93B-2A32-4040-BAE5-F8408ECDBB1D}" personalView="1" maximized="1" xWindow="1592" yWindow="-8" windowWidth="1616" windowHeight="876" activeSheetId="2"/>
    <customWorkbookView name="Renata Martins Fantin - Modo de exibição pessoal" guid="{1A030D3C-92EE-4DAF-ABAC-228947DF045D}" personalView="1" maximized="1" xWindow="-8" yWindow="-8" windowWidth="1382" windowHeight="744" activeSheetId="1"/>
    <customWorkbookView name="Leoverlane da Cunha Miranda - Modo de exibição pessoal" guid="{9EFA0E2E-4423-4194-BE85-A51AF61C76D7}" autoUpdate="1" mergeInterval="15" personalView="1" maximized="1" xWindow="-8" yWindow="-8" windowWidth="1936" windowHeight="1048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6" i="1" l="1"/>
  <c r="AE82" i="1" l="1"/>
  <c r="AE83" i="1"/>
  <c r="AE84" i="1"/>
  <c r="AE85" i="1"/>
  <c r="AB82" i="1"/>
  <c r="AE86" i="1" l="1"/>
  <c r="S82" i="3"/>
  <c r="S83" i="3"/>
  <c r="S84" i="3"/>
  <c r="S85" i="3"/>
  <c r="S86" i="3"/>
  <c r="S52" i="1" l="1"/>
  <c r="D85" i="9" l="1"/>
  <c r="D84" i="9"/>
  <c r="D83" i="9"/>
  <c r="D82" i="9"/>
  <c r="D81" i="9"/>
  <c r="D84" i="14" l="1"/>
  <c r="D83" i="14"/>
  <c r="D82" i="14"/>
  <c r="D81" i="14"/>
  <c r="D85" i="13"/>
  <c r="D84" i="13"/>
  <c r="D83" i="13"/>
  <c r="D82" i="13"/>
  <c r="D81" i="13"/>
  <c r="D85" i="12"/>
  <c r="D84" i="12"/>
  <c r="D83" i="12"/>
  <c r="D82" i="12"/>
  <c r="D81" i="12"/>
  <c r="D85" i="11"/>
  <c r="D84" i="11"/>
  <c r="D83" i="11"/>
  <c r="D82" i="11"/>
  <c r="D81" i="11"/>
  <c r="D85" i="21"/>
  <c r="D84" i="21"/>
  <c r="D83" i="21"/>
  <c r="D82" i="21"/>
  <c r="D81" i="21"/>
  <c r="D81" i="22"/>
  <c r="D82" i="22"/>
  <c r="D83" i="22"/>
  <c r="D84" i="22"/>
  <c r="D85" i="22"/>
  <c r="D85" i="14" l="1"/>
  <c r="C85" i="14"/>
  <c r="C84" i="14"/>
  <c r="E84" i="14" s="1"/>
  <c r="C83" i="14"/>
  <c r="E83" i="14" s="1"/>
  <c r="C82" i="14"/>
  <c r="E82" i="14" s="1"/>
  <c r="C81" i="14"/>
  <c r="E81" i="14" s="1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" i="14"/>
  <c r="C85" i="13"/>
  <c r="E85" i="13" s="1"/>
  <c r="C84" i="13"/>
  <c r="E84" i="13" s="1"/>
  <c r="C83" i="13"/>
  <c r="E83" i="13" s="1"/>
  <c r="C82" i="13"/>
  <c r="E82" i="13" s="1"/>
  <c r="C81" i="13"/>
  <c r="E81" i="13" s="1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E2" i="13"/>
  <c r="C85" i="12"/>
  <c r="C84" i="12"/>
  <c r="E84" i="12" s="1"/>
  <c r="C83" i="12"/>
  <c r="E83" i="12" s="1"/>
  <c r="C82" i="12"/>
  <c r="C81" i="12"/>
  <c r="E81" i="12" s="1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E2" i="12"/>
  <c r="C85" i="11"/>
  <c r="E85" i="11" s="1"/>
  <c r="C84" i="11"/>
  <c r="C83" i="11"/>
  <c r="E83" i="11" s="1"/>
  <c r="C82" i="11"/>
  <c r="E82" i="11" s="1"/>
  <c r="C81" i="11"/>
  <c r="E81" i="11" s="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2" i="11"/>
  <c r="C85" i="21"/>
  <c r="C84" i="21"/>
  <c r="C83" i="21"/>
  <c r="E83" i="21" s="1"/>
  <c r="C82" i="21"/>
  <c r="E82" i="21" s="1"/>
  <c r="C81" i="21"/>
  <c r="E79" i="21"/>
  <c r="E78" i="21"/>
  <c r="E77" i="21"/>
  <c r="E76" i="21"/>
  <c r="E75" i="21"/>
  <c r="E74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4" i="21"/>
  <c r="E3" i="21"/>
  <c r="E2" i="21"/>
  <c r="C85" i="22"/>
  <c r="E85" i="22" s="1"/>
  <c r="C84" i="22"/>
  <c r="E84" i="22" s="1"/>
  <c r="C83" i="22"/>
  <c r="C82" i="22"/>
  <c r="E82" i="22" s="1"/>
  <c r="C81" i="22"/>
  <c r="E79" i="22"/>
  <c r="E78" i="22"/>
  <c r="E77" i="22"/>
  <c r="E76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4" i="22"/>
  <c r="E3" i="22"/>
  <c r="E2" i="22"/>
  <c r="C85" i="10"/>
  <c r="C84" i="10"/>
  <c r="C83" i="10"/>
  <c r="C82" i="10"/>
  <c r="C81" i="10"/>
  <c r="C85" i="9"/>
  <c r="E85" i="9" s="1"/>
  <c r="C84" i="9"/>
  <c r="E84" i="9" s="1"/>
  <c r="C83" i="9"/>
  <c r="C82" i="9"/>
  <c r="C81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S86" i="4"/>
  <c r="Q86" i="4"/>
  <c r="O86" i="4"/>
  <c r="M86" i="4"/>
  <c r="K86" i="4"/>
  <c r="I86" i="4"/>
  <c r="G86" i="4"/>
  <c r="E86" i="4"/>
  <c r="D86" i="4"/>
  <c r="C86" i="4"/>
  <c r="S85" i="4"/>
  <c r="Q85" i="4"/>
  <c r="O85" i="4"/>
  <c r="M85" i="4"/>
  <c r="K85" i="4"/>
  <c r="I85" i="4"/>
  <c r="G85" i="4"/>
  <c r="E85" i="4"/>
  <c r="D85" i="4"/>
  <c r="C85" i="4"/>
  <c r="S84" i="4"/>
  <c r="Q84" i="4"/>
  <c r="O84" i="4"/>
  <c r="M84" i="4"/>
  <c r="K84" i="4"/>
  <c r="I84" i="4"/>
  <c r="G84" i="4"/>
  <c r="E84" i="4"/>
  <c r="D84" i="4"/>
  <c r="C84" i="4"/>
  <c r="S83" i="4"/>
  <c r="Q83" i="4"/>
  <c r="O83" i="4"/>
  <c r="M83" i="4"/>
  <c r="K83" i="4"/>
  <c r="I83" i="4"/>
  <c r="G83" i="4"/>
  <c r="E83" i="4"/>
  <c r="D83" i="4"/>
  <c r="C83" i="4"/>
  <c r="S82" i="4"/>
  <c r="Q82" i="4"/>
  <c r="O82" i="4"/>
  <c r="M82" i="4"/>
  <c r="K82" i="4"/>
  <c r="I82" i="4"/>
  <c r="G82" i="4"/>
  <c r="E82" i="4"/>
  <c r="D82" i="4"/>
  <c r="C82" i="4"/>
  <c r="T80" i="4"/>
  <c r="R80" i="4"/>
  <c r="P80" i="4"/>
  <c r="N80" i="4"/>
  <c r="L80" i="4"/>
  <c r="J80" i="4"/>
  <c r="H80" i="4"/>
  <c r="F80" i="4"/>
  <c r="T79" i="4"/>
  <c r="R79" i="4"/>
  <c r="P79" i="4"/>
  <c r="N79" i="4"/>
  <c r="L79" i="4"/>
  <c r="J79" i="4"/>
  <c r="H79" i="4"/>
  <c r="F79" i="4"/>
  <c r="T78" i="4"/>
  <c r="R78" i="4"/>
  <c r="P78" i="4"/>
  <c r="N78" i="4"/>
  <c r="L78" i="4"/>
  <c r="J78" i="4"/>
  <c r="H78" i="4"/>
  <c r="F78" i="4"/>
  <c r="T77" i="4"/>
  <c r="R77" i="4"/>
  <c r="P77" i="4"/>
  <c r="N77" i="4"/>
  <c r="L77" i="4"/>
  <c r="J77" i="4"/>
  <c r="H77" i="4"/>
  <c r="F77" i="4"/>
  <c r="T76" i="4"/>
  <c r="R76" i="4"/>
  <c r="P76" i="4"/>
  <c r="N76" i="4"/>
  <c r="L76" i="4"/>
  <c r="J76" i="4"/>
  <c r="H76" i="4"/>
  <c r="F76" i="4"/>
  <c r="T75" i="4"/>
  <c r="R75" i="4"/>
  <c r="P75" i="4"/>
  <c r="N75" i="4"/>
  <c r="L75" i="4"/>
  <c r="J75" i="4"/>
  <c r="H75" i="4"/>
  <c r="F75" i="4"/>
  <c r="T74" i="4"/>
  <c r="R74" i="4"/>
  <c r="P74" i="4"/>
  <c r="N74" i="4"/>
  <c r="L74" i="4"/>
  <c r="J74" i="4"/>
  <c r="H74" i="4"/>
  <c r="F74" i="4"/>
  <c r="T73" i="4"/>
  <c r="R73" i="4"/>
  <c r="P73" i="4"/>
  <c r="N73" i="4"/>
  <c r="L73" i="4"/>
  <c r="J73" i="4"/>
  <c r="H73" i="4"/>
  <c r="F73" i="4"/>
  <c r="T72" i="4"/>
  <c r="R72" i="4"/>
  <c r="P72" i="4"/>
  <c r="N72" i="4"/>
  <c r="L72" i="4"/>
  <c r="J72" i="4"/>
  <c r="H72" i="4"/>
  <c r="F72" i="4"/>
  <c r="T71" i="4"/>
  <c r="R71" i="4"/>
  <c r="P71" i="4"/>
  <c r="N71" i="4"/>
  <c r="L71" i="4"/>
  <c r="J71" i="4"/>
  <c r="H71" i="4"/>
  <c r="F71" i="4"/>
  <c r="T70" i="4"/>
  <c r="R70" i="4"/>
  <c r="P70" i="4"/>
  <c r="N70" i="4"/>
  <c r="L70" i="4"/>
  <c r="J70" i="4"/>
  <c r="H70" i="4"/>
  <c r="F70" i="4"/>
  <c r="T69" i="4"/>
  <c r="R69" i="4"/>
  <c r="P69" i="4"/>
  <c r="N69" i="4"/>
  <c r="L69" i="4"/>
  <c r="J69" i="4"/>
  <c r="H69" i="4"/>
  <c r="F69" i="4"/>
  <c r="T68" i="4"/>
  <c r="R68" i="4"/>
  <c r="P68" i="4"/>
  <c r="N68" i="4"/>
  <c r="L68" i="4"/>
  <c r="J68" i="4"/>
  <c r="H68" i="4"/>
  <c r="F68" i="4"/>
  <c r="T67" i="4"/>
  <c r="R67" i="4"/>
  <c r="P67" i="4"/>
  <c r="N67" i="4"/>
  <c r="L67" i="4"/>
  <c r="J67" i="4"/>
  <c r="H67" i="4"/>
  <c r="F67" i="4"/>
  <c r="T66" i="4"/>
  <c r="R66" i="4"/>
  <c r="P66" i="4"/>
  <c r="N66" i="4"/>
  <c r="L66" i="4"/>
  <c r="J66" i="4"/>
  <c r="H66" i="4"/>
  <c r="F66" i="4"/>
  <c r="T65" i="4"/>
  <c r="R65" i="4"/>
  <c r="P65" i="4"/>
  <c r="N65" i="4"/>
  <c r="L65" i="4"/>
  <c r="J65" i="4"/>
  <c r="H65" i="4"/>
  <c r="F65" i="4"/>
  <c r="T64" i="4"/>
  <c r="R64" i="4"/>
  <c r="P64" i="4"/>
  <c r="N64" i="4"/>
  <c r="L64" i="4"/>
  <c r="J64" i="4"/>
  <c r="H64" i="4"/>
  <c r="F64" i="4"/>
  <c r="T63" i="4"/>
  <c r="R63" i="4"/>
  <c r="P63" i="4"/>
  <c r="N63" i="4"/>
  <c r="L63" i="4"/>
  <c r="J63" i="4"/>
  <c r="H63" i="4"/>
  <c r="F63" i="4"/>
  <c r="T62" i="4"/>
  <c r="R62" i="4"/>
  <c r="P62" i="4"/>
  <c r="N62" i="4"/>
  <c r="L62" i="4"/>
  <c r="J62" i="4"/>
  <c r="H62" i="4"/>
  <c r="F62" i="4"/>
  <c r="T61" i="4"/>
  <c r="R61" i="4"/>
  <c r="P61" i="4"/>
  <c r="N61" i="4"/>
  <c r="L61" i="4"/>
  <c r="J61" i="4"/>
  <c r="H61" i="4"/>
  <c r="F61" i="4"/>
  <c r="T60" i="4"/>
  <c r="R60" i="4"/>
  <c r="P60" i="4"/>
  <c r="N60" i="4"/>
  <c r="L60" i="4"/>
  <c r="J60" i="4"/>
  <c r="H60" i="4"/>
  <c r="F60" i="4"/>
  <c r="T59" i="4"/>
  <c r="R59" i="4"/>
  <c r="P59" i="4"/>
  <c r="N59" i="4"/>
  <c r="L59" i="4"/>
  <c r="J59" i="4"/>
  <c r="H59" i="4"/>
  <c r="F59" i="4"/>
  <c r="T58" i="4"/>
  <c r="R58" i="4"/>
  <c r="P58" i="4"/>
  <c r="N58" i="4"/>
  <c r="L58" i="4"/>
  <c r="J58" i="4"/>
  <c r="H58" i="4"/>
  <c r="F58" i="4"/>
  <c r="T57" i="4"/>
  <c r="R57" i="4"/>
  <c r="P57" i="4"/>
  <c r="N57" i="4"/>
  <c r="L57" i="4"/>
  <c r="J57" i="4"/>
  <c r="H57" i="4"/>
  <c r="F57" i="4"/>
  <c r="T56" i="4"/>
  <c r="R56" i="4"/>
  <c r="P56" i="4"/>
  <c r="N56" i="4"/>
  <c r="L56" i="4"/>
  <c r="J56" i="4"/>
  <c r="H56" i="4"/>
  <c r="F56" i="4"/>
  <c r="T55" i="4"/>
  <c r="R55" i="4"/>
  <c r="P55" i="4"/>
  <c r="N55" i="4"/>
  <c r="L55" i="4"/>
  <c r="J55" i="4"/>
  <c r="H55" i="4"/>
  <c r="F55" i="4"/>
  <c r="T54" i="4"/>
  <c r="R54" i="4"/>
  <c r="P54" i="4"/>
  <c r="N54" i="4"/>
  <c r="L54" i="4"/>
  <c r="J54" i="4"/>
  <c r="H54" i="4"/>
  <c r="F54" i="4"/>
  <c r="T53" i="4"/>
  <c r="R53" i="4"/>
  <c r="P53" i="4"/>
  <c r="N53" i="4"/>
  <c r="L53" i="4"/>
  <c r="J53" i="4"/>
  <c r="H53" i="4"/>
  <c r="F53" i="4"/>
  <c r="T52" i="4"/>
  <c r="R52" i="4"/>
  <c r="P52" i="4"/>
  <c r="N52" i="4"/>
  <c r="L52" i="4"/>
  <c r="J52" i="4"/>
  <c r="H52" i="4"/>
  <c r="F52" i="4"/>
  <c r="T51" i="4"/>
  <c r="R51" i="4"/>
  <c r="P51" i="4"/>
  <c r="N51" i="4"/>
  <c r="L51" i="4"/>
  <c r="J51" i="4"/>
  <c r="H51" i="4"/>
  <c r="F51" i="4"/>
  <c r="T50" i="4"/>
  <c r="R50" i="4"/>
  <c r="P50" i="4"/>
  <c r="N50" i="4"/>
  <c r="L50" i="4"/>
  <c r="J50" i="4"/>
  <c r="H50" i="4"/>
  <c r="F50" i="4"/>
  <c r="T49" i="4"/>
  <c r="R49" i="4"/>
  <c r="P49" i="4"/>
  <c r="N49" i="4"/>
  <c r="L49" i="4"/>
  <c r="J49" i="4"/>
  <c r="H49" i="4"/>
  <c r="F49" i="4"/>
  <c r="T48" i="4"/>
  <c r="R48" i="4"/>
  <c r="P48" i="4"/>
  <c r="N48" i="4"/>
  <c r="L48" i="4"/>
  <c r="J48" i="4"/>
  <c r="H48" i="4"/>
  <c r="F48" i="4"/>
  <c r="T47" i="4"/>
  <c r="R47" i="4"/>
  <c r="P47" i="4"/>
  <c r="N47" i="4"/>
  <c r="L47" i="4"/>
  <c r="J47" i="4"/>
  <c r="H47" i="4"/>
  <c r="F47" i="4"/>
  <c r="T46" i="4"/>
  <c r="R46" i="4"/>
  <c r="P46" i="4"/>
  <c r="N46" i="4"/>
  <c r="L46" i="4"/>
  <c r="J46" i="4"/>
  <c r="H46" i="4"/>
  <c r="F46" i="4"/>
  <c r="T45" i="4"/>
  <c r="R45" i="4"/>
  <c r="P45" i="4"/>
  <c r="N45" i="4"/>
  <c r="L45" i="4"/>
  <c r="J45" i="4"/>
  <c r="H45" i="4"/>
  <c r="F45" i="4"/>
  <c r="T44" i="4"/>
  <c r="R44" i="4"/>
  <c r="P44" i="4"/>
  <c r="N44" i="4"/>
  <c r="L44" i="4"/>
  <c r="J44" i="4"/>
  <c r="H44" i="4"/>
  <c r="F44" i="4"/>
  <c r="T43" i="4"/>
  <c r="R43" i="4"/>
  <c r="P43" i="4"/>
  <c r="N43" i="4"/>
  <c r="L43" i="4"/>
  <c r="J43" i="4"/>
  <c r="H43" i="4"/>
  <c r="F43" i="4"/>
  <c r="T42" i="4"/>
  <c r="R42" i="4"/>
  <c r="P42" i="4"/>
  <c r="N42" i="4"/>
  <c r="L42" i="4"/>
  <c r="J42" i="4"/>
  <c r="H42" i="4"/>
  <c r="F42" i="4"/>
  <c r="T41" i="4"/>
  <c r="R41" i="4"/>
  <c r="P41" i="4"/>
  <c r="N41" i="4"/>
  <c r="L41" i="4"/>
  <c r="J41" i="4"/>
  <c r="H41" i="4"/>
  <c r="F41" i="4"/>
  <c r="T40" i="4"/>
  <c r="R40" i="4"/>
  <c r="P40" i="4"/>
  <c r="N40" i="4"/>
  <c r="L40" i="4"/>
  <c r="J40" i="4"/>
  <c r="H40" i="4"/>
  <c r="F40" i="4"/>
  <c r="T39" i="4"/>
  <c r="R39" i="4"/>
  <c r="P39" i="4"/>
  <c r="N39" i="4"/>
  <c r="L39" i="4"/>
  <c r="J39" i="4"/>
  <c r="H39" i="4"/>
  <c r="F39" i="4"/>
  <c r="T38" i="4"/>
  <c r="R38" i="4"/>
  <c r="P38" i="4"/>
  <c r="N38" i="4"/>
  <c r="L38" i="4"/>
  <c r="J38" i="4"/>
  <c r="H38" i="4"/>
  <c r="F38" i="4"/>
  <c r="T37" i="4"/>
  <c r="R37" i="4"/>
  <c r="P37" i="4"/>
  <c r="N37" i="4"/>
  <c r="L37" i="4"/>
  <c r="J37" i="4"/>
  <c r="H37" i="4"/>
  <c r="F37" i="4"/>
  <c r="T36" i="4"/>
  <c r="R36" i="4"/>
  <c r="P36" i="4"/>
  <c r="N36" i="4"/>
  <c r="L36" i="4"/>
  <c r="J36" i="4"/>
  <c r="H36" i="4"/>
  <c r="F36" i="4"/>
  <c r="T35" i="4"/>
  <c r="R35" i="4"/>
  <c r="P35" i="4"/>
  <c r="N35" i="4"/>
  <c r="L35" i="4"/>
  <c r="J35" i="4"/>
  <c r="H35" i="4"/>
  <c r="F35" i="4"/>
  <c r="T34" i="4"/>
  <c r="R34" i="4"/>
  <c r="P34" i="4"/>
  <c r="N34" i="4"/>
  <c r="L34" i="4"/>
  <c r="J34" i="4"/>
  <c r="H34" i="4"/>
  <c r="F34" i="4"/>
  <c r="T33" i="4"/>
  <c r="R33" i="4"/>
  <c r="P33" i="4"/>
  <c r="N33" i="4"/>
  <c r="L33" i="4"/>
  <c r="J33" i="4"/>
  <c r="H33" i="4"/>
  <c r="F33" i="4"/>
  <c r="T32" i="4"/>
  <c r="R32" i="4"/>
  <c r="P32" i="4"/>
  <c r="N32" i="4"/>
  <c r="L32" i="4"/>
  <c r="J32" i="4"/>
  <c r="H32" i="4"/>
  <c r="F32" i="4"/>
  <c r="T31" i="4"/>
  <c r="R31" i="4"/>
  <c r="P31" i="4"/>
  <c r="N31" i="4"/>
  <c r="L31" i="4"/>
  <c r="J31" i="4"/>
  <c r="H31" i="4"/>
  <c r="F31" i="4"/>
  <c r="T30" i="4"/>
  <c r="R30" i="4"/>
  <c r="P30" i="4"/>
  <c r="N30" i="4"/>
  <c r="L30" i="4"/>
  <c r="J30" i="4"/>
  <c r="H30" i="4"/>
  <c r="F30" i="4"/>
  <c r="T29" i="4"/>
  <c r="R29" i="4"/>
  <c r="P29" i="4"/>
  <c r="N29" i="4"/>
  <c r="L29" i="4"/>
  <c r="J29" i="4"/>
  <c r="H29" i="4"/>
  <c r="F29" i="4"/>
  <c r="T28" i="4"/>
  <c r="R28" i="4"/>
  <c r="P28" i="4"/>
  <c r="N28" i="4"/>
  <c r="L28" i="4"/>
  <c r="J28" i="4"/>
  <c r="H28" i="4"/>
  <c r="F28" i="4"/>
  <c r="T27" i="4"/>
  <c r="R27" i="4"/>
  <c r="P27" i="4"/>
  <c r="N27" i="4"/>
  <c r="L27" i="4"/>
  <c r="J27" i="4"/>
  <c r="H27" i="4"/>
  <c r="F27" i="4"/>
  <c r="T26" i="4"/>
  <c r="R26" i="4"/>
  <c r="P26" i="4"/>
  <c r="N26" i="4"/>
  <c r="L26" i="4"/>
  <c r="J26" i="4"/>
  <c r="H26" i="4"/>
  <c r="F26" i="4"/>
  <c r="T25" i="4"/>
  <c r="R25" i="4"/>
  <c r="P25" i="4"/>
  <c r="N25" i="4"/>
  <c r="L25" i="4"/>
  <c r="J25" i="4"/>
  <c r="H25" i="4"/>
  <c r="F25" i="4"/>
  <c r="T24" i="4"/>
  <c r="R24" i="4"/>
  <c r="P24" i="4"/>
  <c r="N24" i="4"/>
  <c r="L24" i="4"/>
  <c r="J24" i="4"/>
  <c r="H24" i="4"/>
  <c r="F24" i="4"/>
  <c r="T23" i="4"/>
  <c r="R23" i="4"/>
  <c r="P23" i="4"/>
  <c r="N23" i="4"/>
  <c r="L23" i="4"/>
  <c r="J23" i="4"/>
  <c r="H23" i="4"/>
  <c r="F23" i="4"/>
  <c r="T22" i="4"/>
  <c r="R22" i="4"/>
  <c r="P22" i="4"/>
  <c r="N22" i="4"/>
  <c r="L22" i="4"/>
  <c r="J22" i="4"/>
  <c r="H22" i="4"/>
  <c r="F22" i="4"/>
  <c r="T21" i="4"/>
  <c r="R21" i="4"/>
  <c r="P21" i="4"/>
  <c r="N21" i="4"/>
  <c r="L21" i="4"/>
  <c r="J21" i="4"/>
  <c r="H21" i="4"/>
  <c r="F21" i="4"/>
  <c r="T20" i="4"/>
  <c r="R20" i="4"/>
  <c r="P20" i="4"/>
  <c r="N20" i="4"/>
  <c r="L20" i="4"/>
  <c r="J20" i="4"/>
  <c r="H20" i="4"/>
  <c r="F20" i="4"/>
  <c r="T19" i="4"/>
  <c r="R19" i="4"/>
  <c r="P19" i="4"/>
  <c r="N19" i="4"/>
  <c r="L19" i="4"/>
  <c r="J19" i="4"/>
  <c r="H19" i="4"/>
  <c r="F19" i="4"/>
  <c r="T18" i="4"/>
  <c r="R18" i="4"/>
  <c r="P18" i="4"/>
  <c r="N18" i="4"/>
  <c r="L18" i="4"/>
  <c r="J18" i="4"/>
  <c r="H18" i="4"/>
  <c r="F18" i="4"/>
  <c r="T17" i="4"/>
  <c r="R17" i="4"/>
  <c r="P17" i="4"/>
  <c r="N17" i="4"/>
  <c r="L17" i="4"/>
  <c r="J17" i="4"/>
  <c r="H17" i="4"/>
  <c r="F17" i="4"/>
  <c r="T16" i="4"/>
  <c r="R16" i="4"/>
  <c r="P16" i="4"/>
  <c r="N16" i="4"/>
  <c r="L16" i="4"/>
  <c r="J16" i="4"/>
  <c r="H16" i="4"/>
  <c r="F16" i="4"/>
  <c r="T15" i="4"/>
  <c r="R15" i="4"/>
  <c r="P15" i="4"/>
  <c r="N15" i="4"/>
  <c r="L15" i="4"/>
  <c r="J15" i="4"/>
  <c r="H15" i="4"/>
  <c r="F15" i="4"/>
  <c r="T14" i="4"/>
  <c r="R14" i="4"/>
  <c r="P14" i="4"/>
  <c r="N14" i="4"/>
  <c r="L14" i="4"/>
  <c r="J14" i="4"/>
  <c r="H14" i="4"/>
  <c r="F14" i="4"/>
  <c r="T13" i="4"/>
  <c r="R13" i="4"/>
  <c r="P13" i="4"/>
  <c r="N13" i="4"/>
  <c r="L13" i="4"/>
  <c r="J13" i="4"/>
  <c r="H13" i="4"/>
  <c r="F13" i="4"/>
  <c r="T12" i="4"/>
  <c r="R12" i="4"/>
  <c r="P12" i="4"/>
  <c r="N12" i="4"/>
  <c r="L12" i="4"/>
  <c r="J12" i="4"/>
  <c r="H12" i="4"/>
  <c r="F12" i="4"/>
  <c r="T11" i="4"/>
  <c r="R11" i="4"/>
  <c r="P11" i="4"/>
  <c r="N11" i="4"/>
  <c r="L11" i="4"/>
  <c r="J11" i="4"/>
  <c r="H11" i="4"/>
  <c r="F11" i="4"/>
  <c r="T10" i="4"/>
  <c r="R10" i="4"/>
  <c r="P10" i="4"/>
  <c r="N10" i="4"/>
  <c r="L10" i="4"/>
  <c r="J10" i="4"/>
  <c r="H10" i="4"/>
  <c r="F10" i="4"/>
  <c r="T9" i="4"/>
  <c r="R9" i="4"/>
  <c r="P9" i="4"/>
  <c r="N9" i="4"/>
  <c r="L9" i="4"/>
  <c r="J9" i="4"/>
  <c r="H9" i="4"/>
  <c r="F9" i="4"/>
  <c r="T8" i="4"/>
  <c r="R8" i="4"/>
  <c r="P8" i="4"/>
  <c r="N8" i="4"/>
  <c r="L8" i="4"/>
  <c r="J8" i="4"/>
  <c r="H8" i="4"/>
  <c r="F8" i="4"/>
  <c r="T7" i="4"/>
  <c r="R7" i="4"/>
  <c r="P7" i="4"/>
  <c r="N7" i="4"/>
  <c r="L7" i="4"/>
  <c r="J7" i="4"/>
  <c r="H7" i="4"/>
  <c r="F7" i="4"/>
  <c r="T6" i="4"/>
  <c r="R6" i="4"/>
  <c r="P6" i="4"/>
  <c r="N6" i="4"/>
  <c r="L6" i="4"/>
  <c r="J6" i="4"/>
  <c r="H6" i="4"/>
  <c r="F6" i="4"/>
  <c r="T5" i="4"/>
  <c r="R5" i="4"/>
  <c r="P5" i="4"/>
  <c r="N5" i="4"/>
  <c r="L5" i="4"/>
  <c r="J5" i="4"/>
  <c r="H5" i="4"/>
  <c r="F5" i="4"/>
  <c r="T4" i="4"/>
  <c r="R4" i="4"/>
  <c r="P4" i="4"/>
  <c r="N4" i="4"/>
  <c r="L4" i="4"/>
  <c r="J4" i="4"/>
  <c r="H4" i="4"/>
  <c r="F4" i="4"/>
  <c r="T3" i="4"/>
  <c r="R3" i="4"/>
  <c r="P3" i="4"/>
  <c r="N3" i="4"/>
  <c r="L3" i="4"/>
  <c r="J3" i="4"/>
  <c r="H3" i="4"/>
  <c r="F3" i="4"/>
  <c r="Q86" i="3"/>
  <c r="O86" i="3"/>
  <c r="M86" i="3"/>
  <c r="K86" i="3"/>
  <c r="I86" i="3"/>
  <c r="G86" i="3"/>
  <c r="E86" i="3"/>
  <c r="D86" i="3"/>
  <c r="T86" i="3" s="1"/>
  <c r="C86" i="3"/>
  <c r="Q85" i="3"/>
  <c r="O85" i="3"/>
  <c r="M85" i="3"/>
  <c r="K85" i="3"/>
  <c r="I85" i="3"/>
  <c r="G85" i="3"/>
  <c r="E85" i="3"/>
  <c r="D85" i="3"/>
  <c r="C85" i="3"/>
  <c r="Q84" i="3"/>
  <c r="O84" i="3"/>
  <c r="M84" i="3"/>
  <c r="K84" i="3"/>
  <c r="I84" i="3"/>
  <c r="G84" i="3"/>
  <c r="E84" i="3"/>
  <c r="D84" i="3"/>
  <c r="C84" i="3"/>
  <c r="Q83" i="3"/>
  <c r="O83" i="3"/>
  <c r="M83" i="3"/>
  <c r="K83" i="3"/>
  <c r="I83" i="3"/>
  <c r="G83" i="3"/>
  <c r="E83" i="3"/>
  <c r="D83" i="3"/>
  <c r="T83" i="3" s="1"/>
  <c r="C83" i="3"/>
  <c r="Q82" i="3"/>
  <c r="O82" i="3"/>
  <c r="M82" i="3"/>
  <c r="K82" i="3"/>
  <c r="I82" i="3"/>
  <c r="G82" i="3"/>
  <c r="E82" i="3"/>
  <c r="D82" i="3"/>
  <c r="C82" i="3"/>
  <c r="T80" i="3"/>
  <c r="R80" i="3"/>
  <c r="P80" i="3"/>
  <c r="N80" i="3"/>
  <c r="L80" i="3"/>
  <c r="J80" i="3"/>
  <c r="H80" i="3"/>
  <c r="F80" i="3"/>
  <c r="T79" i="3"/>
  <c r="R79" i="3"/>
  <c r="P79" i="3"/>
  <c r="N79" i="3"/>
  <c r="L79" i="3"/>
  <c r="J79" i="3"/>
  <c r="H79" i="3"/>
  <c r="F79" i="3"/>
  <c r="T78" i="3"/>
  <c r="R78" i="3"/>
  <c r="P78" i="3"/>
  <c r="N78" i="3"/>
  <c r="L78" i="3"/>
  <c r="J78" i="3"/>
  <c r="H78" i="3"/>
  <c r="F78" i="3"/>
  <c r="T77" i="3"/>
  <c r="R77" i="3"/>
  <c r="P77" i="3"/>
  <c r="N77" i="3"/>
  <c r="L77" i="3"/>
  <c r="J77" i="3"/>
  <c r="H77" i="3"/>
  <c r="F77" i="3"/>
  <c r="T76" i="3"/>
  <c r="R76" i="3"/>
  <c r="P76" i="3"/>
  <c r="N76" i="3"/>
  <c r="L76" i="3"/>
  <c r="J76" i="3"/>
  <c r="H76" i="3"/>
  <c r="F76" i="3"/>
  <c r="T75" i="3"/>
  <c r="R75" i="3"/>
  <c r="P75" i="3"/>
  <c r="N75" i="3"/>
  <c r="L75" i="3"/>
  <c r="J75" i="3"/>
  <c r="H75" i="3"/>
  <c r="F75" i="3"/>
  <c r="T74" i="3"/>
  <c r="R74" i="3"/>
  <c r="P74" i="3"/>
  <c r="N74" i="3"/>
  <c r="L74" i="3"/>
  <c r="J74" i="3"/>
  <c r="H74" i="3"/>
  <c r="F74" i="3"/>
  <c r="T73" i="3"/>
  <c r="R73" i="3"/>
  <c r="P73" i="3"/>
  <c r="N73" i="3"/>
  <c r="L73" i="3"/>
  <c r="J73" i="3"/>
  <c r="H73" i="3"/>
  <c r="F73" i="3"/>
  <c r="T72" i="3"/>
  <c r="R72" i="3"/>
  <c r="P72" i="3"/>
  <c r="N72" i="3"/>
  <c r="L72" i="3"/>
  <c r="J72" i="3"/>
  <c r="H72" i="3"/>
  <c r="F72" i="3"/>
  <c r="T71" i="3"/>
  <c r="R71" i="3"/>
  <c r="P71" i="3"/>
  <c r="N71" i="3"/>
  <c r="L71" i="3"/>
  <c r="J71" i="3"/>
  <c r="H71" i="3"/>
  <c r="F71" i="3"/>
  <c r="T70" i="3"/>
  <c r="R70" i="3"/>
  <c r="P70" i="3"/>
  <c r="N70" i="3"/>
  <c r="L70" i="3"/>
  <c r="J70" i="3"/>
  <c r="H70" i="3"/>
  <c r="F70" i="3"/>
  <c r="T69" i="3"/>
  <c r="R69" i="3"/>
  <c r="P69" i="3"/>
  <c r="N69" i="3"/>
  <c r="L69" i="3"/>
  <c r="J69" i="3"/>
  <c r="H69" i="3"/>
  <c r="F69" i="3"/>
  <c r="T68" i="3"/>
  <c r="R68" i="3"/>
  <c r="P68" i="3"/>
  <c r="N68" i="3"/>
  <c r="L68" i="3"/>
  <c r="J68" i="3"/>
  <c r="H68" i="3"/>
  <c r="F68" i="3"/>
  <c r="T67" i="3"/>
  <c r="R67" i="3"/>
  <c r="P67" i="3"/>
  <c r="N67" i="3"/>
  <c r="L67" i="3"/>
  <c r="J67" i="3"/>
  <c r="H67" i="3"/>
  <c r="F67" i="3"/>
  <c r="T66" i="3"/>
  <c r="R66" i="3"/>
  <c r="P66" i="3"/>
  <c r="N66" i="3"/>
  <c r="L66" i="3"/>
  <c r="J66" i="3"/>
  <c r="H66" i="3"/>
  <c r="F66" i="3"/>
  <c r="T65" i="3"/>
  <c r="R65" i="3"/>
  <c r="P65" i="3"/>
  <c r="N65" i="3"/>
  <c r="L65" i="3"/>
  <c r="J65" i="3"/>
  <c r="H65" i="3"/>
  <c r="F65" i="3"/>
  <c r="T64" i="3"/>
  <c r="R64" i="3"/>
  <c r="P64" i="3"/>
  <c r="N64" i="3"/>
  <c r="L64" i="3"/>
  <c r="J64" i="3"/>
  <c r="H64" i="3"/>
  <c r="F64" i="3"/>
  <c r="T63" i="3"/>
  <c r="R63" i="3"/>
  <c r="P63" i="3"/>
  <c r="N63" i="3"/>
  <c r="L63" i="3"/>
  <c r="J63" i="3"/>
  <c r="H63" i="3"/>
  <c r="F63" i="3"/>
  <c r="T62" i="3"/>
  <c r="R62" i="3"/>
  <c r="P62" i="3"/>
  <c r="N62" i="3"/>
  <c r="L62" i="3"/>
  <c r="J62" i="3"/>
  <c r="H62" i="3"/>
  <c r="F62" i="3"/>
  <c r="T61" i="3"/>
  <c r="R61" i="3"/>
  <c r="P61" i="3"/>
  <c r="N61" i="3"/>
  <c r="L61" i="3"/>
  <c r="J61" i="3"/>
  <c r="H61" i="3"/>
  <c r="F61" i="3"/>
  <c r="T60" i="3"/>
  <c r="R60" i="3"/>
  <c r="P60" i="3"/>
  <c r="N60" i="3"/>
  <c r="L60" i="3"/>
  <c r="J60" i="3"/>
  <c r="H60" i="3"/>
  <c r="F60" i="3"/>
  <c r="T59" i="3"/>
  <c r="R59" i="3"/>
  <c r="P59" i="3"/>
  <c r="N59" i="3"/>
  <c r="L59" i="3"/>
  <c r="J59" i="3"/>
  <c r="H59" i="3"/>
  <c r="F59" i="3"/>
  <c r="T58" i="3"/>
  <c r="R58" i="3"/>
  <c r="P58" i="3"/>
  <c r="N58" i="3"/>
  <c r="L58" i="3"/>
  <c r="J58" i="3"/>
  <c r="H58" i="3"/>
  <c r="F58" i="3"/>
  <c r="T57" i="3"/>
  <c r="R57" i="3"/>
  <c r="P57" i="3"/>
  <c r="N57" i="3"/>
  <c r="L57" i="3"/>
  <c r="J57" i="3"/>
  <c r="H57" i="3"/>
  <c r="F57" i="3"/>
  <c r="T56" i="3"/>
  <c r="R56" i="3"/>
  <c r="P56" i="3"/>
  <c r="N56" i="3"/>
  <c r="L56" i="3"/>
  <c r="J56" i="3"/>
  <c r="H56" i="3"/>
  <c r="F56" i="3"/>
  <c r="T55" i="3"/>
  <c r="R55" i="3"/>
  <c r="P55" i="3"/>
  <c r="N55" i="3"/>
  <c r="L55" i="3"/>
  <c r="J55" i="3"/>
  <c r="H55" i="3"/>
  <c r="F55" i="3"/>
  <c r="T54" i="3"/>
  <c r="R54" i="3"/>
  <c r="P54" i="3"/>
  <c r="N54" i="3"/>
  <c r="L54" i="3"/>
  <c r="J54" i="3"/>
  <c r="H54" i="3"/>
  <c r="F54" i="3"/>
  <c r="T53" i="3"/>
  <c r="R53" i="3"/>
  <c r="P53" i="3"/>
  <c r="N53" i="3"/>
  <c r="L53" i="3"/>
  <c r="J53" i="3"/>
  <c r="H53" i="3"/>
  <c r="F53" i="3"/>
  <c r="T52" i="3"/>
  <c r="R52" i="3"/>
  <c r="P52" i="3"/>
  <c r="N52" i="3"/>
  <c r="L52" i="3"/>
  <c r="J52" i="3"/>
  <c r="H52" i="3"/>
  <c r="F52" i="3"/>
  <c r="T51" i="3"/>
  <c r="R51" i="3"/>
  <c r="P51" i="3"/>
  <c r="N51" i="3"/>
  <c r="L51" i="3"/>
  <c r="J51" i="3"/>
  <c r="H51" i="3"/>
  <c r="F51" i="3"/>
  <c r="T50" i="3"/>
  <c r="R50" i="3"/>
  <c r="P50" i="3"/>
  <c r="N50" i="3"/>
  <c r="L50" i="3"/>
  <c r="J50" i="3"/>
  <c r="H50" i="3"/>
  <c r="F50" i="3"/>
  <c r="T49" i="3"/>
  <c r="R49" i="3"/>
  <c r="P49" i="3"/>
  <c r="N49" i="3"/>
  <c r="L49" i="3"/>
  <c r="J49" i="3"/>
  <c r="H49" i="3"/>
  <c r="F49" i="3"/>
  <c r="T48" i="3"/>
  <c r="R48" i="3"/>
  <c r="P48" i="3"/>
  <c r="N48" i="3"/>
  <c r="L48" i="3"/>
  <c r="J48" i="3"/>
  <c r="H48" i="3"/>
  <c r="F48" i="3"/>
  <c r="T47" i="3"/>
  <c r="R47" i="3"/>
  <c r="P47" i="3"/>
  <c r="N47" i="3"/>
  <c r="L47" i="3"/>
  <c r="J47" i="3"/>
  <c r="H47" i="3"/>
  <c r="F47" i="3"/>
  <c r="T46" i="3"/>
  <c r="R46" i="3"/>
  <c r="P46" i="3"/>
  <c r="N46" i="3"/>
  <c r="L46" i="3"/>
  <c r="J46" i="3"/>
  <c r="H46" i="3"/>
  <c r="F46" i="3"/>
  <c r="T45" i="3"/>
  <c r="R45" i="3"/>
  <c r="P45" i="3"/>
  <c r="N45" i="3"/>
  <c r="L45" i="3"/>
  <c r="J45" i="3"/>
  <c r="H45" i="3"/>
  <c r="F45" i="3"/>
  <c r="T44" i="3"/>
  <c r="R44" i="3"/>
  <c r="P44" i="3"/>
  <c r="N44" i="3"/>
  <c r="L44" i="3"/>
  <c r="J44" i="3"/>
  <c r="H44" i="3"/>
  <c r="F44" i="3"/>
  <c r="T43" i="3"/>
  <c r="R43" i="3"/>
  <c r="P43" i="3"/>
  <c r="N43" i="3"/>
  <c r="L43" i="3"/>
  <c r="J43" i="3"/>
  <c r="H43" i="3"/>
  <c r="F43" i="3"/>
  <c r="T42" i="3"/>
  <c r="R42" i="3"/>
  <c r="P42" i="3"/>
  <c r="N42" i="3"/>
  <c r="L42" i="3"/>
  <c r="J42" i="3"/>
  <c r="H42" i="3"/>
  <c r="F42" i="3"/>
  <c r="T41" i="3"/>
  <c r="R41" i="3"/>
  <c r="P41" i="3"/>
  <c r="N41" i="3"/>
  <c r="L41" i="3"/>
  <c r="J41" i="3"/>
  <c r="H41" i="3"/>
  <c r="F41" i="3"/>
  <c r="T40" i="3"/>
  <c r="R40" i="3"/>
  <c r="P40" i="3"/>
  <c r="N40" i="3"/>
  <c r="L40" i="3"/>
  <c r="J40" i="3"/>
  <c r="H40" i="3"/>
  <c r="F40" i="3"/>
  <c r="T39" i="3"/>
  <c r="R39" i="3"/>
  <c r="P39" i="3"/>
  <c r="N39" i="3"/>
  <c r="L39" i="3"/>
  <c r="J39" i="3"/>
  <c r="H39" i="3"/>
  <c r="F39" i="3"/>
  <c r="T38" i="3"/>
  <c r="R38" i="3"/>
  <c r="P38" i="3"/>
  <c r="N38" i="3"/>
  <c r="L38" i="3"/>
  <c r="J38" i="3"/>
  <c r="H38" i="3"/>
  <c r="F38" i="3"/>
  <c r="T37" i="3"/>
  <c r="R37" i="3"/>
  <c r="P37" i="3"/>
  <c r="N37" i="3"/>
  <c r="L37" i="3"/>
  <c r="J37" i="3"/>
  <c r="H37" i="3"/>
  <c r="F37" i="3"/>
  <c r="T36" i="3"/>
  <c r="R36" i="3"/>
  <c r="P36" i="3"/>
  <c r="N36" i="3"/>
  <c r="L36" i="3"/>
  <c r="J36" i="3"/>
  <c r="H36" i="3"/>
  <c r="F36" i="3"/>
  <c r="T35" i="3"/>
  <c r="R35" i="3"/>
  <c r="P35" i="3"/>
  <c r="N35" i="3"/>
  <c r="L35" i="3"/>
  <c r="J35" i="3"/>
  <c r="H35" i="3"/>
  <c r="F35" i="3"/>
  <c r="T34" i="3"/>
  <c r="R34" i="3"/>
  <c r="P34" i="3"/>
  <c r="N34" i="3"/>
  <c r="L34" i="3"/>
  <c r="J34" i="3"/>
  <c r="H34" i="3"/>
  <c r="F34" i="3"/>
  <c r="T33" i="3"/>
  <c r="R33" i="3"/>
  <c r="P33" i="3"/>
  <c r="N33" i="3"/>
  <c r="L33" i="3"/>
  <c r="J33" i="3"/>
  <c r="H33" i="3"/>
  <c r="F33" i="3"/>
  <c r="T32" i="3"/>
  <c r="R32" i="3"/>
  <c r="P32" i="3"/>
  <c r="N32" i="3"/>
  <c r="L32" i="3"/>
  <c r="J32" i="3"/>
  <c r="H32" i="3"/>
  <c r="F32" i="3"/>
  <c r="T31" i="3"/>
  <c r="R31" i="3"/>
  <c r="P31" i="3"/>
  <c r="N31" i="3"/>
  <c r="L31" i="3"/>
  <c r="J31" i="3"/>
  <c r="H31" i="3"/>
  <c r="F31" i="3"/>
  <c r="T30" i="3"/>
  <c r="R30" i="3"/>
  <c r="P30" i="3"/>
  <c r="N30" i="3"/>
  <c r="L30" i="3"/>
  <c r="J30" i="3"/>
  <c r="H30" i="3"/>
  <c r="F30" i="3"/>
  <c r="T29" i="3"/>
  <c r="R29" i="3"/>
  <c r="P29" i="3"/>
  <c r="N29" i="3"/>
  <c r="L29" i="3"/>
  <c r="J29" i="3"/>
  <c r="H29" i="3"/>
  <c r="F29" i="3"/>
  <c r="T28" i="3"/>
  <c r="R28" i="3"/>
  <c r="P28" i="3"/>
  <c r="N28" i="3"/>
  <c r="L28" i="3"/>
  <c r="J28" i="3"/>
  <c r="H28" i="3"/>
  <c r="F28" i="3"/>
  <c r="T27" i="3"/>
  <c r="R27" i="3"/>
  <c r="P27" i="3"/>
  <c r="N27" i="3"/>
  <c r="L27" i="3"/>
  <c r="J27" i="3"/>
  <c r="H27" i="3"/>
  <c r="F27" i="3"/>
  <c r="T26" i="3"/>
  <c r="R26" i="3"/>
  <c r="P26" i="3"/>
  <c r="N26" i="3"/>
  <c r="L26" i="3"/>
  <c r="J26" i="3"/>
  <c r="H26" i="3"/>
  <c r="F26" i="3"/>
  <c r="T25" i="3"/>
  <c r="R25" i="3"/>
  <c r="P25" i="3"/>
  <c r="N25" i="3"/>
  <c r="L25" i="3"/>
  <c r="J25" i="3"/>
  <c r="H25" i="3"/>
  <c r="F25" i="3"/>
  <c r="T24" i="3"/>
  <c r="R24" i="3"/>
  <c r="P24" i="3"/>
  <c r="N24" i="3"/>
  <c r="L24" i="3"/>
  <c r="J24" i="3"/>
  <c r="H24" i="3"/>
  <c r="F24" i="3"/>
  <c r="T23" i="3"/>
  <c r="R23" i="3"/>
  <c r="P23" i="3"/>
  <c r="N23" i="3"/>
  <c r="L23" i="3"/>
  <c r="J23" i="3"/>
  <c r="H23" i="3"/>
  <c r="F23" i="3"/>
  <c r="T22" i="3"/>
  <c r="R22" i="3"/>
  <c r="P22" i="3"/>
  <c r="N22" i="3"/>
  <c r="L22" i="3"/>
  <c r="J22" i="3"/>
  <c r="H22" i="3"/>
  <c r="F22" i="3"/>
  <c r="T21" i="3"/>
  <c r="R21" i="3"/>
  <c r="P21" i="3"/>
  <c r="N21" i="3"/>
  <c r="L21" i="3"/>
  <c r="J21" i="3"/>
  <c r="H21" i="3"/>
  <c r="F21" i="3"/>
  <c r="T20" i="3"/>
  <c r="R20" i="3"/>
  <c r="P20" i="3"/>
  <c r="N20" i="3"/>
  <c r="L20" i="3"/>
  <c r="J20" i="3"/>
  <c r="H20" i="3"/>
  <c r="F20" i="3"/>
  <c r="T19" i="3"/>
  <c r="R19" i="3"/>
  <c r="P19" i="3"/>
  <c r="N19" i="3"/>
  <c r="L19" i="3"/>
  <c r="J19" i="3"/>
  <c r="H19" i="3"/>
  <c r="F19" i="3"/>
  <c r="T18" i="3"/>
  <c r="R18" i="3"/>
  <c r="P18" i="3"/>
  <c r="N18" i="3"/>
  <c r="L18" i="3"/>
  <c r="J18" i="3"/>
  <c r="H18" i="3"/>
  <c r="F18" i="3"/>
  <c r="T17" i="3"/>
  <c r="R17" i="3"/>
  <c r="P17" i="3"/>
  <c r="N17" i="3"/>
  <c r="L17" i="3"/>
  <c r="J17" i="3"/>
  <c r="H17" i="3"/>
  <c r="F17" i="3"/>
  <c r="T16" i="3"/>
  <c r="R16" i="3"/>
  <c r="P16" i="3"/>
  <c r="N16" i="3"/>
  <c r="L16" i="3"/>
  <c r="J16" i="3"/>
  <c r="H16" i="3"/>
  <c r="F16" i="3"/>
  <c r="T15" i="3"/>
  <c r="R15" i="3"/>
  <c r="P15" i="3"/>
  <c r="N15" i="3"/>
  <c r="L15" i="3"/>
  <c r="J15" i="3"/>
  <c r="H15" i="3"/>
  <c r="F15" i="3"/>
  <c r="T14" i="3"/>
  <c r="R14" i="3"/>
  <c r="P14" i="3"/>
  <c r="N14" i="3"/>
  <c r="L14" i="3"/>
  <c r="J14" i="3"/>
  <c r="H14" i="3"/>
  <c r="F14" i="3"/>
  <c r="T13" i="3"/>
  <c r="R13" i="3"/>
  <c r="P13" i="3"/>
  <c r="N13" i="3"/>
  <c r="L13" i="3"/>
  <c r="J13" i="3"/>
  <c r="H13" i="3"/>
  <c r="F13" i="3"/>
  <c r="T12" i="3"/>
  <c r="R12" i="3"/>
  <c r="P12" i="3"/>
  <c r="N12" i="3"/>
  <c r="L12" i="3"/>
  <c r="J12" i="3"/>
  <c r="H12" i="3"/>
  <c r="F12" i="3"/>
  <c r="T11" i="3"/>
  <c r="R11" i="3"/>
  <c r="P11" i="3"/>
  <c r="N11" i="3"/>
  <c r="L11" i="3"/>
  <c r="J11" i="3"/>
  <c r="H11" i="3"/>
  <c r="F11" i="3"/>
  <c r="T10" i="3"/>
  <c r="R10" i="3"/>
  <c r="P10" i="3"/>
  <c r="N10" i="3"/>
  <c r="L10" i="3"/>
  <c r="J10" i="3"/>
  <c r="H10" i="3"/>
  <c r="F10" i="3"/>
  <c r="T9" i="3"/>
  <c r="R9" i="3"/>
  <c r="P9" i="3"/>
  <c r="N9" i="3"/>
  <c r="L9" i="3"/>
  <c r="J9" i="3"/>
  <c r="H9" i="3"/>
  <c r="F9" i="3"/>
  <c r="T8" i="3"/>
  <c r="R8" i="3"/>
  <c r="P8" i="3"/>
  <c r="N8" i="3"/>
  <c r="L8" i="3"/>
  <c r="J8" i="3"/>
  <c r="H8" i="3"/>
  <c r="F8" i="3"/>
  <c r="T7" i="3"/>
  <c r="R7" i="3"/>
  <c r="P7" i="3"/>
  <c r="N7" i="3"/>
  <c r="L7" i="3"/>
  <c r="J7" i="3"/>
  <c r="H7" i="3"/>
  <c r="F7" i="3"/>
  <c r="T6" i="3"/>
  <c r="R6" i="3"/>
  <c r="P6" i="3"/>
  <c r="N6" i="3"/>
  <c r="L6" i="3"/>
  <c r="J6" i="3"/>
  <c r="H6" i="3"/>
  <c r="F6" i="3"/>
  <c r="T5" i="3"/>
  <c r="R5" i="3"/>
  <c r="P5" i="3"/>
  <c r="N5" i="3"/>
  <c r="L5" i="3"/>
  <c r="J5" i="3"/>
  <c r="H5" i="3"/>
  <c r="F5" i="3"/>
  <c r="T4" i="3"/>
  <c r="R4" i="3"/>
  <c r="P4" i="3"/>
  <c r="N4" i="3"/>
  <c r="L4" i="3"/>
  <c r="J4" i="3"/>
  <c r="H4" i="3"/>
  <c r="F4" i="3"/>
  <c r="T3" i="3"/>
  <c r="R3" i="3"/>
  <c r="P3" i="3"/>
  <c r="N3" i="3"/>
  <c r="L3" i="3"/>
  <c r="J3" i="3"/>
  <c r="H3" i="3"/>
  <c r="F3" i="3"/>
  <c r="C86" i="2"/>
  <c r="AE85" i="2"/>
  <c r="AB85" i="2"/>
  <c r="Z85" i="2"/>
  <c r="X85" i="2"/>
  <c r="V85" i="2"/>
  <c r="T85" i="2"/>
  <c r="R85" i="2"/>
  <c r="P85" i="2"/>
  <c r="N85" i="2"/>
  <c r="L85" i="2"/>
  <c r="J85" i="2"/>
  <c r="H85" i="2"/>
  <c r="F85" i="2"/>
  <c r="D85" i="2"/>
  <c r="C85" i="2"/>
  <c r="AE84" i="2"/>
  <c r="AB84" i="2"/>
  <c r="Z84" i="2"/>
  <c r="X84" i="2"/>
  <c r="V84" i="2"/>
  <c r="T84" i="2"/>
  <c r="R84" i="2"/>
  <c r="P84" i="2"/>
  <c r="N84" i="2"/>
  <c r="L84" i="2"/>
  <c r="J84" i="2"/>
  <c r="H84" i="2"/>
  <c r="F84" i="2"/>
  <c r="D84" i="2"/>
  <c r="C84" i="2"/>
  <c r="AE83" i="2"/>
  <c r="AB83" i="2"/>
  <c r="Z83" i="2"/>
  <c r="X83" i="2"/>
  <c r="V83" i="2"/>
  <c r="T83" i="2"/>
  <c r="R83" i="2"/>
  <c r="P83" i="2"/>
  <c r="N83" i="2"/>
  <c r="L83" i="2"/>
  <c r="J83" i="2"/>
  <c r="H83" i="2"/>
  <c r="F83" i="2"/>
  <c r="D83" i="2"/>
  <c r="C83" i="2"/>
  <c r="AE82" i="2"/>
  <c r="AB82" i="2"/>
  <c r="Z82" i="2"/>
  <c r="X82" i="2"/>
  <c r="V82" i="2"/>
  <c r="T82" i="2"/>
  <c r="R82" i="2"/>
  <c r="P82" i="2"/>
  <c r="N82" i="2"/>
  <c r="L82" i="2"/>
  <c r="J82" i="2"/>
  <c r="H82" i="2"/>
  <c r="F82" i="2"/>
  <c r="D82" i="2"/>
  <c r="C82" i="2"/>
  <c r="AF80" i="2"/>
  <c r="AC80" i="2"/>
  <c r="D80" i="17" s="1"/>
  <c r="AA80" i="2"/>
  <c r="L80" i="17" s="1"/>
  <c r="Y80" i="2"/>
  <c r="H80" i="17" s="1"/>
  <c r="W80" i="2"/>
  <c r="K80" i="17" s="1"/>
  <c r="U80" i="2"/>
  <c r="J80" i="17" s="1"/>
  <c r="S80" i="2"/>
  <c r="I80" i="17" s="1"/>
  <c r="Q80" i="2"/>
  <c r="G80" i="17" s="1"/>
  <c r="O80" i="2"/>
  <c r="F80" i="17" s="1"/>
  <c r="M80" i="2"/>
  <c r="E80" i="17" s="1"/>
  <c r="K80" i="2"/>
  <c r="C80" i="17" s="1"/>
  <c r="I80" i="2"/>
  <c r="G80" i="2"/>
  <c r="E80" i="2"/>
  <c r="AF79" i="2"/>
  <c r="AC79" i="2"/>
  <c r="D79" i="17" s="1"/>
  <c r="AA79" i="2"/>
  <c r="L79" i="17" s="1"/>
  <c r="Y79" i="2"/>
  <c r="H79" i="17" s="1"/>
  <c r="W79" i="2"/>
  <c r="K79" i="17" s="1"/>
  <c r="U79" i="2"/>
  <c r="J79" i="17" s="1"/>
  <c r="S79" i="2"/>
  <c r="I79" i="17" s="1"/>
  <c r="Q79" i="2"/>
  <c r="G79" i="17" s="1"/>
  <c r="O79" i="2"/>
  <c r="F79" i="17" s="1"/>
  <c r="M79" i="2"/>
  <c r="E79" i="17" s="1"/>
  <c r="K79" i="2"/>
  <c r="C79" i="17" s="1"/>
  <c r="I79" i="2"/>
  <c r="G79" i="2"/>
  <c r="E79" i="2"/>
  <c r="AF78" i="2"/>
  <c r="AC78" i="2"/>
  <c r="D78" i="17" s="1"/>
  <c r="AA78" i="2"/>
  <c r="L78" i="17" s="1"/>
  <c r="Y78" i="2"/>
  <c r="H78" i="17" s="1"/>
  <c r="W78" i="2"/>
  <c r="K78" i="17" s="1"/>
  <c r="U78" i="2"/>
  <c r="J78" i="17" s="1"/>
  <c r="S78" i="2"/>
  <c r="I78" i="17" s="1"/>
  <c r="Q78" i="2"/>
  <c r="G78" i="17" s="1"/>
  <c r="O78" i="2"/>
  <c r="F78" i="17" s="1"/>
  <c r="M78" i="2"/>
  <c r="E78" i="17" s="1"/>
  <c r="K78" i="2"/>
  <c r="C78" i="17" s="1"/>
  <c r="I78" i="2"/>
  <c r="G78" i="2"/>
  <c r="E78" i="2"/>
  <c r="AF77" i="2"/>
  <c r="AC77" i="2"/>
  <c r="D77" i="17" s="1"/>
  <c r="AA77" i="2"/>
  <c r="L77" i="17" s="1"/>
  <c r="Y77" i="2"/>
  <c r="H77" i="17" s="1"/>
  <c r="W77" i="2"/>
  <c r="K77" i="17" s="1"/>
  <c r="U77" i="2"/>
  <c r="J77" i="17" s="1"/>
  <c r="S77" i="2"/>
  <c r="I77" i="17" s="1"/>
  <c r="Q77" i="2"/>
  <c r="G77" i="17" s="1"/>
  <c r="O77" i="2"/>
  <c r="F77" i="17" s="1"/>
  <c r="M77" i="2"/>
  <c r="E77" i="17" s="1"/>
  <c r="K77" i="2"/>
  <c r="C77" i="17" s="1"/>
  <c r="I77" i="2"/>
  <c r="G77" i="2"/>
  <c r="E77" i="2"/>
  <c r="AF76" i="2"/>
  <c r="AC76" i="2"/>
  <c r="D76" i="17" s="1"/>
  <c r="AA76" i="2"/>
  <c r="L76" i="17" s="1"/>
  <c r="Y76" i="2"/>
  <c r="H76" i="17" s="1"/>
  <c r="W76" i="2"/>
  <c r="K76" i="17" s="1"/>
  <c r="U76" i="2"/>
  <c r="J76" i="17" s="1"/>
  <c r="S76" i="2"/>
  <c r="I76" i="17" s="1"/>
  <c r="Q76" i="2"/>
  <c r="G76" i="17" s="1"/>
  <c r="O76" i="2"/>
  <c r="F76" i="17" s="1"/>
  <c r="M76" i="2"/>
  <c r="E76" i="17" s="1"/>
  <c r="K76" i="2"/>
  <c r="C76" i="17" s="1"/>
  <c r="I76" i="2"/>
  <c r="G76" i="2"/>
  <c r="E76" i="2"/>
  <c r="AF75" i="2"/>
  <c r="AC75" i="2"/>
  <c r="D75" i="17" s="1"/>
  <c r="AA75" i="2"/>
  <c r="L75" i="17" s="1"/>
  <c r="Y75" i="2"/>
  <c r="H75" i="17" s="1"/>
  <c r="W75" i="2"/>
  <c r="K75" i="17" s="1"/>
  <c r="U75" i="2"/>
  <c r="J75" i="17" s="1"/>
  <c r="S75" i="2"/>
  <c r="I75" i="17" s="1"/>
  <c r="Q75" i="2"/>
  <c r="G75" i="17" s="1"/>
  <c r="O75" i="2"/>
  <c r="F75" i="17" s="1"/>
  <c r="M75" i="2"/>
  <c r="E75" i="17" s="1"/>
  <c r="K75" i="2"/>
  <c r="C75" i="17" s="1"/>
  <c r="I75" i="2"/>
  <c r="G75" i="2"/>
  <c r="E75" i="2"/>
  <c r="AF74" i="2"/>
  <c r="AC74" i="2"/>
  <c r="D74" i="17" s="1"/>
  <c r="AA74" i="2"/>
  <c r="L74" i="17" s="1"/>
  <c r="Y74" i="2"/>
  <c r="H74" i="17" s="1"/>
  <c r="W74" i="2"/>
  <c r="K74" i="17" s="1"/>
  <c r="U74" i="2"/>
  <c r="J74" i="17" s="1"/>
  <c r="S74" i="2"/>
  <c r="I74" i="17" s="1"/>
  <c r="Q74" i="2"/>
  <c r="G74" i="17" s="1"/>
  <c r="O74" i="2"/>
  <c r="F74" i="17" s="1"/>
  <c r="M74" i="2"/>
  <c r="E74" i="17" s="1"/>
  <c r="K74" i="2"/>
  <c r="C74" i="17" s="1"/>
  <c r="I74" i="2"/>
  <c r="G74" i="2"/>
  <c r="E74" i="2"/>
  <c r="AF73" i="2"/>
  <c r="AC73" i="2"/>
  <c r="D73" i="17" s="1"/>
  <c r="AA73" i="2"/>
  <c r="L73" i="17" s="1"/>
  <c r="Y73" i="2"/>
  <c r="H73" i="17" s="1"/>
  <c r="W73" i="2"/>
  <c r="K73" i="17" s="1"/>
  <c r="U73" i="2"/>
  <c r="J73" i="17" s="1"/>
  <c r="S73" i="2"/>
  <c r="I73" i="17" s="1"/>
  <c r="Q73" i="2"/>
  <c r="G73" i="17" s="1"/>
  <c r="O73" i="2"/>
  <c r="F73" i="17" s="1"/>
  <c r="M73" i="2"/>
  <c r="E73" i="17" s="1"/>
  <c r="K73" i="2"/>
  <c r="C73" i="17" s="1"/>
  <c r="I73" i="2"/>
  <c r="G73" i="2"/>
  <c r="E73" i="2"/>
  <c r="AF72" i="2"/>
  <c r="AC72" i="2"/>
  <c r="D72" i="17" s="1"/>
  <c r="AA72" i="2"/>
  <c r="L72" i="17" s="1"/>
  <c r="Y72" i="2"/>
  <c r="H72" i="17" s="1"/>
  <c r="W72" i="2"/>
  <c r="K72" i="17" s="1"/>
  <c r="U72" i="2"/>
  <c r="J72" i="17" s="1"/>
  <c r="S72" i="2"/>
  <c r="I72" i="17" s="1"/>
  <c r="Q72" i="2"/>
  <c r="G72" i="17" s="1"/>
  <c r="O72" i="2"/>
  <c r="F72" i="17" s="1"/>
  <c r="M72" i="2"/>
  <c r="E72" i="17" s="1"/>
  <c r="K72" i="2"/>
  <c r="C72" i="17" s="1"/>
  <c r="I72" i="2"/>
  <c r="G72" i="2"/>
  <c r="E72" i="2"/>
  <c r="AF71" i="2"/>
  <c r="AC71" i="2"/>
  <c r="D71" i="17" s="1"/>
  <c r="AA71" i="2"/>
  <c r="L71" i="17" s="1"/>
  <c r="Y71" i="2"/>
  <c r="H71" i="17" s="1"/>
  <c r="W71" i="2"/>
  <c r="K71" i="17" s="1"/>
  <c r="U71" i="2"/>
  <c r="J71" i="17" s="1"/>
  <c r="S71" i="2"/>
  <c r="I71" i="17" s="1"/>
  <c r="Q71" i="2"/>
  <c r="G71" i="17" s="1"/>
  <c r="O71" i="2"/>
  <c r="F71" i="17" s="1"/>
  <c r="M71" i="2"/>
  <c r="E71" i="17" s="1"/>
  <c r="K71" i="2"/>
  <c r="C71" i="17" s="1"/>
  <c r="I71" i="2"/>
  <c r="G71" i="2"/>
  <c r="E71" i="2"/>
  <c r="AF70" i="2"/>
  <c r="AC70" i="2"/>
  <c r="D70" i="17" s="1"/>
  <c r="AA70" i="2"/>
  <c r="L70" i="17" s="1"/>
  <c r="Y70" i="2"/>
  <c r="H70" i="17" s="1"/>
  <c r="W70" i="2"/>
  <c r="K70" i="17" s="1"/>
  <c r="U70" i="2"/>
  <c r="J70" i="17" s="1"/>
  <c r="S70" i="2"/>
  <c r="I70" i="17" s="1"/>
  <c r="Q70" i="2"/>
  <c r="G70" i="17" s="1"/>
  <c r="O70" i="2"/>
  <c r="F70" i="17" s="1"/>
  <c r="M70" i="2"/>
  <c r="E70" i="17" s="1"/>
  <c r="K70" i="2"/>
  <c r="C70" i="17" s="1"/>
  <c r="I70" i="2"/>
  <c r="G70" i="2"/>
  <c r="E70" i="2"/>
  <c r="AF69" i="2"/>
  <c r="AC69" i="2"/>
  <c r="D69" i="17" s="1"/>
  <c r="AA69" i="2"/>
  <c r="L69" i="17" s="1"/>
  <c r="Y69" i="2"/>
  <c r="H69" i="17" s="1"/>
  <c r="W69" i="2"/>
  <c r="K69" i="17" s="1"/>
  <c r="U69" i="2"/>
  <c r="J69" i="17" s="1"/>
  <c r="S69" i="2"/>
  <c r="I69" i="17" s="1"/>
  <c r="Q69" i="2"/>
  <c r="G69" i="17" s="1"/>
  <c r="O69" i="2"/>
  <c r="F69" i="17" s="1"/>
  <c r="M69" i="2"/>
  <c r="E69" i="17" s="1"/>
  <c r="K69" i="2"/>
  <c r="C69" i="17" s="1"/>
  <c r="I69" i="2"/>
  <c r="G69" i="2"/>
  <c r="E69" i="2"/>
  <c r="AF68" i="2"/>
  <c r="AC68" i="2"/>
  <c r="D68" i="17" s="1"/>
  <c r="AA68" i="2"/>
  <c r="L68" i="17" s="1"/>
  <c r="Y68" i="2"/>
  <c r="H68" i="17" s="1"/>
  <c r="W68" i="2"/>
  <c r="K68" i="17" s="1"/>
  <c r="U68" i="2"/>
  <c r="J68" i="17" s="1"/>
  <c r="S68" i="2"/>
  <c r="I68" i="17" s="1"/>
  <c r="Q68" i="2"/>
  <c r="G68" i="17" s="1"/>
  <c r="O68" i="2"/>
  <c r="F68" i="17" s="1"/>
  <c r="M68" i="2"/>
  <c r="E68" i="17" s="1"/>
  <c r="K68" i="2"/>
  <c r="C68" i="17" s="1"/>
  <c r="I68" i="2"/>
  <c r="G68" i="2"/>
  <c r="E68" i="2"/>
  <c r="AF67" i="2"/>
  <c r="AC67" i="2"/>
  <c r="D67" i="17" s="1"/>
  <c r="AA67" i="2"/>
  <c r="L67" i="17" s="1"/>
  <c r="Y67" i="2"/>
  <c r="H67" i="17" s="1"/>
  <c r="W67" i="2"/>
  <c r="K67" i="17" s="1"/>
  <c r="U67" i="2"/>
  <c r="J67" i="17" s="1"/>
  <c r="S67" i="2"/>
  <c r="I67" i="17" s="1"/>
  <c r="Q67" i="2"/>
  <c r="G67" i="17" s="1"/>
  <c r="O67" i="2"/>
  <c r="F67" i="17" s="1"/>
  <c r="M67" i="2"/>
  <c r="E67" i="17" s="1"/>
  <c r="K67" i="2"/>
  <c r="C67" i="17" s="1"/>
  <c r="I67" i="2"/>
  <c r="G67" i="2"/>
  <c r="E67" i="2"/>
  <c r="AF66" i="2"/>
  <c r="AC66" i="2"/>
  <c r="D66" i="17" s="1"/>
  <c r="AA66" i="2"/>
  <c r="L66" i="17" s="1"/>
  <c r="Y66" i="2"/>
  <c r="H66" i="17" s="1"/>
  <c r="W66" i="2"/>
  <c r="K66" i="17" s="1"/>
  <c r="U66" i="2"/>
  <c r="J66" i="17" s="1"/>
  <c r="S66" i="2"/>
  <c r="I66" i="17" s="1"/>
  <c r="Q66" i="2"/>
  <c r="G66" i="17" s="1"/>
  <c r="O66" i="2"/>
  <c r="F66" i="17" s="1"/>
  <c r="M66" i="2"/>
  <c r="E66" i="17" s="1"/>
  <c r="K66" i="2"/>
  <c r="C66" i="17" s="1"/>
  <c r="I66" i="2"/>
  <c r="G66" i="2"/>
  <c r="E66" i="2"/>
  <c r="AF65" i="2"/>
  <c r="AC65" i="2"/>
  <c r="D65" i="17" s="1"/>
  <c r="AA65" i="2"/>
  <c r="L65" i="17" s="1"/>
  <c r="Y65" i="2"/>
  <c r="H65" i="17" s="1"/>
  <c r="W65" i="2"/>
  <c r="K65" i="17" s="1"/>
  <c r="U65" i="2"/>
  <c r="J65" i="17" s="1"/>
  <c r="S65" i="2"/>
  <c r="I65" i="17" s="1"/>
  <c r="Q65" i="2"/>
  <c r="G65" i="17" s="1"/>
  <c r="O65" i="2"/>
  <c r="F65" i="17" s="1"/>
  <c r="M65" i="2"/>
  <c r="E65" i="17" s="1"/>
  <c r="K65" i="2"/>
  <c r="C65" i="17" s="1"/>
  <c r="I65" i="2"/>
  <c r="G65" i="2"/>
  <c r="E65" i="2"/>
  <c r="AF64" i="2"/>
  <c r="AC64" i="2"/>
  <c r="D64" i="17" s="1"/>
  <c r="AA64" i="2"/>
  <c r="L64" i="17" s="1"/>
  <c r="Y64" i="2"/>
  <c r="H64" i="17" s="1"/>
  <c r="W64" i="2"/>
  <c r="K64" i="17" s="1"/>
  <c r="U64" i="2"/>
  <c r="J64" i="17" s="1"/>
  <c r="S64" i="2"/>
  <c r="I64" i="17" s="1"/>
  <c r="Q64" i="2"/>
  <c r="G64" i="17" s="1"/>
  <c r="O64" i="2"/>
  <c r="F64" i="17" s="1"/>
  <c r="M64" i="2"/>
  <c r="E64" i="17" s="1"/>
  <c r="K64" i="2"/>
  <c r="C64" i="17" s="1"/>
  <c r="I64" i="2"/>
  <c r="G64" i="2"/>
  <c r="E64" i="2"/>
  <c r="AF63" i="2"/>
  <c r="AC63" i="2"/>
  <c r="D63" i="17" s="1"/>
  <c r="AA63" i="2"/>
  <c r="L63" i="17" s="1"/>
  <c r="Y63" i="2"/>
  <c r="H63" i="17" s="1"/>
  <c r="W63" i="2"/>
  <c r="K63" i="17" s="1"/>
  <c r="U63" i="2"/>
  <c r="J63" i="17" s="1"/>
  <c r="S63" i="2"/>
  <c r="I63" i="17" s="1"/>
  <c r="Q63" i="2"/>
  <c r="G63" i="17" s="1"/>
  <c r="O63" i="2"/>
  <c r="F63" i="17" s="1"/>
  <c r="M63" i="2"/>
  <c r="E63" i="17" s="1"/>
  <c r="K63" i="2"/>
  <c r="C63" i="17" s="1"/>
  <c r="I63" i="2"/>
  <c r="G63" i="2"/>
  <c r="E63" i="2"/>
  <c r="AF62" i="2"/>
  <c r="AC62" i="2"/>
  <c r="D62" i="17" s="1"/>
  <c r="AA62" i="2"/>
  <c r="L62" i="17" s="1"/>
  <c r="Y62" i="2"/>
  <c r="H62" i="17" s="1"/>
  <c r="W62" i="2"/>
  <c r="K62" i="17" s="1"/>
  <c r="U62" i="2"/>
  <c r="J62" i="17" s="1"/>
  <c r="S62" i="2"/>
  <c r="I62" i="17" s="1"/>
  <c r="Q62" i="2"/>
  <c r="G62" i="17" s="1"/>
  <c r="O62" i="2"/>
  <c r="F62" i="17" s="1"/>
  <c r="M62" i="2"/>
  <c r="E62" i="17" s="1"/>
  <c r="K62" i="2"/>
  <c r="C62" i="17" s="1"/>
  <c r="I62" i="2"/>
  <c r="G62" i="2"/>
  <c r="E62" i="2"/>
  <c r="AF61" i="2"/>
  <c r="AC61" i="2"/>
  <c r="D61" i="17" s="1"/>
  <c r="AA61" i="2"/>
  <c r="L61" i="17" s="1"/>
  <c r="Y61" i="2"/>
  <c r="H61" i="17" s="1"/>
  <c r="W61" i="2"/>
  <c r="K61" i="17" s="1"/>
  <c r="U61" i="2"/>
  <c r="J61" i="17" s="1"/>
  <c r="S61" i="2"/>
  <c r="I61" i="17" s="1"/>
  <c r="Q61" i="2"/>
  <c r="G61" i="17" s="1"/>
  <c r="O61" i="2"/>
  <c r="F61" i="17" s="1"/>
  <c r="M61" i="2"/>
  <c r="E61" i="17" s="1"/>
  <c r="K61" i="2"/>
  <c r="C61" i="17" s="1"/>
  <c r="I61" i="2"/>
  <c r="G61" i="2"/>
  <c r="E61" i="2"/>
  <c r="AF60" i="2"/>
  <c r="AC60" i="2"/>
  <c r="D60" i="17" s="1"/>
  <c r="AA60" i="2"/>
  <c r="L60" i="17" s="1"/>
  <c r="Y60" i="2"/>
  <c r="H60" i="17" s="1"/>
  <c r="W60" i="2"/>
  <c r="K60" i="17" s="1"/>
  <c r="U60" i="2"/>
  <c r="J60" i="17" s="1"/>
  <c r="S60" i="2"/>
  <c r="I60" i="17" s="1"/>
  <c r="Q60" i="2"/>
  <c r="G60" i="17" s="1"/>
  <c r="O60" i="2"/>
  <c r="F60" i="17" s="1"/>
  <c r="M60" i="2"/>
  <c r="E60" i="17" s="1"/>
  <c r="K60" i="2"/>
  <c r="C60" i="17" s="1"/>
  <c r="I60" i="2"/>
  <c r="G60" i="2"/>
  <c r="E60" i="2"/>
  <c r="AF59" i="2"/>
  <c r="AC59" i="2"/>
  <c r="D59" i="17" s="1"/>
  <c r="AA59" i="2"/>
  <c r="L59" i="17" s="1"/>
  <c r="Y59" i="2"/>
  <c r="H59" i="17" s="1"/>
  <c r="W59" i="2"/>
  <c r="K59" i="17" s="1"/>
  <c r="U59" i="2"/>
  <c r="J59" i="17" s="1"/>
  <c r="S59" i="2"/>
  <c r="I59" i="17" s="1"/>
  <c r="Q59" i="2"/>
  <c r="G59" i="17" s="1"/>
  <c r="O59" i="2"/>
  <c r="F59" i="17" s="1"/>
  <c r="M59" i="2"/>
  <c r="E59" i="17" s="1"/>
  <c r="K59" i="2"/>
  <c r="C59" i="17" s="1"/>
  <c r="I59" i="2"/>
  <c r="G59" i="2"/>
  <c r="E59" i="2"/>
  <c r="AF58" i="2"/>
  <c r="AC58" i="2"/>
  <c r="D58" i="17" s="1"/>
  <c r="AA58" i="2"/>
  <c r="L58" i="17" s="1"/>
  <c r="Y58" i="2"/>
  <c r="H58" i="17" s="1"/>
  <c r="W58" i="2"/>
  <c r="K58" i="17" s="1"/>
  <c r="U58" i="2"/>
  <c r="J58" i="17" s="1"/>
  <c r="S58" i="2"/>
  <c r="I58" i="17" s="1"/>
  <c r="Q58" i="2"/>
  <c r="G58" i="17" s="1"/>
  <c r="O58" i="2"/>
  <c r="F58" i="17" s="1"/>
  <c r="M58" i="2"/>
  <c r="E58" i="17" s="1"/>
  <c r="K58" i="2"/>
  <c r="C58" i="17" s="1"/>
  <c r="I58" i="2"/>
  <c r="G58" i="2"/>
  <c r="E58" i="2"/>
  <c r="AF57" i="2"/>
  <c r="AC57" i="2"/>
  <c r="D57" i="17" s="1"/>
  <c r="AA57" i="2"/>
  <c r="L57" i="17" s="1"/>
  <c r="Y57" i="2"/>
  <c r="H57" i="17" s="1"/>
  <c r="W57" i="2"/>
  <c r="K57" i="17" s="1"/>
  <c r="U57" i="2"/>
  <c r="J57" i="17" s="1"/>
  <c r="S57" i="2"/>
  <c r="I57" i="17" s="1"/>
  <c r="Q57" i="2"/>
  <c r="G57" i="17" s="1"/>
  <c r="O57" i="2"/>
  <c r="F57" i="17" s="1"/>
  <c r="M57" i="2"/>
  <c r="E57" i="17" s="1"/>
  <c r="K57" i="2"/>
  <c r="C57" i="17" s="1"/>
  <c r="I57" i="2"/>
  <c r="G57" i="2"/>
  <c r="E57" i="2"/>
  <c r="AF56" i="2"/>
  <c r="AC56" i="2"/>
  <c r="D56" i="17" s="1"/>
  <c r="AA56" i="2"/>
  <c r="L56" i="17" s="1"/>
  <c r="Y56" i="2"/>
  <c r="H56" i="17" s="1"/>
  <c r="W56" i="2"/>
  <c r="K56" i="17" s="1"/>
  <c r="U56" i="2"/>
  <c r="J56" i="17" s="1"/>
  <c r="S56" i="2"/>
  <c r="I56" i="17" s="1"/>
  <c r="Q56" i="2"/>
  <c r="G56" i="17" s="1"/>
  <c r="O56" i="2"/>
  <c r="F56" i="17" s="1"/>
  <c r="M56" i="2"/>
  <c r="E56" i="17" s="1"/>
  <c r="K56" i="2"/>
  <c r="C56" i="17" s="1"/>
  <c r="I56" i="2"/>
  <c r="G56" i="2"/>
  <c r="E56" i="2"/>
  <c r="AF55" i="2"/>
  <c r="AC55" i="2"/>
  <c r="D55" i="17" s="1"/>
  <c r="AA55" i="2"/>
  <c r="L55" i="17" s="1"/>
  <c r="Y55" i="2"/>
  <c r="H55" i="17" s="1"/>
  <c r="W55" i="2"/>
  <c r="K55" i="17" s="1"/>
  <c r="U55" i="2"/>
  <c r="J55" i="17" s="1"/>
  <c r="S55" i="2"/>
  <c r="I55" i="17" s="1"/>
  <c r="Q55" i="2"/>
  <c r="G55" i="17" s="1"/>
  <c r="O55" i="2"/>
  <c r="F55" i="17" s="1"/>
  <c r="M55" i="2"/>
  <c r="E55" i="17" s="1"/>
  <c r="K55" i="2"/>
  <c r="C55" i="17" s="1"/>
  <c r="I55" i="2"/>
  <c r="G55" i="2"/>
  <c r="E55" i="2"/>
  <c r="AF54" i="2"/>
  <c r="AC54" i="2"/>
  <c r="D54" i="17" s="1"/>
  <c r="AA54" i="2"/>
  <c r="L54" i="17" s="1"/>
  <c r="Y54" i="2"/>
  <c r="H54" i="17" s="1"/>
  <c r="W54" i="2"/>
  <c r="K54" i="17" s="1"/>
  <c r="U54" i="2"/>
  <c r="J54" i="17" s="1"/>
  <c r="S54" i="2"/>
  <c r="I54" i="17" s="1"/>
  <c r="Q54" i="2"/>
  <c r="G54" i="17" s="1"/>
  <c r="O54" i="2"/>
  <c r="F54" i="17" s="1"/>
  <c r="M54" i="2"/>
  <c r="E54" i="17" s="1"/>
  <c r="K54" i="2"/>
  <c r="C54" i="17" s="1"/>
  <c r="I54" i="2"/>
  <c r="G54" i="2"/>
  <c r="E54" i="2"/>
  <c r="AF53" i="2"/>
  <c r="AC53" i="2"/>
  <c r="D53" i="17" s="1"/>
  <c r="AA53" i="2"/>
  <c r="L53" i="17" s="1"/>
  <c r="Y53" i="2"/>
  <c r="H53" i="17" s="1"/>
  <c r="W53" i="2"/>
  <c r="K53" i="17" s="1"/>
  <c r="U53" i="2"/>
  <c r="J53" i="17" s="1"/>
  <c r="S53" i="2"/>
  <c r="I53" i="17" s="1"/>
  <c r="Q53" i="2"/>
  <c r="G53" i="17" s="1"/>
  <c r="O53" i="2"/>
  <c r="F53" i="17" s="1"/>
  <c r="M53" i="2"/>
  <c r="E53" i="17" s="1"/>
  <c r="K53" i="2"/>
  <c r="C53" i="17" s="1"/>
  <c r="I53" i="2"/>
  <c r="G53" i="2"/>
  <c r="E53" i="2"/>
  <c r="AF52" i="2"/>
  <c r="AC52" i="2"/>
  <c r="D52" i="17" s="1"/>
  <c r="AA52" i="2"/>
  <c r="L52" i="17" s="1"/>
  <c r="Y52" i="2"/>
  <c r="H52" i="17" s="1"/>
  <c r="W52" i="2"/>
  <c r="K52" i="17" s="1"/>
  <c r="U52" i="2"/>
  <c r="J52" i="17" s="1"/>
  <c r="S52" i="2"/>
  <c r="I52" i="17" s="1"/>
  <c r="Q52" i="2"/>
  <c r="G52" i="17" s="1"/>
  <c r="O52" i="2"/>
  <c r="F52" i="17" s="1"/>
  <c r="M52" i="2"/>
  <c r="E52" i="17" s="1"/>
  <c r="K52" i="2"/>
  <c r="C52" i="17" s="1"/>
  <c r="I52" i="2"/>
  <c r="G52" i="2"/>
  <c r="E52" i="2"/>
  <c r="AF51" i="2"/>
  <c r="AC51" i="2"/>
  <c r="D51" i="17" s="1"/>
  <c r="AA51" i="2"/>
  <c r="L51" i="17" s="1"/>
  <c r="Y51" i="2"/>
  <c r="H51" i="17" s="1"/>
  <c r="W51" i="2"/>
  <c r="K51" i="17" s="1"/>
  <c r="U51" i="2"/>
  <c r="J51" i="17" s="1"/>
  <c r="S51" i="2"/>
  <c r="I51" i="17" s="1"/>
  <c r="Q51" i="2"/>
  <c r="G51" i="17" s="1"/>
  <c r="O51" i="2"/>
  <c r="F51" i="17" s="1"/>
  <c r="M51" i="2"/>
  <c r="E51" i="17" s="1"/>
  <c r="K51" i="2"/>
  <c r="C51" i="17" s="1"/>
  <c r="I51" i="2"/>
  <c r="G51" i="2"/>
  <c r="E51" i="2"/>
  <c r="AF50" i="2"/>
  <c r="AC50" i="2"/>
  <c r="D50" i="17" s="1"/>
  <c r="AA50" i="2"/>
  <c r="L50" i="17" s="1"/>
  <c r="Y50" i="2"/>
  <c r="H50" i="17" s="1"/>
  <c r="W50" i="2"/>
  <c r="K50" i="17" s="1"/>
  <c r="U50" i="2"/>
  <c r="J50" i="17" s="1"/>
  <c r="S50" i="2"/>
  <c r="I50" i="17" s="1"/>
  <c r="Q50" i="2"/>
  <c r="G50" i="17" s="1"/>
  <c r="O50" i="2"/>
  <c r="F50" i="17" s="1"/>
  <c r="M50" i="2"/>
  <c r="E50" i="17" s="1"/>
  <c r="K50" i="2"/>
  <c r="C50" i="17" s="1"/>
  <c r="I50" i="2"/>
  <c r="G50" i="2"/>
  <c r="E50" i="2"/>
  <c r="AF49" i="2"/>
  <c r="AC49" i="2"/>
  <c r="D49" i="17" s="1"/>
  <c r="AA49" i="2"/>
  <c r="L49" i="17" s="1"/>
  <c r="Y49" i="2"/>
  <c r="H49" i="17" s="1"/>
  <c r="W49" i="2"/>
  <c r="K49" i="17" s="1"/>
  <c r="U49" i="2"/>
  <c r="J49" i="17" s="1"/>
  <c r="S49" i="2"/>
  <c r="I49" i="17" s="1"/>
  <c r="Q49" i="2"/>
  <c r="G49" i="17" s="1"/>
  <c r="O49" i="2"/>
  <c r="F49" i="17" s="1"/>
  <c r="M49" i="2"/>
  <c r="E49" i="17" s="1"/>
  <c r="K49" i="2"/>
  <c r="C49" i="17" s="1"/>
  <c r="I49" i="2"/>
  <c r="G49" i="2"/>
  <c r="E49" i="2"/>
  <c r="AF48" i="2"/>
  <c r="AC48" i="2"/>
  <c r="D48" i="17" s="1"/>
  <c r="AA48" i="2"/>
  <c r="L48" i="17" s="1"/>
  <c r="Y48" i="2"/>
  <c r="H48" i="17" s="1"/>
  <c r="W48" i="2"/>
  <c r="K48" i="17" s="1"/>
  <c r="U48" i="2"/>
  <c r="J48" i="17" s="1"/>
  <c r="S48" i="2"/>
  <c r="I48" i="17" s="1"/>
  <c r="Q48" i="2"/>
  <c r="G48" i="17" s="1"/>
  <c r="O48" i="2"/>
  <c r="F48" i="17" s="1"/>
  <c r="M48" i="2"/>
  <c r="E48" i="17" s="1"/>
  <c r="K48" i="2"/>
  <c r="C48" i="17" s="1"/>
  <c r="I48" i="2"/>
  <c r="G48" i="2"/>
  <c r="E48" i="2"/>
  <c r="AF47" i="2"/>
  <c r="AC47" i="2"/>
  <c r="D47" i="17" s="1"/>
  <c r="AA47" i="2"/>
  <c r="L47" i="17" s="1"/>
  <c r="Y47" i="2"/>
  <c r="H47" i="17" s="1"/>
  <c r="W47" i="2"/>
  <c r="K47" i="17" s="1"/>
  <c r="U47" i="2"/>
  <c r="J47" i="17" s="1"/>
  <c r="S47" i="2"/>
  <c r="I47" i="17" s="1"/>
  <c r="Q47" i="2"/>
  <c r="G47" i="17" s="1"/>
  <c r="O47" i="2"/>
  <c r="F47" i="17" s="1"/>
  <c r="M47" i="2"/>
  <c r="E47" i="17" s="1"/>
  <c r="K47" i="2"/>
  <c r="C47" i="17" s="1"/>
  <c r="I47" i="2"/>
  <c r="G47" i="2"/>
  <c r="E47" i="2"/>
  <c r="AF46" i="2"/>
  <c r="AC46" i="2"/>
  <c r="D46" i="17" s="1"/>
  <c r="AA46" i="2"/>
  <c r="L46" i="17" s="1"/>
  <c r="Y46" i="2"/>
  <c r="H46" i="17" s="1"/>
  <c r="W46" i="2"/>
  <c r="K46" i="17" s="1"/>
  <c r="U46" i="2"/>
  <c r="J46" i="17" s="1"/>
  <c r="S46" i="2"/>
  <c r="I46" i="17" s="1"/>
  <c r="Q46" i="2"/>
  <c r="G46" i="17" s="1"/>
  <c r="O46" i="2"/>
  <c r="F46" i="17" s="1"/>
  <c r="M46" i="2"/>
  <c r="E46" i="17" s="1"/>
  <c r="K46" i="2"/>
  <c r="C46" i="17" s="1"/>
  <c r="I46" i="2"/>
  <c r="G46" i="2"/>
  <c r="E46" i="2"/>
  <c r="AF45" i="2"/>
  <c r="AC45" i="2"/>
  <c r="D45" i="17" s="1"/>
  <c r="AA45" i="2"/>
  <c r="L45" i="17" s="1"/>
  <c r="Y45" i="2"/>
  <c r="H45" i="17" s="1"/>
  <c r="W45" i="2"/>
  <c r="K45" i="17" s="1"/>
  <c r="U45" i="2"/>
  <c r="J45" i="17" s="1"/>
  <c r="S45" i="2"/>
  <c r="I45" i="17" s="1"/>
  <c r="Q45" i="2"/>
  <c r="G45" i="17" s="1"/>
  <c r="O45" i="2"/>
  <c r="F45" i="17" s="1"/>
  <c r="M45" i="2"/>
  <c r="E45" i="17" s="1"/>
  <c r="K45" i="2"/>
  <c r="C45" i="17" s="1"/>
  <c r="I45" i="2"/>
  <c r="G45" i="2"/>
  <c r="E45" i="2"/>
  <c r="AF44" i="2"/>
  <c r="AC44" i="2"/>
  <c r="D44" i="17" s="1"/>
  <c r="AA44" i="2"/>
  <c r="L44" i="17" s="1"/>
  <c r="Y44" i="2"/>
  <c r="H44" i="17" s="1"/>
  <c r="W44" i="2"/>
  <c r="K44" i="17" s="1"/>
  <c r="U44" i="2"/>
  <c r="J44" i="17" s="1"/>
  <c r="S44" i="2"/>
  <c r="I44" i="17" s="1"/>
  <c r="Q44" i="2"/>
  <c r="G44" i="17" s="1"/>
  <c r="O44" i="2"/>
  <c r="F44" i="17" s="1"/>
  <c r="M44" i="2"/>
  <c r="E44" i="17" s="1"/>
  <c r="K44" i="2"/>
  <c r="C44" i="17" s="1"/>
  <c r="I44" i="2"/>
  <c r="G44" i="2"/>
  <c r="E44" i="2"/>
  <c r="AF43" i="2"/>
  <c r="AC43" i="2"/>
  <c r="D43" i="17" s="1"/>
  <c r="AA43" i="2"/>
  <c r="L43" i="17" s="1"/>
  <c r="Y43" i="2"/>
  <c r="H43" i="17" s="1"/>
  <c r="W43" i="2"/>
  <c r="K43" i="17" s="1"/>
  <c r="U43" i="2"/>
  <c r="J43" i="17" s="1"/>
  <c r="S43" i="2"/>
  <c r="I43" i="17" s="1"/>
  <c r="Q43" i="2"/>
  <c r="G43" i="17" s="1"/>
  <c r="O43" i="2"/>
  <c r="F43" i="17" s="1"/>
  <c r="M43" i="2"/>
  <c r="E43" i="17" s="1"/>
  <c r="K43" i="2"/>
  <c r="C43" i="17" s="1"/>
  <c r="I43" i="2"/>
  <c r="G43" i="2"/>
  <c r="E43" i="2"/>
  <c r="AF42" i="2"/>
  <c r="AC42" i="2"/>
  <c r="D42" i="17" s="1"/>
  <c r="AA42" i="2"/>
  <c r="L42" i="17" s="1"/>
  <c r="Y42" i="2"/>
  <c r="H42" i="17" s="1"/>
  <c r="W42" i="2"/>
  <c r="K42" i="17" s="1"/>
  <c r="U42" i="2"/>
  <c r="J42" i="17" s="1"/>
  <c r="S42" i="2"/>
  <c r="I42" i="17" s="1"/>
  <c r="Q42" i="2"/>
  <c r="G42" i="17" s="1"/>
  <c r="O42" i="2"/>
  <c r="F42" i="17" s="1"/>
  <c r="M42" i="2"/>
  <c r="E42" i="17" s="1"/>
  <c r="K42" i="2"/>
  <c r="C42" i="17" s="1"/>
  <c r="I42" i="2"/>
  <c r="G42" i="2"/>
  <c r="E42" i="2"/>
  <c r="AF41" i="2"/>
  <c r="AC41" i="2"/>
  <c r="D41" i="17" s="1"/>
  <c r="AA41" i="2"/>
  <c r="L41" i="17" s="1"/>
  <c r="Y41" i="2"/>
  <c r="H41" i="17" s="1"/>
  <c r="W41" i="2"/>
  <c r="K41" i="17" s="1"/>
  <c r="U41" i="2"/>
  <c r="J41" i="17" s="1"/>
  <c r="S41" i="2"/>
  <c r="I41" i="17" s="1"/>
  <c r="Q41" i="2"/>
  <c r="G41" i="17" s="1"/>
  <c r="O41" i="2"/>
  <c r="F41" i="17" s="1"/>
  <c r="M41" i="2"/>
  <c r="E41" i="17" s="1"/>
  <c r="K41" i="2"/>
  <c r="C41" i="17" s="1"/>
  <c r="I41" i="2"/>
  <c r="G41" i="2"/>
  <c r="E41" i="2"/>
  <c r="AF40" i="2"/>
  <c r="AC40" i="2"/>
  <c r="D40" i="17" s="1"/>
  <c r="AA40" i="2"/>
  <c r="L40" i="17" s="1"/>
  <c r="Y40" i="2"/>
  <c r="H40" i="17" s="1"/>
  <c r="W40" i="2"/>
  <c r="K40" i="17" s="1"/>
  <c r="U40" i="2"/>
  <c r="J40" i="17" s="1"/>
  <c r="S40" i="2"/>
  <c r="I40" i="17" s="1"/>
  <c r="Q40" i="2"/>
  <c r="G40" i="17" s="1"/>
  <c r="O40" i="2"/>
  <c r="F40" i="17" s="1"/>
  <c r="M40" i="2"/>
  <c r="E40" i="17" s="1"/>
  <c r="K40" i="2"/>
  <c r="C40" i="17" s="1"/>
  <c r="I40" i="2"/>
  <c r="G40" i="2"/>
  <c r="E40" i="2"/>
  <c r="AF39" i="2"/>
  <c r="AC39" i="2"/>
  <c r="D39" i="17" s="1"/>
  <c r="AA39" i="2"/>
  <c r="L39" i="17" s="1"/>
  <c r="Y39" i="2"/>
  <c r="H39" i="17" s="1"/>
  <c r="W39" i="2"/>
  <c r="K39" i="17" s="1"/>
  <c r="U39" i="2"/>
  <c r="J39" i="17" s="1"/>
  <c r="S39" i="2"/>
  <c r="I39" i="17" s="1"/>
  <c r="Q39" i="2"/>
  <c r="G39" i="17" s="1"/>
  <c r="O39" i="2"/>
  <c r="F39" i="17" s="1"/>
  <c r="M39" i="2"/>
  <c r="E39" i="17" s="1"/>
  <c r="K39" i="2"/>
  <c r="C39" i="17" s="1"/>
  <c r="I39" i="2"/>
  <c r="G39" i="2"/>
  <c r="E39" i="2"/>
  <c r="AF38" i="2"/>
  <c r="AC38" i="2"/>
  <c r="D38" i="17" s="1"/>
  <c r="AA38" i="2"/>
  <c r="L38" i="17" s="1"/>
  <c r="Y38" i="2"/>
  <c r="H38" i="17" s="1"/>
  <c r="W38" i="2"/>
  <c r="K38" i="17" s="1"/>
  <c r="U38" i="2"/>
  <c r="J38" i="17" s="1"/>
  <c r="S38" i="2"/>
  <c r="I38" i="17" s="1"/>
  <c r="Q38" i="2"/>
  <c r="G38" i="17" s="1"/>
  <c r="O38" i="2"/>
  <c r="F38" i="17" s="1"/>
  <c r="M38" i="2"/>
  <c r="E38" i="17" s="1"/>
  <c r="K38" i="2"/>
  <c r="C38" i="17" s="1"/>
  <c r="I38" i="2"/>
  <c r="G38" i="2"/>
  <c r="E38" i="2"/>
  <c r="AF37" i="2"/>
  <c r="AC37" i="2"/>
  <c r="D37" i="17" s="1"/>
  <c r="AA37" i="2"/>
  <c r="L37" i="17" s="1"/>
  <c r="Y37" i="2"/>
  <c r="H37" i="17" s="1"/>
  <c r="W37" i="2"/>
  <c r="K37" i="17" s="1"/>
  <c r="U37" i="2"/>
  <c r="J37" i="17" s="1"/>
  <c r="S37" i="2"/>
  <c r="I37" i="17" s="1"/>
  <c r="Q37" i="2"/>
  <c r="G37" i="17" s="1"/>
  <c r="O37" i="2"/>
  <c r="F37" i="17" s="1"/>
  <c r="M37" i="2"/>
  <c r="E37" i="17" s="1"/>
  <c r="K37" i="2"/>
  <c r="C37" i="17" s="1"/>
  <c r="I37" i="2"/>
  <c r="G37" i="2"/>
  <c r="E37" i="2"/>
  <c r="AF36" i="2"/>
  <c r="AC36" i="2"/>
  <c r="D36" i="17" s="1"/>
  <c r="AA36" i="2"/>
  <c r="L36" i="17" s="1"/>
  <c r="Y36" i="2"/>
  <c r="H36" i="17" s="1"/>
  <c r="W36" i="2"/>
  <c r="K36" i="17" s="1"/>
  <c r="U36" i="2"/>
  <c r="J36" i="17" s="1"/>
  <c r="S36" i="2"/>
  <c r="I36" i="17" s="1"/>
  <c r="Q36" i="2"/>
  <c r="G36" i="17" s="1"/>
  <c r="O36" i="2"/>
  <c r="F36" i="17" s="1"/>
  <c r="M36" i="2"/>
  <c r="E36" i="17" s="1"/>
  <c r="K36" i="2"/>
  <c r="C36" i="17" s="1"/>
  <c r="I36" i="2"/>
  <c r="G36" i="2"/>
  <c r="E36" i="2"/>
  <c r="AF35" i="2"/>
  <c r="AC35" i="2"/>
  <c r="D35" i="17" s="1"/>
  <c r="AA35" i="2"/>
  <c r="L35" i="17" s="1"/>
  <c r="Y35" i="2"/>
  <c r="H35" i="17" s="1"/>
  <c r="W35" i="2"/>
  <c r="K35" i="17" s="1"/>
  <c r="U35" i="2"/>
  <c r="J35" i="17" s="1"/>
  <c r="S35" i="2"/>
  <c r="I35" i="17" s="1"/>
  <c r="Q35" i="2"/>
  <c r="G35" i="17" s="1"/>
  <c r="O35" i="2"/>
  <c r="F35" i="17" s="1"/>
  <c r="M35" i="2"/>
  <c r="E35" i="17" s="1"/>
  <c r="K35" i="2"/>
  <c r="C35" i="17" s="1"/>
  <c r="I35" i="2"/>
  <c r="G35" i="2"/>
  <c r="E35" i="2"/>
  <c r="AF34" i="2"/>
  <c r="AC34" i="2"/>
  <c r="D34" i="17" s="1"/>
  <c r="AA34" i="2"/>
  <c r="L34" i="17" s="1"/>
  <c r="Y34" i="2"/>
  <c r="H34" i="17" s="1"/>
  <c r="W34" i="2"/>
  <c r="K34" i="17" s="1"/>
  <c r="U34" i="2"/>
  <c r="J34" i="17" s="1"/>
  <c r="S34" i="2"/>
  <c r="I34" i="17" s="1"/>
  <c r="Q34" i="2"/>
  <c r="G34" i="17" s="1"/>
  <c r="O34" i="2"/>
  <c r="F34" i="17" s="1"/>
  <c r="M34" i="2"/>
  <c r="E34" i="17" s="1"/>
  <c r="K34" i="2"/>
  <c r="C34" i="17" s="1"/>
  <c r="I34" i="2"/>
  <c r="G34" i="2"/>
  <c r="E34" i="2"/>
  <c r="AF33" i="2"/>
  <c r="AC33" i="2"/>
  <c r="D33" i="17" s="1"/>
  <c r="AA33" i="2"/>
  <c r="L33" i="17" s="1"/>
  <c r="Y33" i="2"/>
  <c r="H33" i="17" s="1"/>
  <c r="W33" i="2"/>
  <c r="K33" i="17" s="1"/>
  <c r="U33" i="2"/>
  <c r="J33" i="17" s="1"/>
  <c r="S33" i="2"/>
  <c r="I33" i="17" s="1"/>
  <c r="Q33" i="2"/>
  <c r="G33" i="17" s="1"/>
  <c r="O33" i="2"/>
  <c r="F33" i="17" s="1"/>
  <c r="M33" i="2"/>
  <c r="E33" i="17" s="1"/>
  <c r="K33" i="2"/>
  <c r="C33" i="17" s="1"/>
  <c r="I33" i="2"/>
  <c r="G33" i="2"/>
  <c r="E33" i="2"/>
  <c r="AF32" i="2"/>
  <c r="AC32" i="2"/>
  <c r="D32" i="17" s="1"/>
  <c r="AA32" i="2"/>
  <c r="L32" i="17" s="1"/>
  <c r="Y32" i="2"/>
  <c r="H32" i="17" s="1"/>
  <c r="W32" i="2"/>
  <c r="K32" i="17" s="1"/>
  <c r="U32" i="2"/>
  <c r="J32" i="17" s="1"/>
  <c r="S32" i="2"/>
  <c r="I32" i="17" s="1"/>
  <c r="Q32" i="2"/>
  <c r="G32" i="17" s="1"/>
  <c r="O32" i="2"/>
  <c r="F32" i="17" s="1"/>
  <c r="M32" i="2"/>
  <c r="E32" i="17" s="1"/>
  <c r="K32" i="2"/>
  <c r="C32" i="17" s="1"/>
  <c r="I32" i="2"/>
  <c r="G32" i="2"/>
  <c r="E32" i="2"/>
  <c r="AF31" i="2"/>
  <c r="AC31" i="2"/>
  <c r="D31" i="17" s="1"/>
  <c r="AA31" i="2"/>
  <c r="L31" i="17" s="1"/>
  <c r="Y31" i="2"/>
  <c r="H31" i="17" s="1"/>
  <c r="W31" i="2"/>
  <c r="K31" i="17" s="1"/>
  <c r="U31" i="2"/>
  <c r="J31" i="17" s="1"/>
  <c r="S31" i="2"/>
  <c r="I31" i="17" s="1"/>
  <c r="Q31" i="2"/>
  <c r="G31" i="17" s="1"/>
  <c r="O31" i="2"/>
  <c r="F31" i="17" s="1"/>
  <c r="M31" i="2"/>
  <c r="E31" i="17" s="1"/>
  <c r="K31" i="2"/>
  <c r="C31" i="17" s="1"/>
  <c r="I31" i="2"/>
  <c r="G31" i="2"/>
  <c r="E31" i="2"/>
  <c r="AF30" i="2"/>
  <c r="AC30" i="2"/>
  <c r="D30" i="17" s="1"/>
  <c r="AA30" i="2"/>
  <c r="L30" i="17" s="1"/>
  <c r="Y30" i="2"/>
  <c r="H30" i="17" s="1"/>
  <c r="W30" i="2"/>
  <c r="K30" i="17" s="1"/>
  <c r="U30" i="2"/>
  <c r="J30" i="17" s="1"/>
  <c r="S30" i="2"/>
  <c r="I30" i="17" s="1"/>
  <c r="Q30" i="2"/>
  <c r="G30" i="17" s="1"/>
  <c r="O30" i="2"/>
  <c r="F30" i="17" s="1"/>
  <c r="M30" i="2"/>
  <c r="E30" i="17" s="1"/>
  <c r="K30" i="2"/>
  <c r="C30" i="17" s="1"/>
  <c r="I30" i="2"/>
  <c r="G30" i="2"/>
  <c r="E30" i="2"/>
  <c r="AF29" i="2"/>
  <c r="AC29" i="2"/>
  <c r="D29" i="17" s="1"/>
  <c r="AA29" i="2"/>
  <c r="L29" i="17" s="1"/>
  <c r="Y29" i="2"/>
  <c r="H29" i="17" s="1"/>
  <c r="W29" i="2"/>
  <c r="K29" i="17" s="1"/>
  <c r="U29" i="2"/>
  <c r="J29" i="17" s="1"/>
  <c r="S29" i="2"/>
  <c r="I29" i="17" s="1"/>
  <c r="Q29" i="2"/>
  <c r="G29" i="17" s="1"/>
  <c r="O29" i="2"/>
  <c r="F29" i="17" s="1"/>
  <c r="M29" i="2"/>
  <c r="E29" i="17" s="1"/>
  <c r="K29" i="2"/>
  <c r="C29" i="17" s="1"/>
  <c r="I29" i="2"/>
  <c r="G29" i="2"/>
  <c r="E29" i="2"/>
  <c r="AF28" i="2"/>
  <c r="AC28" i="2"/>
  <c r="D28" i="17" s="1"/>
  <c r="AA28" i="2"/>
  <c r="L28" i="17" s="1"/>
  <c r="Y28" i="2"/>
  <c r="H28" i="17" s="1"/>
  <c r="W28" i="2"/>
  <c r="K28" i="17" s="1"/>
  <c r="U28" i="2"/>
  <c r="J28" i="17" s="1"/>
  <c r="S28" i="2"/>
  <c r="I28" i="17" s="1"/>
  <c r="Q28" i="2"/>
  <c r="G28" i="17" s="1"/>
  <c r="O28" i="2"/>
  <c r="F28" i="17" s="1"/>
  <c r="M28" i="2"/>
  <c r="E28" i="17" s="1"/>
  <c r="K28" i="2"/>
  <c r="C28" i="17" s="1"/>
  <c r="I28" i="2"/>
  <c r="G28" i="2"/>
  <c r="E28" i="2"/>
  <c r="AF27" i="2"/>
  <c r="AC27" i="2"/>
  <c r="D27" i="17" s="1"/>
  <c r="AA27" i="2"/>
  <c r="L27" i="17" s="1"/>
  <c r="Y27" i="2"/>
  <c r="H27" i="17" s="1"/>
  <c r="W27" i="2"/>
  <c r="K27" i="17" s="1"/>
  <c r="U27" i="2"/>
  <c r="J27" i="17" s="1"/>
  <c r="S27" i="2"/>
  <c r="I27" i="17" s="1"/>
  <c r="Q27" i="2"/>
  <c r="G27" i="17" s="1"/>
  <c r="O27" i="2"/>
  <c r="F27" i="17" s="1"/>
  <c r="M27" i="2"/>
  <c r="E27" i="17" s="1"/>
  <c r="K27" i="2"/>
  <c r="C27" i="17" s="1"/>
  <c r="I27" i="2"/>
  <c r="G27" i="2"/>
  <c r="E27" i="2"/>
  <c r="AF26" i="2"/>
  <c r="AC26" i="2"/>
  <c r="D26" i="17" s="1"/>
  <c r="AA26" i="2"/>
  <c r="L26" i="17" s="1"/>
  <c r="Y26" i="2"/>
  <c r="H26" i="17" s="1"/>
  <c r="W26" i="2"/>
  <c r="K26" i="17" s="1"/>
  <c r="U26" i="2"/>
  <c r="J26" i="17" s="1"/>
  <c r="S26" i="2"/>
  <c r="I26" i="17" s="1"/>
  <c r="Q26" i="2"/>
  <c r="G26" i="17" s="1"/>
  <c r="O26" i="2"/>
  <c r="F26" i="17" s="1"/>
  <c r="M26" i="2"/>
  <c r="E26" i="17" s="1"/>
  <c r="K26" i="2"/>
  <c r="C26" i="17" s="1"/>
  <c r="I26" i="2"/>
  <c r="G26" i="2"/>
  <c r="E26" i="2"/>
  <c r="AF25" i="2"/>
  <c r="AC25" i="2"/>
  <c r="D25" i="17" s="1"/>
  <c r="AA25" i="2"/>
  <c r="L25" i="17" s="1"/>
  <c r="Y25" i="2"/>
  <c r="H25" i="17" s="1"/>
  <c r="W25" i="2"/>
  <c r="K25" i="17" s="1"/>
  <c r="U25" i="2"/>
  <c r="J25" i="17" s="1"/>
  <c r="S25" i="2"/>
  <c r="I25" i="17" s="1"/>
  <c r="Q25" i="2"/>
  <c r="G25" i="17" s="1"/>
  <c r="O25" i="2"/>
  <c r="F25" i="17" s="1"/>
  <c r="M25" i="2"/>
  <c r="E25" i="17" s="1"/>
  <c r="K25" i="2"/>
  <c r="C25" i="17" s="1"/>
  <c r="I25" i="2"/>
  <c r="G25" i="2"/>
  <c r="E25" i="2"/>
  <c r="AF24" i="2"/>
  <c r="AC24" i="2"/>
  <c r="D24" i="17" s="1"/>
  <c r="AA24" i="2"/>
  <c r="L24" i="17" s="1"/>
  <c r="Y24" i="2"/>
  <c r="H24" i="17" s="1"/>
  <c r="W24" i="2"/>
  <c r="K24" i="17" s="1"/>
  <c r="U24" i="2"/>
  <c r="J24" i="17" s="1"/>
  <c r="S24" i="2"/>
  <c r="I24" i="17" s="1"/>
  <c r="Q24" i="2"/>
  <c r="G24" i="17" s="1"/>
  <c r="O24" i="2"/>
  <c r="F24" i="17" s="1"/>
  <c r="M24" i="2"/>
  <c r="E24" i="17" s="1"/>
  <c r="K24" i="2"/>
  <c r="C24" i="17" s="1"/>
  <c r="I24" i="2"/>
  <c r="G24" i="2"/>
  <c r="E24" i="2"/>
  <c r="AF23" i="2"/>
  <c r="AC23" i="2"/>
  <c r="D23" i="17" s="1"/>
  <c r="AA23" i="2"/>
  <c r="L23" i="17" s="1"/>
  <c r="Y23" i="2"/>
  <c r="H23" i="17" s="1"/>
  <c r="W23" i="2"/>
  <c r="K23" i="17" s="1"/>
  <c r="U23" i="2"/>
  <c r="J23" i="17" s="1"/>
  <c r="S23" i="2"/>
  <c r="I23" i="17" s="1"/>
  <c r="Q23" i="2"/>
  <c r="G23" i="17" s="1"/>
  <c r="O23" i="2"/>
  <c r="F23" i="17" s="1"/>
  <c r="M23" i="2"/>
  <c r="E23" i="17" s="1"/>
  <c r="K23" i="2"/>
  <c r="C23" i="17" s="1"/>
  <c r="I23" i="2"/>
  <c r="G23" i="2"/>
  <c r="E23" i="2"/>
  <c r="AF22" i="2"/>
  <c r="AC22" i="2"/>
  <c r="D22" i="17" s="1"/>
  <c r="AA22" i="2"/>
  <c r="L22" i="17" s="1"/>
  <c r="Y22" i="2"/>
  <c r="H22" i="17" s="1"/>
  <c r="W22" i="2"/>
  <c r="K22" i="17" s="1"/>
  <c r="U22" i="2"/>
  <c r="J22" i="17" s="1"/>
  <c r="S22" i="2"/>
  <c r="I22" i="17" s="1"/>
  <c r="Q22" i="2"/>
  <c r="G22" i="17" s="1"/>
  <c r="O22" i="2"/>
  <c r="F22" i="17" s="1"/>
  <c r="M22" i="2"/>
  <c r="E22" i="17" s="1"/>
  <c r="K22" i="2"/>
  <c r="C22" i="17" s="1"/>
  <c r="I22" i="2"/>
  <c r="G22" i="2"/>
  <c r="E22" i="2"/>
  <c r="AF21" i="2"/>
  <c r="AC21" i="2"/>
  <c r="D21" i="17" s="1"/>
  <c r="AA21" i="2"/>
  <c r="L21" i="17" s="1"/>
  <c r="Y21" i="2"/>
  <c r="H21" i="17" s="1"/>
  <c r="W21" i="2"/>
  <c r="K21" i="17" s="1"/>
  <c r="U21" i="2"/>
  <c r="J21" i="17" s="1"/>
  <c r="S21" i="2"/>
  <c r="I21" i="17" s="1"/>
  <c r="Q21" i="2"/>
  <c r="G21" i="17" s="1"/>
  <c r="O21" i="2"/>
  <c r="F21" i="17" s="1"/>
  <c r="M21" i="2"/>
  <c r="E21" i="17" s="1"/>
  <c r="K21" i="2"/>
  <c r="C21" i="17" s="1"/>
  <c r="I21" i="2"/>
  <c r="G21" i="2"/>
  <c r="E21" i="2"/>
  <c r="AF20" i="2"/>
  <c r="AC20" i="2"/>
  <c r="D20" i="17" s="1"/>
  <c r="AA20" i="2"/>
  <c r="L20" i="17" s="1"/>
  <c r="Y20" i="2"/>
  <c r="H20" i="17" s="1"/>
  <c r="W20" i="2"/>
  <c r="K20" i="17" s="1"/>
  <c r="U20" i="2"/>
  <c r="J20" i="17" s="1"/>
  <c r="S20" i="2"/>
  <c r="I20" i="17" s="1"/>
  <c r="Q20" i="2"/>
  <c r="G20" i="17" s="1"/>
  <c r="O20" i="2"/>
  <c r="F20" i="17" s="1"/>
  <c r="M20" i="2"/>
  <c r="E20" i="17" s="1"/>
  <c r="K20" i="2"/>
  <c r="C20" i="17" s="1"/>
  <c r="I20" i="2"/>
  <c r="G20" i="2"/>
  <c r="E20" i="2"/>
  <c r="AF19" i="2"/>
  <c r="AC19" i="2"/>
  <c r="D19" i="17" s="1"/>
  <c r="AA19" i="2"/>
  <c r="L19" i="17" s="1"/>
  <c r="Y19" i="2"/>
  <c r="H19" i="17" s="1"/>
  <c r="W19" i="2"/>
  <c r="K19" i="17" s="1"/>
  <c r="U19" i="2"/>
  <c r="J19" i="17" s="1"/>
  <c r="S19" i="2"/>
  <c r="I19" i="17" s="1"/>
  <c r="Q19" i="2"/>
  <c r="G19" i="17" s="1"/>
  <c r="O19" i="2"/>
  <c r="F19" i="17" s="1"/>
  <c r="M19" i="2"/>
  <c r="E19" i="17" s="1"/>
  <c r="K19" i="2"/>
  <c r="C19" i="17" s="1"/>
  <c r="I19" i="2"/>
  <c r="G19" i="2"/>
  <c r="E19" i="2"/>
  <c r="AF18" i="2"/>
  <c r="AC18" i="2"/>
  <c r="D18" i="17" s="1"/>
  <c r="AA18" i="2"/>
  <c r="L18" i="17" s="1"/>
  <c r="Y18" i="2"/>
  <c r="H18" i="17" s="1"/>
  <c r="W18" i="2"/>
  <c r="K18" i="17" s="1"/>
  <c r="U18" i="2"/>
  <c r="J18" i="17" s="1"/>
  <c r="S18" i="2"/>
  <c r="I18" i="17" s="1"/>
  <c r="Q18" i="2"/>
  <c r="G18" i="17" s="1"/>
  <c r="O18" i="2"/>
  <c r="F18" i="17" s="1"/>
  <c r="M18" i="2"/>
  <c r="E18" i="17" s="1"/>
  <c r="K18" i="2"/>
  <c r="C18" i="17" s="1"/>
  <c r="I18" i="2"/>
  <c r="G18" i="2"/>
  <c r="E18" i="2"/>
  <c r="AF17" i="2"/>
  <c r="AC17" i="2"/>
  <c r="D17" i="17" s="1"/>
  <c r="AA17" i="2"/>
  <c r="L17" i="17" s="1"/>
  <c r="Y17" i="2"/>
  <c r="H17" i="17" s="1"/>
  <c r="W17" i="2"/>
  <c r="K17" i="17" s="1"/>
  <c r="U17" i="2"/>
  <c r="J17" i="17" s="1"/>
  <c r="S17" i="2"/>
  <c r="I17" i="17" s="1"/>
  <c r="Q17" i="2"/>
  <c r="G17" i="17" s="1"/>
  <c r="O17" i="2"/>
  <c r="F17" i="17" s="1"/>
  <c r="M17" i="2"/>
  <c r="E17" i="17" s="1"/>
  <c r="K17" i="2"/>
  <c r="C17" i="17" s="1"/>
  <c r="I17" i="2"/>
  <c r="G17" i="2"/>
  <c r="E17" i="2"/>
  <c r="AF16" i="2"/>
  <c r="AC16" i="2"/>
  <c r="D16" i="17" s="1"/>
  <c r="AA16" i="2"/>
  <c r="L16" i="17" s="1"/>
  <c r="Y16" i="2"/>
  <c r="H16" i="17" s="1"/>
  <c r="W16" i="2"/>
  <c r="K16" i="17" s="1"/>
  <c r="U16" i="2"/>
  <c r="J16" i="17" s="1"/>
  <c r="S16" i="2"/>
  <c r="I16" i="17" s="1"/>
  <c r="Q16" i="2"/>
  <c r="G16" i="17" s="1"/>
  <c r="O16" i="2"/>
  <c r="F16" i="17" s="1"/>
  <c r="M16" i="2"/>
  <c r="E16" i="17" s="1"/>
  <c r="K16" i="2"/>
  <c r="C16" i="17" s="1"/>
  <c r="I16" i="2"/>
  <c r="G16" i="2"/>
  <c r="E16" i="2"/>
  <c r="AF15" i="2"/>
  <c r="AC15" i="2"/>
  <c r="D15" i="17" s="1"/>
  <c r="AA15" i="2"/>
  <c r="L15" i="17" s="1"/>
  <c r="Y15" i="2"/>
  <c r="H15" i="17" s="1"/>
  <c r="W15" i="2"/>
  <c r="K15" i="17" s="1"/>
  <c r="U15" i="2"/>
  <c r="J15" i="17" s="1"/>
  <c r="S15" i="2"/>
  <c r="I15" i="17" s="1"/>
  <c r="Q15" i="2"/>
  <c r="G15" i="17" s="1"/>
  <c r="O15" i="2"/>
  <c r="F15" i="17" s="1"/>
  <c r="M15" i="2"/>
  <c r="E15" i="17" s="1"/>
  <c r="K15" i="2"/>
  <c r="C15" i="17" s="1"/>
  <c r="I15" i="2"/>
  <c r="G15" i="2"/>
  <c r="E15" i="2"/>
  <c r="AF14" i="2"/>
  <c r="AC14" i="2"/>
  <c r="D14" i="17" s="1"/>
  <c r="AA14" i="2"/>
  <c r="L14" i="17" s="1"/>
  <c r="Y14" i="2"/>
  <c r="H14" i="17" s="1"/>
  <c r="W14" i="2"/>
  <c r="K14" i="17" s="1"/>
  <c r="U14" i="2"/>
  <c r="J14" i="17" s="1"/>
  <c r="S14" i="2"/>
  <c r="I14" i="17" s="1"/>
  <c r="Q14" i="2"/>
  <c r="G14" i="17" s="1"/>
  <c r="O14" i="2"/>
  <c r="F14" i="17" s="1"/>
  <c r="M14" i="2"/>
  <c r="E14" i="17" s="1"/>
  <c r="K14" i="2"/>
  <c r="C14" i="17" s="1"/>
  <c r="I14" i="2"/>
  <c r="G14" i="2"/>
  <c r="E14" i="2"/>
  <c r="AF13" i="2"/>
  <c r="AC13" i="2"/>
  <c r="D13" i="17" s="1"/>
  <c r="AA13" i="2"/>
  <c r="L13" i="17" s="1"/>
  <c r="Y13" i="2"/>
  <c r="H13" i="17" s="1"/>
  <c r="W13" i="2"/>
  <c r="K13" i="17" s="1"/>
  <c r="U13" i="2"/>
  <c r="J13" i="17" s="1"/>
  <c r="S13" i="2"/>
  <c r="I13" i="17" s="1"/>
  <c r="Q13" i="2"/>
  <c r="G13" i="17" s="1"/>
  <c r="O13" i="2"/>
  <c r="F13" i="17" s="1"/>
  <c r="M13" i="2"/>
  <c r="E13" i="17" s="1"/>
  <c r="K13" i="2"/>
  <c r="C13" i="17" s="1"/>
  <c r="I13" i="2"/>
  <c r="G13" i="2"/>
  <c r="E13" i="2"/>
  <c r="AF12" i="2"/>
  <c r="AC12" i="2"/>
  <c r="D12" i="17" s="1"/>
  <c r="AA12" i="2"/>
  <c r="L12" i="17" s="1"/>
  <c r="Y12" i="2"/>
  <c r="H12" i="17" s="1"/>
  <c r="W12" i="2"/>
  <c r="K12" i="17" s="1"/>
  <c r="U12" i="2"/>
  <c r="J12" i="17" s="1"/>
  <c r="S12" i="2"/>
  <c r="I12" i="17" s="1"/>
  <c r="Q12" i="2"/>
  <c r="G12" i="17" s="1"/>
  <c r="O12" i="2"/>
  <c r="F12" i="17" s="1"/>
  <c r="M12" i="2"/>
  <c r="E12" i="17" s="1"/>
  <c r="K12" i="2"/>
  <c r="C12" i="17" s="1"/>
  <c r="I12" i="2"/>
  <c r="G12" i="2"/>
  <c r="E12" i="2"/>
  <c r="AF11" i="2"/>
  <c r="AC11" i="2"/>
  <c r="D11" i="17" s="1"/>
  <c r="AA11" i="2"/>
  <c r="L11" i="17" s="1"/>
  <c r="Y11" i="2"/>
  <c r="H11" i="17" s="1"/>
  <c r="W11" i="2"/>
  <c r="K11" i="17" s="1"/>
  <c r="U11" i="2"/>
  <c r="J11" i="17" s="1"/>
  <c r="S11" i="2"/>
  <c r="I11" i="17" s="1"/>
  <c r="Q11" i="2"/>
  <c r="G11" i="17" s="1"/>
  <c r="O11" i="2"/>
  <c r="F11" i="17" s="1"/>
  <c r="M11" i="2"/>
  <c r="E11" i="17" s="1"/>
  <c r="K11" i="2"/>
  <c r="C11" i="17" s="1"/>
  <c r="I11" i="2"/>
  <c r="G11" i="2"/>
  <c r="E11" i="2"/>
  <c r="AF10" i="2"/>
  <c r="AC10" i="2"/>
  <c r="D10" i="17" s="1"/>
  <c r="AA10" i="2"/>
  <c r="L10" i="17" s="1"/>
  <c r="Y10" i="2"/>
  <c r="H10" i="17" s="1"/>
  <c r="W10" i="2"/>
  <c r="K10" i="17" s="1"/>
  <c r="U10" i="2"/>
  <c r="J10" i="17" s="1"/>
  <c r="S10" i="2"/>
  <c r="I10" i="17" s="1"/>
  <c r="Q10" i="2"/>
  <c r="G10" i="17" s="1"/>
  <c r="O10" i="2"/>
  <c r="F10" i="17" s="1"/>
  <c r="M10" i="2"/>
  <c r="E10" i="17" s="1"/>
  <c r="K10" i="2"/>
  <c r="C10" i="17" s="1"/>
  <c r="I10" i="2"/>
  <c r="G10" i="2"/>
  <c r="E10" i="2"/>
  <c r="AF9" i="2"/>
  <c r="AC9" i="2"/>
  <c r="D9" i="17" s="1"/>
  <c r="AA9" i="2"/>
  <c r="L9" i="17" s="1"/>
  <c r="Y9" i="2"/>
  <c r="H9" i="17" s="1"/>
  <c r="W9" i="2"/>
  <c r="K9" i="17" s="1"/>
  <c r="U9" i="2"/>
  <c r="J9" i="17" s="1"/>
  <c r="S9" i="2"/>
  <c r="I9" i="17" s="1"/>
  <c r="Q9" i="2"/>
  <c r="G9" i="17" s="1"/>
  <c r="O9" i="2"/>
  <c r="F9" i="17" s="1"/>
  <c r="M9" i="2"/>
  <c r="E9" i="17" s="1"/>
  <c r="K9" i="2"/>
  <c r="C9" i="17" s="1"/>
  <c r="I9" i="2"/>
  <c r="G9" i="2"/>
  <c r="E9" i="2"/>
  <c r="AF8" i="2"/>
  <c r="AC8" i="2"/>
  <c r="D8" i="17" s="1"/>
  <c r="AA8" i="2"/>
  <c r="L8" i="17" s="1"/>
  <c r="Y8" i="2"/>
  <c r="H8" i="17" s="1"/>
  <c r="W8" i="2"/>
  <c r="K8" i="17" s="1"/>
  <c r="U8" i="2"/>
  <c r="J8" i="17" s="1"/>
  <c r="S8" i="2"/>
  <c r="I8" i="17" s="1"/>
  <c r="Q8" i="2"/>
  <c r="G8" i="17" s="1"/>
  <c r="O8" i="2"/>
  <c r="F8" i="17" s="1"/>
  <c r="M8" i="2"/>
  <c r="E8" i="17" s="1"/>
  <c r="K8" i="2"/>
  <c r="C8" i="17" s="1"/>
  <c r="I8" i="2"/>
  <c r="G8" i="2"/>
  <c r="E8" i="2"/>
  <c r="AF7" i="2"/>
  <c r="AC7" i="2"/>
  <c r="D7" i="17" s="1"/>
  <c r="AA7" i="2"/>
  <c r="L7" i="17" s="1"/>
  <c r="Y7" i="2"/>
  <c r="H7" i="17" s="1"/>
  <c r="W7" i="2"/>
  <c r="K7" i="17" s="1"/>
  <c r="U7" i="2"/>
  <c r="J7" i="17" s="1"/>
  <c r="S7" i="2"/>
  <c r="I7" i="17" s="1"/>
  <c r="Q7" i="2"/>
  <c r="G7" i="17" s="1"/>
  <c r="O7" i="2"/>
  <c r="F7" i="17" s="1"/>
  <c r="M7" i="2"/>
  <c r="E7" i="17" s="1"/>
  <c r="K7" i="2"/>
  <c r="C7" i="17" s="1"/>
  <c r="I7" i="2"/>
  <c r="G7" i="2"/>
  <c r="E7" i="2"/>
  <c r="AF6" i="2"/>
  <c r="AC6" i="2"/>
  <c r="D6" i="17" s="1"/>
  <c r="AA6" i="2"/>
  <c r="L6" i="17" s="1"/>
  <c r="Y6" i="2"/>
  <c r="H6" i="17" s="1"/>
  <c r="W6" i="2"/>
  <c r="K6" i="17" s="1"/>
  <c r="U6" i="2"/>
  <c r="J6" i="17" s="1"/>
  <c r="S6" i="2"/>
  <c r="I6" i="17" s="1"/>
  <c r="Q6" i="2"/>
  <c r="G6" i="17" s="1"/>
  <c r="O6" i="2"/>
  <c r="F6" i="17" s="1"/>
  <c r="M6" i="2"/>
  <c r="E6" i="17" s="1"/>
  <c r="K6" i="2"/>
  <c r="C6" i="17" s="1"/>
  <c r="I6" i="2"/>
  <c r="G6" i="2"/>
  <c r="E6" i="2"/>
  <c r="AF5" i="2"/>
  <c r="AC5" i="2"/>
  <c r="D5" i="17" s="1"/>
  <c r="AA5" i="2"/>
  <c r="L5" i="17" s="1"/>
  <c r="Y5" i="2"/>
  <c r="H5" i="17" s="1"/>
  <c r="W5" i="2"/>
  <c r="K5" i="17" s="1"/>
  <c r="U5" i="2"/>
  <c r="J5" i="17" s="1"/>
  <c r="S5" i="2"/>
  <c r="I5" i="17" s="1"/>
  <c r="Q5" i="2"/>
  <c r="G5" i="17" s="1"/>
  <c r="O5" i="2"/>
  <c r="F5" i="17" s="1"/>
  <c r="M5" i="2"/>
  <c r="E5" i="17" s="1"/>
  <c r="K5" i="2"/>
  <c r="C5" i="17" s="1"/>
  <c r="I5" i="2"/>
  <c r="G5" i="2"/>
  <c r="E5" i="2"/>
  <c r="AF4" i="2"/>
  <c r="AC4" i="2"/>
  <c r="D4" i="17" s="1"/>
  <c r="AA4" i="2"/>
  <c r="L4" i="17" s="1"/>
  <c r="Y4" i="2"/>
  <c r="H4" i="17" s="1"/>
  <c r="W4" i="2"/>
  <c r="K4" i="17" s="1"/>
  <c r="U4" i="2"/>
  <c r="J4" i="17" s="1"/>
  <c r="S4" i="2"/>
  <c r="I4" i="17" s="1"/>
  <c r="Q4" i="2"/>
  <c r="G4" i="17" s="1"/>
  <c r="O4" i="2"/>
  <c r="F4" i="17" s="1"/>
  <c r="M4" i="2"/>
  <c r="E4" i="17" s="1"/>
  <c r="K4" i="2"/>
  <c r="C4" i="17" s="1"/>
  <c r="I4" i="2"/>
  <c r="G4" i="2"/>
  <c r="E4" i="2"/>
  <c r="AF3" i="2"/>
  <c r="AC3" i="2"/>
  <c r="AA3" i="2"/>
  <c r="Y3" i="2"/>
  <c r="W3" i="2"/>
  <c r="K3" i="17" s="1"/>
  <c r="U3" i="2"/>
  <c r="S3" i="2"/>
  <c r="I3" i="17" s="1"/>
  <c r="Q3" i="2"/>
  <c r="O3" i="2"/>
  <c r="M3" i="2"/>
  <c r="E3" i="17" s="1"/>
  <c r="K3" i="2"/>
  <c r="C3" i="17" s="1"/>
  <c r="I3" i="2"/>
  <c r="G3" i="2"/>
  <c r="E3" i="2"/>
  <c r="AB85" i="1"/>
  <c r="Z85" i="1"/>
  <c r="X85" i="1"/>
  <c r="V85" i="1"/>
  <c r="T85" i="1"/>
  <c r="R85" i="1"/>
  <c r="P85" i="1"/>
  <c r="N85" i="1"/>
  <c r="L85" i="1"/>
  <c r="J85" i="1"/>
  <c r="H85" i="1"/>
  <c r="F85" i="1"/>
  <c r="D85" i="1"/>
  <c r="C85" i="1"/>
  <c r="AB84" i="1"/>
  <c r="Z84" i="1"/>
  <c r="X84" i="1"/>
  <c r="V84" i="1"/>
  <c r="T84" i="1"/>
  <c r="R84" i="1"/>
  <c r="P84" i="1"/>
  <c r="N84" i="1"/>
  <c r="L84" i="1"/>
  <c r="J84" i="1"/>
  <c r="H84" i="1"/>
  <c r="F84" i="1"/>
  <c r="D84" i="1"/>
  <c r="C84" i="1"/>
  <c r="AB83" i="1"/>
  <c r="Z83" i="1"/>
  <c r="X83" i="1"/>
  <c r="V83" i="1"/>
  <c r="T83" i="1"/>
  <c r="R83" i="1"/>
  <c r="P83" i="1"/>
  <c r="N83" i="1"/>
  <c r="L83" i="1"/>
  <c r="J83" i="1"/>
  <c r="H83" i="1"/>
  <c r="F83" i="1"/>
  <c r="D83" i="1"/>
  <c r="C83" i="1"/>
  <c r="Z82" i="1"/>
  <c r="X82" i="1"/>
  <c r="V82" i="1"/>
  <c r="T82" i="1"/>
  <c r="R82" i="1"/>
  <c r="P82" i="1"/>
  <c r="N82" i="1"/>
  <c r="L82" i="1"/>
  <c r="J82" i="1"/>
  <c r="H82" i="1"/>
  <c r="F82" i="1"/>
  <c r="D82" i="1"/>
  <c r="C82" i="1"/>
  <c r="AF80" i="1"/>
  <c r="AC80" i="1"/>
  <c r="D80" i="16" s="1"/>
  <c r="AA80" i="1"/>
  <c r="L80" i="16" s="1"/>
  <c r="Y80" i="1"/>
  <c r="H80" i="16" s="1"/>
  <c r="W80" i="1"/>
  <c r="K80" i="16" s="1"/>
  <c r="U80" i="1"/>
  <c r="J80" i="16" s="1"/>
  <c r="S80" i="1"/>
  <c r="I80" i="16" s="1"/>
  <c r="Q80" i="1"/>
  <c r="G80" i="16" s="1"/>
  <c r="O80" i="1"/>
  <c r="F80" i="16" s="1"/>
  <c r="M80" i="1"/>
  <c r="E80" i="16" s="1"/>
  <c r="K80" i="1"/>
  <c r="C80" i="16" s="1"/>
  <c r="I80" i="1"/>
  <c r="G80" i="1"/>
  <c r="E80" i="1"/>
  <c r="AF79" i="1"/>
  <c r="AC79" i="1"/>
  <c r="D79" i="16" s="1"/>
  <c r="AA79" i="1"/>
  <c r="L79" i="16" s="1"/>
  <c r="Y79" i="1"/>
  <c r="H79" i="16" s="1"/>
  <c r="W79" i="1"/>
  <c r="K79" i="16" s="1"/>
  <c r="U79" i="1"/>
  <c r="J79" i="16" s="1"/>
  <c r="S79" i="1"/>
  <c r="I79" i="16" s="1"/>
  <c r="Q79" i="1"/>
  <c r="G79" i="16" s="1"/>
  <c r="O79" i="1"/>
  <c r="F79" i="16" s="1"/>
  <c r="M79" i="1"/>
  <c r="E79" i="16" s="1"/>
  <c r="K79" i="1"/>
  <c r="C79" i="16" s="1"/>
  <c r="I79" i="1"/>
  <c r="G79" i="1"/>
  <c r="E79" i="1"/>
  <c r="AF78" i="1"/>
  <c r="AC78" i="1"/>
  <c r="D78" i="16" s="1"/>
  <c r="AA78" i="1"/>
  <c r="L78" i="16" s="1"/>
  <c r="Y78" i="1"/>
  <c r="H78" i="16" s="1"/>
  <c r="W78" i="1"/>
  <c r="K78" i="16" s="1"/>
  <c r="U78" i="1"/>
  <c r="J78" i="16" s="1"/>
  <c r="S78" i="1"/>
  <c r="I78" i="16" s="1"/>
  <c r="Q78" i="1"/>
  <c r="G78" i="16" s="1"/>
  <c r="O78" i="1"/>
  <c r="F78" i="16" s="1"/>
  <c r="M78" i="1"/>
  <c r="E78" i="16" s="1"/>
  <c r="K78" i="1"/>
  <c r="C78" i="16" s="1"/>
  <c r="I78" i="1"/>
  <c r="G78" i="1"/>
  <c r="E78" i="1"/>
  <c r="AF77" i="1"/>
  <c r="AC77" i="1"/>
  <c r="D77" i="16" s="1"/>
  <c r="AA77" i="1"/>
  <c r="L77" i="16" s="1"/>
  <c r="Y77" i="1"/>
  <c r="H77" i="16" s="1"/>
  <c r="W77" i="1"/>
  <c r="K77" i="16" s="1"/>
  <c r="U77" i="1"/>
  <c r="J77" i="16" s="1"/>
  <c r="S77" i="1"/>
  <c r="I77" i="16" s="1"/>
  <c r="Q77" i="1"/>
  <c r="G77" i="16" s="1"/>
  <c r="O77" i="1"/>
  <c r="F77" i="16" s="1"/>
  <c r="M77" i="1"/>
  <c r="E77" i="16" s="1"/>
  <c r="K77" i="1"/>
  <c r="C77" i="16" s="1"/>
  <c r="I77" i="1"/>
  <c r="G77" i="1"/>
  <c r="E77" i="1"/>
  <c r="AF76" i="1"/>
  <c r="AC76" i="1"/>
  <c r="D76" i="16" s="1"/>
  <c r="AA76" i="1"/>
  <c r="L76" i="16" s="1"/>
  <c r="Y76" i="1"/>
  <c r="H76" i="16" s="1"/>
  <c r="W76" i="1"/>
  <c r="K76" i="16" s="1"/>
  <c r="U76" i="1"/>
  <c r="J76" i="16" s="1"/>
  <c r="S76" i="1"/>
  <c r="I76" i="16" s="1"/>
  <c r="Q76" i="1"/>
  <c r="G76" i="16" s="1"/>
  <c r="O76" i="1"/>
  <c r="F76" i="16" s="1"/>
  <c r="M76" i="1"/>
  <c r="E76" i="16" s="1"/>
  <c r="K76" i="1"/>
  <c r="C76" i="16" s="1"/>
  <c r="I76" i="1"/>
  <c r="G76" i="1"/>
  <c r="E76" i="1"/>
  <c r="AF75" i="1"/>
  <c r="AC75" i="1"/>
  <c r="D75" i="16" s="1"/>
  <c r="AA75" i="1"/>
  <c r="L75" i="16" s="1"/>
  <c r="Y75" i="1"/>
  <c r="H75" i="16" s="1"/>
  <c r="W75" i="1"/>
  <c r="K75" i="16" s="1"/>
  <c r="U75" i="1"/>
  <c r="J75" i="16" s="1"/>
  <c r="S75" i="1"/>
  <c r="I75" i="16" s="1"/>
  <c r="Q75" i="1"/>
  <c r="G75" i="16" s="1"/>
  <c r="O75" i="1"/>
  <c r="F75" i="16" s="1"/>
  <c r="M75" i="1"/>
  <c r="E75" i="16" s="1"/>
  <c r="K75" i="1"/>
  <c r="C75" i="16" s="1"/>
  <c r="I75" i="1"/>
  <c r="G75" i="1"/>
  <c r="E75" i="1"/>
  <c r="AF74" i="1"/>
  <c r="AC74" i="1"/>
  <c r="D74" i="16" s="1"/>
  <c r="AA74" i="1"/>
  <c r="L74" i="16" s="1"/>
  <c r="Y74" i="1"/>
  <c r="H74" i="16" s="1"/>
  <c r="W74" i="1"/>
  <c r="K74" i="16" s="1"/>
  <c r="U74" i="1"/>
  <c r="J74" i="16" s="1"/>
  <c r="S74" i="1"/>
  <c r="I74" i="16" s="1"/>
  <c r="Q74" i="1"/>
  <c r="G74" i="16" s="1"/>
  <c r="O74" i="1"/>
  <c r="F74" i="16" s="1"/>
  <c r="M74" i="1"/>
  <c r="E74" i="16" s="1"/>
  <c r="K74" i="1"/>
  <c r="C74" i="16" s="1"/>
  <c r="I74" i="1"/>
  <c r="G74" i="1"/>
  <c r="E74" i="1"/>
  <c r="AF73" i="1"/>
  <c r="AC73" i="1"/>
  <c r="D73" i="16" s="1"/>
  <c r="AA73" i="1"/>
  <c r="L73" i="16" s="1"/>
  <c r="Y73" i="1"/>
  <c r="H73" i="16" s="1"/>
  <c r="W73" i="1"/>
  <c r="K73" i="16" s="1"/>
  <c r="U73" i="1"/>
  <c r="J73" i="16" s="1"/>
  <c r="S73" i="1"/>
  <c r="I73" i="16" s="1"/>
  <c r="Q73" i="1"/>
  <c r="G73" i="16" s="1"/>
  <c r="O73" i="1"/>
  <c r="F73" i="16" s="1"/>
  <c r="M73" i="1"/>
  <c r="E73" i="16" s="1"/>
  <c r="K73" i="1"/>
  <c r="C73" i="16" s="1"/>
  <c r="I73" i="1"/>
  <c r="G73" i="1"/>
  <c r="E73" i="1"/>
  <c r="AF72" i="1"/>
  <c r="AC72" i="1"/>
  <c r="D72" i="16" s="1"/>
  <c r="AA72" i="1"/>
  <c r="L72" i="16" s="1"/>
  <c r="Y72" i="1"/>
  <c r="H72" i="16" s="1"/>
  <c r="W72" i="1"/>
  <c r="K72" i="16" s="1"/>
  <c r="U72" i="1"/>
  <c r="J72" i="16" s="1"/>
  <c r="S72" i="1"/>
  <c r="I72" i="16" s="1"/>
  <c r="Q72" i="1"/>
  <c r="G72" i="16" s="1"/>
  <c r="O72" i="1"/>
  <c r="F72" i="16" s="1"/>
  <c r="M72" i="1"/>
  <c r="E72" i="16" s="1"/>
  <c r="K72" i="1"/>
  <c r="C72" i="16" s="1"/>
  <c r="I72" i="1"/>
  <c r="G72" i="1"/>
  <c r="E72" i="1"/>
  <c r="AF71" i="1"/>
  <c r="AC71" i="1"/>
  <c r="D71" i="16" s="1"/>
  <c r="AA71" i="1"/>
  <c r="L71" i="16" s="1"/>
  <c r="Y71" i="1"/>
  <c r="H71" i="16" s="1"/>
  <c r="W71" i="1"/>
  <c r="K71" i="16" s="1"/>
  <c r="U71" i="1"/>
  <c r="J71" i="16" s="1"/>
  <c r="S71" i="1"/>
  <c r="I71" i="16" s="1"/>
  <c r="Q71" i="1"/>
  <c r="G71" i="16" s="1"/>
  <c r="O71" i="1"/>
  <c r="F71" i="16" s="1"/>
  <c r="M71" i="1"/>
  <c r="E71" i="16" s="1"/>
  <c r="K71" i="1"/>
  <c r="C71" i="16" s="1"/>
  <c r="I71" i="1"/>
  <c r="G71" i="1"/>
  <c r="E71" i="1"/>
  <c r="AF70" i="1"/>
  <c r="AC70" i="1"/>
  <c r="D70" i="16" s="1"/>
  <c r="AA70" i="1"/>
  <c r="L70" i="16" s="1"/>
  <c r="Y70" i="1"/>
  <c r="H70" i="16" s="1"/>
  <c r="W70" i="1"/>
  <c r="K70" i="16" s="1"/>
  <c r="U70" i="1"/>
  <c r="J70" i="16" s="1"/>
  <c r="S70" i="1"/>
  <c r="I70" i="16" s="1"/>
  <c r="Q70" i="1"/>
  <c r="G70" i="16" s="1"/>
  <c r="O70" i="1"/>
  <c r="F70" i="16" s="1"/>
  <c r="M70" i="1"/>
  <c r="E70" i="16" s="1"/>
  <c r="K70" i="1"/>
  <c r="C70" i="16" s="1"/>
  <c r="I70" i="1"/>
  <c r="G70" i="1"/>
  <c r="E70" i="1"/>
  <c r="AF69" i="1"/>
  <c r="AC69" i="1"/>
  <c r="D69" i="16" s="1"/>
  <c r="AA69" i="1"/>
  <c r="L69" i="16" s="1"/>
  <c r="Y69" i="1"/>
  <c r="H69" i="16" s="1"/>
  <c r="W69" i="1"/>
  <c r="K69" i="16" s="1"/>
  <c r="U69" i="1"/>
  <c r="J69" i="16" s="1"/>
  <c r="S69" i="1"/>
  <c r="I69" i="16" s="1"/>
  <c r="Q69" i="1"/>
  <c r="G69" i="16" s="1"/>
  <c r="O69" i="1"/>
  <c r="F69" i="16" s="1"/>
  <c r="M69" i="1"/>
  <c r="E69" i="16" s="1"/>
  <c r="K69" i="1"/>
  <c r="C69" i="16" s="1"/>
  <c r="I69" i="1"/>
  <c r="G69" i="1"/>
  <c r="E69" i="1"/>
  <c r="AF68" i="1"/>
  <c r="AC68" i="1"/>
  <c r="D68" i="16" s="1"/>
  <c r="AA68" i="1"/>
  <c r="L68" i="16" s="1"/>
  <c r="Y68" i="1"/>
  <c r="H68" i="16" s="1"/>
  <c r="W68" i="1"/>
  <c r="K68" i="16" s="1"/>
  <c r="U68" i="1"/>
  <c r="J68" i="16" s="1"/>
  <c r="S68" i="1"/>
  <c r="I68" i="16" s="1"/>
  <c r="Q68" i="1"/>
  <c r="G68" i="16" s="1"/>
  <c r="O68" i="1"/>
  <c r="F68" i="16" s="1"/>
  <c r="M68" i="1"/>
  <c r="E68" i="16" s="1"/>
  <c r="K68" i="1"/>
  <c r="C68" i="16" s="1"/>
  <c r="I68" i="1"/>
  <c r="G68" i="1"/>
  <c r="E68" i="1"/>
  <c r="AF67" i="1"/>
  <c r="AC67" i="1"/>
  <c r="D67" i="16" s="1"/>
  <c r="AA67" i="1"/>
  <c r="L67" i="16" s="1"/>
  <c r="Y67" i="1"/>
  <c r="H67" i="16" s="1"/>
  <c r="W67" i="1"/>
  <c r="K67" i="16" s="1"/>
  <c r="U67" i="1"/>
  <c r="J67" i="16" s="1"/>
  <c r="S67" i="1"/>
  <c r="I67" i="16" s="1"/>
  <c r="Q67" i="1"/>
  <c r="G67" i="16" s="1"/>
  <c r="O67" i="1"/>
  <c r="F67" i="16" s="1"/>
  <c r="M67" i="1"/>
  <c r="E67" i="16" s="1"/>
  <c r="K67" i="1"/>
  <c r="C67" i="16" s="1"/>
  <c r="I67" i="1"/>
  <c r="G67" i="1"/>
  <c r="E67" i="1"/>
  <c r="AF66" i="1"/>
  <c r="AC66" i="1"/>
  <c r="D66" i="16" s="1"/>
  <c r="AA66" i="1"/>
  <c r="L66" i="16" s="1"/>
  <c r="Y66" i="1"/>
  <c r="H66" i="16" s="1"/>
  <c r="W66" i="1"/>
  <c r="K66" i="16" s="1"/>
  <c r="U66" i="1"/>
  <c r="J66" i="16" s="1"/>
  <c r="S66" i="1"/>
  <c r="I66" i="16" s="1"/>
  <c r="Q66" i="1"/>
  <c r="G66" i="16" s="1"/>
  <c r="O66" i="1"/>
  <c r="F66" i="16" s="1"/>
  <c r="M66" i="1"/>
  <c r="E66" i="16" s="1"/>
  <c r="K66" i="1"/>
  <c r="C66" i="16" s="1"/>
  <c r="I66" i="1"/>
  <c r="G66" i="1"/>
  <c r="E66" i="1"/>
  <c r="AF65" i="1"/>
  <c r="AC65" i="1"/>
  <c r="D65" i="16" s="1"/>
  <c r="AA65" i="1"/>
  <c r="L65" i="16" s="1"/>
  <c r="Y65" i="1"/>
  <c r="H65" i="16" s="1"/>
  <c r="W65" i="1"/>
  <c r="K65" i="16" s="1"/>
  <c r="U65" i="1"/>
  <c r="J65" i="16" s="1"/>
  <c r="S65" i="1"/>
  <c r="I65" i="16" s="1"/>
  <c r="Q65" i="1"/>
  <c r="G65" i="16" s="1"/>
  <c r="O65" i="1"/>
  <c r="F65" i="16" s="1"/>
  <c r="M65" i="1"/>
  <c r="E65" i="16" s="1"/>
  <c r="K65" i="1"/>
  <c r="C65" i="16" s="1"/>
  <c r="I65" i="1"/>
  <c r="G65" i="1"/>
  <c r="E65" i="1"/>
  <c r="AF64" i="1"/>
  <c r="AC64" i="1"/>
  <c r="D64" i="16" s="1"/>
  <c r="AA64" i="1"/>
  <c r="L64" i="16" s="1"/>
  <c r="Y64" i="1"/>
  <c r="H64" i="16" s="1"/>
  <c r="W64" i="1"/>
  <c r="K64" i="16" s="1"/>
  <c r="U64" i="1"/>
  <c r="J64" i="16" s="1"/>
  <c r="S64" i="1"/>
  <c r="I64" i="16" s="1"/>
  <c r="Q64" i="1"/>
  <c r="G64" i="16" s="1"/>
  <c r="O64" i="1"/>
  <c r="F64" i="16" s="1"/>
  <c r="M64" i="1"/>
  <c r="E64" i="16" s="1"/>
  <c r="K64" i="1"/>
  <c r="C64" i="16" s="1"/>
  <c r="I64" i="1"/>
  <c r="G64" i="1"/>
  <c r="E64" i="1"/>
  <c r="AF63" i="1"/>
  <c r="AC63" i="1"/>
  <c r="D63" i="16" s="1"/>
  <c r="AA63" i="1"/>
  <c r="L63" i="16" s="1"/>
  <c r="Y63" i="1"/>
  <c r="H63" i="16" s="1"/>
  <c r="W63" i="1"/>
  <c r="K63" i="16" s="1"/>
  <c r="U63" i="1"/>
  <c r="J63" i="16" s="1"/>
  <c r="S63" i="1"/>
  <c r="I63" i="16" s="1"/>
  <c r="Q63" i="1"/>
  <c r="G63" i="16" s="1"/>
  <c r="O63" i="1"/>
  <c r="F63" i="16" s="1"/>
  <c r="M63" i="1"/>
  <c r="E63" i="16" s="1"/>
  <c r="K63" i="1"/>
  <c r="C63" i="16" s="1"/>
  <c r="I63" i="1"/>
  <c r="G63" i="1"/>
  <c r="E63" i="1"/>
  <c r="AF62" i="1"/>
  <c r="AC62" i="1"/>
  <c r="D62" i="16" s="1"/>
  <c r="AA62" i="1"/>
  <c r="L62" i="16" s="1"/>
  <c r="Y62" i="1"/>
  <c r="H62" i="16" s="1"/>
  <c r="W62" i="1"/>
  <c r="K62" i="16" s="1"/>
  <c r="U62" i="1"/>
  <c r="J62" i="16" s="1"/>
  <c r="S62" i="1"/>
  <c r="I62" i="16" s="1"/>
  <c r="Q62" i="1"/>
  <c r="G62" i="16" s="1"/>
  <c r="O62" i="1"/>
  <c r="F62" i="16" s="1"/>
  <c r="M62" i="1"/>
  <c r="E62" i="16" s="1"/>
  <c r="K62" i="1"/>
  <c r="C62" i="16" s="1"/>
  <c r="I62" i="1"/>
  <c r="G62" i="1"/>
  <c r="E62" i="1"/>
  <c r="AF61" i="1"/>
  <c r="AC61" i="1"/>
  <c r="D61" i="16" s="1"/>
  <c r="AA61" i="1"/>
  <c r="L61" i="16" s="1"/>
  <c r="Y61" i="1"/>
  <c r="H61" i="16" s="1"/>
  <c r="W61" i="1"/>
  <c r="K61" i="16" s="1"/>
  <c r="U61" i="1"/>
  <c r="J61" i="16" s="1"/>
  <c r="S61" i="1"/>
  <c r="I61" i="16" s="1"/>
  <c r="Q61" i="1"/>
  <c r="G61" i="16" s="1"/>
  <c r="O61" i="1"/>
  <c r="F61" i="16" s="1"/>
  <c r="M61" i="1"/>
  <c r="E61" i="16" s="1"/>
  <c r="K61" i="1"/>
  <c r="C61" i="16" s="1"/>
  <c r="I61" i="1"/>
  <c r="G61" i="1"/>
  <c r="E61" i="1"/>
  <c r="AF60" i="1"/>
  <c r="AC60" i="1"/>
  <c r="D60" i="16" s="1"/>
  <c r="AA60" i="1"/>
  <c r="L60" i="16" s="1"/>
  <c r="Y60" i="1"/>
  <c r="H60" i="16" s="1"/>
  <c r="W60" i="1"/>
  <c r="K60" i="16" s="1"/>
  <c r="U60" i="1"/>
  <c r="J60" i="16" s="1"/>
  <c r="S60" i="1"/>
  <c r="I60" i="16" s="1"/>
  <c r="Q60" i="1"/>
  <c r="G60" i="16" s="1"/>
  <c r="O60" i="1"/>
  <c r="F60" i="16" s="1"/>
  <c r="M60" i="1"/>
  <c r="E60" i="16" s="1"/>
  <c r="K60" i="1"/>
  <c r="C60" i="16" s="1"/>
  <c r="I60" i="1"/>
  <c r="G60" i="1"/>
  <c r="E60" i="1"/>
  <c r="AF59" i="1"/>
  <c r="AC59" i="1"/>
  <c r="D59" i="16" s="1"/>
  <c r="AA59" i="1"/>
  <c r="L59" i="16" s="1"/>
  <c r="Y59" i="1"/>
  <c r="H59" i="16" s="1"/>
  <c r="W59" i="1"/>
  <c r="K59" i="16" s="1"/>
  <c r="U59" i="1"/>
  <c r="J59" i="16" s="1"/>
  <c r="S59" i="1"/>
  <c r="I59" i="16" s="1"/>
  <c r="Q59" i="1"/>
  <c r="G59" i="16" s="1"/>
  <c r="O59" i="1"/>
  <c r="F59" i="16" s="1"/>
  <c r="M59" i="1"/>
  <c r="E59" i="16" s="1"/>
  <c r="K59" i="1"/>
  <c r="C59" i="16" s="1"/>
  <c r="I59" i="1"/>
  <c r="G59" i="1"/>
  <c r="E59" i="1"/>
  <c r="AF58" i="1"/>
  <c r="AC58" i="1"/>
  <c r="D58" i="16" s="1"/>
  <c r="AA58" i="1"/>
  <c r="L58" i="16" s="1"/>
  <c r="Y58" i="1"/>
  <c r="H58" i="16" s="1"/>
  <c r="W58" i="1"/>
  <c r="K58" i="16" s="1"/>
  <c r="U58" i="1"/>
  <c r="J58" i="16" s="1"/>
  <c r="S58" i="1"/>
  <c r="I58" i="16" s="1"/>
  <c r="Q58" i="1"/>
  <c r="G58" i="16" s="1"/>
  <c r="O58" i="1"/>
  <c r="F58" i="16" s="1"/>
  <c r="M58" i="1"/>
  <c r="E58" i="16" s="1"/>
  <c r="K58" i="1"/>
  <c r="C58" i="16" s="1"/>
  <c r="I58" i="1"/>
  <c r="G58" i="1"/>
  <c r="E58" i="1"/>
  <c r="AF57" i="1"/>
  <c r="AC57" i="1"/>
  <c r="D57" i="16" s="1"/>
  <c r="AA57" i="1"/>
  <c r="L57" i="16" s="1"/>
  <c r="Y57" i="1"/>
  <c r="H57" i="16" s="1"/>
  <c r="W57" i="1"/>
  <c r="K57" i="16" s="1"/>
  <c r="U57" i="1"/>
  <c r="J57" i="16" s="1"/>
  <c r="S57" i="1"/>
  <c r="I57" i="16" s="1"/>
  <c r="Q57" i="1"/>
  <c r="G57" i="16" s="1"/>
  <c r="O57" i="1"/>
  <c r="F57" i="16" s="1"/>
  <c r="M57" i="1"/>
  <c r="E57" i="16" s="1"/>
  <c r="K57" i="1"/>
  <c r="C57" i="16" s="1"/>
  <c r="I57" i="1"/>
  <c r="G57" i="1"/>
  <c r="E57" i="1"/>
  <c r="AF56" i="1"/>
  <c r="AC56" i="1"/>
  <c r="D56" i="16" s="1"/>
  <c r="AA56" i="1"/>
  <c r="L56" i="16" s="1"/>
  <c r="Y56" i="1"/>
  <c r="H56" i="16" s="1"/>
  <c r="W56" i="1"/>
  <c r="K56" i="16" s="1"/>
  <c r="U56" i="1"/>
  <c r="J56" i="16" s="1"/>
  <c r="S56" i="1"/>
  <c r="I56" i="16" s="1"/>
  <c r="Q56" i="1"/>
  <c r="G56" i="16" s="1"/>
  <c r="O56" i="1"/>
  <c r="F56" i="16" s="1"/>
  <c r="M56" i="1"/>
  <c r="E56" i="16" s="1"/>
  <c r="K56" i="1"/>
  <c r="C56" i="16" s="1"/>
  <c r="I56" i="1"/>
  <c r="G56" i="1"/>
  <c r="E56" i="1"/>
  <c r="AF55" i="1"/>
  <c r="AC55" i="1"/>
  <c r="D55" i="16" s="1"/>
  <c r="AA55" i="1"/>
  <c r="L55" i="16" s="1"/>
  <c r="Y55" i="1"/>
  <c r="H55" i="16" s="1"/>
  <c r="W55" i="1"/>
  <c r="K55" i="16" s="1"/>
  <c r="U55" i="1"/>
  <c r="J55" i="16" s="1"/>
  <c r="S55" i="1"/>
  <c r="I55" i="16" s="1"/>
  <c r="Q55" i="1"/>
  <c r="G55" i="16" s="1"/>
  <c r="O55" i="1"/>
  <c r="F55" i="16" s="1"/>
  <c r="M55" i="1"/>
  <c r="E55" i="16" s="1"/>
  <c r="K55" i="1"/>
  <c r="C55" i="16" s="1"/>
  <c r="I55" i="1"/>
  <c r="G55" i="1"/>
  <c r="E55" i="1"/>
  <c r="AF54" i="1"/>
  <c r="AC54" i="1"/>
  <c r="D54" i="16" s="1"/>
  <c r="AA54" i="1"/>
  <c r="L54" i="16" s="1"/>
  <c r="Y54" i="1"/>
  <c r="H54" i="16" s="1"/>
  <c r="W54" i="1"/>
  <c r="K54" i="16" s="1"/>
  <c r="U54" i="1"/>
  <c r="J54" i="16" s="1"/>
  <c r="S54" i="1"/>
  <c r="I54" i="16" s="1"/>
  <c r="Q54" i="1"/>
  <c r="G54" i="16" s="1"/>
  <c r="O54" i="1"/>
  <c r="F54" i="16" s="1"/>
  <c r="M54" i="1"/>
  <c r="E54" i="16" s="1"/>
  <c r="K54" i="1"/>
  <c r="C54" i="16" s="1"/>
  <c r="I54" i="1"/>
  <c r="G54" i="1"/>
  <c r="E54" i="1"/>
  <c r="AF53" i="1"/>
  <c r="AC53" i="1"/>
  <c r="D53" i="16" s="1"/>
  <c r="AA53" i="1"/>
  <c r="L53" i="16" s="1"/>
  <c r="Y53" i="1"/>
  <c r="H53" i="16" s="1"/>
  <c r="W53" i="1"/>
  <c r="K53" i="16" s="1"/>
  <c r="U53" i="1"/>
  <c r="J53" i="16" s="1"/>
  <c r="S53" i="1"/>
  <c r="I53" i="16" s="1"/>
  <c r="Q53" i="1"/>
  <c r="G53" i="16" s="1"/>
  <c r="O53" i="1"/>
  <c r="F53" i="16" s="1"/>
  <c r="M53" i="1"/>
  <c r="E53" i="16" s="1"/>
  <c r="K53" i="1"/>
  <c r="C53" i="16" s="1"/>
  <c r="I53" i="1"/>
  <c r="G53" i="1"/>
  <c r="E53" i="1"/>
  <c r="AF52" i="1"/>
  <c r="AC52" i="1"/>
  <c r="D52" i="16" s="1"/>
  <c r="AA52" i="1"/>
  <c r="L52" i="16" s="1"/>
  <c r="Y52" i="1"/>
  <c r="H52" i="16" s="1"/>
  <c r="W52" i="1"/>
  <c r="K52" i="16" s="1"/>
  <c r="U52" i="1"/>
  <c r="J52" i="16" s="1"/>
  <c r="I52" i="16"/>
  <c r="Q52" i="1"/>
  <c r="G52" i="16" s="1"/>
  <c r="O52" i="1"/>
  <c r="F52" i="16" s="1"/>
  <c r="M52" i="1"/>
  <c r="E52" i="16" s="1"/>
  <c r="K52" i="1"/>
  <c r="C52" i="16" s="1"/>
  <c r="I52" i="1"/>
  <c r="G52" i="1"/>
  <c r="E52" i="1"/>
  <c r="AF51" i="1"/>
  <c r="AC51" i="1"/>
  <c r="D51" i="16" s="1"/>
  <c r="AA51" i="1"/>
  <c r="L51" i="16" s="1"/>
  <c r="Y51" i="1"/>
  <c r="H51" i="16" s="1"/>
  <c r="W51" i="1"/>
  <c r="K51" i="16" s="1"/>
  <c r="U51" i="1"/>
  <c r="J51" i="16" s="1"/>
  <c r="S51" i="1"/>
  <c r="I51" i="16" s="1"/>
  <c r="Q51" i="1"/>
  <c r="G51" i="16" s="1"/>
  <c r="O51" i="1"/>
  <c r="F51" i="16" s="1"/>
  <c r="M51" i="1"/>
  <c r="E51" i="16" s="1"/>
  <c r="K51" i="1"/>
  <c r="C51" i="16" s="1"/>
  <c r="I51" i="1"/>
  <c r="G51" i="1"/>
  <c r="E51" i="1"/>
  <c r="AF50" i="1"/>
  <c r="AC50" i="1"/>
  <c r="D50" i="16" s="1"/>
  <c r="AA50" i="1"/>
  <c r="L50" i="16" s="1"/>
  <c r="Y50" i="1"/>
  <c r="H50" i="16" s="1"/>
  <c r="W50" i="1"/>
  <c r="K50" i="16" s="1"/>
  <c r="U50" i="1"/>
  <c r="J50" i="16" s="1"/>
  <c r="S50" i="1"/>
  <c r="I50" i="16" s="1"/>
  <c r="Q50" i="1"/>
  <c r="G50" i="16" s="1"/>
  <c r="O50" i="1"/>
  <c r="F50" i="16" s="1"/>
  <c r="M50" i="1"/>
  <c r="E50" i="16" s="1"/>
  <c r="K50" i="1"/>
  <c r="C50" i="16" s="1"/>
  <c r="I50" i="1"/>
  <c r="G50" i="1"/>
  <c r="E50" i="1"/>
  <c r="AF49" i="1"/>
  <c r="AC49" i="1"/>
  <c r="D49" i="16" s="1"/>
  <c r="AA49" i="1"/>
  <c r="L49" i="16" s="1"/>
  <c r="Y49" i="1"/>
  <c r="H49" i="16" s="1"/>
  <c r="W49" i="1"/>
  <c r="K49" i="16" s="1"/>
  <c r="U49" i="1"/>
  <c r="J49" i="16" s="1"/>
  <c r="S49" i="1"/>
  <c r="I49" i="16" s="1"/>
  <c r="Q49" i="1"/>
  <c r="G49" i="16" s="1"/>
  <c r="O49" i="1"/>
  <c r="F49" i="16" s="1"/>
  <c r="M49" i="1"/>
  <c r="E49" i="16" s="1"/>
  <c r="K49" i="1"/>
  <c r="C49" i="16" s="1"/>
  <c r="I49" i="1"/>
  <c r="G49" i="1"/>
  <c r="E49" i="1"/>
  <c r="AF48" i="1"/>
  <c r="AC48" i="1"/>
  <c r="D48" i="16" s="1"/>
  <c r="AA48" i="1"/>
  <c r="L48" i="16" s="1"/>
  <c r="Y48" i="1"/>
  <c r="H48" i="16" s="1"/>
  <c r="W48" i="1"/>
  <c r="K48" i="16" s="1"/>
  <c r="U48" i="1"/>
  <c r="J48" i="16" s="1"/>
  <c r="S48" i="1"/>
  <c r="I48" i="16" s="1"/>
  <c r="Q48" i="1"/>
  <c r="G48" i="16" s="1"/>
  <c r="O48" i="1"/>
  <c r="F48" i="16" s="1"/>
  <c r="M48" i="1"/>
  <c r="E48" i="16" s="1"/>
  <c r="K48" i="1"/>
  <c r="C48" i="16" s="1"/>
  <c r="I48" i="1"/>
  <c r="G48" i="1"/>
  <c r="E48" i="1"/>
  <c r="AF47" i="1"/>
  <c r="AC47" i="1"/>
  <c r="D47" i="16" s="1"/>
  <c r="AA47" i="1"/>
  <c r="L47" i="16" s="1"/>
  <c r="Y47" i="1"/>
  <c r="H47" i="16" s="1"/>
  <c r="W47" i="1"/>
  <c r="K47" i="16" s="1"/>
  <c r="U47" i="1"/>
  <c r="J47" i="16" s="1"/>
  <c r="S47" i="1"/>
  <c r="I47" i="16" s="1"/>
  <c r="Q47" i="1"/>
  <c r="G47" i="16" s="1"/>
  <c r="O47" i="1"/>
  <c r="F47" i="16" s="1"/>
  <c r="M47" i="1"/>
  <c r="E47" i="16" s="1"/>
  <c r="K47" i="1"/>
  <c r="C47" i="16" s="1"/>
  <c r="I47" i="1"/>
  <c r="G47" i="1"/>
  <c r="E47" i="1"/>
  <c r="AF46" i="1"/>
  <c r="AC46" i="1"/>
  <c r="D46" i="16" s="1"/>
  <c r="AA46" i="1"/>
  <c r="L46" i="16" s="1"/>
  <c r="Y46" i="1"/>
  <c r="H46" i="16" s="1"/>
  <c r="W46" i="1"/>
  <c r="K46" i="16" s="1"/>
  <c r="U46" i="1"/>
  <c r="J46" i="16" s="1"/>
  <c r="S46" i="1"/>
  <c r="I46" i="16" s="1"/>
  <c r="Q46" i="1"/>
  <c r="G46" i="16" s="1"/>
  <c r="O46" i="1"/>
  <c r="F46" i="16" s="1"/>
  <c r="M46" i="1"/>
  <c r="E46" i="16" s="1"/>
  <c r="K46" i="1"/>
  <c r="C46" i="16" s="1"/>
  <c r="I46" i="1"/>
  <c r="G46" i="1"/>
  <c r="E46" i="1"/>
  <c r="AF45" i="1"/>
  <c r="AC45" i="1"/>
  <c r="D45" i="16" s="1"/>
  <c r="AA45" i="1"/>
  <c r="L45" i="16" s="1"/>
  <c r="Y45" i="1"/>
  <c r="H45" i="16" s="1"/>
  <c r="W45" i="1"/>
  <c r="K45" i="16" s="1"/>
  <c r="U45" i="1"/>
  <c r="J45" i="16" s="1"/>
  <c r="S45" i="1"/>
  <c r="I45" i="16" s="1"/>
  <c r="Q45" i="1"/>
  <c r="G45" i="16" s="1"/>
  <c r="O45" i="1"/>
  <c r="F45" i="16" s="1"/>
  <c r="M45" i="1"/>
  <c r="E45" i="16" s="1"/>
  <c r="K45" i="1"/>
  <c r="C45" i="16" s="1"/>
  <c r="I45" i="1"/>
  <c r="G45" i="1"/>
  <c r="E45" i="1"/>
  <c r="AF44" i="1"/>
  <c r="AC44" i="1"/>
  <c r="D44" i="16" s="1"/>
  <c r="AA44" i="1"/>
  <c r="L44" i="16" s="1"/>
  <c r="Y44" i="1"/>
  <c r="H44" i="16" s="1"/>
  <c r="W44" i="1"/>
  <c r="K44" i="16" s="1"/>
  <c r="U44" i="1"/>
  <c r="J44" i="16" s="1"/>
  <c r="S44" i="1"/>
  <c r="I44" i="16" s="1"/>
  <c r="Q44" i="1"/>
  <c r="G44" i="16" s="1"/>
  <c r="O44" i="1"/>
  <c r="F44" i="16" s="1"/>
  <c r="M44" i="1"/>
  <c r="E44" i="16" s="1"/>
  <c r="K44" i="1"/>
  <c r="C44" i="16" s="1"/>
  <c r="I44" i="1"/>
  <c r="G44" i="1"/>
  <c r="E44" i="1"/>
  <c r="AF43" i="1"/>
  <c r="AC43" i="1"/>
  <c r="D43" i="16" s="1"/>
  <c r="AA43" i="1"/>
  <c r="L43" i="16" s="1"/>
  <c r="Y43" i="1"/>
  <c r="H43" i="16" s="1"/>
  <c r="W43" i="1"/>
  <c r="K43" i="16" s="1"/>
  <c r="U43" i="1"/>
  <c r="J43" i="16" s="1"/>
  <c r="S43" i="1"/>
  <c r="I43" i="16" s="1"/>
  <c r="Q43" i="1"/>
  <c r="G43" i="16" s="1"/>
  <c r="O43" i="1"/>
  <c r="F43" i="16" s="1"/>
  <c r="M43" i="1"/>
  <c r="E43" i="16" s="1"/>
  <c r="K43" i="1"/>
  <c r="C43" i="16" s="1"/>
  <c r="I43" i="1"/>
  <c r="G43" i="1"/>
  <c r="E43" i="1"/>
  <c r="AF42" i="1"/>
  <c r="AC42" i="1"/>
  <c r="D42" i="16" s="1"/>
  <c r="AA42" i="1"/>
  <c r="L42" i="16" s="1"/>
  <c r="Y42" i="1"/>
  <c r="H42" i="16" s="1"/>
  <c r="W42" i="1"/>
  <c r="K42" i="16" s="1"/>
  <c r="U42" i="1"/>
  <c r="J42" i="16" s="1"/>
  <c r="S42" i="1"/>
  <c r="I42" i="16" s="1"/>
  <c r="Q42" i="1"/>
  <c r="G42" i="16" s="1"/>
  <c r="O42" i="1"/>
  <c r="F42" i="16" s="1"/>
  <c r="M42" i="1"/>
  <c r="E42" i="16" s="1"/>
  <c r="K42" i="1"/>
  <c r="C42" i="16" s="1"/>
  <c r="I42" i="1"/>
  <c r="G42" i="1"/>
  <c r="E42" i="1"/>
  <c r="AF41" i="1"/>
  <c r="AC41" i="1"/>
  <c r="D41" i="16" s="1"/>
  <c r="AA41" i="1"/>
  <c r="L41" i="16" s="1"/>
  <c r="Y41" i="1"/>
  <c r="H41" i="16" s="1"/>
  <c r="W41" i="1"/>
  <c r="K41" i="16" s="1"/>
  <c r="U41" i="1"/>
  <c r="J41" i="16" s="1"/>
  <c r="S41" i="1"/>
  <c r="I41" i="16" s="1"/>
  <c r="Q41" i="1"/>
  <c r="G41" i="16" s="1"/>
  <c r="O41" i="1"/>
  <c r="F41" i="16" s="1"/>
  <c r="M41" i="1"/>
  <c r="E41" i="16" s="1"/>
  <c r="K41" i="1"/>
  <c r="C41" i="16" s="1"/>
  <c r="I41" i="1"/>
  <c r="G41" i="1"/>
  <c r="E41" i="1"/>
  <c r="AF40" i="1"/>
  <c r="AC40" i="1"/>
  <c r="D40" i="16" s="1"/>
  <c r="AA40" i="1"/>
  <c r="L40" i="16" s="1"/>
  <c r="Y40" i="1"/>
  <c r="H40" i="16" s="1"/>
  <c r="W40" i="1"/>
  <c r="K40" i="16" s="1"/>
  <c r="U40" i="1"/>
  <c r="J40" i="16" s="1"/>
  <c r="S40" i="1"/>
  <c r="I40" i="16" s="1"/>
  <c r="Q40" i="1"/>
  <c r="G40" i="16" s="1"/>
  <c r="O40" i="1"/>
  <c r="F40" i="16" s="1"/>
  <c r="M40" i="1"/>
  <c r="E40" i="16" s="1"/>
  <c r="K40" i="1"/>
  <c r="C40" i="16" s="1"/>
  <c r="I40" i="1"/>
  <c r="G40" i="1"/>
  <c r="E40" i="1"/>
  <c r="AF39" i="1"/>
  <c r="AC39" i="1"/>
  <c r="D39" i="16" s="1"/>
  <c r="AA39" i="1"/>
  <c r="L39" i="16" s="1"/>
  <c r="Y39" i="1"/>
  <c r="H39" i="16" s="1"/>
  <c r="W39" i="1"/>
  <c r="K39" i="16" s="1"/>
  <c r="U39" i="1"/>
  <c r="J39" i="16" s="1"/>
  <c r="S39" i="1"/>
  <c r="I39" i="16" s="1"/>
  <c r="Q39" i="1"/>
  <c r="G39" i="16" s="1"/>
  <c r="O39" i="1"/>
  <c r="F39" i="16" s="1"/>
  <c r="M39" i="1"/>
  <c r="E39" i="16" s="1"/>
  <c r="K39" i="1"/>
  <c r="C39" i="16" s="1"/>
  <c r="I39" i="1"/>
  <c r="G39" i="1"/>
  <c r="E39" i="1"/>
  <c r="AF38" i="1"/>
  <c r="AC38" i="1"/>
  <c r="D38" i="16" s="1"/>
  <c r="AA38" i="1"/>
  <c r="L38" i="16" s="1"/>
  <c r="Y38" i="1"/>
  <c r="H38" i="16" s="1"/>
  <c r="W38" i="1"/>
  <c r="K38" i="16" s="1"/>
  <c r="U38" i="1"/>
  <c r="J38" i="16" s="1"/>
  <c r="S38" i="1"/>
  <c r="I38" i="16" s="1"/>
  <c r="Q38" i="1"/>
  <c r="G38" i="16" s="1"/>
  <c r="O38" i="1"/>
  <c r="F38" i="16" s="1"/>
  <c r="M38" i="1"/>
  <c r="E38" i="16" s="1"/>
  <c r="K38" i="1"/>
  <c r="C38" i="16" s="1"/>
  <c r="I38" i="1"/>
  <c r="G38" i="1"/>
  <c r="E38" i="1"/>
  <c r="AF37" i="1"/>
  <c r="AC37" i="1"/>
  <c r="D37" i="16" s="1"/>
  <c r="AA37" i="1"/>
  <c r="L37" i="16" s="1"/>
  <c r="Y37" i="1"/>
  <c r="H37" i="16" s="1"/>
  <c r="W37" i="1"/>
  <c r="K37" i="16" s="1"/>
  <c r="U37" i="1"/>
  <c r="J37" i="16" s="1"/>
  <c r="S37" i="1"/>
  <c r="I37" i="16" s="1"/>
  <c r="Q37" i="1"/>
  <c r="G37" i="16" s="1"/>
  <c r="O37" i="1"/>
  <c r="F37" i="16" s="1"/>
  <c r="M37" i="1"/>
  <c r="E37" i="16" s="1"/>
  <c r="K37" i="1"/>
  <c r="C37" i="16" s="1"/>
  <c r="I37" i="1"/>
  <c r="G37" i="1"/>
  <c r="E37" i="1"/>
  <c r="AF36" i="1"/>
  <c r="AC36" i="1"/>
  <c r="D36" i="16" s="1"/>
  <c r="AA36" i="1"/>
  <c r="L36" i="16" s="1"/>
  <c r="Y36" i="1"/>
  <c r="H36" i="16" s="1"/>
  <c r="W36" i="1"/>
  <c r="K36" i="16" s="1"/>
  <c r="U36" i="1"/>
  <c r="J36" i="16" s="1"/>
  <c r="S36" i="1"/>
  <c r="I36" i="16" s="1"/>
  <c r="Q36" i="1"/>
  <c r="G36" i="16" s="1"/>
  <c r="O36" i="1"/>
  <c r="F36" i="16" s="1"/>
  <c r="M36" i="1"/>
  <c r="E36" i="16" s="1"/>
  <c r="K36" i="1"/>
  <c r="C36" i="16" s="1"/>
  <c r="I36" i="1"/>
  <c r="G36" i="1"/>
  <c r="E36" i="1"/>
  <c r="AF35" i="1"/>
  <c r="AC35" i="1"/>
  <c r="D35" i="16" s="1"/>
  <c r="AA35" i="1"/>
  <c r="L35" i="16" s="1"/>
  <c r="Y35" i="1"/>
  <c r="H35" i="16" s="1"/>
  <c r="W35" i="1"/>
  <c r="K35" i="16" s="1"/>
  <c r="U35" i="1"/>
  <c r="J35" i="16" s="1"/>
  <c r="S35" i="1"/>
  <c r="I35" i="16" s="1"/>
  <c r="Q35" i="1"/>
  <c r="G35" i="16" s="1"/>
  <c r="O35" i="1"/>
  <c r="F35" i="16" s="1"/>
  <c r="M35" i="1"/>
  <c r="E35" i="16" s="1"/>
  <c r="K35" i="1"/>
  <c r="C35" i="16" s="1"/>
  <c r="I35" i="1"/>
  <c r="G35" i="1"/>
  <c r="E35" i="1"/>
  <c r="AF34" i="1"/>
  <c r="AC34" i="1"/>
  <c r="D34" i="16" s="1"/>
  <c r="AA34" i="1"/>
  <c r="L34" i="16" s="1"/>
  <c r="Y34" i="1"/>
  <c r="H34" i="16" s="1"/>
  <c r="W34" i="1"/>
  <c r="K34" i="16" s="1"/>
  <c r="U34" i="1"/>
  <c r="J34" i="16" s="1"/>
  <c r="S34" i="1"/>
  <c r="I34" i="16" s="1"/>
  <c r="Q34" i="1"/>
  <c r="G34" i="16" s="1"/>
  <c r="O34" i="1"/>
  <c r="F34" i="16" s="1"/>
  <c r="M34" i="1"/>
  <c r="E34" i="16" s="1"/>
  <c r="K34" i="1"/>
  <c r="C34" i="16" s="1"/>
  <c r="I34" i="1"/>
  <c r="G34" i="1"/>
  <c r="E34" i="1"/>
  <c r="AF33" i="1"/>
  <c r="AC33" i="1"/>
  <c r="D33" i="16" s="1"/>
  <c r="AA33" i="1"/>
  <c r="L33" i="16" s="1"/>
  <c r="Y33" i="1"/>
  <c r="H33" i="16" s="1"/>
  <c r="W33" i="1"/>
  <c r="K33" i="16" s="1"/>
  <c r="U33" i="1"/>
  <c r="J33" i="16" s="1"/>
  <c r="S33" i="1"/>
  <c r="I33" i="16" s="1"/>
  <c r="Q33" i="1"/>
  <c r="G33" i="16" s="1"/>
  <c r="O33" i="1"/>
  <c r="F33" i="16" s="1"/>
  <c r="M33" i="1"/>
  <c r="E33" i="16" s="1"/>
  <c r="K33" i="1"/>
  <c r="C33" i="16" s="1"/>
  <c r="I33" i="1"/>
  <c r="G33" i="1"/>
  <c r="E33" i="1"/>
  <c r="AF32" i="1"/>
  <c r="AC32" i="1"/>
  <c r="D32" i="16" s="1"/>
  <c r="AA32" i="1"/>
  <c r="L32" i="16" s="1"/>
  <c r="Y32" i="1"/>
  <c r="H32" i="16" s="1"/>
  <c r="W32" i="1"/>
  <c r="K32" i="16" s="1"/>
  <c r="U32" i="1"/>
  <c r="J32" i="16" s="1"/>
  <c r="S32" i="1"/>
  <c r="I32" i="16" s="1"/>
  <c r="Q32" i="1"/>
  <c r="G32" i="16" s="1"/>
  <c r="O32" i="1"/>
  <c r="F32" i="16" s="1"/>
  <c r="M32" i="1"/>
  <c r="E32" i="16" s="1"/>
  <c r="K32" i="1"/>
  <c r="C32" i="16" s="1"/>
  <c r="I32" i="1"/>
  <c r="G32" i="1"/>
  <c r="E32" i="1"/>
  <c r="AF31" i="1"/>
  <c r="AC31" i="1"/>
  <c r="D31" i="16" s="1"/>
  <c r="AA31" i="1"/>
  <c r="L31" i="16" s="1"/>
  <c r="Y31" i="1"/>
  <c r="H31" i="16" s="1"/>
  <c r="W31" i="1"/>
  <c r="K31" i="16" s="1"/>
  <c r="U31" i="1"/>
  <c r="J31" i="16" s="1"/>
  <c r="S31" i="1"/>
  <c r="I31" i="16" s="1"/>
  <c r="Q31" i="1"/>
  <c r="G31" i="16" s="1"/>
  <c r="O31" i="1"/>
  <c r="F31" i="16" s="1"/>
  <c r="M31" i="1"/>
  <c r="E31" i="16" s="1"/>
  <c r="K31" i="1"/>
  <c r="C31" i="16" s="1"/>
  <c r="I31" i="1"/>
  <c r="G31" i="1"/>
  <c r="E31" i="1"/>
  <c r="AF30" i="1"/>
  <c r="AC30" i="1"/>
  <c r="D30" i="16" s="1"/>
  <c r="AA30" i="1"/>
  <c r="L30" i="16" s="1"/>
  <c r="Y30" i="1"/>
  <c r="H30" i="16" s="1"/>
  <c r="W30" i="1"/>
  <c r="K30" i="16" s="1"/>
  <c r="U30" i="1"/>
  <c r="J30" i="16" s="1"/>
  <c r="S30" i="1"/>
  <c r="I30" i="16" s="1"/>
  <c r="Q30" i="1"/>
  <c r="G30" i="16" s="1"/>
  <c r="O30" i="1"/>
  <c r="F30" i="16" s="1"/>
  <c r="M30" i="1"/>
  <c r="E30" i="16" s="1"/>
  <c r="K30" i="1"/>
  <c r="C30" i="16" s="1"/>
  <c r="I30" i="1"/>
  <c r="G30" i="1"/>
  <c r="E30" i="1"/>
  <c r="AF29" i="1"/>
  <c r="AC29" i="1"/>
  <c r="D29" i="16" s="1"/>
  <c r="AA29" i="1"/>
  <c r="L29" i="16" s="1"/>
  <c r="Y29" i="1"/>
  <c r="H29" i="16" s="1"/>
  <c r="W29" i="1"/>
  <c r="K29" i="16" s="1"/>
  <c r="U29" i="1"/>
  <c r="J29" i="16" s="1"/>
  <c r="S29" i="1"/>
  <c r="I29" i="16" s="1"/>
  <c r="Q29" i="1"/>
  <c r="G29" i="16" s="1"/>
  <c r="O29" i="1"/>
  <c r="F29" i="16" s="1"/>
  <c r="M29" i="1"/>
  <c r="E29" i="16" s="1"/>
  <c r="K29" i="1"/>
  <c r="C29" i="16" s="1"/>
  <c r="I29" i="1"/>
  <c r="G29" i="1"/>
  <c r="E29" i="1"/>
  <c r="AF28" i="1"/>
  <c r="AC28" i="1"/>
  <c r="D28" i="16" s="1"/>
  <c r="AA28" i="1"/>
  <c r="L28" i="16" s="1"/>
  <c r="Y28" i="1"/>
  <c r="H28" i="16" s="1"/>
  <c r="W28" i="1"/>
  <c r="K28" i="16" s="1"/>
  <c r="U28" i="1"/>
  <c r="J28" i="16" s="1"/>
  <c r="S28" i="1"/>
  <c r="I28" i="16" s="1"/>
  <c r="Q28" i="1"/>
  <c r="G28" i="16" s="1"/>
  <c r="O28" i="1"/>
  <c r="F28" i="16" s="1"/>
  <c r="M28" i="1"/>
  <c r="E28" i="16" s="1"/>
  <c r="K28" i="1"/>
  <c r="C28" i="16" s="1"/>
  <c r="I28" i="1"/>
  <c r="G28" i="1"/>
  <c r="E28" i="1"/>
  <c r="AF27" i="1"/>
  <c r="AC27" i="1"/>
  <c r="D27" i="16" s="1"/>
  <c r="AA27" i="1"/>
  <c r="L27" i="16" s="1"/>
  <c r="Y27" i="1"/>
  <c r="H27" i="16" s="1"/>
  <c r="W27" i="1"/>
  <c r="K27" i="16" s="1"/>
  <c r="U27" i="1"/>
  <c r="J27" i="16" s="1"/>
  <c r="S27" i="1"/>
  <c r="I27" i="16" s="1"/>
  <c r="Q27" i="1"/>
  <c r="G27" i="16" s="1"/>
  <c r="O27" i="1"/>
  <c r="F27" i="16" s="1"/>
  <c r="M27" i="1"/>
  <c r="E27" i="16" s="1"/>
  <c r="K27" i="1"/>
  <c r="C27" i="16" s="1"/>
  <c r="I27" i="1"/>
  <c r="G27" i="1"/>
  <c r="E27" i="1"/>
  <c r="AF26" i="1"/>
  <c r="AC26" i="1"/>
  <c r="D26" i="16" s="1"/>
  <c r="AA26" i="1"/>
  <c r="L26" i="16" s="1"/>
  <c r="Y26" i="1"/>
  <c r="H26" i="16" s="1"/>
  <c r="W26" i="1"/>
  <c r="K26" i="16" s="1"/>
  <c r="U26" i="1"/>
  <c r="J26" i="16" s="1"/>
  <c r="S26" i="1"/>
  <c r="I26" i="16" s="1"/>
  <c r="Q26" i="1"/>
  <c r="G26" i="16" s="1"/>
  <c r="O26" i="1"/>
  <c r="F26" i="16" s="1"/>
  <c r="M26" i="1"/>
  <c r="E26" i="16" s="1"/>
  <c r="K26" i="1"/>
  <c r="C26" i="16" s="1"/>
  <c r="I26" i="1"/>
  <c r="G26" i="1"/>
  <c r="E26" i="1"/>
  <c r="AF25" i="1"/>
  <c r="AC25" i="1"/>
  <c r="D25" i="16" s="1"/>
  <c r="AA25" i="1"/>
  <c r="L25" i="16" s="1"/>
  <c r="Y25" i="1"/>
  <c r="H25" i="16" s="1"/>
  <c r="W25" i="1"/>
  <c r="K25" i="16" s="1"/>
  <c r="U25" i="1"/>
  <c r="J25" i="16" s="1"/>
  <c r="S25" i="1"/>
  <c r="I25" i="16" s="1"/>
  <c r="Q25" i="1"/>
  <c r="G25" i="16" s="1"/>
  <c r="O25" i="1"/>
  <c r="F25" i="16" s="1"/>
  <c r="M25" i="1"/>
  <c r="E25" i="16" s="1"/>
  <c r="K25" i="1"/>
  <c r="C25" i="16" s="1"/>
  <c r="I25" i="1"/>
  <c r="G25" i="1"/>
  <c r="E25" i="1"/>
  <c r="AF24" i="1"/>
  <c r="AC24" i="1"/>
  <c r="D24" i="16" s="1"/>
  <c r="AA24" i="1"/>
  <c r="L24" i="16" s="1"/>
  <c r="Y24" i="1"/>
  <c r="H24" i="16" s="1"/>
  <c r="W24" i="1"/>
  <c r="K24" i="16" s="1"/>
  <c r="U24" i="1"/>
  <c r="J24" i="16" s="1"/>
  <c r="S24" i="1"/>
  <c r="I24" i="16" s="1"/>
  <c r="Q24" i="1"/>
  <c r="G24" i="16" s="1"/>
  <c r="O24" i="1"/>
  <c r="F24" i="16" s="1"/>
  <c r="M24" i="1"/>
  <c r="E24" i="16" s="1"/>
  <c r="K24" i="1"/>
  <c r="C24" i="16" s="1"/>
  <c r="I24" i="1"/>
  <c r="G24" i="1"/>
  <c r="E24" i="1"/>
  <c r="AF23" i="1"/>
  <c r="AC23" i="1"/>
  <c r="D23" i="16" s="1"/>
  <c r="AA23" i="1"/>
  <c r="L23" i="16" s="1"/>
  <c r="Y23" i="1"/>
  <c r="H23" i="16" s="1"/>
  <c r="W23" i="1"/>
  <c r="K23" i="16" s="1"/>
  <c r="U23" i="1"/>
  <c r="J23" i="16" s="1"/>
  <c r="S23" i="1"/>
  <c r="I23" i="16" s="1"/>
  <c r="Q23" i="1"/>
  <c r="G23" i="16" s="1"/>
  <c r="O23" i="1"/>
  <c r="F23" i="16" s="1"/>
  <c r="M23" i="1"/>
  <c r="E23" i="16" s="1"/>
  <c r="K23" i="1"/>
  <c r="C23" i="16" s="1"/>
  <c r="I23" i="1"/>
  <c r="G23" i="1"/>
  <c r="E23" i="1"/>
  <c r="AF22" i="1"/>
  <c r="AC22" i="1"/>
  <c r="D22" i="16" s="1"/>
  <c r="AA22" i="1"/>
  <c r="L22" i="16" s="1"/>
  <c r="Y22" i="1"/>
  <c r="H22" i="16" s="1"/>
  <c r="W22" i="1"/>
  <c r="K22" i="16" s="1"/>
  <c r="U22" i="1"/>
  <c r="J22" i="16" s="1"/>
  <c r="S22" i="1"/>
  <c r="I22" i="16" s="1"/>
  <c r="Q22" i="1"/>
  <c r="G22" i="16" s="1"/>
  <c r="O22" i="1"/>
  <c r="F22" i="16" s="1"/>
  <c r="M22" i="1"/>
  <c r="E22" i="16" s="1"/>
  <c r="K22" i="1"/>
  <c r="C22" i="16" s="1"/>
  <c r="I22" i="1"/>
  <c r="G22" i="1"/>
  <c r="E22" i="1"/>
  <c r="AF21" i="1"/>
  <c r="AC21" i="1"/>
  <c r="D21" i="16" s="1"/>
  <c r="AA21" i="1"/>
  <c r="L21" i="16" s="1"/>
  <c r="Y21" i="1"/>
  <c r="H21" i="16" s="1"/>
  <c r="W21" i="1"/>
  <c r="K21" i="16" s="1"/>
  <c r="U21" i="1"/>
  <c r="J21" i="16" s="1"/>
  <c r="S21" i="1"/>
  <c r="I21" i="16" s="1"/>
  <c r="Q21" i="1"/>
  <c r="G21" i="16" s="1"/>
  <c r="O21" i="1"/>
  <c r="F21" i="16" s="1"/>
  <c r="M21" i="1"/>
  <c r="E21" i="16" s="1"/>
  <c r="K21" i="1"/>
  <c r="C21" i="16" s="1"/>
  <c r="I21" i="1"/>
  <c r="G21" i="1"/>
  <c r="E21" i="1"/>
  <c r="AF20" i="1"/>
  <c r="AC20" i="1"/>
  <c r="D20" i="16" s="1"/>
  <c r="AA20" i="1"/>
  <c r="L20" i="16" s="1"/>
  <c r="Y20" i="1"/>
  <c r="H20" i="16" s="1"/>
  <c r="W20" i="1"/>
  <c r="K20" i="16" s="1"/>
  <c r="U20" i="1"/>
  <c r="J20" i="16" s="1"/>
  <c r="S20" i="1"/>
  <c r="I20" i="16" s="1"/>
  <c r="Q20" i="1"/>
  <c r="G20" i="16" s="1"/>
  <c r="O20" i="1"/>
  <c r="F20" i="16" s="1"/>
  <c r="M20" i="1"/>
  <c r="E20" i="16" s="1"/>
  <c r="K20" i="1"/>
  <c r="C20" i="16" s="1"/>
  <c r="I20" i="1"/>
  <c r="G20" i="1"/>
  <c r="E20" i="1"/>
  <c r="AF19" i="1"/>
  <c r="AC19" i="1"/>
  <c r="D19" i="16" s="1"/>
  <c r="AA19" i="1"/>
  <c r="L19" i="16" s="1"/>
  <c r="Y19" i="1"/>
  <c r="H19" i="16" s="1"/>
  <c r="W19" i="1"/>
  <c r="K19" i="16" s="1"/>
  <c r="U19" i="1"/>
  <c r="J19" i="16" s="1"/>
  <c r="S19" i="1"/>
  <c r="I19" i="16" s="1"/>
  <c r="Q19" i="1"/>
  <c r="G19" i="16" s="1"/>
  <c r="O19" i="1"/>
  <c r="F19" i="16" s="1"/>
  <c r="M19" i="1"/>
  <c r="E19" i="16" s="1"/>
  <c r="K19" i="1"/>
  <c r="C19" i="16" s="1"/>
  <c r="I19" i="1"/>
  <c r="G19" i="1"/>
  <c r="E19" i="1"/>
  <c r="AF18" i="1"/>
  <c r="AC18" i="1"/>
  <c r="D18" i="16" s="1"/>
  <c r="AA18" i="1"/>
  <c r="L18" i="16" s="1"/>
  <c r="Y18" i="1"/>
  <c r="H18" i="16" s="1"/>
  <c r="W18" i="1"/>
  <c r="K18" i="16" s="1"/>
  <c r="U18" i="1"/>
  <c r="J18" i="16" s="1"/>
  <c r="S18" i="1"/>
  <c r="I18" i="16" s="1"/>
  <c r="Q18" i="1"/>
  <c r="G18" i="16" s="1"/>
  <c r="O18" i="1"/>
  <c r="F18" i="16" s="1"/>
  <c r="M18" i="1"/>
  <c r="E18" i="16" s="1"/>
  <c r="K18" i="1"/>
  <c r="C18" i="16" s="1"/>
  <c r="I18" i="1"/>
  <c r="G18" i="1"/>
  <c r="E18" i="1"/>
  <c r="AF17" i="1"/>
  <c r="AC17" i="1"/>
  <c r="D17" i="16" s="1"/>
  <c r="AA17" i="1"/>
  <c r="L17" i="16" s="1"/>
  <c r="Y17" i="1"/>
  <c r="H17" i="16" s="1"/>
  <c r="W17" i="1"/>
  <c r="K17" i="16" s="1"/>
  <c r="U17" i="1"/>
  <c r="J17" i="16" s="1"/>
  <c r="S17" i="1"/>
  <c r="I17" i="16" s="1"/>
  <c r="Q17" i="1"/>
  <c r="G17" i="16" s="1"/>
  <c r="O17" i="1"/>
  <c r="F17" i="16" s="1"/>
  <c r="M17" i="1"/>
  <c r="E17" i="16" s="1"/>
  <c r="K17" i="1"/>
  <c r="C17" i="16" s="1"/>
  <c r="I17" i="1"/>
  <c r="G17" i="1"/>
  <c r="E17" i="1"/>
  <c r="AF16" i="1"/>
  <c r="AC16" i="1"/>
  <c r="D16" i="16" s="1"/>
  <c r="AA16" i="1"/>
  <c r="L16" i="16" s="1"/>
  <c r="Y16" i="1"/>
  <c r="H16" i="16" s="1"/>
  <c r="W16" i="1"/>
  <c r="K16" i="16" s="1"/>
  <c r="U16" i="1"/>
  <c r="J16" i="16" s="1"/>
  <c r="S16" i="1"/>
  <c r="I16" i="16" s="1"/>
  <c r="Q16" i="1"/>
  <c r="G16" i="16" s="1"/>
  <c r="O16" i="1"/>
  <c r="F16" i="16" s="1"/>
  <c r="M16" i="1"/>
  <c r="E16" i="16" s="1"/>
  <c r="K16" i="1"/>
  <c r="C16" i="16" s="1"/>
  <c r="I16" i="1"/>
  <c r="G16" i="1"/>
  <c r="E16" i="1"/>
  <c r="AF15" i="1"/>
  <c r="AC15" i="1"/>
  <c r="D15" i="16" s="1"/>
  <c r="AA15" i="1"/>
  <c r="L15" i="16" s="1"/>
  <c r="Y15" i="1"/>
  <c r="H15" i="16" s="1"/>
  <c r="W15" i="1"/>
  <c r="K15" i="16" s="1"/>
  <c r="U15" i="1"/>
  <c r="J15" i="16" s="1"/>
  <c r="S15" i="1"/>
  <c r="I15" i="16" s="1"/>
  <c r="Q15" i="1"/>
  <c r="G15" i="16" s="1"/>
  <c r="O15" i="1"/>
  <c r="F15" i="16" s="1"/>
  <c r="M15" i="1"/>
  <c r="E15" i="16" s="1"/>
  <c r="K15" i="1"/>
  <c r="C15" i="16" s="1"/>
  <c r="I15" i="1"/>
  <c r="G15" i="1"/>
  <c r="E15" i="1"/>
  <c r="AF14" i="1"/>
  <c r="AC14" i="1"/>
  <c r="D14" i="16" s="1"/>
  <c r="AA14" i="1"/>
  <c r="L14" i="16" s="1"/>
  <c r="Y14" i="1"/>
  <c r="H14" i="16" s="1"/>
  <c r="W14" i="1"/>
  <c r="K14" i="16" s="1"/>
  <c r="U14" i="1"/>
  <c r="J14" i="16" s="1"/>
  <c r="S14" i="1"/>
  <c r="I14" i="16" s="1"/>
  <c r="Q14" i="1"/>
  <c r="G14" i="16" s="1"/>
  <c r="O14" i="1"/>
  <c r="F14" i="16" s="1"/>
  <c r="M14" i="1"/>
  <c r="E14" i="16" s="1"/>
  <c r="K14" i="1"/>
  <c r="C14" i="16" s="1"/>
  <c r="I14" i="1"/>
  <c r="G14" i="1"/>
  <c r="E14" i="1"/>
  <c r="AF13" i="1"/>
  <c r="AC13" i="1"/>
  <c r="D13" i="16" s="1"/>
  <c r="AA13" i="1"/>
  <c r="L13" i="16" s="1"/>
  <c r="Y13" i="1"/>
  <c r="H13" i="16" s="1"/>
  <c r="W13" i="1"/>
  <c r="K13" i="16" s="1"/>
  <c r="U13" i="1"/>
  <c r="J13" i="16" s="1"/>
  <c r="S13" i="1"/>
  <c r="I13" i="16" s="1"/>
  <c r="Q13" i="1"/>
  <c r="G13" i="16" s="1"/>
  <c r="O13" i="1"/>
  <c r="F13" i="16" s="1"/>
  <c r="M13" i="1"/>
  <c r="E13" i="16" s="1"/>
  <c r="K13" i="1"/>
  <c r="C13" i="16" s="1"/>
  <c r="I13" i="1"/>
  <c r="G13" i="1"/>
  <c r="E13" i="1"/>
  <c r="AF12" i="1"/>
  <c r="AC12" i="1"/>
  <c r="D12" i="16" s="1"/>
  <c r="AA12" i="1"/>
  <c r="L12" i="16" s="1"/>
  <c r="Y12" i="1"/>
  <c r="H12" i="16" s="1"/>
  <c r="W12" i="1"/>
  <c r="K12" i="16" s="1"/>
  <c r="U12" i="1"/>
  <c r="J12" i="16" s="1"/>
  <c r="S12" i="1"/>
  <c r="I12" i="16" s="1"/>
  <c r="Q12" i="1"/>
  <c r="G12" i="16" s="1"/>
  <c r="O12" i="1"/>
  <c r="F12" i="16" s="1"/>
  <c r="M12" i="1"/>
  <c r="E12" i="16" s="1"/>
  <c r="K12" i="1"/>
  <c r="C12" i="16" s="1"/>
  <c r="I12" i="1"/>
  <c r="G12" i="1"/>
  <c r="E12" i="1"/>
  <c r="AF11" i="1"/>
  <c r="AC11" i="1"/>
  <c r="D11" i="16" s="1"/>
  <c r="AA11" i="1"/>
  <c r="L11" i="16" s="1"/>
  <c r="Y11" i="1"/>
  <c r="H11" i="16" s="1"/>
  <c r="W11" i="1"/>
  <c r="K11" i="16" s="1"/>
  <c r="U11" i="1"/>
  <c r="J11" i="16" s="1"/>
  <c r="S11" i="1"/>
  <c r="I11" i="16" s="1"/>
  <c r="Q11" i="1"/>
  <c r="G11" i="16" s="1"/>
  <c r="O11" i="1"/>
  <c r="F11" i="16" s="1"/>
  <c r="M11" i="1"/>
  <c r="E11" i="16" s="1"/>
  <c r="K11" i="1"/>
  <c r="C11" i="16" s="1"/>
  <c r="I11" i="1"/>
  <c r="G11" i="1"/>
  <c r="E11" i="1"/>
  <c r="AF10" i="1"/>
  <c r="AC10" i="1"/>
  <c r="D10" i="16" s="1"/>
  <c r="AA10" i="1"/>
  <c r="L10" i="16" s="1"/>
  <c r="Y10" i="1"/>
  <c r="H10" i="16" s="1"/>
  <c r="W10" i="1"/>
  <c r="K10" i="16" s="1"/>
  <c r="U10" i="1"/>
  <c r="J10" i="16" s="1"/>
  <c r="S10" i="1"/>
  <c r="I10" i="16" s="1"/>
  <c r="Q10" i="1"/>
  <c r="G10" i="16" s="1"/>
  <c r="O10" i="1"/>
  <c r="F10" i="16" s="1"/>
  <c r="M10" i="1"/>
  <c r="E10" i="16" s="1"/>
  <c r="K10" i="1"/>
  <c r="C10" i="16" s="1"/>
  <c r="I10" i="1"/>
  <c r="G10" i="1"/>
  <c r="E10" i="1"/>
  <c r="AF9" i="1"/>
  <c r="AC9" i="1"/>
  <c r="D9" i="16" s="1"/>
  <c r="AA9" i="1"/>
  <c r="L9" i="16" s="1"/>
  <c r="Y9" i="1"/>
  <c r="H9" i="16" s="1"/>
  <c r="W9" i="1"/>
  <c r="K9" i="16" s="1"/>
  <c r="U9" i="1"/>
  <c r="J9" i="16" s="1"/>
  <c r="S9" i="1"/>
  <c r="I9" i="16" s="1"/>
  <c r="Q9" i="1"/>
  <c r="G9" i="16" s="1"/>
  <c r="O9" i="1"/>
  <c r="F9" i="16" s="1"/>
  <c r="M9" i="1"/>
  <c r="E9" i="16" s="1"/>
  <c r="K9" i="1"/>
  <c r="C9" i="16" s="1"/>
  <c r="I9" i="1"/>
  <c r="G9" i="1"/>
  <c r="E9" i="1"/>
  <c r="AF8" i="1"/>
  <c r="AC8" i="1"/>
  <c r="D8" i="16" s="1"/>
  <c r="AA8" i="1"/>
  <c r="L8" i="16" s="1"/>
  <c r="Y8" i="1"/>
  <c r="H8" i="16" s="1"/>
  <c r="W8" i="1"/>
  <c r="K8" i="16" s="1"/>
  <c r="U8" i="1"/>
  <c r="J8" i="16" s="1"/>
  <c r="S8" i="1"/>
  <c r="I8" i="16" s="1"/>
  <c r="Q8" i="1"/>
  <c r="G8" i="16" s="1"/>
  <c r="O8" i="1"/>
  <c r="F8" i="16" s="1"/>
  <c r="M8" i="1"/>
  <c r="E8" i="16" s="1"/>
  <c r="K8" i="1"/>
  <c r="C8" i="16" s="1"/>
  <c r="I8" i="1"/>
  <c r="G8" i="1"/>
  <c r="E8" i="1"/>
  <c r="AF7" i="1"/>
  <c r="AC7" i="1"/>
  <c r="D7" i="16" s="1"/>
  <c r="AA7" i="1"/>
  <c r="L7" i="16" s="1"/>
  <c r="Y7" i="1"/>
  <c r="H7" i="16" s="1"/>
  <c r="W7" i="1"/>
  <c r="K7" i="16" s="1"/>
  <c r="U7" i="1"/>
  <c r="J7" i="16" s="1"/>
  <c r="S7" i="1"/>
  <c r="I7" i="16" s="1"/>
  <c r="Q7" i="1"/>
  <c r="G7" i="16" s="1"/>
  <c r="O7" i="1"/>
  <c r="F7" i="16" s="1"/>
  <c r="M7" i="1"/>
  <c r="E7" i="16" s="1"/>
  <c r="K7" i="1"/>
  <c r="C7" i="16" s="1"/>
  <c r="I7" i="1"/>
  <c r="G7" i="1"/>
  <c r="E7" i="1"/>
  <c r="AF6" i="1"/>
  <c r="AC6" i="1"/>
  <c r="D6" i="16" s="1"/>
  <c r="AA6" i="1"/>
  <c r="L6" i="16" s="1"/>
  <c r="Y6" i="1"/>
  <c r="H6" i="16" s="1"/>
  <c r="W6" i="1"/>
  <c r="K6" i="16" s="1"/>
  <c r="U6" i="1"/>
  <c r="J6" i="16" s="1"/>
  <c r="S6" i="1"/>
  <c r="I6" i="16" s="1"/>
  <c r="Q6" i="1"/>
  <c r="G6" i="16" s="1"/>
  <c r="O6" i="1"/>
  <c r="F6" i="16" s="1"/>
  <c r="M6" i="1"/>
  <c r="E6" i="16" s="1"/>
  <c r="K6" i="1"/>
  <c r="C6" i="16" s="1"/>
  <c r="I6" i="1"/>
  <c r="G6" i="1"/>
  <c r="E6" i="1"/>
  <c r="AF5" i="1"/>
  <c r="AC5" i="1"/>
  <c r="D5" i="16" s="1"/>
  <c r="AA5" i="1"/>
  <c r="Y5" i="1"/>
  <c r="H5" i="16" s="1"/>
  <c r="W5" i="1"/>
  <c r="K5" i="16" s="1"/>
  <c r="U5" i="1"/>
  <c r="J5" i="16" s="1"/>
  <c r="S5" i="1"/>
  <c r="I5" i="16" s="1"/>
  <c r="Q5" i="1"/>
  <c r="G5" i="16" s="1"/>
  <c r="O5" i="1"/>
  <c r="F5" i="16" s="1"/>
  <c r="M5" i="1"/>
  <c r="E5" i="16" s="1"/>
  <c r="K5" i="1"/>
  <c r="C5" i="16" s="1"/>
  <c r="I5" i="1"/>
  <c r="G5" i="1"/>
  <c r="E5" i="1"/>
  <c r="AF4" i="1"/>
  <c r="AC4" i="1"/>
  <c r="D4" i="16" s="1"/>
  <c r="AA4" i="1"/>
  <c r="L4" i="16" s="1"/>
  <c r="Y4" i="1"/>
  <c r="H4" i="16" s="1"/>
  <c r="W4" i="1"/>
  <c r="K4" i="16" s="1"/>
  <c r="U4" i="1"/>
  <c r="J4" i="16" s="1"/>
  <c r="S4" i="1"/>
  <c r="I4" i="16" s="1"/>
  <c r="Q4" i="1"/>
  <c r="G4" i="16" s="1"/>
  <c r="O4" i="1"/>
  <c r="F4" i="16" s="1"/>
  <c r="M4" i="1"/>
  <c r="E4" i="16" s="1"/>
  <c r="K4" i="1"/>
  <c r="C4" i="16" s="1"/>
  <c r="I4" i="1"/>
  <c r="G4" i="1"/>
  <c r="E4" i="1"/>
  <c r="AF3" i="1"/>
  <c r="AC3" i="1"/>
  <c r="D3" i="16" s="1"/>
  <c r="AA3" i="1"/>
  <c r="L3" i="16" s="1"/>
  <c r="Y3" i="1"/>
  <c r="W3" i="1"/>
  <c r="U3" i="1"/>
  <c r="S3" i="1"/>
  <c r="Q3" i="1"/>
  <c r="G3" i="16" s="1"/>
  <c r="O3" i="1"/>
  <c r="F3" i="16" s="1"/>
  <c r="M3" i="1"/>
  <c r="E3" i="16" s="1"/>
  <c r="K3" i="1"/>
  <c r="C3" i="16" s="1"/>
  <c r="I3" i="1"/>
  <c r="G3" i="1"/>
  <c r="E3" i="1"/>
  <c r="R83" i="4" l="1"/>
  <c r="M39" i="16"/>
  <c r="M45" i="16"/>
  <c r="M51" i="16"/>
  <c r="M69" i="16"/>
  <c r="M14" i="16"/>
  <c r="M20" i="16"/>
  <c r="M38" i="16"/>
  <c r="M44" i="16"/>
  <c r="M15" i="16"/>
  <c r="M27" i="16"/>
  <c r="M3" i="16"/>
  <c r="M19" i="16"/>
  <c r="M37" i="16"/>
  <c r="M61" i="16"/>
  <c r="M67" i="16"/>
  <c r="M79" i="16"/>
  <c r="M7" i="16"/>
  <c r="M62" i="16"/>
  <c r="R83" i="3"/>
  <c r="M68" i="16"/>
  <c r="M5" i="16"/>
  <c r="M23" i="16"/>
  <c r="M29" i="16"/>
  <c r="M47" i="16"/>
  <c r="M59" i="16"/>
  <c r="M71" i="16"/>
  <c r="M77" i="16"/>
  <c r="M35" i="16"/>
  <c r="M30" i="16"/>
  <c r="M60" i="16"/>
  <c r="M78" i="16"/>
  <c r="O84" i="1"/>
  <c r="F84" i="16" s="1"/>
  <c r="M18" i="16"/>
  <c r="M26" i="16"/>
  <c r="M50" i="16"/>
  <c r="M74" i="16"/>
  <c r="M9" i="16"/>
  <c r="M17" i="16"/>
  <c r="M25" i="16"/>
  <c r="M33" i="16"/>
  <c r="M41" i="16"/>
  <c r="M49" i="16"/>
  <c r="M24" i="16"/>
  <c r="M32" i="16"/>
  <c r="M48" i="16"/>
  <c r="M56" i="16"/>
  <c r="M72" i="16"/>
  <c r="M80" i="16"/>
  <c r="M73" i="16"/>
  <c r="M8" i="16"/>
  <c r="M57" i="16"/>
  <c r="R84" i="4"/>
  <c r="H83" i="4"/>
  <c r="T84" i="4"/>
  <c r="R86" i="3"/>
  <c r="J84" i="3"/>
  <c r="J82" i="3"/>
  <c r="P83" i="3"/>
  <c r="AA82" i="2"/>
  <c r="L82" i="17" s="1"/>
  <c r="AF82" i="2"/>
  <c r="S84" i="2"/>
  <c r="I84" i="17" s="1"/>
  <c r="O82" i="2"/>
  <c r="F82" i="17" s="1"/>
  <c r="H82" i="4"/>
  <c r="R84" i="3"/>
  <c r="F86" i="3"/>
  <c r="F84" i="3"/>
  <c r="P84" i="4"/>
  <c r="N85" i="3"/>
  <c r="M30" i="17"/>
  <c r="M4" i="17"/>
  <c r="M54" i="17"/>
  <c r="M21" i="17"/>
  <c r="T86" i="2"/>
  <c r="U86" i="2" s="1"/>
  <c r="J86" i="17" s="1"/>
  <c r="U84" i="2"/>
  <c r="J84" i="17" s="1"/>
  <c r="L86" i="2"/>
  <c r="M86" i="2" s="1"/>
  <c r="E86" i="17" s="1"/>
  <c r="AE86" i="2"/>
  <c r="AF86" i="2" s="1"/>
  <c r="T85" i="4"/>
  <c r="R85" i="4"/>
  <c r="T82" i="4"/>
  <c r="R85" i="3"/>
  <c r="T85" i="3"/>
  <c r="R82" i="3"/>
  <c r="T82" i="3"/>
  <c r="H82" i="3"/>
  <c r="H85" i="3"/>
  <c r="H83" i="3"/>
  <c r="H86" i="3"/>
  <c r="H84" i="3"/>
  <c r="T84" i="3"/>
  <c r="P85" i="3"/>
  <c r="M84" i="2"/>
  <c r="E84" i="17" s="1"/>
  <c r="M45" i="17"/>
  <c r="Y84" i="2"/>
  <c r="H84" i="17" s="1"/>
  <c r="M36" i="17"/>
  <c r="AF84" i="2"/>
  <c r="M60" i="17"/>
  <c r="G84" i="2"/>
  <c r="I84" i="2"/>
  <c r="O85" i="1"/>
  <c r="F85" i="16" s="1"/>
  <c r="E86" i="21"/>
  <c r="E86" i="22"/>
  <c r="AB86" i="1"/>
  <c r="AC86" i="1" s="1"/>
  <c r="D86" i="16" s="1"/>
  <c r="T86" i="1"/>
  <c r="U86" i="1" s="1"/>
  <c r="J86" i="16" s="1"/>
  <c r="U84" i="1"/>
  <c r="J84" i="16" s="1"/>
  <c r="H86" i="1"/>
  <c r="I86" i="1" s="1"/>
  <c r="D86" i="1"/>
  <c r="E86" i="1" s="1"/>
  <c r="AB86" i="2"/>
  <c r="AC86" i="2" s="1"/>
  <c r="D86" i="17" s="1"/>
  <c r="AC84" i="2"/>
  <c r="D84" i="17" s="1"/>
  <c r="M27" i="17"/>
  <c r="M34" i="17"/>
  <c r="M42" i="17"/>
  <c r="M58" i="17"/>
  <c r="M66" i="17"/>
  <c r="M48" i="17"/>
  <c r="X86" i="2"/>
  <c r="V86" i="2"/>
  <c r="W86" i="2" s="1"/>
  <c r="K86" i="17" s="1"/>
  <c r="U83" i="2"/>
  <c r="J83" i="17" s="1"/>
  <c r="U85" i="2"/>
  <c r="J85" i="17" s="1"/>
  <c r="R86" i="2"/>
  <c r="S86" i="2" s="1"/>
  <c r="I86" i="17" s="1"/>
  <c r="P86" i="2"/>
  <c r="Q86" i="2" s="1"/>
  <c r="G86" i="17" s="1"/>
  <c r="N86" i="2"/>
  <c r="O86" i="2" s="1"/>
  <c r="F86" i="17" s="1"/>
  <c r="J86" i="2"/>
  <c r="K86" i="2" s="1"/>
  <c r="C86" i="17" s="1"/>
  <c r="M51" i="17"/>
  <c r="H86" i="2"/>
  <c r="I86" i="2" s="1"/>
  <c r="F86" i="2"/>
  <c r="G86" i="2" s="1"/>
  <c r="D86" i="2"/>
  <c r="E86" i="2" s="1"/>
  <c r="N84" i="4"/>
  <c r="N86" i="4"/>
  <c r="F83" i="4"/>
  <c r="E86" i="9"/>
  <c r="E86" i="13"/>
  <c r="E86" i="14"/>
  <c r="F86" i="1"/>
  <c r="G86" i="1" s="1"/>
  <c r="M25" i="17"/>
  <c r="T83" i="4"/>
  <c r="F85" i="4"/>
  <c r="M19" i="17"/>
  <c r="E86" i="12"/>
  <c r="O82" i="1"/>
  <c r="F82" i="16" s="1"/>
  <c r="Q85" i="1"/>
  <c r="G85" i="16" s="1"/>
  <c r="F87" i="2"/>
  <c r="F88" i="2" s="1"/>
  <c r="M32" i="17"/>
  <c r="M44" i="17"/>
  <c r="M50" i="17"/>
  <c r="M56" i="17"/>
  <c r="M68" i="17"/>
  <c r="M74" i="17"/>
  <c r="E81" i="22"/>
  <c r="E84" i="21"/>
  <c r="E85" i="12"/>
  <c r="E85" i="14"/>
  <c r="M75" i="16"/>
  <c r="T86" i="4"/>
  <c r="P86" i="1"/>
  <c r="Q86" i="1" s="1"/>
  <c r="G86" i="16" s="1"/>
  <c r="Y84" i="1"/>
  <c r="H84" i="16" s="1"/>
  <c r="Z86" i="2"/>
  <c r="AA86" i="2" s="1"/>
  <c r="L86" i="17" s="1"/>
  <c r="T87" i="1"/>
  <c r="T88" i="1" s="1"/>
  <c r="R86" i="1"/>
  <c r="S86" i="1" s="1"/>
  <c r="I86" i="16" s="1"/>
  <c r="AA84" i="1"/>
  <c r="L84" i="16" s="1"/>
  <c r="U85" i="1"/>
  <c r="J85" i="16" s="1"/>
  <c r="M9" i="17"/>
  <c r="M39" i="17"/>
  <c r="M57" i="17"/>
  <c r="M75" i="17"/>
  <c r="N82" i="4"/>
  <c r="H85" i="4"/>
  <c r="E81" i="9"/>
  <c r="E85" i="21"/>
  <c r="M63" i="16"/>
  <c r="W83" i="1"/>
  <c r="K83" i="16" s="1"/>
  <c r="M31" i="17"/>
  <c r="R87" i="1"/>
  <c r="R88" i="1" s="1"/>
  <c r="M11" i="16"/>
  <c r="M65" i="16"/>
  <c r="P14" i="17"/>
  <c r="H86" i="4"/>
  <c r="M6" i="16"/>
  <c r="M12" i="16"/>
  <c r="M36" i="16"/>
  <c r="M42" i="16"/>
  <c r="M54" i="16"/>
  <c r="M66" i="16"/>
  <c r="P15" i="17"/>
  <c r="H84" i="4"/>
  <c r="M21" i="16"/>
  <c r="I83" i="2"/>
  <c r="M53" i="16"/>
  <c r="G84" i="1"/>
  <c r="AE87" i="2"/>
  <c r="AE88" i="2" s="1"/>
  <c r="M10" i="17"/>
  <c r="M16" i="17"/>
  <c r="M28" i="17"/>
  <c r="M40" i="17"/>
  <c r="M46" i="17"/>
  <c r="M52" i="17"/>
  <c r="M64" i="17"/>
  <c r="M70" i="17"/>
  <c r="M76" i="17"/>
  <c r="F82" i="3"/>
  <c r="E82" i="9"/>
  <c r="AF86" i="1"/>
  <c r="AF82" i="1"/>
  <c r="M13" i="16"/>
  <c r="M31" i="16"/>
  <c r="M43" i="16"/>
  <c r="M55" i="16"/>
  <c r="M85" i="1"/>
  <c r="E85" i="16" s="1"/>
  <c r="M82" i="2"/>
  <c r="E82" i="17" s="1"/>
  <c r="J83" i="4"/>
  <c r="P86" i="4"/>
  <c r="E83" i="22"/>
  <c r="E86" i="11"/>
  <c r="AC82" i="1"/>
  <c r="D82" i="16" s="1"/>
  <c r="S83" i="1"/>
  <c r="I83" i="16" s="1"/>
  <c r="K84" i="1"/>
  <c r="C84" i="16" s="1"/>
  <c r="M5" i="17"/>
  <c r="M11" i="17"/>
  <c r="M35" i="17"/>
  <c r="AA83" i="2"/>
  <c r="L83" i="17" s="1"/>
  <c r="N83" i="3"/>
  <c r="J86" i="3"/>
  <c r="R86" i="4"/>
  <c r="E83" i="9"/>
  <c r="E81" i="21"/>
  <c r="E84" i="11"/>
  <c r="E82" i="12"/>
  <c r="P82" i="4"/>
  <c r="R82" i="4"/>
  <c r="J85" i="4"/>
  <c r="D86" i="12"/>
  <c r="F82" i="4"/>
  <c r="L83" i="4"/>
  <c r="F84" i="4"/>
  <c r="L85" i="4"/>
  <c r="F86" i="4"/>
  <c r="N83" i="4"/>
  <c r="N85" i="4"/>
  <c r="J82" i="4"/>
  <c r="P83" i="4"/>
  <c r="J84" i="4"/>
  <c r="P85" i="4"/>
  <c r="J86" i="4"/>
  <c r="L82" i="4"/>
  <c r="L84" i="4"/>
  <c r="L86" i="4"/>
  <c r="L82" i="3"/>
  <c r="F83" i="3"/>
  <c r="L84" i="3"/>
  <c r="F85" i="3"/>
  <c r="L86" i="3"/>
  <c r="N82" i="3"/>
  <c r="N84" i="3"/>
  <c r="N86" i="3"/>
  <c r="P82" i="3"/>
  <c r="J83" i="3"/>
  <c r="P84" i="3"/>
  <c r="J85" i="3"/>
  <c r="P86" i="3"/>
  <c r="L83" i="3"/>
  <c r="L85" i="3"/>
  <c r="P79" i="17"/>
  <c r="N79" i="17"/>
  <c r="P55" i="17"/>
  <c r="N55" i="17"/>
  <c r="N38" i="17"/>
  <c r="P38" i="17"/>
  <c r="N62" i="17"/>
  <c r="P62" i="17"/>
  <c r="N9" i="17"/>
  <c r="P9" i="17"/>
  <c r="P66" i="17"/>
  <c r="N66" i="17"/>
  <c r="P70" i="17"/>
  <c r="N70" i="17"/>
  <c r="N74" i="17"/>
  <c r="P74" i="17"/>
  <c r="P78" i="17"/>
  <c r="N78" i="17"/>
  <c r="R87" i="2"/>
  <c r="R88" i="2" s="1"/>
  <c r="J3" i="17"/>
  <c r="T87" i="2"/>
  <c r="T88" i="2" s="1"/>
  <c r="P28" i="17"/>
  <c r="N28" i="17"/>
  <c r="P54" i="17"/>
  <c r="N54" i="17"/>
  <c r="Z87" i="2"/>
  <c r="Z88" i="2" s="1"/>
  <c r="L3" i="17"/>
  <c r="M13" i="17"/>
  <c r="M22" i="17"/>
  <c r="M29" i="17"/>
  <c r="N32" i="17"/>
  <c r="P32" i="17"/>
  <c r="P39" i="17"/>
  <c r="N39" i="17"/>
  <c r="M63" i="17"/>
  <c r="M69" i="17"/>
  <c r="P35" i="17"/>
  <c r="N35" i="17"/>
  <c r="P5" i="17"/>
  <c r="N5" i="17"/>
  <c r="P43" i="17"/>
  <c r="N43" i="17"/>
  <c r="P51" i="17"/>
  <c r="N51" i="17"/>
  <c r="P67" i="17"/>
  <c r="N67" i="17"/>
  <c r="P71" i="17"/>
  <c r="N71" i="17"/>
  <c r="P75" i="17"/>
  <c r="N75" i="17"/>
  <c r="P8" i="17"/>
  <c r="N8" i="17"/>
  <c r="P31" i="17"/>
  <c r="N31" i="17"/>
  <c r="M26" i="17"/>
  <c r="M33" i="17"/>
  <c r="P36" i="17"/>
  <c r="N36" i="17"/>
  <c r="Y86" i="2"/>
  <c r="H86" i="17" s="1"/>
  <c r="P7" i="17"/>
  <c r="N7" i="17"/>
  <c r="P21" i="17"/>
  <c r="N21" i="17"/>
  <c r="J87" i="2"/>
  <c r="J88" i="2" s="1"/>
  <c r="P46" i="17"/>
  <c r="N46" i="17"/>
  <c r="P58" i="17"/>
  <c r="N58" i="17"/>
  <c r="P25" i="17"/>
  <c r="N25" i="17"/>
  <c r="D87" i="2"/>
  <c r="D88" i="2" s="1"/>
  <c r="P19" i="17"/>
  <c r="N19" i="17"/>
  <c r="P29" i="17"/>
  <c r="N29" i="17"/>
  <c r="N26" i="17"/>
  <c r="P26" i="17"/>
  <c r="P33" i="17"/>
  <c r="N33" i="17"/>
  <c r="M80" i="17"/>
  <c r="W82" i="2"/>
  <c r="K82" i="17" s="1"/>
  <c r="K82" i="2"/>
  <c r="C82" i="17" s="1"/>
  <c r="U82" i="2"/>
  <c r="J82" i="17" s="1"/>
  <c r="I82" i="2"/>
  <c r="AC82" i="2"/>
  <c r="D82" i="17" s="1"/>
  <c r="Q82" i="2"/>
  <c r="G82" i="17" s="1"/>
  <c r="E82" i="2"/>
  <c r="S82" i="2"/>
  <c r="I82" i="17" s="1"/>
  <c r="P4" i="17"/>
  <c r="N4" i="17"/>
  <c r="P18" i="17"/>
  <c r="N18" i="17"/>
  <c r="AB87" i="2"/>
  <c r="AB88" i="2" s="1"/>
  <c r="M8" i="17"/>
  <c r="P13" i="17"/>
  <c r="N13" i="17"/>
  <c r="P47" i="17"/>
  <c r="N47" i="17"/>
  <c r="P59" i="17"/>
  <c r="N59" i="17"/>
  <c r="P63" i="17"/>
  <c r="N63" i="17"/>
  <c r="H87" i="2"/>
  <c r="H88" i="2" s="1"/>
  <c r="M6" i="17"/>
  <c r="P11" i="17"/>
  <c r="N11" i="17"/>
  <c r="M14" i="17"/>
  <c r="M17" i="17"/>
  <c r="M20" i="17"/>
  <c r="M37" i="17"/>
  <c r="P40" i="17"/>
  <c r="N40" i="17"/>
  <c r="N44" i="17"/>
  <c r="P44" i="17"/>
  <c r="P48" i="17"/>
  <c r="N48" i="17"/>
  <c r="P52" i="17"/>
  <c r="N52" i="17"/>
  <c r="N56" i="17"/>
  <c r="P56" i="17"/>
  <c r="P60" i="17"/>
  <c r="N60" i="17"/>
  <c r="P64" i="17"/>
  <c r="N64" i="17"/>
  <c r="N68" i="17"/>
  <c r="P68" i="17"/>
  <c r="P72" i="17"/>
  <c r="N72" i="17"/>
  <c r="P76" i="17"/>
  <c r="N76" i="17"/>
  <c r="N80" i="17"/>
  <c r="P80" i="17"/>
  <c r="L87" i="2"/>
  <c r="L88" i="2" s="1"/>
  <c r="P6" i="17"/>
  <c r="N6" i="17"/>
  <c r="N14" i="17"/>
  <c r="N20" i="17"/>
  <c r="P20" i="17"/>
  <c r="P30" i="17"/>
  <c r="N30" i="17"/>
  <c r="P37" i="17"/>
  <c r="N37" i="17"/>
  <c r="M38" i="17"/>
  <c r="G82" i="2"/>
  <c r="P42" i="17"/>
  <c r="N42" i="17"/>
  <c r="N50" i="17"/>
  <c r="P50" i="17"/>
  <c r="P27" i="17"/>
  <c r="N27" i="17"/>
  <c r="P87" i="2"/>
  <c r="P88" i="2" s="1"/>
  <c r="P34" i="17"/>
  <c r="N34" i="17"/>
  <c r="P41" i="17"/>
  <c r="N41" i="17"/>
  <c r="P45" i="17"/>
  <c r="N45" i="17"/>
  <c r="P49" i="17"/>
  <c r="N49" i="17"/>
  <c r="P53" i="17"/>
  <c r="N53" i="17"/>
  <c r="P57" i="17"/>
  <c r="N57" i="17"/>
  <c r="P61" i="17"/>
  <c r="N61" i="17"/>
  <c r="P65" i="17"/>
  <c r="N65" i="17"/>
  <c r="P69" i="17"/>
  <c r="N69" i="17"/>
  <c r="P73" i="17"/>
  <c r="N73" i="17"/>
  <c r="P77" i="17"/>
  <c r="N77" i="17"/>
  <c r="Y82" i="2"/>
  <c r="H82" i="17" s="1"/>
  <c r="M62" i="17"/>
  <c r="X87" i="2"/>
  <c r="X88" i="2" s="1"/>
  <c r="P10" i="17"/>
  <c r="N10" i="17"/>
  <c r="N87" i="2"/>
  <c r="N88" i="2" s="1"/>
  <c r="M12" i="17"/>
  <c r="M7" i="17"/>
  <c r="P12" i="17"/>
  <c r="N12" i="17"/>
  <c r="M15" i="17"/>
  <c r="E83" i="2"/>
  <c r="Q83" i="2"/>
  <c r="G83" i="17" s="1"/>
  <c r="AC83" i="2"/>
  <c r="D83" i="17" s="1"/>
  <c r="K85" i="2"/>
  <c r="C85" i="17" s="1"/>
  <c r="W85" i="2"/>
  <c r="K85" i="17" s="1"/>
  <c r="D3" i="17"/>
  <c r="M3" i="17" s="1"/>
  <c r="P16" i="17"/>
  <c r="N16" i="17"/>
  <c r="M23" i="17"/>
  <c r="G83" i="2"/>
  <c r="S83" i="2"/>
  <c r="I83" i="17" s="1"/>
  <c r="AF83" i="2"/>
  <c r="M85" i="2"/>
  <c r="E85" i="17" s="1"/>
  <c r="Y85" i="2"/>
  <c r="H85" i="17" s="1"/>
  <c r="F3" i="17"/>
  <c r="M18" i="17"/>
  <c r="P23" i="17"/>
  <c r="N23" i="17"/>
  <c r="K84" i="2"/>
  <c r="C84" i="17" s="1"/>
  <c r="W84" i="2"/>
  <c r="K84" i="17" s="1"/>
  <c r="G3" i="17"/>
  <c r="M41" i="17"/>
  <c r="M43" i="17"/>
  <c r="M47" i="17"/>
  <c r="M49" i="17"/>
  <c r="M53" i="17"/>
  <c r="M55" i="17"/>
  <c r="M59" i="17"/>
  <c r="M61" i="17"/>
  <c r="M65" i="17"/>
  <c r="M67" i="17"/>
  <c r="M71" i="17"/>
  <c r="M73" i="17"/>
  <c r="M77" i="17"/>
  <c r="M79" i="17"/>
  <c r="O85" i="2"/>
  <c r="F85" i="17" s="1"/>
  <c r="AA85" i="2"/>
  <c r="L85" i="17" s="1"/>
  <c r="H3" i="17"/>
  <c r="N15" i="17"/>
  <c r="K83" i="2"/>
  <c r="C83" i="17" s="1"/>
  <c r="W83" i="2"/>
  <c r="K83" i="17" s="1"/>
  <c r="E85" i="2"/>
  <c r="Q85" i="2"/>
  <c r="G85" i="17" s="1"/>
  <c r="AC85" i="2"/>
  <c r="D85" i="17" s="1"/>
  <c r="O84" i="2"/>
  <c r="F84" i="17" s="1"/>
  <c r="AA84" i="2"/>
  <c r="L84" i="17" s="1"/>
  <c r="V87" i="2"/>
  <c r="V88" i="2" s="1"/>
  <c r="P22" i="17"/>
  <c r="N22" i="17"/>
  <c r="M83" i="2"/>
  <c r="E83" i="17" s="1"/>
  <c r="Y83" i="2"/>
  <c r="H83" i="17" s="1"/>
  <c r="G85" i="2"/>
  <c r="S85" i="2"/>
  <c r="I85" i="17" s="1"/>
  <c r="AF85" i="2"/>
  <c r="P17" i="17"/>
  <c r="N17" i="17"/>
  <c r="M24" i="17"/>
  <c r="E84" i="2"/>
  <c r="Q84" i="2"/>
  <c r="G84" i="17" s="1"/>
  <c r="P24" i="17"/>
  <c r="N24" i="17"/>
  <c r="M72" i="17"/>
  <c r="M78" i="17"/>
  <c r="O83" i="2"/>
  <c r="F83" i="17" s="1"/>
  <c r="I85" i="2"/>
  <c r="V87" i="1"/>
  <c r="V88" i="1" s="1"/>
  <c r="Q82" i="1"/>
  <c r="G82" i="16" s="1"/>
  <c r="U83" i="1"/>
  <c r="J83" i="16" s="1"/>
  <c r="I84" i="1"/>
  <c r="AC84" i="1"/>
  <c r="D84" i="16" s="1"/>
  <c r="S85" i="1"/>
  <c r="I85" i="16" s="1"/>
  <c r="X87" i="1"/>
  <c r="X88" i="1" s="1"/>
  <c r="S82" i="1"/>
  <c r="I82" i="16" s="1"/>
  <c r="G83" i="1"/>
  <c r="Y83" i="1"/>
  <c r="H83" i="16" s="1"/>
  <c r="M84" i="1"/>
  <c r="E84" i="16" s="1"/>
  <c r="AF84" i="1"/>
  <c r="W85" i="1"/>
  <c r="K85" i="16" s="1"/>
  <c r="U82" i="1"/>
  <c r="J82" i="16" s="1"/>
  <c r="AA83" i="1"/>
  <c r="L83" i="16" s="1"/>
  <c r="AE87" i="1"/>
  <c r="AE88" i="1" s="1"/>
  <c r="W82" i="1"/>
  <c r="K82" i="16" s="1"/>
  <c r="I83" i="1"/>
  <c r="Q84" i="1"/>
  <c r="G84" i="16" s="1"/>
  <c r="E85" i="1"/>
  <c r="Y85" i="1"/>
  <c r="H85" i="16" s="1"/>
  <c r="H87" i="1"/>
  <c r="H88" i="1" s="1"/>
  <c r="E82" i="1"/>
  <c r="Y82" i="1"/>
  <c r="H82" i="16" s="1"/>
  <c r="AC83" i="1"/>
  <c r="D83" i="16" s="1"/>
  <c r="G85" i="1"/>
  <c r="AA85" i="1"/>
  <c r="L85" i="16" s="1"/>
  <c r="AB87" i="1"/>
  <c r="AB88" i="1" s="1"/>
  <c r="Z87" i="1"/>
  <c r="Z88" i="1" s="1"/>
  <c r="AA82" i="1"/>
  <c r="L82" i="16" s="1"/>
  <c r="M83" i="1"/>
  <c r="E83" i="16" s="1"/>
  <c r="AF83" i="1"/>
  <c r="S84" i="1"/>
  <c r="I84" i="16" s="1"/>
  <c r="I85" i="1"/>
  <c r="AC85" i="1"/>
  <c r="D85" i="16" s="1"/>
  <c r="E83" i="1"/>
  <c r="I82" i="1"/>
  <c r="O83" i="1"/>
  <c r="F83" i="16" s="1"/>
  <c r="K85" i="1"/>
  <c r="C85" i="16" s="1"/>
  <c r="AF85" i="1"/>
  <c r="K82" i="1"/>
  <c r="C82" i="16" s="1"/>
  <c r="M82" i="16" s="1"/>
  <c r="E84" i="1"/>
  <c r="P36" i="16"/>
  <c r="AJ36" i="1" s="1"/>
  <c r="AK36" i="1" s="1"/>
  <c r="D87" i="1"/>
  <c r="D88" i="1" s="1"/>
  <c r="F87" i="1"/>
  <c r="F88" i="1" s="1"/>
  <c r="P87" i="1"/>
  <c r="P88" i="1" s="1"/>
  <c r="N4" i="16"/>
  <c r="N22" i="16"/>
  <c r="P58" i="16"/>
  <c r="AJ58" i="1" s="1"/>
  <c r="AK58" i="1" s="1"/>
  <c r="M82" i="1"/>
  <c r="E82" i="16" s="1"/>
  <c r="Q83" i="1"/>
  <c r="G83" i="16" s="1"/>
  <c r="W84" i="1"/>
  <c r="K84" i="16" s="1"/>
  <c r="P5" i="16"/>
  <c r="AJ5" i="1" s="1"/>
  <c r="AK5" i="1" s="1"/>
  <c r="P11" i="16"/>
  <c r="AJ11" i="1" s="1"/>
  <c r="AK11" i="1" s="1"/>
  <c r="P17" i="16"/>
  <c r="AJ17" i="1" s="1"/>
  <c r="AK17" i="1" s="1"/>
  <c r="P23" i="16"/>
  <c r="AJ23" i="1" s="1"/>
  <c r="AK23" i="1" s="1"/>
  <c r="P29" i="16"/>
  <c r="AJ29" i="1" s="1"/>
  <c r="AK29" i="1" s="1"/>
  <c r="P35" i="16"/>
  <c r="AJ35" i="1" s="1"/>
  <c r="AK35" i="1" s="1"/>
  <c r="P41" i="16"/>
  <c r="AJ41" i="1" s="1"/>
  <c r="AK41" i="1" s="1"/>
  <c r="P47" i="16"/>
  <c r="AJ47" i="1" s="1"/>
  <c r="AK47" i="1" s="1"/>
  <c r="P53" i="16"/>
  <c r="AJ53" i="1" s="1"/>
  <c r="AK53" i="1" s="1"/>
  <c r="P59" i="16"/>
  <c r="AJ59" i="1" s="1"/>
  <c r="AK59" i="1" s="1"/>
  <c r="P65" i="16"/>
  <c r="AJ65" i="1" s="1"/>
  <c r="AK65" i="1" s="1"/>
  <c r="N71" i="16"/>
  <c r="N77" i="16"/>
  <c r="P6" i="16"/>
  <c r="AJ6" i="1" s="1"/>
  <c r="AK6" i="1" s="1"/>
  <c r="P12" i="16"/>
  <c r="AJ12" i="1" s="1"/>
  <c r="AK12" i="1" s="1"/>
  <c r="P24" i="16"/>
  <c r="AJ24" i="1" s="1"/>
  <c r="AK24" i="1" s="1"/>
  <c r="P30" i="16"/>
  <c r="AJ30" i="1" s="1"/>
  <c r="AK30" i="1" s="1"/>
  <c r="P42" i="16"/>
  <c r="AJ42" i="1" s="1"/>
  <c r="AK42" i="1" s="1"/>
  <c r="P48" i="16"/>
  <c r="AJ48" i="1" s="1"/>
  <c r="AK48" i="1" s="1"/>
  <c r="P54" i="16"/>
  <c r="AJ54" i="1" s="1"/>
  <c r="AK54" i="1" s="1"/>
  <c r="P60" i="16"/>
  <c r="AJ60" i="1" s="1"/>
  <c r="AK60" i="1" s="1"/>
  <c r="P66" i="16"/>
  <c r="AJ66" i="1" s="1"/>
  <c r="AK66" i="1" s="1"/>
  <c r="P71" i="16"/>
  <c r="AJ71" i="1" s="1"/>
  <c r="AK71" i="1" s="1"/>
  <c r="P72" i="16"/>
  <c r="AJ72" i="1" s="1"/>
  <c r="AK72" i="1" s="1"/>
  <c r="P77" i="16"/>
  <c r="AJ77" i="1" s="1"/>
  <c r="AK77" i="1" s="1"/>
  <c r="P78" i="16"/>
  <c r="AJ78" i="1" s="1"/>
  <c r="AK78" i="1" s="1"/>
  <c r="P7" i="16"/>
  <c r="AJ7" i="1" s="1"/>
  <c r="AK7" i="1" s="1"/>
  <c r="N7" i="16"/>
  <c r="P13" i="16"/>
  <c r="AJ13" i="1" s="1"/>
  <c r="AK13" i="1" s="1"/>
  <c r="N13" i="16"/>
  <c r="P19" i="16"/>
  <c r="AJ19" i="1" s="1"/>
  <c r="AK19" i="1" s="1"/>
  <c r="N19" i="16"/>
  <c r="P25" i="16"/>
  <c r="AJ25" i="1" s="1"/>
  <c r="AK25" i="1" s="1"/>
  <c r="N25" i="16"/>
  <c r="P31" i="16"/>
  <c r="AJ31" i="1" s="1"/>
  <c r="AK31" i="1" s="1"/>
  <c r="N31" i="16"/>
  <c r="P37" i="16"/>
  <c r="AJ37" i="1" s="1"/>
  <c r="AK37" i="1" s="1"/>
  <c r="N37" i="16"/>
  <c r="P43" i="16"/>
  <c r="AJ43" i="1" s="1"/>
  <c r="AK43" i="1" s="1"/>
  <c r="N43" i="16"/>
  <c r="P49" i="16"/>
  <c r="AJ49" i="1" s="1"/>
  <c r="AK49" i="1" s="1"/>
  <c r="N49" i="16"/>
  <c r="P55" i="16"/>
  <c r="AJ55" i="1" s="1"/>
  <c r="AK55" i="1" s="1"/>
  <c r="N55" i="16"/>
  <c r="P61" i="16"/>
  <c r="AJ61" i="1" s="1"/>
  <c r="AK61" i="1" s="1"/>
  <c r="N61" i="16"/>
  <c r="P67" i="16"/>
  <c r="AJ67" i="1" s="1"/>
  <c r="AK67" i="1" s="1"/>
  <c r="N67" i="16"/>
  <c r="P73" i="16"/>
  <c r="AJ73" i="1" s="1"/>
  <c r="AK73" i="1" s="1"/>
  <c r="P79" i="16"/>
  <c r="AJ79" i="1" s="1"/>
  <c r="AK79" i="1" s="1"/>
  <c r="P8" i="16"/>
  <c r="AJ8" i="1" s="1"/>
  <c r="AK8" i="1" s="1"/>
  <c r="N8" i="16"/>
  <c r="P14" i="16"/>
  <c r="AJ14" i="1" s="1"/>
  <c r="AK14" i="1" s="1"/>
  <c r="N14" i="16"/>
  <c r="P20" i="16"/>
  <c r="AJ20" i="1" s="1"/>
  <c r="AK20" i="1" s="1"/>
  <c r="N20" i="16"/>
  <c r="P26" i="16"/>
  <c r="AJ26" i="1" s="1"/>
  <c r="AK26" i="1" s="1"/>
  <c r="P32" i="16"/>
  <c r="AJ32" i="1" s="1"/>
  <c r="AK32" i="1" s="1"/>
  <c r="N32" i="16"/>
  <c r="O32" i="16" s="1"/>
  <c r="AH32" i="1" s="1"/>
  <c r="AI32" i="1" s="1"/>
  <c r="P38" i="16"/>
  <c r="AJ38" i="1" s="1"/>
  <c r="AK38" i="1" s="1"/>
  <c r="N38" i="16"/>
  <c r="O38" i="16" s="1"/>
  <c r="AH38" i="1" s="1"/>
  <c r="AI38" i="1" s="1"/>
  <c r="P44" i="16"/>
  <c r="AJ44" i="1" s="1"/>
  <c r="AK44" i="1" s="1"/>
  <c r="N44" i="16"/>
  <c r="P50" i="16"/>
  <c r="AJ50" i="1" s="1"/>
  <c r="AK50" i="1" s="1"/>
  <c r="N50" i="16"/>
  <c r="P56" i="16"/>
  <c r="AJ56" i="1" s="1"/>
  <c r="AK56" i="1" s="1"/>
  <c r="N56" i="16"/>
  <c r="P62" i="16"/>
  <c r="AJ62" i="1" s="1"/>
  <c r="AK62" i="1" s="1"/>
  <c r="N62" i="16"/>
  <c r="O62" i="16" s="1"/>
  <c r="AH62" i="1" s="1"/>
  <c r="AI62" i="1" s="1"/>
  <c r="P68" i="16"/>
  <c r="AJ68" i="1" s="1"/>
  <c r="AK68" i="1" s="1"/>
  <c r="N68" i="16"/>
  <c r="O68" i="16" s="1"/>
  <c r="AH68" i="1" s="1"/>
  <c r="AI68" i="1" s="1"/>
  <c r="P74" i="16"/>
  <c r="AJ74" i="1" s="1"/>
  <c r="AK74" i="1" s="1"/>
  <c r="N74" i="16"/>
  <c r="P80" i="16"/>
  <c r="AJ80" i="1" s="1"/>
  <c r="AK80" i="1" s="1"/>
  <c r="N80" i="16"/>
  <c r="P9" i="16"/>
  <c r="AJ9" i="1" s="1"/>
  <c r="AK9" i="1" s="1"/>
  <c r="P15" i="16"/>
  <c r="AJ15" i="1" s="1"/>
  <c r="AK15" i="1" s="1"/>
  <c r="P21" i="16"/>
  <c r="AJ21" i="1" s="1"/>
  <c r="AK21" i="1" s="1"/>
  <c r="P27" i="16"/>
  <c r="AJ27" i="1" s="1"/>
  <c r="AK27" i="1" s="1"/>
  <c r="P33" i="16"/>
  <c r="AJ33" i="1" s="1"/>
  <c r="AK33" i="1" s="1"/>
  <c r="P39" i="16"/>
  <c r="AJ39" i="1" s="1"/>
  <c r="AK39" i="1" s="1"/>
  <c r="P45" i="16"/>
  <c r="AJ45" i="1" s="1"/>
  <c r="AK45" i="1" s="1"/>
  <c r="P51" i="16"/>
  <c r="AJ51" i="1" s="1"/>
  <c r="AK51" i="1" s="1"/>
  <c r="P57" i="16"/>
  <c r="AJ57" i="1" s="1"/>
  <c r="AK57" i="1" s="1"/>
  <c r="P63" i="16"/>
  <c r="AJ63" i="1" s="1"/>
  <c r="AK63" i="1" s="1"/>
  <c r="P69" i="16"/>
  <c r="AJ69" i="1" s="1"/>
  <c r="AK69" i="1" s="1"/>
  <c r="P75" i="16"/>
  <c r="AJ75" i="1" s="1"/>
  <c r="AK75" i="1" s="1"/>
  <c r="N9" i="16"/>
  <c r="N15" i="16"/>
  <c r="N28" i="16"/>
  <c r="N40" i="16"/>
  <c r="N46" i="16"/>
  <c r="N52" i="16"/>
  <c r="N64" i="16"/>
  <c r="N70" i="16"/>
  <c r="N76" i="16"/>
  <c r="N16" i="16"/>
  <c r="N34" i="16"/>
  <c r="P4" i="16"/>
  <c r="AJ4" i="1" s="1"/>
  <c r="AK4" i="1" s="1"/>
  <c r="P10" i="16"/>
  <c r="AJ10" i="1" s="1"/>
  <c r="AK10" i="1" s="1"/>
  <c r="P16" i="16"/>
  <c r="AJ16" i="1" s="1"/>
  <c r="AK16" i="1" s="1"/>
  <c r="P22" i="16"/>
  <c r="AJ22" i="1" s="1"/>
  <c r="AK22" i="1" s="1"/>
  <c r="N26" i="16"/>
  <c r="P34" i="16"/>
  <c r="AJ34" i="1" s="1"/>
  <c r="AK34" i="1" s="1"/>
  <c r="P40" i="16"/>
  <c r="AJ40" i="1" s="1"/>
  <c r="AK40" i="1" s="1"/>
  <c r="P52" i="16"/>
  <c r="AJ52" i="1" s="1"/>
  <c r="AK52" i="1" s="1"/>
  <c r="P70" i="16"/>
  <c r="AJ70" i="1" s="1"/>
  <c r="AK70" i="1" s="1"/>
  <c r="N73" i="16"/>
  <c r="P76" i="16"/>
  <c r="AJ76" i="1" s="1"/>
  <c r="AK76" i="1" s="1"/>
  <c r="N79" i="16"/>
  <c r="H3" i="16"/>
  <c r="P3" i="16" s="1"/>
  <c r="L5" i="16"/>
  <c r="N5" i="16" s="1"/>
  <c r="P28" i="16"/>
  <c r="AJ28" i="1" s="1"/>
  <c r="AK28" i="1" s="1"/>
  <c r="P64" i="16"/>
  <c r="AJ64" i="1" s="1"/>
  <c r="AK64" i="1" s="1"/>
  <c r="G82" i="1"/>
  <c r="J86" i="1"/>
  <c r="K86" i="1" s="1"/>
  <c r="C86" i="16" s="1"/>
  <c r="V86" i="1"/>
  <c r="W86" i="1" s="1"/>
  <c r="K86" i="16" s="1"/>
  <c r="I3" i="16"/>
  <c r="M34" i="16"/>
  <c r="M52" i="16"/>
  <c r="M70" i="16"/>
  <c r="P18" i="16"/>
  <c r="AJ18" i="1" s="1"/>
  <c r="AK18" i="1" s="1"/>
  <c r="J3" i="16"/>
  <c r="M16" i="16"/>
  <c r="N10" i="16"/>
  <c r="P46" i="16"/>
  <c r="AJ46" i="1" s="1"/>
  <c r="AK46" i="1" s="1"/>
  <c r="L86" i="1"/>
  <c r="M86" i="1" s="1"/>
  <c r="E86" i="16" s="1"/>
  <c r="X86" i="1"/>
  <c r="Y86" i="1" s="1"/>
  <c r="H86" i="16" s="1"/>
  <c r="J87" i="1"/>
  <c r="J88" i="1" s="1"/>
  <c r="K3" i="16"/>
  <c r="L87" i="1"/>
  <c r="L88" i="1" s="1"/>
  <c r="M76" i="16"/>
  <c r="N86" i="1"/>
  <c r="O86" i="1" s="1"/>
  <c r="F86" i="16" s="1"/>
  <c r="Z86" i="1"/>
  <c r="N87" i="1"/>
  <c r="N88" i="1" s="1"/>
  <c r="M40" i="16"/>
  <c r="M58" i="16"/>
  <c r="M4" i="16"/>
  <c r="M22" i="16"/>
  <c r="M28" i="16"/>
  <c r="M46" i="16"/>
  <c r="M64" i="16"/>
  <c r="K83" i="1"/>
  <c r="C83" i="16" s="1"/>
  <c r="M10" i="16"/>
  <c r="N21" i="16"/>
  <c r="N27" i="16"/>
  <c r="N33" i="16"/>
  <c r="N39" i="16"/>
  <c r="O39" i="16" s="1"/>
  <c r="AH39" i="1" s="1"/>
  <c r="AI39" i="1" s="1"/>
  <c r="N45" i="16"/>
  <c r="O45" i="16" s="1"/>
  <c r="AH45" i="1" s="1"/>
  <c r="AI45" i="1" s="1"/>
  <c r="N51" i="16"/>
  <c r="O51" i="16" s="1"/>
  <c r="AH51" i="1" s="1"/>
  <c r="AI51" i="1" s="1"/>
  <c r="N57" i="16"/>
  <c r="N63" i="16"/>
  <c r="N69" i="16"/>
  <c r="N75" i="16"/>
  <c r="N58" i="16"/>
  <c r="N11" i="16"/>
  <c r="N17" i="16"/>
  <c r="N23" i="16"/>
  <c r="N29" i="16"/>
  <c r="N35" i="16"/>
  <c r="N41" i="16"/>
  <c r="N47" i="16"/>
  <c r="N53" i="16"/>
  <c r="N59" i="16"/>
  <c r="N65" i="16"/>
  <c r="N6" i="16"/>
  <c r="N12" i="16"/>
  <c r="N18" i="16"/>
  <c r="O18" i="16" s="1"/>
  <c r="AH18" i="1" s="1"/>
  <c r="AI18" i="1" s="1"/>
  <c r="N24" i="16"/>
  <c r="N30" i="16"/>
  <c r="N36" i="16"/>
  <c r="N42" i="16"/>
  <c r="N48" i="16"/>
  <c r="N54" i="16"/>
  <c r="N60" i="16"/>
  <c r="N66" i="16"/>
  <c r="N72" i="16"/>
  <c r="N78" i="16"/>
  <c r="O78" i="16" s="1"/>
  <c r="AH78" i="1" s="1"/>
  <c r="AI78" i="1" s="1"/>
  <c r="O57" i="16" l="1"/>
  <c r="AH57" i="1" s="1"/>
  <c r="AI57" i="1" s="1"/>
  <c r="O69" i="16"/>
  <c r="AH69" i="1" s="1"/>
  <c r="AI69" i="1" s="1"/>
  <c r="O44" i="16"/>
  <c r="AH44" i="1" s="1"/>
  <c r="AI44" i="1" s="1"/>
  <c r="O20" i="16"/>
  <c r="AH20" i="1" s="1"/>
  <c r="AI20" i="1" s="1"/>
  <c r="O14" i="16"/>
  <c r="AH14" i="1" s="1"/>
  <c r="AI14" i="1" s="1"/>
  <c r="O7" i="16"/>
  <c r="AH7" i="1" s="1"/>
  <c r="AI7" i="1" s="1"/>
  <c r="AJ64" i="2"/>
  <c r="AK64" i="2" s="1"/>
  <c r="AJ40" i="2"/>
  <c r="AK40" i="2" s="1"/>
  <c r="AJ59" i="2"/>
  <c r="AK59" i="2" s="1"/>
  <c r="AJ8" i="2"/>
  <c r="AK8" i="2" s="1"/>
  <c r="AJ5" i="2"/>
  <c r="AK5" i="2" s="1"/>
  <c r="AJ55" i="2"/>
  <c r="AK55" i="2" s="1"/>
  <c r="AJ79" i="2"/>
  <c r="AK79" i="2" s="1"/>
  <c r="AJ69" i="2"/>
  <c r="AK69" i="2" s="1"/>
  <c r="AJ45" i="2"/>
  <c r="AK45" i="2" s="1"/>
  <c r="AJ80" i="2"/>
  <c r="AK80" i="2" s="1"/>
  <c r="AJ56" i="2"/>
  <c r="AK56" i="2" s="1"/>
  <c r="AJ19" i="2"/>
  <c r="AK19" i="2" s="1"/>
  <c r="AJ7" i="2"/>
  <c r="AK7" i="2" s="1"/>
  <c r="AJ54" i="2"/>
  <c r="AK54" i="2" s="1"/>
  <c r="AJ12" i="2"/>
  <c r="AK12" i="2" s="1"/>
  <c r="AJ17" i="2"/>
  <c r="AK17" i="2" s="1"/>
  <c r="AJ16" i="2"/>
  <c r="AK16" i="2" s="1"/>
  <c r="AJ13" i="2"/>
  <c r="AK13" i="2" s="1"/>
  <c r="AJ71" i="2"/>
  <c r="AK71" i="2" s="1"/>
  <c r="AJ66" i="2"/>
  <c r="AK66" i="2" s="1"/>
  <c r="AJ14" i="2"/>
  <c r="AK14" i="2" s="1"/>
  <c r="AJ65" i="2"/>
  <c r="AK65" i="2" s="1"/>
  <c r="AJ41" i="2"/>
  <c r="AK41" i="2" s="1"/>
  <c r="AJ28" i="2"/>
  <c r="AK28" i="2" s="1"/>
  <c r="AJ9" i="2"/>
  <c r="AK9" i="2" s="1"/>
  <c r="AJ49" i="2"/>
  <c r="AK49" i="2" s="1"/>
  <c r="AJ29" i="2"/>
  <c r="AK29" i="2" s="1"/>
  <c r="AJ47" i="2"/>
  <c r="AK47" i="2" s="1"/>
  <c r="AJ35" i="2"/>
  <c r="AK35" i="2" s="1"/>
  <c r="AJ70" i="2"/>
  <c r="AK70" i="2" s="1"/>
  <c r="AJ23" i="2"/>
  <c r="AK23" i="2" s="1"/>
  <c r="AJ10" i="2"/>
  <c r="AK10" i="2" s="1"/>
  <c r="AJ37" i="2"/>
  <c r="AK37" i="2" s="1"/>
  <c r="AJ76" i="2"/>
  <c r="AK76" i="2" s="1"/>
  <c r="AJ52" i="2"/>
  <c r="AK52" i="2" s="1"/>
  <c r="AJ11" i="2"/>
  <c r="AK11" i="2" s="1"/>
  <c r="AJ25" i="2"/>
  <c r="AK25" i="2" s="1"/>
  <c r="AJ36" i="2"/>
  <c r="AK36" i="2" s="1"/>
  <c r="AJ67" i="2"/>
  <c r="AK67" i="2" s="1"/>
  <c r="AJ39" i="2"/>
  <c r="AK39" i="2" s="1"/>
  <c r="AJ60" i="2"/>
  <c r="AK60" i="2" s="1"/>
  <c r="AJ61" i="2"/>
  <c r="AK61" i="2" s="1"/>
  <c r="AJ34" i="2"/>
  <c r="AK34" i="2" s="1"/>
  <c r="AJ32" i="2"/>
  <c r="AK32" i="2" s="1"/>
  <c r="AJ62" i="2"/>
  <c r="AK62" i="2" s="1"/>
  <c r="AJ73" i="2"/>
  <c r="AK73" i="2" s="1"/>
  <c r="AJ30" i="2"/>
  <c r="AK30" i="2" s="1"/>
  <c r="AJ72" i="2"/>
  <c r="AK72" i="2" s="1"/>
  <c r="AJ48" i="2"/>
  <c r="AK48" i="2" s="1"/>
  <c r="AJ18" i="2"/>
  <c r="AK18" i="2" s="1"/>
  <c r="AJ58" i="2"/>
  <c r="AK58" i="2" s="1"/>
  <c r="AJ51" i="2"/>
  <c r="AK51" i="2" s="1"/>
  <c r="AJ15" i="2"/>
  <c r="AK15" i="2" s="1"/>
  <c r="AJ6" i="2"/>
  <c r="AK6" i="2" s="1"/>
  <c r="AJ57" i="2"/>
  <c r="AK57" i="2" s="1"/>
  <c r="AJ20" i="2"/>
  <c r="AK20" i="2" s="1"/>
  <c r="AJ68" i="2"/>
  <c r="AK68" i="2" s="1"/>
  <c r="AJ44" i="2"/>
  <c r="AK44" i="2" s="1"/>
  <c r="AJ33" i="2"/>
  <c r="AK33" i="2" s="1"/>
  <c r="AJ38" i="2"/>
  <c r="AK38" i="2" s="1"/>
  <c r="AJ21" i="2"/>
  <c r="AK21" i="2" s="1"/>
  <c r="AJ27" i="2"/>
  <c r="AK27" i="2" s="1"/>
  <c r="AJ63" i="2"/>
  <c r="AK63" i="2" s="1"/>
  <c r="AJ4" i="2"/>
  <c r="AK4" i="2" s="1"/>
  <c r="AJ26" i="2"/>
  <c r="AK26" i="2" s="1"/>
  <c r="AJ46" i="2"/>
  <c r="AK46" i="2" s="1"/>
  <c r="AJ31" i="2"/>
  <c r="AK31" i="2" s="1"/>
  <c r="AJ43" i="2"/>
  <c r="AK43" i="2" s="1"/>
  <c r="AJ78" i="2"/>
  <c r="AK78" i="2" s="1"/>
  <c r="AJ42" i="2"/>
  <c r="AK42" i="2" s="1"/>
  <c r="AJ75" i="2"/>
  <c r="AK75" i="2" s="1"/>
  <c r="AJ3" i="1"/>
  <c r="AK3" i="1" s="1"/>
  <c r="AJ24" i="2"/>
  <c r="AK24" i="2" s="1"/>
  <c r="AJ22" i="2"/>
  <c r="AK22" i="2" s="1"/>
  <c r="AJ77" i="2"/>
  <c r="AK77" i="2" s="1"/>
  <c r="AJ53" i="2"/>
  <c r="AK53" i="2" s="1"/>
  <c r="AJ50" i="2"/>
  <c r="AK50" i="2" s="1"/>
  <c r="AJ74" i="2"/>
  <c r="AK74" i="2" s="1"/>
  <c r="O15" i="16"/>
  <c r="AH15" i="1" s="1"/>
  <c r="AI15" i="1" s="1"/>
  <c r="O47" i="16"/>
  <c r="AH47" i="1" s="1"/>
  <c r="AI47" i="1" s="1"/>
  <c r="O23" i="16"/>
  <c r="AH23" i="1" s="1"/>
  <c r="AI23" i="1" s="1"/>
  <c r="O27" i="16"/>
  <c r="AH27" i="1" s="1"/>
  <c r="AI27" i="1" s="1"/>
  <c r="O67" i="16"/>
  <c r="AH67" i="1" s="1"/>
  <c r="AI67" i="1" s="1"/>
  <c r="O19" i="16"/>
  <c r="AH19" i="1" s="1"/>
  <c r="AI19" i="1" s="1"/>
  <c r="O79" i="16"/>
  <c r="AH79" i="1" s="1"/>
  <c r="AI79" i="1" s="1"/>
  <c r="O37" i="16"/>
  <c r="AH37" i="1" s="1"/>
  <c r="AI37" i="1" s="1"/>
  <c r="O73" i="16"/>
  <c r="AH73" i="1" s="1"/>
  <c r="AI73" i="1" s="1"/>
  <c r="O61" i="16"/>
  <c r="AH61" i="1" s="1"/>
  <c r="AI61" i="1" s="1"/>
  <c r="O59" i="16"/>
  <c r="AH59" i="1" s="1"/>
  <c r="AI59" i="1" s="1"/>
  <c r="O26" i="16"/>
  <c r="AH26" i="1" s="1"/>
  <c r="AI26" i="1" s="1"/>
  <c r="O48" i="16"/>
  <c r="AH48" i="1" s="1"/>
  <c r="AI48" i="1" s="1"/>
  <c r="O50" i="16"/>
  <c r="AH50" i="1" s="1"/>
  <c r="AI50" i="1" s="1"/>
  <c r="O5" i="16"/>
  <c r="AH5" i="1" s="1"/>
  <c r="AI5" i="1" s="1"/>
  <c r="O29" i="16"/>
  <c r="AH29" i="1" s="1"/>
  <c r="AI29" i="1" s="1"/>
  <c r="O8" i="16"/>
  <c r="AH8" i="1" s="1"/>
  <c r="AI8" i="1" s="1"/>
  <c r="O17" i="16"/>
  <c r="AH17" i="1" s="1"/>
  <c r="AI17" i="1" s="1"/>
  <c r="O74" i="16"/>
  <c r="AH74" i="1" s="1"/>
  <c r="AI74" i="1" s="1"/>
  <c r="O71" i="16"/>
  <c r="AH71" i="1" s="1"/>
  <c r="AI71" i="1" s="1"/>
  <c r="M86" i="16"/>
  <c r="O49" i="16"/>
  <c r="AH49" i="1" s="1"/>
  <c r="AI49" i="1" s="1"/>
  <c r="O60" i="16"/>
  <c r="AH60" i="1" s="1"/>
  <c r="AI60" i="1" s="1"/>
  <c r="O35" i="16"/>
  <c r="AH35" i="1" s="1"/>
  <c r="AI35" i="1" s="1"/>
  <c r="O30" i="16"/>
  <c r="AH30" i="1" s="1"/>
  <c r="AI30" i="1" s="1"/>
  <c r="O77" i="16"/>
  <c r="AH77" i="1" s="1"/>
  <c r="AI77" i="1" s="1"/>
  <c r="M84" i="16"/>
  <c r="O24" i="16"/>
  <c r="AH24" i="1" s="1"/>
  <c r="AI24" i="1" s="1"/>
  <c r="M85" i="16"/>
  <c r="O36" i="17"/>
  <c r="O34" i="17"/>
  <c r="O60" i="17"/>
  <c r="O30" i="17"/>
  <c r="O80" i="16"/>
  <c r="AH80" i="1" s="1"/>
  <c r="AI80" i="1" s="1"/>
  <c r="O9" i="16"/>
  <c r="AH9" i="1" s="1"/>
  <c r="AI9" i="1" s="1"/>
  <c r="O53" i="16"/>
  <c r="AH53" i="1" s="1"/>
  <c r="AI53" i="1" s="1"/>
  <c r="O33" i="16"/>
  <c r="AH33" i="1" s="1"/>
  <c r="AI33" i="1" s="1"/>
  <c r="O56" i="16"/>
  <c r="AH56" i="1" s="1"/>
  <c r="AI56" i="1" s="1"/>
  <c r="O25" i="16"/>
  <c r="AH25" i="1" s="1"/>
  <c r="AI25" i="1" s="1"/>
  <c r="O41" i="16"/>
  <c r="AH41" i="1" s="1"/>
  <c r="AI41" i="1" s="1"/>
  <c r="O72" i="16"/>
  <c r="AH72" i="1" s="1"/>
  <c r="AI72" i="1" s="1"/>
  <c r="M83" i="16"/>
  <c r="O27" i="17"/>
  <c r="O54" i="17"/>
  <c r="O4" i="17"/>
  <c r="O31" i="16"/>
  <c r="AH31" i="1" s="1"/>
  <c r="AI31" i="1" s="1"/>
  <c r="AA86" i="1"/>
  <c r="L86" i="16" s="1"/>
  <c r="N86" i="16" s="1"/>
  <c r="O31" i="17"/>
  <c r="O47" i="17"/>
  <c r="O35" i="17"/>
  <c r="M84" i="17"/>
  <c r="O21" i="17"/>
  <c r="O45" i="17"/>
  <c r="O38" i="17"/>
  <c r="O62" i="17"/>
  <c r="O11" i="17"/>
  <c r="O51" i="17"/>
  <c r="O28" i="17"/>
  <c r="O56" i="17"/>
  <c r="O42" i="17"/>
  <c r="O21" i="16"/>
  <c r="AH21" i="1" s="1"/>
  <c r="AI21" i="1" s="1"/>
  <c r="O55" i="17"/>
  <c r="O66" i="17"/>
  <c r="O46" i="16"/>
  <c r="AH46" i="1" s="1"/>
  <c r="AI46" i="1" s="1"/>
  <c r="O11" i="16"/>
  <c r="AH11" i="1" s="1"/>
  <c r="AI11" i="1" s="1"/>
  <c r="O55" i="16"/>
  <c r="AH55" i="1" s="1"/>
  <c r="AI55" i="1" s="1"/>
  <c r="O43" i="16"/>
  <c r="AH43" i="1" s="1"/>
  <c r="AI43" i="1" s="1"/>
  <c r="O65" i="16"/>
  <c r="AH65" i="1" s="1"/>
  <c r="AI65" i="1" s="1"/>
  <c r="N82" i="16"/>
  <c r="O82" i="16" s="1"/>
  <c r="AH82" i="1" s="1"/>
  <c r="AI82" i="1" s="1"/>
  <c r="P82" i="16"/>
  <c r="AJ82" i="1" s="1"/>
  <c r="AK82" i="1" s="1"/>
  <c r="P83" i="16"/>
  <c r="AJ83" i="1" s="1"/>
  <c r="AK83" i="1" s="1"/>
  <c r="O22" i="16"/>
  <c r="AH22" i="1" s="1"/>
  <c r="AI22" i="1" s="1"/>
  <c r="P85" i="16"/>
  <c r="AJ85" i="1" s="1"/>
  <c r="AK85" i="1" s="1"/>
  <c r="O40" i="16"/>
  <c r="AH40" i="1" s="1"/>
  <c r="AI40" i="1" s="1"/>
  <c r="O42" i="16"/>
  <c r="AH42" i="1" s="1"/>
  <c r="AI42" i="1" s="1"/>
  <c r="O58" i="16"/>
  <c r="AH58" i="1" s="1"/>
  <c r="AI58" i="1" s="1"/>
  <c r="O75" i="16"/>
  <c r="AH75" i="1" s="1"/>
  <c r="AI75" i="1" s="1"/>
  <c r="O63" i="16"/>
  <c r="AH63" i="1" s="1"/>
  <c r="AI63" i="1" s="1"/>
  <c r="O54" i="16"/>
  <c r="AH54" i="1" s="1"/>
  <c r="AI54" i="1" s="1"/>
  <c r="O12" i="16"/>
  <c r="AH12" i="1" s="1"/>
  <c r="AI12" i="1" s="1"/>
  <c r="O6" i="16"/>
  <c r="AH6" i="1" s="1"/>
  <c r="AI6" i="1" s="1"/>
  <c r="O66" i="16"/>
  <c r="AH66" i="1" s="1"/>
  <c r="AI66" i="1" s="1"/>
  <c r="O52" i="17"/>
  <c r="O57" i="17"/>
  <c r="O58" i="17"/>
  <c r="O5" i="17"/>
  <c r="O48" i="17"/>
  <c r="O39" i="17"/>
  <c r="O40" i="17"/>
  <c r="O75" i="17"/>
  <c r="O59" i="17"/>
  <c r="O25" i="17"/>
  <c r="O77" i="17"/>
  <c r="O61" i="17"/>
  <c r="O32" i="17"/>
  <c r="O65" i="17"/>
  <c r="O6" i="17"/>
  <c r="O43" i="17"/>
  <c r="O69" i="17"/>
  <c r="O74" i="17"/>
  <c r="O79" i="17"/>
  <c r="O78" i="17"/>
  <c r="O71" i="17"/>
  <c r="O18" i="17"/>
  <c r="O8" i="17"/>
  <c r="O67" i="17"/>
  <c r="O19" i="17"/>
  <c r="O76" i="17"/>
  <c r="O9" i="17"/>
  <c r="O68" i="17"/>
  <c r="O46" i="17"/>
  <c r="N84" i="16"/>
  <c r="P84" i="17"/>
  <c r="AJ84" i="2" s="1"/>
  <c r="AK84" i="2" s="1"/>
  <c r="O16" i="17"/>
  <c r="O12" i="17"/>
  <c r="O63" i="17"/>
  <c r="O4" i="16"/>
  <c r="AH4" i="1" s="1"/>
  <c r="AI4" i="1" s="1"/>
  <c r="N83" i="16"/>
  <c r="O7" i="17"/>
  <c r="O50" i="17"/>
  <c r="O44" i="17"/>
  <c r="O64" i="17"/>
  <c r="O10" i="17"/>
  <c r="O36" i="16"/>
  <c r="AH36" i="1" s="1"/>
  <c r="AI36" i="1" s="1"/>
  <c r="O70" i="16"/>
  <c r="AH70" i="1" s="1"/>
  <c r="AI70" i="1" s="1"/>
  <c r="N3" i="17"/>
  <c r="O3" i="17" s="1"/>
  <c r="O53" i="17"/>
  <c r="O34" i="16"/>
  <c r="AH34" i="1" s="1"/>
  <c r="AI34" i="1" s="1"/>
  <c r="P82" i="17"/>
  <c r="AJ82" i="2" s="1"/>
  <c r="AK82" i="2" s="1"/>
  <c r="O70" i="17"/>
  <c r="O10" i="16"/>
  <c r="AH10" i="1" s="1"/>
  <c r="AI10" i="1" s="1"/>
  <c r="O64" i="16"/>
  <c r="AH64" i="1" s="1"/>
  <c r="AI64" i="1" s="1"/>
  <c r="O13" i="16"/>
  <c r="AH13" i="1" s="1"/>
  <c r="AI13" i="1" s="1"/>
  <c r="O28" i="16"/>
  <c r="AH28" i="1" s="1"/>
  <c r="AI28" i="1" s="1"/>
  <c r="N3" i="16"/>
  <c r="O3" i="16" s="1"/>
  <c r="O26" i="17"/>
  <c r="M83" i="17"/>
  <c r="M85" i="17"/>
  <c r="M86" i="17"/>
  <c r="M82" i="17"/>
  <c r="O33" i="17"/>
  <c r="P83" i="17"/>
  <c r="AJ83" i="2" s="1"/>
  <c r="AK83" i="2" s="1"/>
  <c r="N83" i="17"/>
  <c r="O29" i="17"/>
  <c r="N82" i="17"/>
  <c r="O49" i="17"/>
  <c r="P85" i="17"/>
  <c r="AJ85" i="2" s="1"/>
  <c r="AK85" i="2" s="1"/>
  <c r="N85" i="17"/>
  <c r="O80" i="17"/>
  <c r="O22" i="17"/>
  <c r="O37" i="17"/>
  <c r="O15" i="17"/>
  <c r="P86" i="17"/>
  <c r="AJ86" i="2" s="1"/>
  <c r="AK86" i="2" s="1"/>
  <c r="N86" i="17"/>
  <c r="O20" i="17"/>
  <c r="N84" i="17"/>
  <c r="O13" i="17"/>
  <c r="O41" i="17"/>
  <c r="O17" i="17"/>
  <c r="P3" i="17"/>
  <c r="O72" i="17"/>
  <c r="O24" i="17"/>
  <c r="O73" i="17"/>
  <c r="O23" i="17"/>
  <c r="O14" i="17"/>
  <c r="O16" i="16"/>
  <c r="AH16" i="1" s="1"/>
  <c r="AI16" i="1" s="1"/>
  <c r="N85" i="16"/>
  <c r="O76" i="16"/>
  <c r="AH76" i="1" s="1"/>
  <c r="AI76" i="1" s="1"/>
  <c r="P84" i="16"/>
  <c r="AJ84" i="1" s="1"/>
  <c r="AK84" i="1" s="1"/>
  <c r="O52" i="16"/>
  <c r="AH52" i="1" s="1"/>
  <c r="AI52" i="1" s="1"/>
  <c r="P86" i="16"/>
  <c r="AJ86" i="1" s="1"/>
  <c r="AK86" i="1" s="1"/>
  <c r="AN6" i="1" l="1"/>
  <c r="AN9" i="1"/>
  <c r="AN7" i="1"/>
  <c r="AN8" i="1"/>
  <c r="AN5" i="1"/>
  <c r="AH57" i="2"/>
  <c r="AI57" i="2" s="1"/>
  <c r="AH7" i="2"/>
  <c r="AI7" i="2" s="1"/>
  <c r="AH11" i="2"/>
  <c r="AI11" i="2" s="1"/>
  <c r="AH54" i="2"/>
  <c r="AI54" i="2" s="1"/>
  <c r="AH60" i="2"/>
  <c r="AI60" i="2" s="1"/>
  <c r="AH42" i="2"/>
  <c r="AI42" i="2" s="1"/>
  <c r="AH52" i="2"/>
  <c r="AI52" i="2" s="1"/>
  <c r="AH67" i="2"/>
  <c r="AI67" i="2" s="1"/>
  <c r="AH30" i="2"/>
  <c r="AI30" i="2" s="1"/>
  <c r="AH15" i="2"/>
  <c r="AI15" i="2" s="1"/>
  <c r="AH37" i="2"/>
  <c r="AI37" i="2" s="1"/>
  <c r="AH71" i="2"/>
  <c r="AI71" i="2" s="1"/>
  <c r="AH59" i="2"/>
  <c r="AI59" i="2" s="1"/>
  <c r="AH62" i="2"/>
  <c r="AI62" i="2" s="1"/>
  <c r="AH27" i="2"/>
  <c r="AI27" i="2" s="1"/>
  <c r="AH34" i="2"/>
  <c r="AI34" i="2" s="1"/>
  <c r="AH8" i="2"/>
  <c r="AI8" i="2" s="1"/>
  <c r="AH73" i="2"/>
  <c r="AI73" i="2" s="1"/>
  <c r="AH53" i="2"/>
  <c r="AI53" i="2" s="1"/>
  <c r="AH22" i="2"/>
  <c r="AI22" i="2" s="1"/>
  <c r="AH78" i="2"/>
  <c r="AI78" i="2" s="1"/>
  <c r="AH36" i="2"/>
  <c r="AI36" i="2" s="1"/>
  <c r="AH50" i="2"/>
  <c r="AI50" i="2" s="1"/>
  <c r="AH20" i="2"/>
  <c r="AI20" i="2" s="1"/>
  <c r="AH32" i="2"/>
  <c r="AI32" i="2" s="1"/>
  <c r="AH33" i="2"/>
  <c r="AI33" i="2" s="1"/>
  <c r="AH23" i="2"/>
  <c r="AI23" i="2" s="1"/>
  <c r="AH18" i="2"/>
  <c r="AI18" i="2" s="1"/>
  <c r="AH12" i="2"/>
  <c r="AI12" i="2" s="1"/>
  <c r="AH3" i="2"/>
  <c r="AI3" i="2" s="1"/>
  <c r="AH72" i="2"/>
  <c r="AI72" i="2" s="1"/>
  <c r="AH80" i="2"/>
  <c r="AI80" i="2" s="1"/>
  <c r="AH79" i="2"/>
  <c r="AI79" i="2" s="1"/>
  <c r="AH40" i="2"/>
  <c r="AI40" i="2" s="1"/>
  <c r="AH45" i="2"/>
  <c r="AI45" i="2" s="1"/>
  <c r="AH76" i="2"/>
  <c r="AI76" i="2" s="1"/>
  <c r="AH70" i="2"/>
  <c r="AI70" i="2" s="1"/>
  <c r="AH28" i="2"/>
  <c r="AI28" i="2" s="1"/>
  <c r="AH14" i="2"/>
  <c r="AI14" i="2" s="1"/>
  <c r="AH4" i="2"/>
  <c r="AI4" i="2" s="1"/>
  <c r="AH63" i="2"/>
  <c r="AI63" i="2" s="1"/>
  <c r="AH25" i="2"/>
  <c r="AI25" i="2" s="1"/>
  <c r="AH24" i="2"/>
  <c r="AI24" i="2" s="1"/>
  <c r="AH16" i="2"/>
  <c r="AI16" i="2" s="1"/>
  <c r="AH75" i="2"/>
  <c r="AI75" i="2" s="1"/>
  <c r="AH38" i="2"/>
  <c r="AI38" i="2" s="1"/>
  <c r="AJ3" i="2"/>
  <c r="AK3" i="2" s="1"/>
  <c r="AH26" i="2"/>
  <c r="AI26" i="2" s="1"/>
  <c r="AH74" i="2"/>
  <c r="AI74" i="2" s="1"/>
  <c r="AH39" i="2"/>
  <c r="AI39" i="2" s="1"/>
  <c r="AH21" i="2"/>
  <c r="AI21" i="2" s="1"/>
  <c r="AH66" i="2"/>
  <c r="AI66" i="2" s="1"/>
  <c r="AH31" i="2"/>
  <c r="AI31" i="2" s="1"/>
  <c r="AH56" i="2"/>
  <c r="AI56" i="2" s="1"/>
  <c r="AH3" i="1"/>
  <c r="AI3" i="1" s="1"/>
  <c r="AH29" i="2"/>
  <c r="AI29" i="2" s="1"/>
  <c r="AH65" i="2"/>
  <c r="AI65" i="2" s="1"/>
  <c r="AH19" i="2"/>
  <c r="AI19" i="2" s="1"/>
  <c r="AH61" i="2"/>
  <c r="AI61" i="2" s="1"/>
  <c r="AH77" i="2"/>
  <c r="AI77" i="2" s="1"/>
  <c r="AH51" i="2"/>
  <c r="AI51" i="2" s="1"/>
  <c r="AH17" i="2"/>
  <c r="AI17" i="2" s="1"/>
  <c r="AH10" i="2"/>
  <c r="AI10" i="2" s="1"/>
  <c r="AH46" i="2"/>
  <c r="AI46" i="2" s="1"/>
  <c r="AH69" i="2"/>
  <c r="AI69" i="2" s="1"/>
  <c r="AH48" i="2"/>
  <c r="AI48" i="2" s="1"/>
  <c r="AH41" i="2"/>
  <c r="AI41" i="2" s="1"/>
  <c r="AH49" i="2"/>
  <c r="AI49" i="2" s="1"/>
  <c r="AH64" i="2"/>
  <c r="AI64" i="2" s="1"/>
  <c r="AH68" i="2"/>
  <c r="AI68" i="2" s="1"/>
  <c r="AH43" i="2"/>
  <c r="AI43" i="2" s="1"/>
  <c r="AH5" i="2"/>
  <c r="AI5" i="2" s="1"/>
  <c r="AH55" i="2"/>
  <c r="AI55" i="2" s="1"/>
  <c r="AH35" i="2"/>
  <c r="AI35" i="2" s="1"/>
  <c r="AH13" i="2"/>
  <c r="AI13" i="2" s="1"/>
  <c r="AH44" i="2"/>
  <c r="AI44" i="2" s="1"/>
  <c r="AH9" i="2"/>
  <c r="AI9" i="2" s="1"/>
  <c r="AH6" i="2"/>
  <c r="AI6" i="2" s="1"/>
  <c r="AH58" i="2"/>
  <c r="AI58" i="2" s="1"/>
  <c r="AH47" i="2"/>
  <c r="AI47" i="2" s="1"/>
  <c r="O84" i="16"/>
  <c r="AH84" i="1" s="1"/>
  <c r="AI84" i="1" s="1"/>
  <c r="O86" i="16"/>
  <c r="AH86" i="1" s="1"/>
  <c r="AI86" i="1" s="1"/>
  <c r="O85" i="16"/>
  <c r="AH85" i="1" s="1"/>
  <c r="AI85" i="1" s="1"/>
  <c r="O83" i="16"/>
  <c r="AH83" i="1" s="1"/>
  <c r="AI83" i="1" s="1"/>
  <c r="O84" i="17"/>
  <c r="AH84" i="2" s="1"/>
  <c r="AI84" i="2" s="1"/>
  <c r="O85" i="17"/>
  <c r="AH85" i="2" s="1"/>
  <c r="AI85" i="2" s="1"/>
  <c r="O82" i="17"/>
  <c r="AH82" i="2" s="1"/>
  <c r="AI82" i="2" s="1"/>
  <c r="O86" i="17"/>
  <c r="AH86" i="2" s="1"/>
  <c r="AI86" i="2" s="1"/>
  <c r="O83" i="17"/>
  <c r="AH83" i="2" s="1"/>
  <c r="AI83" i="2" s="1"/>
  <c r="AN19" i="1" l="1"/>
  <c r="AN20" i="1"/>
  <c r="AN5" i="2"/>
  <c r="AN8" i="2"/>
  <c r="AN6" i="2"/>
  <c r="AN7" i="2"/>
  <c r="AN9" i="2"/>
  <c r="AN24" i="1"/>
  <c r="AN23" i="1"/>
  <c r="AN17" i="1"/>
  <c r="AN22" i="1"/>
  <c r="AN16" i="1"/>
  <c r="AN14" i="1"/>
  <c r="AN19" i="2"/>
  <c r="AN23" i="2"/>
  <c r="AN21" i="2"/>
  <c r="AN15" i="1"/>
  <c r="AN22" i="2"/>
  <c r="AN17" i="2"/>
  <c r="AN15" i="2"/>
  <c r="AN18" i="2"/>
  <c r="AN18" i="1"/>
  <c r="AN21" i="1"/>
  <c r="AN20" i="2"/>
  <c r="AN14" i="2"/>
  <c r="AN24" i="2"/>
  <c r="AN16" i="2"/>
  <c r="E77" i="10"/>
  <c r="E28" i="10"/>
  <c r="E58" i="10"/>
  <c r="E9" i="10"/>
  <c r="E39" i="10"/>
  <c r="E69" i="10"/>
  <c r="E20" i="10"/>
  <c r="E34" i="10"/>
  <c r="E32" i="10"/>
  <c r="E62" i="10"/>
  <c r="E5" i="10"/>
  <c r="E61" i="10"/>
  <c r="E67" i="10"/>
  <c r="E30" i="10"/>
  <c r="E75" i="10"/>
  <c r="E7" i="10"/>
  <c r="E51" i="10"/>
  <c r="E65" i="10"/>
  <c r="E79" i="10"/>
  <c r="E70" i="10"/>
  <c r="E49" i="10"/>
  <c r="E14" i="10"/>
  <c r="E59" i="10"/>
  <c r="E21" i="10"/>
  <c r="E47" i="10"/>
  <c r="E3" i="10"/>
  <c r="E31" i="10"/>
  <c r="E27" i="10"/>
  <c r="E38" i="10"/>
  <c r="E64" i="10"/>
  <c r="E11" i="10"/>
  <c r="E22" i="10"/>
  <c r="E66" i="10"/>
  <c r="E4" i="10"/>
  <c r="E48" i="10"/>
  <c r="E44" i="10"/>
  <c r="E25" i="10"/>
  <c r="E55" i="10"/>
  <c r="E36" i="10"/>
  <c r="E78" i="10"/>
  <c r="E6" i="10"/>
  <c r="E18" i="10"/>
  <c r="E16" i="10"/>
  <c r="E46" i="10"/>
  <c r="D84" i="10"/>
  <c r="E84" i="10" s="1"/>
  <c r="E12" i="10"/>
  <c r="E42" i="10"/>
  <c r="E72" i="10"/>
  <c r="E23" i="10"/>
  <c r="E53" i="10"/>
  <c r="D83" i="10"/>
  <c r="E83" i="10" s="1"/>
  <c r="E2" i="10"/>
  <c r="D85" i="10"/>
  <c r="E85" i="10" s="1"/>
  <c r="E26" i="10"/>
  <c r="E56" i="10"/>
  <c r="E37" i="10"/>
  <c r="E45" i="10"/>
  <c r="E63" i="10"/>
  <c r="E29" i="10"/>
  <c r="E10" i="10"/>
  <c r="E40" i="10"/>
  <c r="E35" i="10"/>
  <c r="E13" i="10"/>
  <c r="E73" i="10"/>
  <c r="E54" i="10"/>
  <c r="E33" i="10"/>
  <c r="E19" i="10"/>
  <c r="E17" i="10"/>
  <c r="E76" i="10"/>
  <c r="E8" i="10"/>
  <c r="E41" i="10"/>
  <c r="E74" i="10"/>
  <c r="E50" i="10"/>
  <c r="D82" i="10"/>
  <c r="E82" i="10" s="1"/>
  <c r="E43" i="10"/>
  <c r="E24" i="10"/>
  <c r="E68" i="10"/>
  <c r="D81" i="10"/>
  <c r="E81" i="10" s="1"/>
  <c r="E57" i="10"/>
  <c r="E52" i="10"/>
  <c r="E15" i="10"/>
  <c r="E60" i="10"/>
  <c r="E71" i="10"/>
  <c r="D86" i="10" l="1"/>
  <c r="E86" i="10"/>
</calcChain>
</file>

<file path=xl/comments1.xml><?xml version="1.0" encoding="utf-8"?>
<comments xmlns="http://schemas.openxmlformats.org/spreadsheetml/2006/main">
  <authors>
    <author>Renata Martins Fantin</author>
  </authors>
  <commentList>
    <comment ref="AH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I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J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  <comment ref="AK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</commentList>
</comments>
</file>

<file path=xl/comments2.xml><?xml version="1.0" encoding="utf-8"?>
<comments xmlns="http://schemas.openxmlformats.org/spreadsheetml/2006/main">
  <authors>
    <author>Renata Martins Fantin</author>
  </authors>
  <commentList>
    <comment ref="AH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I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BCG, PENTA, POLIO, PNEUMO, MENINGO, ROTAVÍRUS, FEBRE AMARELA, HEPATITE A, TRÍPLICE VIRAL E VARICELA</t>
        </r>
      </text>
    </comment>
    <comment ref="AJ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  <comment ref="AK2" authorId="0" shapeId="0">
      <text>
        <r>
          <rPr>
            <b/>
            <sz val="9"/>
            <rFont val="Segoe UI"/>
            <family val="2"/>
          </rPr>
          <t>Renata Martins Fantin:</t>
        </r>
        <r>
          <rPr>
            <sz val="9"/>
            <rFont val="Segoe UI"/>
            <family val="2"/>
          </rPr>
          <t xml:space="preserve">
PENTA, POLIO, PNEUMO E TRÍPLICE VIRAL</t>
        </r>
      </text>
    </comment>
  </commentList>
</comments>
</file>

<file path=xl/sharedStrings.xml><?xml version="1.0" encoding="utf-8"?>
<sst xmlns="http://schemas.openxmlformats.org/spreadsheetml/2006/main" count="3467" uniqueCount="250">
  <si>
    <t xml:space="preserve"> </t>
  </si>
  <si>
    <t>AO NASCER</t>
  </si>
  <si>
    <t>MENOR DE 1 ANO</t>
  </si>
  <si>
    <t>1 ANO</t>
  </si>
  <si>
    <t>MENOR DE 2 ANOS</t>
  </si>
  <si>
    <t xml:space="preserve">Regional </t>
  </si>
  <si>
    <t>Município</t>
  </si>
  <si>
    <t>¹População 
&lt; 1 ano e 1 ano</t>
  </si>
  <si>
    <t>Doses Aplicadas HB
≤30 dias</t>
  </si>
  <si>
    <t>Cobertura Vacinal HB
até 30 dias</t>
  </si>
  <si>
    <t>Doses Aplicadas HB
≤2 dias</t>
  </si>
  <si>
    <t>Cobertura Vacinal HB
até 2 dias</t>
  </si>
  <si>
    <t>Doses Aplicadas HB
≤1 dia</t>
  </si>
  <si>
    <t>Cobertura Vacinal HB
até 1 dia</t>
  </si>
  <si>
    <t>Doses Aplicadas BCG</t>
  </si>
  <si>
    <t>Cobertura Vacinal BCG</t>
  </si>
  <si>
    <t xml:space="preserve">Doses Aplicadas Pentavalente </t>
  </si>
  <si>
    <t>Cobertura Vacinal Pentavalente</t>
  </si>
  <si>
    <t xml:space="preserve">Doses Aplicadas Poliomielite </t>
  </si>
  <si>
    <t xml:space="preserve">Cobertura Vacinal Poliomielite </t>
  </si>
  <si>
    <t>Doses Aplicadas Pneumo 10</t>
  </si>
  <si>
    <t>Cobertura Vacinal Pneumo 10</t>
  </si>
  <si>
    <t>Doses Aplicadas Meningo C</t>
  </si>
  <si>
    <t>Cobertura Vacinal Meningo C</t>
  </si>
  <si>
    <t>Doses Aplicadas Febre Amarela</t>
  </si>
  <si>
    <t>Cobertura Vacinal Febre Amarela</t>
  </si>
  <si>
    <t>Doses Aplicadas Hepatite A</t>
  </si>
  <si>
    <t>Cobertura Vacinal Hepatite A</t>
  </si>
  <si>
    <t>Doses Aplicadas de Tríplice Viral</t>
  </si>
  <si>
    <t>Cobertura Vacinal Tríplice Viral</t>
  </si>
  <si>
    <t>Doses Aplicadas Varicela</t>
  </si>
  <si>
    <t>Cobertura Varicela</t>
  </si>
  <si>
    <t>Doses Aplicadas Rotavírus</t>
  </si>
  <si>
    <t>Cobertura Vacinal Rotavírus</t>
  </si>
  <si>
    <t>Doses Aplicadas COVID-19</t>
  </si>
  <si>
    <t>Cobertura Vacinal 
COVID-19</t>
  </si>
  <si>
    <t>VACINAS QUE ATINGIRAM A META DE CV</t>
  </si>
  <si>
    <t>HOMOGENEIDADE ENTRE AS 10 VACINAS</t>
  </si>
  <si>
    <t>VACINAS DO PQA-VS QUE ATINGIRAM A META DE CV</t>
  </si>
  <si>
    <t>HOMOGENEIDADE ENTRE AS VACINAS DO PQA-VS</t>
  </si>
  <si>
    <t>Metropolitana</t>
  </si>
  <si>
    <t>Afonso Cláudio</t>
  </si>
  <si>
    <r>
      <rPr>
        <b/>
        <sz val="11"/>
        <color theme="1"/>
        <rFont val="Calibri"/>
        <family val="2"/>
        <scheme val="minor"/>
      </rPr>
      <t xml:space="preserve">LEGENDA / HOMOGENEIDADE </t>
    </r>
    <r>
      <rPr>
        <b/>
        <sz val="11"/>
        <color rgb="FFFF0000"/>
        <rFont val="Calibri"/>
        <family val="2"/>
        <scheme val="minor"/>
      </rPr>
      <t>PQA-VS</t>
    </r>
  </si>
  <si>
    <t>Norte</t>
  </si>
  <si>
    <t>Água Doce do Norte</t>
  </si>
  <si>
    <t>PERCENTUAL</t>
  </si>
  <si>
    <t>Nº DE MUNICÍPIOS</t>
  </si>
  <si>
    <t>Central</t>
  </si>
  <si>
    <t>Águia Branca</t>
  </si>
  <si>
    <t>Sul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</si>
  <si>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</si>
  <si>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</si>
  <si>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</si>
  <si>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</si>
  <si>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</si>
  <si>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</si>
  <si>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</si>
  <si>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r>
      <rPr>
        <b/>
        <sz val="11"/>
        <color theme="1"/>
        <rFont val="Calibri"/>
        <family val="2"/>
        <scheme val="minor"/>
      </rPr>
      <t xml:space="preserve">LEGENDA / HOMOGENEIDADE </t>
    </r>
    <r>
      <rPr>
        <b/>
        <sz val="11"/>
        <color rgb="FFFF0000"/>
        <rFont val="Calibri"/>
        <family val="2"/>
        <scheme val="minor"/>
      </rPr>
      <t>10 VACINAS</t>
    </r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</si>
  <si>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</si>
  <si>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</si>
  <si>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</si>
  <si>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</si>
  <si>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</si>
  <si>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</si>
  <si>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</si>
  <si>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</si>
  <si>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</si>
  <si>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</si>
  <si>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</si>
  <si>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</si>
  <si>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</si>
  <si>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</si>
  <si>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</si>
  <si>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</si>
  <si>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</si>
  <si>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</si>
  <si>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</si>
  <si>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</si>
  <si>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</si>
  <si>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</si>
  <si>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</si>
  <si>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</si>
  <si>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</si>
  <si>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</si>
  <si>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</si>
  <si>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</si>
  <si>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</si>
  <si>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</si>
  <si>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</si>
  <si>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</si>
  <si>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</si>
  <si>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</si>
  <si>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</si>
  <si>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</si>
  <si>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</si>
  <si>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</si>
  <si>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</si>
  <si>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</si>
  <si>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</si>
  <si>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</si>
  <si>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</si>
  <si>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</si>
  <si>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</si>
  <si>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</si>
  <si>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</si>
  <si>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</si>
  <si>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</si>
  <si>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</si>
  <si>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</si>
  <si>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</si>
  <si>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</si>
  <si>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</si>
  <si>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</si>
  <si>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</si>
  <si>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</si>
  <si>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</si>
  <si>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</si>
  <si>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</si>
  <si>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</si>
  <si>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</si>
  <si>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</si>
  <si>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</si>
  <si>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</si>
  <si>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</si>
  <si>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</si>
  <si>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</si>
  <si>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Total Norte</t>
  </si>
  <si>
    <t>Total Central</t>
  </si>
  <si>
    <t>Total Metropolitana</t>
  </si>
  <si>
    <t>Total Sul</t>
  </si>
  <si>
    <t>Total Espírito Santo</t>
  </si>
  <si>
    <t>HOMOGENEIDADE ENTRE MUNICÍPIOS</t>
  </si>
  <si>
    <t>Cobertura Calculada por município de procedência/ocorrência da vacinação</t>
  </si>
  <si>
    <t>Método de Cálculo Simples</t>
  </si>
  <si>
    <r>
      <rPr>
        <b/>
        <sz val="10"/>
        <color theme="1"/>
        <rFont val="Calibri"/>
        <family val="2"/>
        <scheme val="minor"/>
      </rPr>
      <t xml:space="preserve">Homogeineidade: </t>
    </r>
    <r>
      <rPr>
        <sz val="10"/>
        <color theme="1"/>
        <rFont val="Calibri"/>
        <family val="2"/>
        <scheme val="minor"/>
      </rPr>
      <t>O cálculo da Homogeineidade entre vacinas é feito de acordo com a pactuação estabelecida no Plano Plurianual (PPA) vigente no período 2024-2027.</t>
    </r>
  </si>
  <si>
    <t xml:space="preserve">Observações referente a distribuição de imunobiológicos que podem afetar a cobertura vacinal: </t>
  </si>
  <si>
    <t xml:space="preserve">¹População 
&lt; 1 ano e 1 ano </t>
  </si>
  <si>
    <t>Cobertura Vacinal 
COVID-19 D1</t>
  </si>
  <si>
    <t>Cobertura Calculada por município de residência do vacinado</t>
  </si>
  <si>
    <t>D2</t>
  </si>
  <si>
    <t>REFORÇOS 1 ANO</t>
  </si>
  <si>
    <t>REFORÇOS 4 ANOS</t>
  </si>
  <si>
    <t xml:space="preserve">¹População 
1 ano </t>
  </si>
  <si>
    <t xml:space="preserve">²População 
4 anos </t>
  </si>
  <si>
    <t>DOSES APLICADAS D2 TRÍPLICE VIRAL</t>
  </si>
  <si>
    <t>COBERTURA D2 TRÍPLICE VIRAL</t>
  </si>
  <si>
    <t>DOSES APLICADAS D2 VARICELA</t>
  </si>
  <si>
    <t>COBERTURA D2 VARICELA</t>
  </si>
  <si>
    <t xml:space="preserve">DOSES APLICADAS REF PNEUMO </t>
  </si>
  <si>
    <t>COBERTURA REF PNEUMO</t>
  </si>
  <si>
    <t>DOSES APLICADAS REF MENINGO</t>
  </si>
  <si>
    <t>COBERTURA REF MENINGO</t>
  </si>
  <si>
    <t>DOSES APLICADAS REF POLIO</t>
  </si>
  <si>
    <t>COBERTURA REF POLIO</t>
  </si>
  <si>
    <t>DOSES APLICADAS R1 TRÍPLICE BACTERIANA</t>
  </si>
  <si>
    <t>COBERTURA R1 TRÍPLICE BACTERIANA</t>
  </si>
  <si>
    <t>DOSES APLICADAS REF FEBRE AMARELA</t>
  </si>
  <si>
    <t>COBERTURA REF FEBRE AMARELA</t>
  </si>
  <si>
    <t>DOSES APLICADAS R2 TRÍPLICE BACTERIANA</t>
  </si>
  <si>
    <t>COBERTURA R2 TRÍPLICE BACTERIANA</t>
  </si>
  <si>
    <t xml:space="preserve">Marechal Floriano </t>
  </si>
  <si>
    <t xml:space="preserve">¹População 
1 ano proporcional </t>
  </si>
  <si>
    <t xml:space="preserve">²População 
4 anos proporcional </t>
  </si>
  <si>
    <t xml:space="preserve">Série Histórica </t>
  </si>
  <si>
    <t>Região Metropolitana</t>
  </si>
  <si>
    <t>Região Norte</t>
  </si>
  <si>
    <t>Região Central</t>
  </si>
  <si>
    <t>Região Sul</t>
  </si>
  <si>
    <t>Espírito Santo</t>
  </si>
  <si>
    <t>Pfizer Pediátrica Menor de 5 anos e Coronavac</t>
  </si>
  <si>
    <t>Período avaliado: 2021-2024</t>
  </si>
  <si>
    <r>
      <rPr>
        <sz val="10"/>
        <color rgb="FF000000"/>
        <rFont val="Calibri"/>
        <family val="2"/>
        <scheme val="minor"/>
      </rPr>
      <t>Fonte: </t>
    </r>
    <r>
      <rPr>
        <u/>
        <sz val="10"/>
        <color rgb="FF1155CC"/>
        <rFont val="Calibri"/>
        <family val="2"/>
        <scheme val="minor"/>
      </rPr>
      <t>https://www.vacinaeconfia.es.gov.br</t>
    </r>
  </si>
  <si>
    <r>
      <rPr>
        <sz val="10"/>
        <rFont val="Calibri"/>
        <family val="2"/>
        <scheme val="minor"/>
      </rPr>
      <t>*Dados de janeiro/2024 extraídos do Vacina e Confia em</t>
    </r>
    <r>
      <rPr>
        <sz val="10"/>
        <color rgb="FFFF0000"/>
        <rFont val="Calibri"/>
        <family val="2"/>
        <scheme val="minor"/>
      </rPr>
      <t xml:space="preserve"> 04/01/2024</t>
    </r>
  </si>
  <si>
    <t>População proporcional extraída do SINASC 2022 (menores de 1 ano) e Censo IBGE 2022 (demais idades)</t>
  </si>
  <si>
    <t>Cobertura Calculada por município de procedência da vacinação</t>
  </si>
  <si>
    <t>Regional</t>
  </si>
  <si>
    <t xml:space="preserve">¹População </t>
  </si>
  <si>
    <t>Doses Aplicadas</t>
  </si>
  <si>
    <t>Cobertura Vacinal %</t>
  </si>
  <si>
    <t>TOTAL ES</t>
  </si>
  <si>
    <t>Total de Doses Aplicadas</t>
  </si>
  <si>
    <t>População  60 anos +</t>
  </si>
  <si>
    <t xml:space="preserve">Doses Aplicadas </t>
  </si>
  <si>
    <t>Cobertura %</t>
  </si>
  <si>
    <t>Período analisado: últimos 6 meses</t>
  </si>
  <si>
    <t>Doses Acumuladas</t>
  </si>
  <si>
    <t>Série Histórica %</t>
  </si>
  <si>
    <t>População Feminina 
9 a 14 anos</t>
  </si>
  <si>
    <t>População Masculina 
9 a 14 anos</t>
  </si>
  <si>
    <t>Doses Acumuladas
Feminino</t>
  </si>
  <si>
    <t>HPV 
Feminino %</t>
  </si>
  <si>
    <t>Doses Acumuladas Masculino</t>
  </si>
  <si>
    <t>HPV
Masculino %</t>
  </si>
  <si>
    <t>Atílio Vivácqua</t>
  </si>
  <si>
    <t>Vacina HPV Quadrivalente, Bivalente e Nonavalente</t>
  </si>
  <si>
    <t>População 10 a 14 anos</t>
  </si>
  <si>
    <t>Doses Acumuladas D1</t>
  </si>
  <si>
    <t>DENGUE -D1 %</t>
  </si>
  <si>
    <t>Doses Acumuladas D2</t>
  </si>
  <si>
    <t>DENGUE - D2 %</t>
  </si>
  <si>
    <t>Vacina Dengue (Atenuada)</t>
  </si>
  <si>
    <t>META 90%</t>
  </si>
  <si>
    <t>META 95%</t>
  </si>
  <si>
    <t>ATINGIRAM META</t>
  </si>
  <si>
    <t>PQA-VS</t>
  </si>
  <si>
    <t>Fonte: SIPNI/DATASUS, em 09 de junho de 2023.*</t>
  </si>
  <si>
    <t xml:space="preserve"> Vacina e Confia, em 12 de junho de 2023.**</t>
  </si>
  <si>
    <t>*Dados referentes às doses aplicadas pelas clínicas particulares de janeiro a maio de 2023</t>
  </si>
  <si>
    <t>**Dados referente às doses aplicadas no período de janeiro a maio de 2023</t>
  </si>
  <si>
    <t>Cobertura Calculada por município de vacinação</t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</si>
  <si>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População proporcional extraída do MS/SVS/DASIS - Sistema de Informações sobre Nascidos Vivos - SINASC</t>
    </r>
  </si>
  <si>
    <t>2000 a 2021 – Estimativas preliminares elaboradas pelo Ministério da Saúde/SVS/DASNT/CGIAE</t>
  </si>
  <si>
    <t xml:space="preserve"> Nota: Dados preliminares 2021</t>
  </si>
  <si>
    <t>Faixa Etária: 9 a 14 anos. População estimada extraída do Censo IBGE 2022.</t>
  </si>
  <si>
    <t>Dados de janeiro/2013 a dezembro/2022 extraídos do TABNET em 23/02/2026</t>
  </si>
  <si>
    <r>
      <t>Dados de Janeiro/2023 a Abril/2026 extraídos do Vacina e Confia em</t>
    </r>
    <r>
      <rPr>
        <b/>
        <sz val="1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11/05/2026.</t>
    </r>
  </si>
  <si>
    <t>Fonte: Informes situacionais de distribuição de imunobiológicos em https://saude.es.gov.br/GrupodeArquivos/informes-situacionais-de-distribuicao-de-imunobiologicos</t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</si>
  <si>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15 de JULHO </t>
    </r>
    <r>
      <rPr>
        <b/>
        <sz val="10"/>
        <rFont val="Calibri"/>
        <family val="2"/>
        <scheme val="minor"/>
      </rPr>
      <t>de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2026.**&lt;https://vacinaeconfia.saude.es.gov.br/&gt;</t>
    </r>
  </si>
  <si>
    <t>**Dados referente às doses aplicadas de janeiro a Junho de 2026</t>
  </si>
  <si>
    <r>
      <t xml:space="preserve">1 </t>
    </r>
    <r>
      <rPr>
        <sz val="10"/>
        <color theme="1"/>
        <rFont val="Calibri"/>
        <family val="2"/>
        <scheme val="minor"/>
      </rPr>
      <t xml:space="preserve">População estimada extraída do MS/SVS/DASIS - SINASC/DASIS/SVS/MS 2025 referente ao período de janeiro a março de </t>
    </r>
    <r>
      <rPr>
        <b/>
        <sz val="10"/>
        <color theme="1"/>
        <rFont val="Calibri"/>
        <family val="2"/>
        <scheme val="minor"/>
      </rPr>
      <t>2026 e abril a Junho 2025.</t>
    </r>
  </si>
  <si>
    <t>Faixa Etária: 60+. População estimada extraída do Censo IBGE 2022.</t>
  </si>
  <si>
    <t>Cobertura Calculada por município de residência da vacinação</t>
  </si>
  <si>
    <t xml:space="preserve">VACINA COVID-19 PFIZER PEDIÁTRICA, VACINA CONTRA DENGUE 1,2,3 E 4 (BUTANTAN), NIRSEVIMABE, VÍRUS SINCICIAL RESPIRATÓRIO A E B (RECOMBINANTE).
</t>
  </si>
  <si>
    <t>1. Vacinas que foram recebidas parcialmente pelo estado no mês de Junho/2026, sendo distribuídos em quantidades reduzidas às regionais e municípios:</t>
  </si>
  <si>
    <t xml:space="preserve"> IMUNOGLOBULINA ANTIRRÁBICA HUMANA; SORO ANTIRRÁBICO HUMANO; IMUNOGLOBULINA HUMANA ANTIVARICELA (ZOSTER) - 125 UI</t>
  </si>
  <si>
    <t>2. Vacinas enviadas por Pautas aguardando abastecimento do estoque estadual;</t>
  </si>
  <si>
    <r>
      <rPr>
        <b/>
        <vertAlign val="superscript"/>
        <sz val="10"/>
        <color theme="1"/>
        <rFont val="Calibri"/>
        <family val="2"/>
        <scheme val="minor"/>
      </rPr>
      <t xml:space="preserve">1 </t>
    </r>
    <r>
      <rPr>
        <sz val="10"/>
        <color theme="1"/>
        <rFont val="Calibri"/>
        <family val="2"/>
        <scheme val="minor"/>
      </rPr>
      <t>População proporcional estimada extraída do MS/SVSA/CGIAE - Sistema de Informações sobre Nascidos Vivos - SINASC</t>
    </r>
    <r>
      <rPr>
        <vertAlign val="superscript"/>
        <sz val="10"/>
        <color theme="1"/>
        <rFont val="Calibri"/>
        <family val="2"/>
        <scheme val="minor"/>
      </rPr>
      <t>.</t>
    </r>
  </si>
  <si>
    <t>Nota: Dados finais disponíveis até 2024. https://datasus.saude.gov.br/nascidos-vivos-desde-1994/</t>
  </si>
  <si>
    <r>
      <t xml:space="preserve"> Fonte: Vacina e Confia, em</t>
    </r>
    <r>
      <rPr>
        <b/>
        <sz val="10"/>
        <color rgb="FFFF0000"/>
        <rFont val="Calibri"/>
        <family val="2"/>
        <scheme val="minor"/>
      </rPr>
      <t xml:space="preserve"> 10 de setembro de 2026</t>
    </r>
    <r>
      <rPr>
        <b/>
        <sz val="10"/>
        <rFont val="Calibri"/>
        <family val="2"/>
        <scheme val="minor"/>
      </rPr>
      <t>.**&lt;https://vacinaeconfia.saude.es.gov.br/&gt;</t>
    </r>
  </si>
  <si>
    <t>**Dados referente às doses aplicadas de janeiro a agosto de 2026</t>
  </si>
  <si>
    <r>
      <t xml:space="preserve">*Dados parciais gerados em </t>
    </r>
    <r>
      <rPr>
        <b/>
        <sz val="10"/>
        <rFont val="Calibri"/>
        <family val="2"/>
        <scheme val="minor"/>
      </rPr>
      <t>16/09/2026</t>
    </r>
    <r>
      <rPr>
        <sz val="10"/>
        <color rgb="FF000000"/>
        <rFont val="Calibri"/>
        <family val="2"/>
        <scheme val="minor"/>
      </rPr>
      <t>.</t>
    </r>
  </si>
  <si>
    <t>População de 10 a 14 anos - IBGE - Censo Demográfico 2022 em https://sidra.ibge.gov.br/tabela/9514</t>
  </si>
  <si>
    <t>*População de 10 anos utilizada proporcional ao mês vigente.</t>
  </si>
  <si>
    <t xml:space="preserve">VACINA COVID-19 PFIZER PEDIÁTRICA, VACINA CONTRA DENGUE 1,2,3 E 4 (BUTANTAN), NIRSEVIMABE, VÍRUS SINCICIAL RESPIRATÓRIO A E B (RECOMBINANTE),VACINA PNEUMOCÓCICA 20.
</t>
  </si>
  <si>
    <t>1. Imunobiológicos  que foram recebidas parcialmente pelo estado no mês de Agosto/2026, sendo distribuídos em quantidades reduzidas às regionais e municípios:</t>
  </si>
  <si>
    <t>2. Imunobiológicos enviadas por Pautas aguardando abastecimento do estoque estadual:</t>
  </si>
  <si>
    <t>3. Imunobiológicos com atendimento suspenso temporariamente pelo Ministério da Saúde:</t>
  </si>
  <si>
    <t>VACINA TETRA VIRAL</t>
  </si>
  <si>
    <r>
      <rPr>
        <b/>
        <sz val="11"/>
        <color theme="1"/>
        <rFont val="Calibri"/>
        <family val="2"/>
        <scheme val="minor"/>
      </rPr>
      <t>Fonte:</t>
    </r>
    <r>
      <rPr>
        <sz val="11"/>
        <color theme="1"/>
        <rFont val="Calibri"/>
        <family val="2"/>
        <scheme val="minor"/>
      </rPr>
      <t xml:space="preserve"> Informes situacionais de distribuição de imunobiológicos em https://saude.es.gov.br/GrupodeArquivos/informes-situacionais-de-distribuicao-de-imunobiologicos</t>
    </r>
  </si>
  <si>
    <r>
      <t>Fonte:</t>
    </r>
    <r>
      <rPr>
        <sz val="11"/>
        <color theme="1"/>
        <rFont val="Calibri"/>
        <family val="2"/>
        <scheme val="minor"/>
      </rPr>
      <t xml:space="preserve"> Informes situacionais de distribuição de imunobiológicos em https://saude.es.gov.br/GrupodeArquivos/informes-situacionais-de-distribuicao-de-imunobiologicos</t>
    </r>
  </si>
  <si>
    <t>Método de Cálculo Coorte</t>
  </si>
  <si>
    <t>Vacinas: Meningocócica Conjudada C e Meningocócica ACWY</t>
  </si>
  <si>
    <t>*População de 11 anos utilizada proporcional ao mês vigente.</t>
  </si>
  <si>
    <t>*Dados parciais. Dados de janeiro/2022 a abril/2022 extraídos do TABNET em 26/02/2026;</t>
  </si>
  <si>
    <t>*Faixa Etária: 11 a 14 anos. População estimada extraída do Censo IBGE 2022.</t>
  </si>
  <si>
    <t>http://tabnet.datasus.gov.br/ e https://www.vacinaeconfia.es.gov.br</t>
  </si>
  <si>
    <r>
      <t xml:space="preserve"> Fonte: </t>
    </r>
    <r>
      <rPr>
        <sz val="10"/>
        <rFont val="Calibri"/>
        <family val="2"/>
        <scheme val="minor"/>
      </rPr>
      <t>Vacina e Confia e Tabnet/Sistema de Informação do Programa Nacional de Imunizações (SI-PNI/CGPNI/DEIDT/SVS/MS)</t>
    </r>
  </si>
  <si>
    <r>
      <t xml:space="preserve">Fonte: </t>
    </r>
    <r>
      <rPr>
        <sz val="10"/>
        <rFont val="Calibri"/>
        <family val="2"/>
        <scheme val="minor"/>
      </rPr>
      <t>https://www.vacinaeconfia.es.gov.br (Janeiro/2024 a Agosto/2026)</t>
    </r>
  </si>
  <si>
    <t>**Dados referente às doses aplicadas de 2016 a Agosto de 2026.</t>
  </si>
  <si>
    <r>
      <t xml:space="preserve">Dados de maio/2022 a </t>
    </r>
    <r>
      <rPr>
        <b/>
        <sz val="10"/>
        <color rgb="FFFF0000"/>
        <rFont val="Calibri"/>
        <family val="2"/>
        <scheme val="minor"/>
      </rPr>
      <t>agosto/2026 extraídos do Vacina e Confia em 16/09/2026</t>
    </r>
    <r>
      <rPr>
        <sz val="10"/>
        <color rgb="FFFF000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</si>
</sst>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_ ;\-#,##0\ "/>
    <numFmt numFmtId="165" formatCode="_-* #,##0.00_-;\-* #,##0.00_-;_-* &quot;-&quot;??_-;_-@"/>
    <numFmt numFmtId="166" formatCode="#,##0.00_ ;\-#,##0.00\ "/>
    <numFmt numFmtId="167" formatCode="_-* #,##0_-;\-* #,##0_-;_-* &quot;-&quot;??_-;_-@"/>
  </numFmts>
  <fonts count="4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679555650502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rgb="FF1155CC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EAD1D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CEB7EF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9" fontId="37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</cellStyleXfs>
  <cellXfs count="379">
    <xf numFmtId="0" fontId="0" fillId="0" borderId="0" xfId="0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4" borderId="2" xfId="0" applyNumberFormat="1" applyFill="1" applyBorder="1"/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0" fontId="9" fillId="4" borderId="2" xfId="0" applyNumberFormat="1" applyFont="1" applyFill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9" fillId="6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/>
    </xf>
    <xf numFmtId="3" fontId="9" fillId="5" borderId="2" xfId="0" applyNumberFormat="1" applyFont="1" applyFill="1" applyBorder="1" applyAlignment="1">
      <alignment horizontal="center"/>
    </xf>
    <xf numFmtId="164" fontId="15" fillId="5" borderId="4" xfId="0" applyNumberFormat="1" applyFont="1" applyFill="1" applyBorder="1"/>
    <xf numFmtId="165" fontId="15" fillId="5" borderId="5" xfId="0" applyNumberFormat="1" applyFont="1" applyFill="1" applyBorder="1"/>
    <xf numFmtId="164" fontId="15" fillId="7" borderId="4" xfId="0" applyNumberFormat="1" applyFont="1" applyFill="1" applyBorder="1"/>
    <xf numFmtId="0" fontId="0" fillId="8" borderId="2" xfId="0" applyFill="1" applyBorder="1" applyAlignment="1">
      <alignment horizontal="center" vertical="center"/>
    </xf>
    <xf numFmtId="2" fontId="0" fillId="5" borderId="2" xfId="0" applyNumberFormat="1" applyFill="1" applyBorder="1" applyAlignment="1">
      <alignment horizontal="right" vertical="center"/>
    </xf>
    <xf numFmtId="0" fontId="0" fillId="8" borderId="7" xfId="0" applyFill="1" applyBorder="1" applyAlignment="1">
      <alignment horizontal="center" vertical="center"/>
    </xf>
    <xf numFmtId="2" fontId="0" fillId="5" borderId="7" xfId="0" applyNumberFormat="1" applyFill="1" applyBorder="1" applyAlignment="1">
      <alignment horizontal="right" vertical="center"/>
    </xf>
    <xf numFmtId="0" fontId="9" fillId="8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64" fontId="17" fillId="9" borderId="2" xfId="15" applyNumberFormat="1" applyFont="1" applyFill="1" applyBorder="1"/>
    <xf numFmtId="2" fontId="17" fillId="5" borderId="2" xfId="15" applyNumberFormat="1" applyFont="1" applyFill="1" applyBorder="1"/>
    <xf numFmtId="0" fontId="16" fillId="5" borderId="8" xfId="0" applyFont="1" applyFill="1" applyBorder="1" applyAlignment="1">
      <alignment vertical="center"/>
    </xf>
    <xf numFmtId="0" fontId="16" fillId="5" borderId="9" xfId="0" applyFont="1" applyFill="1" applyBorder="1" applyAlignment="1">
      <alignment vertical="center"/>
    </xf>
    <xf numFmtId="0" fontId="16" fillId="5" borderId="0" xfId="0" applyFont="1" applyFill="1" applyAlignment="1">
      <alignment vertical="center"/>
    </xf>
    <xf numFmtId="0" fontId="16" fillId="5" borderId="11" xfId="0" applyFont="1" applyFill="1" applyBorder="1" applyAlignment="1">
      <alignment vertical="center"/>
    </xf>
    <xf numFmtId="0" fontId="18" fillId="5" borderId="11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/>
    </xf>
    <xf numFmtId="165" fontId="15" fillId="5" borderId="4" xfId="0" applyNumberFormat="1" applyFont="1" applyFill="1" applyBorder="1"/>
    <xf numFmtId="165" fontId="15" fillId="7" borderId="4" xfId="0" applyNumberFormat="1" applyFont="1" applyFill="1" applyBorder="1"/>
    <xf numFmtId="0" fontId="0" fillId="5" borderId="6" xfId="0" applyFill="1" applyBorder="1" applyAlignment="1">
      <alignment horizontal="center"/>
    </xf>
    <xf numFmtId="2" fontId="16" fillId="5" borderId="2" xfId="0" applyNumberFormat="1" applyFont="1" applyFill="1" applyBorder="1" applyAlignment="1">
      <alignment horizontal="right" vertical="center"/>
    </xf>
    <xf numFmtId="0" fontId="0" fillId="5" borderId="8" xfId="0" applyFill="1" applyBorder="1" applyAlignment="1">
      <alignment horizontal="center"/>
    </xf>
    <xf numFmtId="2" fontId="16" fillId="5" borderId="7" xfId="0" applyNumberFormat="1" applyFont="1" applyFill="1" applyBorder="1" applyAlignment="1">
      <alignment horizontal="right" vertical="center"/>
    </xf>
    <xf numFmtId="0" fontId="9" fillId="5" borderId="2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164" fontId="17" fillId="9" borderId="0" xfId="15" applyNumberFormat="1" applyFont="1" applyFill="1"/>
    <xf numFmtId="2" fontId="17" fillId="5" borderId="0" xfId="15" applyNumberFormat="1" applyFont="1" applyFill="1"/>
    <xf numFmtId="0" fontId="0" fillId="5" borderId="9" xfId="0" applyFill="1" applyBorder="1"/>
    <xf numFmtId="0" fontId="24" fillId="5" borderId="13" xfId="0" applyFont="1" applyFill="1" applyBorder="1" applyAlignment="1">
      <alignment vertical="center"/>
    </xf>
    <xf numFmtId="0" fontId="20" fillId="5" borderId="1" xfId="0" applyFont="1" applyFill="1" applyBorder="1" applyAlignment="1">
      <alignment horizontal="left" vertical="center"/>
    </xf>
    <xf numFmtId="0" fontId="0" fillId="5" borderId="1" xfId="0" applyFill="1" applyBorder="1"/>
    <xf numFmtId="0" fontId="20" fillId="5" borderId="1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9" fillId="11" borderId="16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11" borderId="18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2" fontId="0" fillId="5" borderId="2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166" fontId="25" fillId="5" borderId="2" xfId="0" applyNumberFormat="1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 wrapText="1"/>
    </xf>
    <xf numFmtId="3" fontId="0" fillId="6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0" fontId="0" fillId="13" borderId="2" xfId="0" applyNumberFormat="1" applyFill="1" applyBorder="1" applyAlignment="1">
      <alignment horizontal="center"/>
    </xf>
    <xf numFmtId="3" fontId="0" fillId="0" borderId="0" xfId="0" applyNumberFormat="1"/>
    <xf numFmtId="3" fontId="0" fillId="6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0" fontId="0" fillId="13" borderId="2" xfId="0" applyNumberForma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0" fontId="9" fillId="13" borderId="2" xfId="0" applyNumberFormat="1" applyFont="1" applyFill="1" applyBorder="1" applyAlignment="1">
      <alignment horizontal="center" vertical="center"/>
    </xf>
    <xf numFmtId="9" fontId="9" fillId="13" borderId="2" xfId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9" fontId="9" fillId="5" borderId="0" xfId="1" applyFont="1" applyFill="1" applyBorder="1" applyAlignment="1">
      <alignment horizontal="center" vertical="center"/>
    </xf>
    <xf numFmtId="0" fontId="26" fillId="5" borderId="0" xfId="0" applyFont="1" applyFill="1"/>
    <xf numFmtId="0" fontId="27" fillId="5" borderId="0" xfId="0" applyFont="1" applyFill="1" applyAlignment="1">
      <alignment horizontal="left" vertical="center"/>
    </xf>
    <xf numFmtId="0" fontId="28" fillId="5" borderId="11" xfId="0" applyFont="1" applyFill="1" applyBorder="1" applyAlignment="1">
      <alignment vertical="center"/>
    </xf>
    <xf numFmtId="0" fontId="27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0" fillId="14" borderId="2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" fontId="29" fillId="11" borderId="2" xfId="0" applyNumberFormat="1" applyFont="1" applyFill="1" applyBorder="1" applyAlignment="1">
      <alignment horizontal="center" vertical="center"/>
    </xf>
    <xf numFmtId="10" fontId="0" fillId="14" borderId="2" xfId="1" applyNumberFormat="1" applyFon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10" fillId="11" borderId="7" xfId="0" applyNumberFormat="1" applyFont="1" applyFill="1" applyBorder="1" applyAlignment="1">
      <alignment horizontal="center" vertical="center"/>
    </xf>
    <xf numFmtId="10" fontId="9" fillId="14" borderId="2" xfId="1" applyNumberFormat="1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10" fontId="9" fillId="14" borderId="15" xfId="1" applyNumberFormat="1" applyFont="1" applyFill="1" applyBorder="1" applyAlignment="1">
      <alignment horizontal="center" vertical="center"/>
    </xf>
    <xf numFmtId="0" fontId="26" fillId="5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vertical="center"/>
    </xf>
    <xf numFmtId="10" fontId="0" fillId="3" borderId="2" xfId="1" applyNumberFormat="1" applyFont="1" applyFill="1" applyBorder="1" applyAlignment="1">
      <alignment horizontal="center" vertical="center"/>
    </xf>
    <xf numFmtId="1" fontId="0" fillId="15" borderId="2" xfId="0" applyNumberForma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15" borderId="7" xfId="4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10" fontId="9" fillId="3" borderId="2" xfId="1" applyNumberFormat="1" applyFont="1" applyFill="1" applyBorder="1" applyAlignment="1">
      <alignment horizontal="center" vertical="center"/>
    </xf>
    <xf numFmtId="0" fontId="28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0" fillId="16" borderId="2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 wrapText="1"/>
    </xf>
    <xf numFmtId="10" fontId="0" fillId="10" borderId="2" xfId="1" applyNumberFormat="1" applyFont="1" applyFill="1" applyBorder="1" applyAlignment="1">
      <alignment horizontal="center" vertical="center"/>
    </xf>
    <xf numFmtId="10" fontId="9" fillId="10" borderId="2" xfId="1" applyNumberFormat="1" applyFont="1" applyFill="1" applyBorder="1" applyAlignment="1">
      <alignment horizontal="center" vertical="center"/>
    </xf>
    <xf numFmtId="10" fontId="9" fillId="10" borderId="15" xfId="1" applyNumberFormat="1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4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5" fillId="0" borderId="0" xfId="0" applyFont="1"/>
    <xf numFmtId="0" fontId="9" fillId="4" borderId="2" xfId="4" applyFont="1" applyFill="1" applyBorder="1" applyAlignment="1">
      <alignment horizontal="center" vertical="center"/>
    </xf>
    <xf numFmtId="2" fontId="9" fillId="19" borderId="2" xfId="0" applyNumberFormat="1" applyFont="1" applyFill="1" applyBorder="1" applyAlignment="1">
      <alignment horizontal="center" vertical="center"/>
    </xf>
    <xf numFmtId="0" fontId="9" fillId="10" borderId="2" xfId="4" applyFont="1" applyFill="1" applyBorder="1" applyAlignment="1">
      <alignment horizontal="center" vertical="center"/>
    </xf>
    <xf numFmtId="2" fontId="9" fillId="16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0" fillId="6" borderId="2" xfId="0" applyNumberFormat="1" applyFill="1" applyBorder="1" applyAlignment="1">
      <alignment horizontal="center"/>
    </xf>
    <xf numFmtId="10" fontId="0" fillId="3" borderId="2" xfId="0" applyNumberFormat="1" applyFill="1" applyBorder="1" applyAlignment="1">
      <alignment horizontal="center"/>
    </xf>
    <xf numFmtId="0" fontId="9" fillId="18" borderId="2" xfId="0" applyFont="1" applyFill="1" applyBorder="1" applyAlignment="1">
      <alignment horizontal="center" vertical="center" wrapText="1"/>
    </xf>
    <xf numFmtId="10" fontId="0" fillId="18" borderId="2" xfId="0" applyNumberFormat="1" applyFill="1" applyBorder="1" applyAlignment="1">
      <alignment horizontal="center"/>
    </xf>
    <xf numFmtId="0" fontId="9" fillId="16" borderId="2" xfId="0" applyFont="1" applyFill="1" applyBorder="1" applyAlignment="1">
      <alignment horizontal="center" vertical="center" wrapText="1"/>
    </xf>
    <xf numFmtId="10" fontId="0" fillId="16" borderId="2" xfId="0" applyNumberFormat="1" applyFill="1" applyBorder="1" applyAlignment="1">
      <alignment horizontal="center"/>
    </xf>
    <xf numFmtId="1" fontId="9" fillId="6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9" fillId="20" borderId="2" xfId="0" applyFont="1" applyFill="1" applyBorder="1" applyAlignment="1">
      <alignment horizontal="center" vertical="center" wrapText="1"/>
    </xf>
    <xf numFmtId="10" fontId="0" fillId="20" borderId="2" xfId="0" applyNumberFormat="1" applyFill="1" applyBorder="1" applyAlignment="1">
      <alignment horizontal="center" vertical="center"/>
    </xf>
    <xf numFmtId="10" fontId="0" fillId="4" borderId="2" xfId="0" applyNumberFormat="1" applyFill="1" applyBorder="1" applyAlignment="1">
      <alignment horizontal="center" vertical="center"/>
    </xf>
    <xf numFmtId="10" fontId="0" fillId="18" borderId="2" xfId="0" applyNumberFormat="1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 wrapText="1"/>
    </xf>
    <xf numFmtId="10" fontId="0" fillId="21" borderId="2" xfId="0" applyNumberForma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9" fillId="22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9" fontId="0" fillId="5" borderId="2" xfId="0" applyNumberForma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" fontId="9" fillId="6" borderId="2" xfId="0" applyNumberFormat="1" applyFont="1" applyFill="1" applyBorder="1" applyAlignment="1">
      <alignment horizontal="center" vertical="center"/>
    </xf>
    <xf numFmtId="10" fontId="9" fillId="20" borderId="2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center"/>
    </xf>
    <xf numFmtId="10" fontId="0" fillId="3" borderId="2" xfId="0" applyNumberFormat="1" applyFill="1" applyBorder="1" applyAlignment="1">
      <alignment horizontal="center" vertical="center"/>
    </xf>
    <xf numFmtId="10" fontId="9" fillId="3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9" fillId="16" borderId="2" xfId="0" applyNumberFormat="1" applyFont="1" applyFill="1" applyBorder="1" applyAlignment="1">
      <alignment horizontal="center" vertical="center"/>
    </xf>
    <xf numFmtId="0" fontId="43" fillId="8" borderId="11" xfId="0" applyFont="1" applyFill="1" applyBorder="1" applyAlignment="1">
      <alignment vertical="center"/>
    </xf>
    <xf numFmtId="0" fontId="19" fillId="8" borderId="8" xfId="0" applyFont="1" applyFill="1" applyBorder="1" applyAlignment="1">
      <alignment vertical="center"/>
    </xf>
    <xf numFmtId="0" fontId="19" fillId="8" borderId="9" xfId="0" applyFont="1" applyFill="1" applyBorder="1" applyAlignment="1">
      <alignment vertical="center"/>
    </xf>
    <xf numFmtId="0" fontId="0" fillId="8" borderId="9" xfId="0" applyFill="1" applyBorder="1"/>
    <xf numFmtId="0" fontId="0" fillId="8" borderId="9" xfId="0" applyFill="1" applyBorder="1" applyAlignment="1">
      <alignment horizontal="center" vertical="center"/>
    </xf>
    <xf numFmtId="0" fontId="10" fillId="8" borderId="9" xfId="0" applyFont="1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26" fillId="8" borderId="11" xfId="0" applyFont="1" applyFill="1" applyBorder="1" applyAlignment="1">
      <alignment vertical="center"/>
    </xf>
    <xf numFmtId="0" fontId="26" fillId="8" borderId="0" xfId="0" applyFont="1" applyFill="1" applyAlignment="1">
      <alignment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2" xfId="0" applyFill="1" applyBorder="1" applyAlignment="1">
      <alignment vertical="center"/>
    </xf>
    <xf numFmtId="0" fontId="24" fillId="8" borderId="11" xfId="0" applyFont="1" applyFill="1" applyBorder="1" applyAlignment="1">
      <alignment vertical="center"/>
    </xf>
    <xf numFmtId="0" fontId="33" fillId="8" borderId="0" xfId="0" applyFont="1" applyFill="1" applyAlignment="1">
      <alignment vertical="center"/>
    </xf>
    <xf numFmtId="0" fontId="27" fillId="8" borderId="0" xfId="0" applyFont="1" applyFill="1" applyAlignment="1">
      <alignment vertical="center"/>
    </xf>
    <xf numFmtId="0" fontId="12" fillId="8" borderId="0" xfId="0" applyFont="1" applyFill="1" applyAlignment="1">
      <alignment vertical="center"/>
    </xf>
    <xf numFmtId="0" fontId="26" fillId="8" borderId="0" xfId="0" applyFont="1" applyFill="1" applyAlignment="1">
      <alignment horizontal="center" vertical="center"/>
    </xf>
    <xf numFmtId="0" fontId="28" fillId="8" borderId="13" xfId="0" applyFont="1" applyFill="1" applyBorder="1" applyAlignment="1">
      <alignment vertical="center"/>
    </xf>
    <xf numFmtId="0" fontId="26" fillId="8" borderId="1" xfId="0" applyFont="1" applyFill="1" applyBorder="1" applyAlignment="1">
      <alignment vertical="center"/>
    </xf>
    <xf numFmtId="0" fontId="26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9" fillId="23" borderId="0" xfId="0" applyFont="1" applyFill="1"/>
    <xf numFmtId="0" fontId="0" fillId="23" borderId="0" xfId="0" applyFill="1"/>
    <xf numFmtId="0" fontId="21" fillId="23" borderId="0" xfId="0" applyFont="1" applyFill="1"/>
    <xf numFmtId="0" fontId="9" fillId="23" borderId="8" xfId="0" applyFont="1" applyFill="1" applyBorder="1"/>
    <xf numFmtId="0" fontId="9" fillId="23" borderId="9" xfId="0" applyFont="1" applyFill="1" applyBorder="1"/>
    <xf numFmtId="0" fontId="0" fillId="23" borderId="9" xfId="0" applyFill="1" applyBorder="1"/>
    <xf numFmtId="0" fontId="0" fillId="23" borderId="9" xfId="0" applyFill="1" applyBorder="1" applyAlignment="1">
      <alignment horizontal="center" vertical="center"/>
    </xf>
    <xf numFmtId="0" fontId="0" fillId="23" borderId="9" xfId="0" applyFill="1" applyBorder="1" applyAlignment="1">
      <alignment vertical="center"/>
    </xf>
    <xf numFmtId="0" fontId="0" fillId="23" borderId="10" xfId="0" applyFill="1" applyBorder="1" applyAlignment="1">
      <alignment vertical="center"/>
    </xf>
    <xf numFmtId="0" fontId="9" fillId="23" borderId="11" xfId="0" applyFont="1" applyFill="1" applyBorder="1"/>
    <xf numFmtId="0" fontId="0" fillId="23" borderId="0" xfId="0" applyFill="1" applyAlignment="1">
      <alignment horizontal="center" vertical="center"/>
    </xf>
    <xf numFmtId="0" fontId="0" fillId="23" borderId="0" xfId="0" applyFill="1" applyAlignment="1">
      <alignment vertical="center"/>
    </xf>
    <xf numFmtId="0" fontId="0" fillId="23" borderId="12" xfId="0" applyFill="1" applyBorder="1" applyAlignment="1">
      <alignment vertical="center"/>
    </xf>
    <xf numFmtId="0" fontId="21" fillId="23" borderId="0" xfId="0" applyFont="1" applyFill="1" applyAlignment="1">
      <alignment vertical="center" wrapText="1"/>
    </xf>
    <xf numFmtId="0" fontId="21" fillId="23" borderId="12" xfId="0" applyFont="1" applyFill="1" applyBorder="1" applyAlignment="1">
      <alignment vertical="center" wrapText="1"/>
    </xf>
    <xf numFmtId="0" fontId="0" fillId="23" borderId="11" xfId="0" applyFill="1" applyBorder="1"/>
    <xf numFmtId="0" fontId="0" fillId="23" borderId="0" xfId="0" applyFill="1" applyAlignment="1">
      <alignment vertical="center" wrapText="1"/>
    </xf>
    <xf numFmtId="0" fontId="0" fillId="23" borderId="12" xfId="0" applyFill="1" applyBorder="1" applyAlignment="1">
      <alignment vertical="center" wrapText="1"/>
    </xf>
    <xf numFmtId="0" fontId="21" fillId="23" borderId="11" xfId="0" applyFont="1" applyFill="1" applyBorder="1"/>
    <xf numFmtId="0" fontId="21" fillId="23" borderId="0" xfId="0" applyFont="1" applyFill="1" applyAlignment="1">
      <alignment horizontal="center" vertical="center"/>
    </xf>
    <xf numFmtId="0" fontId="21" fillId="23" borderId="0" xfId="0" applyFont="1" applyFill="1" applyAlignment="1">
      <alignment vertical="center"/>
    </xf>
    <xf numFmtId="0" fontId="21" fillId="23" borderId="12" xfId="0" applyFont="1" applyFill="1" applyBorder="1" applyAlignment="1">
      <alignment vertical="center"/>
    </xf>
    <xf numFmtId="0" fontId="0" fillId="23" borderId="12" xfId="0" applyFill="1" applyBorder="1" applyAlignment="1">
      <alignment horizontal="center" vertical="center"/>
    </xf>
    <xf numFmtId="0" fontId="0" fillId="23" borderId="13" xfId="0" applyFill="1" applyBorder="1"/>
    <xf numFmtId="0" fontId="0" fillId="23" borderId="1" xfId="0" applyFill="1" applyBorder="1"/>
    <xf numFmtId="0" fontId="0" fillId="23" borderId="1" xfId="0" applyFill="1" applyBorder="1" applyAlignment="1">
      <alignment horizontal="center" vertical="center"/>
    </xf>
    <xf numFmtId="0" fontId="0" fillId="23" borderId="1" xfId="0" applyFill="1" applyBorder="1" applyAlignment="1">
      <alignment vertical="center"/>
    </xf>
    <xf numFmtId="0" fontId="0" fillId="23" borderId="14" xfId="0" applyFill="1" applyBorder="1" applyAlignment="1">
      <alignment vertical="center"/>
    </xf>
    <xf numFmtId="0" fontId="44" fillId="5" borderId="11" xfId="0" applyFont="1" applyFill="1" applyBorder="1" applyAlignment="1">
      <alignment horizontal="left" vertical="center"/>
    </xf>
    <xf numFmtId="167" fontId="15" fillId="5" borderId="4" xfId="0" applyNumberFormat="1" applyFont="1" applyFill="1" applyBorder="1"/>
    <xf numFmtId="167" fontId="15" fillId="7" borderId="4" xfId="0" applyNumberFormat="1" applyFont="1" applyFill="1" applyBorder="1"/>
    <xf numFmtId="165" fontId="15" fillId="5" borderId="20" xfId="0" applyNumberFormat="1" applyFont="1" applyFill="1" applyBorder="1"/>
    <xf numFmtId="165" fontId="15" fillId="5" borderId="2" xfId="0" applyNumberFormat="1" applyFont="1" applyFill="1" applyBorder="1"/>
    <xf numFmtId="10" fontId="0" fillId="0" borderId="0" xfId="0" applyNumberFormat="1" applyAlignment="1">
      <alignment horizontal="center" vertical="center"/>
    </xf>
    <xf numFmtId="0" fontId="7" fillId="0" borderId="0" xfId="0" applyFont="1"/>
    <xf numFmtId="0" fontId="19" fillId="5" borderId="11" xfId="0" applyFont="1" applyFill="1" applyBorder="1" applyAlignment="1">
      <alignment vertical="center"/>
    </xf>
    <xf numFmtId="0" fontId="6" fillId="23" borderId="11" xfId="0" applyFont="1" applyFill="1" applyBorder="1"/>
    <xf numFmtId="0" fontId="43" fillId="5" borderId="11" xfId="0" applyFont="1" applyFill="1" applyBorder="1" applyAlignment="1">
      <alignment horizontal="left" vertical="center"/>
    </xf>
    <xf numFmtId="10" fontId="9" fillId="21" borderId="2" xfId="0" applyNumberFormat="1" applyFont="1" applyFill="1" applyBorder="1" applyAlignment="1">
      <alignment horizontal="center" vertical="center"/>
    </xf>
    <xf numFmtId="10" fontId="9" fillId="18" borderId="2" xfId="0" applyNumberFormat="1" applyFont="1" applyFill="1" applyBorder="1" applyAlignment="1">
      <alignment horizontal="center" vertical="center"/>
    </xf>
    <xf numFmtId="164" fontId="15" fillId="0" borderId="4" xfId="0" applyNumberFormat="1" applyFont="1" applyBorder="1"/>
    <xf numFmtId="2" fontId="16" fillId="0" borderId="2" xfId="0" applyNumberFormat="1" applyFon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2" fontId="22" fillId="5" borderId="15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7" fillId="9" borderId="2" xfId="15" applyNumberFormat="1" applyFont="1" applyFill="1" applyBorder="1"/>
    <xf numFmtId="2" fontId="17" fillId="9" borderId="0" xfId="15" applyNumberFormat="1" applyFont="1" applyFill="1"/>
    <xf numFmtId="2" fontId="16" fillId="5" borderId="9" xfId="0" applyNumberFormat="1" applyFont="1" applyFill="1" applyBorder="1" applyAlignment="1">
      <alignment vertical="center"/>
    </xf>
    <xf numFmtId="2" fontId="16" fillId="5" borderId="0" xfId="0" applyNumberFormat="1" applyFont="1" applyFill="1" applyAlignment="1">
      <alignment vertical="center"/>
    </xf>
    <xf numFmtId="2" fontId="18" fillId="5" borderId="0" xfId="0" applyNumberFormat="1" applyFont="1" applyFill="1" applyAlignment="1">
      <alignment horizontal="left" vertical="center"/>
    </xf>
    <xf numFmtId="2" fontId="16" fillId="5" borderId="0" xfId="0" applyNumberFormat="1" applyFont="1" applyFill="1" applyAlignment="1">
      <alignment horizontal="center" vertical="center"/>
    </xf>
    <xf numFmtId="2" fontId="18" fillId="5" borderId="0" xfId="0" applyNumberFormat="1" applyFont="1" applyFill="1" applyAlignment="1">
      <alignment horizontal="center" vertical="center"/>
    </xf>
    <xf numFmtId="2" fontId="20" fillId="5" borderId="1" xfId="0" applyNumberFormat="1" applyFont="1" applyFill="1" applyBorder="1" applyAlignment="1">
      <alignment horizontal="center" vertical="center"/>
    </xf>
    <xf numFmtId="2" fontId="0" fillId="5" borderId="0" xfId="0" applyNumberFormat="1" applyFill="1" applyAlignment="1">
      <alignment horizontal="center"/>
    </xf>
    <xf numFmtId="2" fontId="23" fillId="5" borderId="2" xfId="0" applyNumberFormat="1" applyFont="1" applyFill="1" applyBorder="1" applyAlignment="1">
      <alignment horizontal="center" vertical="center" wrapText="1"/>
    </xf>
    <xf numFmtId="2" fontId="16" fillId="5" borderId="10" xfId="0" applyNumberFormat="1" applyFont="1" applyFill="1" applyBorder="1" applyAlignment="1">
      <alignment vertical="center"/>
    </xf>
    <xf numFmtId="2" fontId="16" fillId="5" borderId="12" xfId="0" applyNumberFormat="1" applyFont="1" applyFill="1" applyBorder="1" applyAlignment="1">
      <alignment vertical="center"/>
    </xf>
    <xf numFmtId="2" fontId="18" fillId="5" borderId="12" xfId="0" applyNumberFormat="1" applyFont="1" applyFill="1" applyBorder="1" applyAlignment="1">
      <alignment horizontal="left" vertical="center"/>
    </xf>
    <xf numFmtId="2" fontId="16" fillId="5" borderId="12" xfId="0" applyNumberFormat="1" applyFont="1" applyFill="1" applyBorder="1" applyAlignment="1">
      <alignment horizontal="left" vertical="center"/>
    </xf>
    <xf numFmtId="2" fontId="0" fillId="5" borderId="14" xfId="0" applyNumberFormat="1" applyFill="1" applyBorder="1" applyAlignment="1">
      <alignment horizontal="center" vertical="center"/>
    </xf>
    <xf numFmtId="0" fontId="5" fillId="0" borderId="0" xfId="0" applyFont="1"/>
    <xf numFmtId="0" fontId="2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3" borderId="11" xfId="0" applyFont="1" applyFill="1" applyBorder="1"/>
    <xf numFmtId="2" fontId="0" fillId="5" borderId="2" xfId="0" applyNumberFormat="1" applyFill="1" applyBorder="1"/>
    <xf numFmtId="2" fontId="0" fillId="5" borderId="2" xfId="0" applyNumberFormat="1" applyFill="1" applyBorder="1" applyAlignment="1">
      <alignment vertical="center"/>
    </xf>
    <xf numFmtId="2" fontId="0" fillId="5" borderId="7" xfId="0" applyNumberFormat="1" applyFill="1" applyBorder="1"/>
    <xf numFmtId="2" fontId="0" fillId="5" borderId="7" xfId="0" applyNumberFormat="1" applyFill="1" applyBorder="1" applyAlignment="1">
      <alignment vertical="center"/>
    </xf>
    <xf numFmtId="165" fontId="17" fillId="5" borderId="2" xfId="12" applyNumberFormat="1" applyFont="1" applyFill="1" applyBorder="1"/>
    <xf numFmtId="1" fontId="29" fillId="15" borderId="2" xfId="4" applyNumberFormat="1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vertical="center"/>
    </xf>
    <xf numFmtId="0" fontId="16" fillId="8" borderId="11" xfId="0" applyFont="1" applyFill="1" applyBorder="1" applyAlignment="1">
      <alignment vertical="center"/>
    </xf>
    <xf numFmtId="0" fontId="16" fillId="8" borderId="0" xfId="0" applyFont="1" applyFill="1" applyAlignment="1">
      <alignment vertical="center"/>
    </xf>
    <xf numFmtId="0" fontId="26" fillId="8" borderId="0" xfId="0" applyFont="1" applyFill="1"/>
    <xf numFmtId="0" fontId="0" fillId="8" borderId="12" xfId="0" applyFill="1" applyBorder="1"/>
    <xf numFmtId="0" fontId="18" fillId="8" borderId="11" xfId="0" applyFont="1" applyFill="1" applyBorder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left" vertical="center"/>
    </xf>
    <xf numFmtId="0" fontId="27" fillId="8" borderId="1" xfId="0" applyFont="1" applyFill="1" applyBorder="1" applyAlignment="1">
      <alignment horizontal="left" vertical="center"/>
    </xf>
    <xf numFmtId="0" fontId="27" fillId="8" borderId="1" xfId="0" applyFont="1" applyFill="1" applyBorder="1" applyAlignment="1">
      <alignment horizontal="center" vertical="center"/>
    </xf>
    <xf numFmtId="0" fontId="26" fillId="8" borderId="1" xfId="0" applyFont="1" applyFill="1" applyBorder="1"/>
    <xf numFmtId="0" fontId="0" fillId="8" borderId="14" xfId="0" applyFill="1" applyBorder="1"/>
    <xf numFmtId="0" fontId="19" fillId="8" borderId="11" xfId="0" applyFont="1" applyFill="1" applyBorder="1" applyAlignment="1">
      <alignment horizontal="left" vertical="center"/>
    </xf>
    <xf numFmtId="1" fontId="10" fillId="15" borderId="7" xfId="4" applyNumberFormat="1" applyFont="1" applyFill="1" applyBorder="1" applyAlignment="1">
      <alignment horizontal="center" vertical="center"/>
    </xf>
    <xf numFmtId="10" fontId="9" fillId="4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3" fontId="0" fillId="5" borderId="6" xfId="0" applyNumberFormat="1" applyFill="1" applyBorder="1"/>
    <xf numFmtId="3" fontId="0" fillId="5" borderId="8" xfId="0" applyNumberFormat="1" applyFill="1" applyBorder="1"/>
    <xf numFmtId="3" fontId="16" fillId="5" borderId="2" xfId="0" applyNumberFormat="1" applyFont="1" applyFill="1" applyBorder="1" applyAlignment="1">
      <alignment vertical="center"/>
    </xf>
    <xf numFmtId="3" fontId="16" fillId="5" borderId="7" xfId="0" applyNumberFormat="1" applyFont="1" applyFill="1" applyBorder="1" applyAlignment="1">
      <alignment vertical="center"/>
    </xf>
    <xf numFmtId="0" fontId="46" fillId="8" borderId="8" xfId="0" applyFont="1" applyFill="1" applyBorder="1" applyAlignment="1">
      <alignment vertical="center"/>
    </xf>
    <xf numFmtId="0" fontId="16" fillId="8" borderId="9" xfId="0" applyFont="1" applyFill="1" applyBorder="1" applyAlignment="1">
      <alignment vertical="center"/>
    </xf>
    <xf numFmtId="0" fontId="16" fillId="8" borderId="10" xfId="0" applyFont="1" applyFill="1" applyBorder="1" applyAlignment="1">
      <alignment vertical="center"/>
    </xf>
    <xf numFmtId="0" fontId="19" fillId="8" borderId="11" xfId="0" applyFont="1" applyFill="1" applyBorder="1" applyAlignment="1">
      <alignment vertical="center"/>
    </xf>
    <xf numFmtId="0" fontId="16" fillId="8" borderId="12" xfId="0" applyFont="1" applyFill="1" applyBorder="1" applyAlignment="1">
      <alignment vertical="center"/>
    </xf>
    <xf numFmtId="0" fontId="18" fillId="8" borderId="12" xfId="0" applyFont="1" applyFill="1" applyBorder="1" applyAlignment="1">
      <alignment horizontal="left" vertical="center"/>
    </xf>
    <xf numFmtId="0" fontId="16" fillId="8" borderId="1" xfId="0" applyFont="1" applyFill="1" applyBorder="1" applyAlignment="1">
      <alignment horizontal="left" vertical="center"/>
    </xf>
    <xf numFmtId="0" fontId="16" fillId="8" borderId="1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24" fillId="5" borderId="0" xfId="0" applyFont="1" applyFill="1" applyAlignment="1">
      <alignment vertical="center"/>
    </xf>
    <xf numFmtId="2" fontId="20" fillId="5" borderId="0" xfId="0" applyNumberFormat="1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0" fontId="20" fillId="5" borderId="0" xfId="0" applyFont="1" applyFill="1" applyAlignment="1">
      <alignment horizontal="center"/>
    </xf>
    <xf numFmtId="0" fontId="2" fillId="23" borderId="11" xfId="0" applyFont="1" applyFill="1" applyBorder="1"/>
    <xf numFmtId="0" fontId="2" fillId="23" borderId="13" xfId="0" applyFont="1" applyFill="1" applyBorder="1"/>
    <xf numFmtId="0" fontId="9" fillId="23" borderId="13" xfId="0" applyFont="1" applyFill="1" applyBorder="1"/>
    <xf numFmtId="0" fontId="16" fillId="8" borderId="11" xfId="0" applyFont="1" applyFill="1" applyBorder="1" applyAlignment="1">
      <alignment horizontal="left" vertical="center"/>
    </xf>
    <xf numFmtId="0" fontId="46" fillId="8" borderId="0" xfId="0" applyFont="1" applyFill="1" applyAlignment="1">
      <alignment horizontal="left" vertical="center"/>
    </xf>
    <xf numFmtId="0" fontId="24" fillId="8" borderId="13" xfId="0" applyFont="1" applyFill="1" applyBorder="1" applyAlignment="1">
      <alignment horizontal="left" vertical="center"/>
    </xf>
    <xf numFmtId="0" fontId="46" fillId="8" borderId="8" xfId="0" applyFont="1" applyFill="1" applyBorder="1" applyAlignment="1">
      <alignment horizontal="left" vertical="center"/>
    </xf>
    <xf numFmtId="0" fontId="16" fillId="8" borderId="9" xfId="0" applyFont="1" applyFill="1" applyBorder="1" applyAlignment="1">
      <alignment horizontal="left" vertical="center"/>
    </xf>
    <xf numFmtId="0" fontId="16" fillId="8" borderId="9" xfId="0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/>
    </xf>
    <xf numFmtId="0" fontId="16" fillId="8" borderId="12" xfId="0" applyFont="1" applyFill="1" applyBorder="1" applyAlignment="1">
      <alignment horizontal="center"/>
    </xf>
    <xf numFmtId="0" fontId="18" fillId="8" borderId="0" xfId="0" applyFont="1" applyFill="1" applyAlignment="1">
      <alignment horizontal="center"/>
    </xf>
    <xf numFmtId="0" fontId="18" fillId="8" borderId="12" xfId="0" applyFont="1" applyFill="1" applyBorder="1" applyAlignment="1">
      <alignment horizontal="center"/>
    </xf>
    <xf numFmtId="0" fontId="24" fillId="8" borderId="13" xfId="0" applyFont="1" applyFill="1" applyBorder="1" applyAlignment="1">
      <alignment vertical="center"/>
    </xf>
    <xf numFmtId="0" fontId="20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center"/>
    </xf>
    <xf numFmtId="0" fontId="20" fillId="8" borderId="14" xfId="0" applyFont="1" applyFill="1" applyBorder="1" applyAlignment="1">
      <alignment horizontal="center"/>
    </xf>
    <xf numFmtId="0" fontId="9" fillId="12" borderId="3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/>
    </xf>
    <xf numFmtId="3" fontId="0" fillId="5" borderId="7" xfId="0" applyNumberFormat="1" applyFill="1" applyBorder="1" applyAlignment="1">
      <alignment horizontal="center"/>
    </xf>
    <xf numFmtId="0" fontId="2" fillId="5" borderId="0" xfId="0" applyFont="1" applyFill="1"/>
    <xf numFmtId="3" fontId="5" fillId="0" borderId="2" xfId="0" applyNumberFormat="1" applyFont="1" applyBorder="1" applyAlignment="1">
      <alignment horizontal="center"/>
    </xf>
    <xf numFmtId="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9" fontId="9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0" borderId="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31" fillId="21" borderId="6" xfId="0" applyFont="1" applyFill="1" applyBorder="1" applyAlignment="1">
      <alignment horizontal="center" vertical="center"/>
    </xf>
    <xf numFmtId="0" fontId="31" fillId="21" borderId="1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21" borderId="2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0" fontId="31" fillId="20" borderId="2" xfId="0" applyFont="1" applyFill="1" applyBorder="1" applyAlignment="1">
      <alignment horizontal="center" vertical="center"/>
    </xf>
    <xf numFmtId="0" fontId="31" fillId="4" borderId="6" xfId="0" applyFont="1" applyFill="1" applyBorder="1" applyAlignment="1">
      <alignment horizontal="center" vertical="center"/>
    </xf>
    <xf numFmtId="0" fontId="31" fillId="4" borderId="21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18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18" borderId="6" xfId="0" applyFont="1" applyFill="1" applyBorder="1" applyAlignment="1">
      <alignment horizontal="center"/>
    </xf>
    <xf numFmtId="0" fontId="9" fillId="18" borderId="21" xfId="0" applyFont="1" applyFill="1" applyBorder="1" applyAlignment="1">
      <alignment horizontal="center"/>
    </xf>
    <xf numFmtId="0" fontId="9" fillId="18" borderId="15" xfId="0" applyFont="1" applyFill="1" applyBorder="1" applyAlignment="1">
      <alignment horizontal="center"/>
    </xf>
    <xf numFmtId="0" fontId="9" fillId="16" borderId="2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0" fontId="31" fillId="18" borderId="6" xfId="0" applyFont="1" applyFill="1" applyBorder="1" applyAlignment="1">
      <alignment horizontal="center"/>
    </xf>
    <xf numFmtId="0" fontId="31" fillId="18" borderId="21" xfId="0" applyFont="1" applyFill="1" applyBorder="1" applyAlignment="1">
      <alignment horizontal="center"/>
    </xf>
    <xf numFmtId="0" fontId="31" fillId="18" borderId="15" xfId="0" applyFont="1" applyFill="1" applyBorder="1" applyAlignment="1">
      <alignment horizontal="center"/>
    </xf>
    <xf numFmtId="0" fontId="31" fillId="16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11" borderId="21" xfId="0" applyFont="1" applyFill="1" applyBorder="1" applyAlignment="1">
      <alignment horizontal="center" vertical="center"/>
    </xf>
    <xf numFmtId="0" fontId="9" fillId="15" borderId="6" xfId="0" applyFont="1" applyFill="1" applyBorder="1" applyAlignment="1">
      <alignment horizontal="center" vertical="center"/>
    </xf>
    <xf numFmtId="0" fontId="9" fillId="15" borderId="21" xfId="0" applyFont="1" applyFill="1" applyBorder="1" applyAlignment="1">
      <alignment horizontal="center" vertical="center"/>
    </xf>
    <xf numFmtId="0" fontId="9" fillId="15" borderId="15" xfId="0" applyFont="1" applyFill="1" applyBorder="1" applyAlignment="1">
      <alignment horizontal="center" vertical="center"/>
    </xf>
  </cellXfs>
  <cellStyles count="21">
    <cellStyle name="Hiperlink 2" xfId="2"/>
    <cellStyle name="Normal" xfId="0" builtinId="0"/>
    <cellStyle name="Normal 2" xfId="3"/>
    <cellStyle name="Normal 2 2" xfId="4"/>
    <cellStyle name="Normal 2 3" xfId="5"/>
    <cellStyle name="Normal 2 3 2" xfId="6"/>
    <cellStyle name="Normal 2 4" xfId="7"/>
    <cellStyle name="Normal 2 5" xfId="8"/>
    <cellStyle name="Normal 3" xfId="9"/>
    <cellStyle name="Normal 4" xfId="10"/>
    <cellStyle name="Normal 5" xfId="11"/>
    <cellStyle name="Normal 5 2" xfId="12"/>
    <cellStyle name="Normal 5 3" xfId="13"/>
    <cellStyle name="Normal 6" xfId="14"/>
    <cellStyle name="Normal 6 2" xfId="15"/>
    <cellStyle name="Normal 7" xfId="16"/>
    <cellStyle name="Porcentagem" xfId="1" builtinId="5"/>
    <cellStyle name="Vírgula 2" xfId="17"/>
    <cellStyle name="Vírgula 2 2" xfId="18"/>
    <cellStyle name="Vírgula 2 2 2" xfId="19"/>
    <cellStyle name="Vírgula 2 3" xfId="20"/>
  </cellStyles>
  <dxfs count="74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theme="8" tint="0.79995117038483843"/>
        </patternFill>
      </fill>
    </dxf>
    <dxf>
      <fill>
        <patternFill patternType="solid">
          <bgColor theme="9" tint="0.799951170384838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A44A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  <dxf>
      <fill>
        <patternFill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>
          <bgColor rgb="FF00B050"/>
        </patternFill>
      </fill>
    </dxf>
    <dxf>
      <fill>
        <patternFill patternType="solid"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FF00A44A"/>
      <color rgb="FFFFCCFF"/>
      <color rgb="FFFFFF00"/>
      <color rgb="FFCEB7EF"/>
      <color rgb="FF00B050"/>
      <color rgb="FF33C040"/>
      <color rgb="FF66D030"/>
      <color rgb="FF33FFFF"/>
      <color rgb="FF99DF1F"/>
      <color rgb="FFCDF0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VS/IMUNIZACAO/PEI/SISTEMAS%20-%20ARQUIVOS/COBERTURAS/BASE%20PARA%20COBERTURAS%20VeC/2026/6.Junho/baseVeC_COVID-19_idoso_%20jan_junho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EVS\IMUNIZACAO\PEI\SISTEMAS%20-%20ARQUIVOS\COBERTURAS\BASE%20PARA%20COBERTURAS%20VeC\2025\12.Dezembro\baseVeC_hepatiteB_%20ate30dias_%20jan_dez_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EVS/IMUNIZACAO/PEI/SISTEMAS%20-%20ARQUIVOS/COBERTURAS/BASE%20PARA%20COBERTURAS%20VeC/2026/2.Fevereiro/baseVeC_VSR_gestantes_jan_fev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/OneDrive/&#193;rea%20de%20Trabalho/Bruna/remoto/remoto/https:/d.docs.live.net/Users/brunansoares/Downloads/BASE%20UNIFICADA%20VEC-%20Julho%202024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ID 19 - IDOSOS"/>
      <sheetName val="Tabdin"/>
      <sheetName val="Sheet1"/>
      <sheetName val="Filtros"/>
    </sheetNames>
    <sheetDataSet>
      <sheetData sheetId="0"/>
      <sheetData sheetId="1">
        <row r="1">
          <cell r="A1" t="str">
            <v>Procedencia</v>
          </cell>
          <cell r="B1">
            <v>0</v>
          </cell>
        </row>
        <row r="3">
          <cell r="A3" t="str">
            <v>ESTADO DE RESIDENCIA</v>
          </cell>
          <cell r="B3" t="str">
            <v>(Tudo)</v>
          </cell>
        </row>
        <row r="4">
          <cell r="A4" t="str">
            <v>IDADE NA HORA DA VACINAÇÃO</v>
          </cell>
          <cell r="B4" t="str">
            <v>(Vários itens)</v>
          </cell>
        </row>
        <row r="5">
          <cell r="A5" t="str">
            <v>VACINA</v>
          </cell>
          <cell r="B5" t="str">
            <v>(Tudo)</v>
          </cell>
        </row>
        <row r="7">
          <cell r="A7" t="str">
            <v>Rótulos de Linha</v>
          </cell>
          <cell r="B7" t="str">
            <v>Contagem de VACINA</v>
          </cell>
        </row>
        <row r="8">
          <cell r="A8" t="str">
            <v>Afonso Cláudio</v>
          </cell>
          <cell r="B8">
            <v>12</v>
          </cell>
        </row>
        <row r="9">
          <cell r="A9" t="str">
            <v>Águia Branca</v>
          </cell>
          <cell r="B9">
            <v>17</v>
          </cell>
        </row>
        <row r="10">
          <cell r="A10" t="str">
            <v>Alegre</v>
          </cell>
          <cell r="B10">
            <v>156</v>
          </cell>
        </row>
        <row r="11">
          <cell r="A11" t="str">
            <v>Alfredo Chaves</v>
          </cell>
          <cell r="B11">
            <v>90</v>
          </cell>
        </row>
        <row r="12">
          <cell r="A12" t="str">
            <v>Anchieta</v>
          </cell>
          <cell r="B12">
            <v>550</v>
          </cell>
        </row>
        <row r="13">
          <cell r="A13" t="str">
            <v>Aracruz</v>
          </cell>
          <cell r="B13">
            <v>721</v>
          </cell>
        </row>
        <row r="14">
          <cell r="A14" t="str">
            <v>Atílio Vivacqua</v>
          </cell>
          <cell r="B14">
            <v>9</v>
          </cell>
        </row>
        <row r="15">
          <cell r="A15" t="str">
            <v>Baixo Guandu</v>
          </cell>
          <cell r="B15">
            <v>83</v>
          </cell>
        </row>
        <row r="16">
          <cell r="A16" t="str">
            <v>Barra de São Francisco</v>
          </cell>
          <cell r="B16">
            <v>134</v>
          </cell>
        </row>
        <row r="17">
          <cell r="A17" t="str">
            <v>Boa Esperança</v>
          </cell>
          <cell r="B17">
            <v>98</v>
          </cell>
        </row>
        <row r="18">
          <cell r="A18" t="str">
            <v>Bom Jesus do Norte</v>
          </cell>
          <cell r="B18">
            <v>124</v>
          </cell>
        </row>
        <row r="19">
          <cell r="A19" t="str">
            <v>Brejetuba</v>
          </cell>
          <cell r="B19">
            <v>23</v>
          </cell>
        </row>
        <row r="20">
          <cell r="A20" t="str">
            <v>Cachoeiro de Itapemirim</v>
          </cell>
          <cell r="B20">
            <v>780</v>
          </cell>
        </row>
        <row r="21">
          <cell r="A21" t="str">
            <v>Cariacica</v>
          </cell>
          <cell r="B21">
            <v>3573</v>
          </cell>
        </row>
        <row r="22">
          <cell r="A22" t="str">
            <v>Castelo</v>
          </cell>
          <cell r="B22">
            <v>208</v>
          </cell>
        </row>
        <row r="23">
          <cell r="A23" t="str">
            <v>Colatina</v>
          </cell>
          <cell r="B23">
            <v>1184</v>
          </cell>
        </row>
        <row r="24">
          <cell r="A24" t="str">
            <v>Conceição da Barra</v>
          </cell>
          <cell r="B24">
            <v>35</v>
          </cell>
        </row>
        <row r="25">
          <cell r="A25" t="str">
            <v>Conceição do Castelo</v>
          </cell>
          <cell r="B25">
            <v>109</v>
          </cell>
        </row>
        <row r="26">
          <cell r="A26" t="str">
            <v>Divino de São Lourenço</v>
          </cell>
          <cell r="B26">
            <v>3</v>
          </cell>
        </row>
        <row r="27">
          <cell r="A27" t="str">
            <v>Domingos Martins</v>
          </cell>
          <cell r="B27">
            <v>379</v>
          </cell>
        </row>
        <row r="28">
          <cell r="A28" t="str">
            <v>Dores do Rio Preto</v>
          </cell>
          <cell r="B28">
            <v>55</v>
          </cell>
        </row>
        <row r="29">
          <cell r="A29" t="str">
            <v>Ecoporanga</v>
          </cell>
          <cell r="B29">
            <v>149</v>
          </cell>
        </row>
        <row r="30">
          <cell r="A30" t="str">
            <v>Fundão</v>
          </cell>
          <cell r="B30">
            <v>175</v>
          </cell>
        </row>
        <row r="31">
          <cell r="A31" t="str">
            <v>Governador Lindenberg</v>
          </cell>
          <cell r="B31">
            <v>40</v>
          </cell>
        </row>
        <row r="32">
          <cell r="A32" t="str">
            <v>Guaçuí</v>
          </cell>
          <cell r="B32">
            <v>38</v>
          </cell>
        </row>
        <row r="33">
          <cell r="A33" t="str">
            <v>Guarapari</v>
          </cell>
          <cell r="B33">
            <v>813</v>
          </cell>
        </row>
        <row r="34">
          <cell r="A34" t="str">
            <v>Ibatiba</v>
          </cell>
          <cell r="B34">
            <v>7</v>
          </cell>
        </row>
        <row r="35">
          <cell r="A35" t="str">
            <v>Ibiraçu</v>
          </cell>
          <cell r="B35">
            <v>19</v>
          </cell>
        </row>
        <row r="36">
          <cell r="A36" t="str">
            <v>Ibitirama</v>
          </cell>
          <cell r="B36">
            <v>55</v>
          </cell>
        </row>
        <row r="37">
          <cell r="A37" t="str">
            <v>Iconha</v>
          </cell>
          <cell r="B37">
            <v>199</v>
          </cell>
        </row>
        <row r="38">
          <cell r="A38" t="str">
            <v>Irupi</v>
          </cell>
          <cell r="B38">
            <v>6</v>
          </cell>
        </row>
        <row r="39">
          <cell r="A39" t="str">
            <v>Itaguaçu</v>
          </cell>
          <cell r="B39">
            <v>54</v>
          </cell>
        </row>
        <row r="40">
          <cell r="A40" t="str">
            <v>Itapemirim</v>
          </cell>
          <cell r="B40">
            <v>74</v>
          </cell>
        </row>
        <row r="41">
          <cell r="A41" t="str">
            <v>Itarana</v>
          </cell>
          <cell r="B41">
            <v>22</v>
          </cell>
        </row>
        <row r="42">
          <cell r="A42" t="str">
            <v>Jaguaré</v>
          </cell>
          <cell r="B42">
            <v>101</v>
          </cell>
        </row>
        <row r="43">
          <cell r="A43" t="str">
            <v>Jerônimo Monteiro</v>
          </cell>
          <cell r="B43">
            <v>278</v>
          </cell>
        </row>
        <row r="44">
          <cell r="A44" t="str">
            <v>João Neiva</v>
          </cell>
          <cell r="B44">
            <v>81</v>
          </cell>
        </row>
        <row r="45">
          <cell r="A45" t="str">
            <v>Laranja da Terra</v>
          </cell>
          <cell r="B45">
            <v>11</v>
          </cell>
        </row>
        <row r="46">
          <cell r="A46" t="str">
            <v>Linhares</v>
          </cell>
          <cell r="B46">
            <v>395</v>
          </cell>
        </row>
        <row r="47">
          <cell r="A47" t="str">
            <v>Marataízes</v>
          </cell>
          <cell r="B47">
            <v>205</v>
          </cell>
        </row>
        <row r="48">
          <cell r="A48" t="str">
            <v>Marechal Floriano</v>
          </cell>
          <cell r="B48">
            <v>94</v>
          </cell>
        </row>
        <row r="49">
          <cell r="A49" t="str">
            <v>Marilândia</v>
          </cell>
          <cell r="B49">
            <v>54</v>
          </cell>
        </row>
        <row r="50">
          <cell r="A50" t="str">
            <v>Mimoso do Sul</v>
          </cell>
          <cell r="B50">
            <v>74</v>
          </cell>
        </row>
        <row r="51">
          <cell r="A51" t="str">
            <v>Montanha</v>
          </cell>
          <cell r="B51">
            <v>181</v>
          </cell>
        </row>
        <row r="52">
          <cell r="A52" t="str">
            <v>Muniz Freire</v>
          </cell>
          <cell r="B52">
            <v>28</v>
          </cell>
        </row>
        <row r="53">
          <cell r="A53" t="str">
            <v>Muqui</v>
          </cell>
          <cell r="B53">
            <v>21</v>
          </cell>
        </row>
        <row r="54">
          <cell r="A54" t="str">
            <v>Nova Venécia</v>
          </cell>
          <cell r="B54">
            <v>134</v>
          </cell>
        </row>
        <row r="55">
          <cell r="A55" t="str">
            <v>Pancas</v>
          </cell>
          <cell r="B55">
            <v>17</v>
          </cell>
        </row>
        <row r="56">
          <cell r="A56" t="str">
            <v>Pedro Canário</v>
          </cell>
          <cell r="B56">
            <v>74</v>
          </cell>
        </row>
        <row r="57">
          <cell r="A57" t="str">
            <v>Pinheiros</v>
          </cell>
          <cell r="B57">
            <v>131</v>
          </cell>
        </row>
        <row r="58">
          <cell r="A58" t="str">
            <v>Piúma</v>
          </cell>
          <cell r="B58">
            <v>58</v>
          </cell>
        </row>
        <row r="59">
          <cell r="A59" t="str">
            <v>Ponto Belo</v>
          </cell>
          <cell r="B59">
            <v>14</v>
          </cell>
        </row>
        <row r="60">
          <cell r="A60" t="str">
            <v>Presidente Kennedy</v>
          </cell>
          <cell r="B60">
            <v>23</v>
          </cell>
        </row>
        <row r="61">
          <cell r="A61" t="str">
            <v>Rio Bananal</v>
          </cell>
          <cell r="B61">
            <v>27</v>
          </cell>
        </row>
        <row r="62">
          <cell r="A62" t="str">
            <v>Rio Novo do Sul</v>
          </cell>
          <cell r="B62">
            <v>18</v>
          </cell>
        </row>
        <row r="63">
          <cell r="A63" t="str">
            <v>Santa Leopoldina</v>
          </cell>
          <cell r="B63">
            <v>1</v>
          </cell>
        </row>
        <row r="64">
          <cell r="A64" t="str">
            <v>Santa Maria de Jetibá</v>
          </cell>
          <cell r="B64">
            <v>104</v>
          </cell>
        </row>
        <row r="65">
          <cell r="A65" t="str">
            <v>Santa Teresa</v>
          </cell>
          <cell r="B65">
            <v>109</v>
          </cell>
        </row>
        <row r="66">
          <cell r="A66" t="str">
            <v>São Domingos do Norte</v>
          </cell>
          <cell r="B66">
            <v>19</v>
          </cell>
        </row>
        <row r="67">
          <cell r="A67" t="str">
            <v>São Gabriel da Palha</v>
          </cell>
          <cell r="B67">
            <v>13</v>
          </cell>
        </row>
        <row r="68">
          <cell r="A68" t="str">
            <v>São José do Calçado</v>
          </cell>
          <cell r="B68">
            <v>50</v>
          </cell>
        </row>
        <row r="69">
          <cell r="A69" t="str">
            <v>São Mateus</v>
          </cell>
          <cell r="B69">
            <v>849</v>
          </cell>
        </row>
        <row r="70">
          <cell r="A70" t="str">
            <v>São Roque do Canaã</v>
          </cell>
          <cell r="B70">
            <v>44</v>
          </cell>
        </row>
        <row r="71">
          <cell r="A71" t="str">
            <v>Serra</v>
          </cell>
          <cell r="B71">
            <v>5195</v>
          </cell>
        </row>
        <row r="72">
          <cell r="A72" t="str">
            <v>Sooretama</v>
          </cell>
          <cell r="B72">
            <v>77</v>
          </cell>
        </row>
        <row r="73">
          <cell r="A73" t="str">
            <v>Vargem Alta</v>
          </cell>
          <cell r="B73">
            <v>80</v>
          </cell>
        </row>
        <row r="74">
          <cell r="A74" t="str">
            <v>Venda Nova do Imigrante</v>
          </cell>
          <cell r="B74">
            <v>131</v>
          </cell>
        </row>
        <row r="75">
          <cell r="A75" t="str">
            <v>Viana</v>
          </cell>
          <cell r="B75">
            <v>536</v>
          </cell>
        </row>
        <row r="76">
          <cell r="A76" t="str">
            <v>Vila Pavão</v>
          </cell>
          <cell r="B76">
            <v>53</v>
          </cell>
        </row>
        <row r="77">
          <cell r="A77" t="str">
            <v>Vila Valério</v>
          </cell>
          <cell r="B77">
            <v>37</v>
          </cell>
        </row>
        <row r="78">
          <cell r="A78" t="str">
            <v>Vila Velha</v>
          </cell>
          <cell r="B78">
            <v>4184</v>
          </cell>
        </row>
        <row r="79">
          <cell r="A79" t="str">
            <v>Vitória</v>
          </cell>
          <cell r="B79">
            <v>3128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B ATÉ 30 DIAS_PROCEDENCIA"/>
      <sheetName val="HB ATÉ 30 DIAS_RESIDENCIA"/>
      <sheetName val="TABDIN&lt;=30D"/>
      <sheetName val="TABDIN&lt;=2D"/>
      <sheetName val="TABDIN&lt;=1D"/>
      <sheetName val="Sheet1"/>
      <sheetName val="Filtr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R"/>
      <sheetName val="Tabdin"/>
      <sheetName val="Sheet1"/>
      <sheetName val="Filtros"/>
    </sheetNames>
    <sheetDataSet>
      <sheetData sheetId="0"/>
      <sheetData sheetId="1">
        <row r="8">
          <cell r="D8" t="str">
            <v>Afonso Cláudio</v>
          </cell>
          <cell r="E8">
            <v>48</v>
          </cell>
        </row>
        <row r="9">
          <cell r="D9" t="str">
            <v>Água Doce do Norte</v>
          </cell>
          <cell r="E9">
            <v>16</v>
          </cell>
        </row>
        <row r="10">
          <cell r="D10" t="str">
            <v>Águia Branca</v>
          </cell>
          <cell r="E10">
            <v>18</v>
          </cell>
        </row>
        <row r="11">
          <cell r="D11" t="str">
            <v>Alegre</v>
          </cell>
          <cell r="E11">
            <v>66</v>
          </cell>
        </row>
        <row r="12">
          <cell r="D12" t="str">
            <v>Alfredo Chaves</v>
          </cell>
          <cell r="E12">
            <v>30</v>
          </cell>
        </row>
        <row r="13">
          <cell r="D13" t="str">
            <v>Alto Rio Novo</v>
          </cell>
          <cell r="E13">
            <v>14</v>
          </cell>
        </row>
        <row r="14">
          <cell r="D14" t="str">
            <v>Anchieta</v>
          </cell>
          <cell r="E14">
            <v>67</v>
          </cell>
        </row>
        <row r="15">
          <cell r="D15" t="str">
            <v>Apiacá</v>
          </cell>
          <cell r="E15">
            <v>9</v>
          </cell>
        </row>
        <row r="16">
          <cell r="D16" t="str">
            <v>Aracruz</v>
          </cell>
          <cell r="E16">
            <v>258</v>
          </cell>
        </row>
        <row r="17">
          <cell r="D17" t="str">
            <v>Atílio Vivacqua</v>
          </cell>
          <cell r="E17">
            <v>34</v>
          </cell>
        </row>
        <row r="18">
          <cell r="D18" t="str">
            <v>Baixo Guandu</v>
          </cell>
          <cell r="E18">
            <v>38</v>
          </cell>
        </row>
        <row r="19">
          <cell r="D19" t="str">
            <v>Barra de São Francisco</v>
          </cell>
          <cell r="E19">
            <v>90</v>
          </cell>
        </row>
        <row r="20">
          <cell r="D20" t="str">
            <v>Boa Esperança</v>
          </cell>
          <cell r="E20">
            <v>26</v>
          </cell>
        </row>
        <row r="21">
          <cell r="D21" t="str">
            <v>Bom Jesus do Norte</v>
          </cell>
          <cell r="E21">
            <v>7</v>
          </cell>
        </row>
        <row r="22">
          <cell r="D22" t="str">
            <v>Brejetuba</v>
          </cell>
          <cell r="E22">
            <v>41</v>
          </cell>
        </row>
        <row r="23">
          <cell r="D23" t="str">
            <v>Cachoeiro de Itapemirim</v>
          </cell>
          <cell r="E23">
            <v>376</v>
          </cell>
        </row>
        <row r="24">
          <cell r="D24" t="str">
            <v>Cariacica</v>
          </cell>
          <cell r="E24">
            <v>813</v>
          </cell>
        </row>
        <row r="25">
          <cell r="D25" t="str">
            <v>Castelo</v>
          </cell>
          <cell r="E25">
            <v>82</v>
          </cell>
        </row>
        <row r="26">
          <cell r="D26" t="str">
            <v>Colatina</v>
          </cell>
          <cell r="E26">
            <v>225</v>
          </cell>
        </row>
        <row r="27">
          <cell r="D27" t="str">
            <v>Conceição da Barra</v>
          </cell>
          <cell r="E27">
            <v>88</v>
          </cell>
        </row>
        <row r="28">
          <cell r="D28" t="str">
            <v>Conceição do Castelo</v>
          </cell>
          <cell r="E28">
            <v>21</v>
          </cell>
        </row>
        <row r="29">
          <cell r="D29" t="str">
            <v>Divino de São Lourenço</v>
          </cell>
          <cell r="E29">
            <v>9</v>
          </cell>
        </row>
        <row r="30">
          <cell r="D30" t="str">
            <v>Domingos Martins</v>
          </cell>
          <cell r="E30">
            <v>83</v>
          </cell>
        </row>
        <row r="31">
          <cell r="D31" t="str">
            <v>Dores do Rio Preto</v>
          </cell>
          <cell r="E31">
            <v>16</v>
          </cell>
        </row>
        <row r="32">
          <cell r="D32" t="str">
            <v>Ecoporanga</v>
          </cell>
          <cell r="E32">
            <v>48</v>
          </cell>
        </row>
        <row r="33">
          <cell r="D33" t="str">
            <v>Fundão</v>
          </cell>
          <cell r="E33">
            <v>39</v>
          </cell>
        </row>
        <row r="34">
          <cell r="D34" t="str">
            <v>Governador Lindenberg</v>
          </cell>
          <cell r="E34">
            <v>28</v>
          </cell>
        </row>
        <row r="35">
          <cell r="D35" t="str">
            <v>Guaçuí</v>
          </cell>
          <cell r="E35">
            <v>52</v>
          </cell>
        </row>
        <row r="36">
          <cell r="D36" t="str">
            <v>Guarapari</v>
          </cell>
          <cell r="E36">
            <v>234</v>
          </cell>
        </row>
        <row r="37">
          <cell r="D37" t="str">
            <v>Ibatiba</v>
          </cell>
          <cell r="E37">
            <v>64</v>
          </cell>
        </row>
        <row r="38">
          <cell r="D38" t="str">
            <v>Ibiraçu</v>
          </cell>
          <cell r="E38">
            <v>23</v>
          </cell>
        </row>
        <row r="39">
          <cell r="D39" t="str">
            <v>Ibitirama</v>
          </cell>
          <cell r="E39">
            <v>37</v>
          </cell>
        </row>
        <row r="40">
          <cell r="D40" t="str">
            <v>Iconha</v>
          </cell>
          <cell r="E40">
            <v>17</v>
          </cell>
        </row>
        <row r="41">
          <cell r="D41" t="str">
            <v>Irupi</v>
          </cell>
          <cell r="E41">
            <v>26</v>
          </cell>
        </row>
        <row r="42">
          <cell r="D42" t="str">
            <v>Itaguaçu</v>
          </cell>
          <cell r="E42">
            <v>24</v>
          </cell>
        </row>
        <row r="43">
          <cell r="D43" t="str">
            <v>Itapemirim</v>
          </cell>
          <cell r="E43">
            <v>92</v>
          </cell>
        </row>
        <row r="44">
          <cell r="D44" t="str">
            <v>Itarana</v>
          </cell>
          <cell r="E44">
            <v>18</v>
          </cell>
        </row>
        <row r="45">
          <cell r="D45" t="str">
            <v>Iúna</v>
          </cell>
          <cell r="E45">
            <v>56</v>
          </cell>
        </row>
        <row r="46">
          <cell r="D46" t="str">
            <v>Jaguaré</v>
          </cell>
          <cell r="E46">
            <v>79</v>
          </cell>
        </row>
        <row r="47">
          <cell r="D47" t="str">
            <v>Jerônimo Monteiro</v>
          </cell>
          <cell r="E47">
            <v>28</v>
          </cell>
        </row>
        <row r="48">
          <cell r="D48" t="str">
            <v>João Neiva</v>
          </cell>
          <cell r="E48">
            <v>30</v>
          </cell>
        </row>
        <row r="49">
          <cell r="D49" t="str">
            <v>Laranja da Terra</v>
          </cell>
          <cell r="E49">
            <v>22</v>
          </cell>
        </row>
        <row r="50">
          <cell r="D50" t="str">
            <v>Linhares</v>
          </cell>
          <cell r="E50">
            <v>428</v>
          </cell>
        </row>
        <row r="51">
          <cell r="D51" t="str">
            <v>Mantenópolis</v>
          </cell>
          <cell r="E51">
            <v>26</v>
          </cell>
        </row>
        <row r="52">
          <cell r="D52" t="str">
            <v>Marataízes</v>
          </cell>
          <cell r="E52">
            <v>77</v>
          </cell>
        </row>
        <row r="53">
          <cell r="D53" t="str">
            <v>Marechal Floriano</v>
          </cell>
          <cell r="E53">
            <v>22</v>
          </cell>
        </row>
        <row r="54">
          <cell r="D54" t="str">
            <v>Marilândia</v>
          </cell>
          <cell r="E54">
            <v>28</v>
          </cell>
        </row>
        <row r="55">
          <cell r="D55" t="str">
            <v>Mimoso do Sul</v>
          </cell>
          <cell r="E55">
            <v>47</v>
          </cell>
        </row>
        <row r="56">
          <cell r="D56" t="str">
            <v>Montanha</v>
          </cell>
          <cell r="E56">
            <v>49</v>
          </cell>
        </row>
        <row r="57">
          <cell r="D57" t="str">
            <v>Mucurici</v>
          </cell>
          <cell r="E57">
            <v>13</v>
          </cell>
        </row>
        <row r="58">
          <cell r="D58" t="str">
            <v>Muniz Freire</v>
          </cell>
          <cell r="E58">
            <v>29</v>
          </cell>
        </row>
        <row r="59">
          <cell r="D59" t="str">
            <v>Muqui</v>
          </cell>
          <cell r="E59">
            <v>31</v>
          </cell>
        </row>
        <row r="60">
          <cell r="D60" t="str">
            <v>Nova Venécia</v>
          </cell>
          <cell r="E60">
            <v>119</v>
          </cell>
        </row>
        <row r="61">
          <cell r="D61" t="str">
            <v>Pancas</v>
          </cell>
          <cell r="E61">
            <v>38</v>
          </cell>
        </row>
        <row r="62">
          <cell r="D62" t="str">
            <v>Pedro Canário</v>
          </cell>
          <cell r="E62">
            <v>52</v>
          </cell>
        </row>
        <row r="63">
          <cell r="D63" t="str">
            <v>Pinheiros</v>
          </cell>
          <cell r="E63">
            <v>67</v>
          </cell>
        </row>
        <row r="64">
          <cell r="D64" t="str">
            <v>Piúma</v>
          </cell>
          <cell r="E64">
            <v>34</v>
          </cell>
        </row>
        <row r="65">
          <cell r="D65" t="str">
            <v>Ponto Belo</v>
          </cell>
          <cell r="E65">
            <v>13</v>
          </cell>
        </row>
        <row r="66">
          <cell r="D66" t="str">
            <v>Presidente Kennedy</v>
          </cell>
          <cell r="E66">
            <v>31</v>
          </cell>
        </row>
        <row r="67">
          <cell r="D67" t="str">
            <v>Rio Bananal</v>
          </cell>
          <cell r="E67">
            <v>58</v>
          </cell>
        </row>
        <row r="68">
          <cell r="D68" t="str">
            <v>Rio Novo do Sul</v>
          </cell>
          <cell r="E68">
            <v>28</v>
          </cell>
        </row>
        <row r="69">
          <cell r="D69" t="str">
            <v>Santa Leopoldina</v>
          </cell>
          <cell r="E69">
            <v>16</v>
          </cell>
        </row>
        <row r="70">
          <cell r="D70" t="str">
            <v>Santa Maria de Jetibá</v>
          </cell>
          <cell r="E70">
            <v>100</v>
          </cell>
        </row>
        <row r="71">
          <cell r="D71" t="str">
            <v>Santa Teresa</v>
          </cell>
          <cell r="E71">
            <v>46</v>
          </cell>
        </row>
        <row r="72">
          <cell r="D72" t="str">
            <v>São Domingos do Norte</v>
          </cell>
          <cell r="E72">
            <v>20</v>
          </cell>
        </row>
        <row r="73">
          <cell r="D73" t="str">
            <v>São Gabriel da Palha</v>
          </cell>
          <cell r="E73">
            <v>100</v>
          </cell>
        </row>
        <row r="74">
          <cell r="D74" t="str">
            <v>São José do Calçado</v>
          </cell>
          <cell r="E74">
            <v>21</v>
          </cell>
        </row>
        <row r="75">
          <cell r="D75" t="str">
            <v>São Mateus</v>
          </cell>
          <cell r="E75">
            <v>242</v>
          </cell>
        </row>
        <row r="76">
          <cell r="D76" t="str">
            <v>São Roque do Canaã</v>
          </cell>
          <cell r="E76">
            <v>22</v>
          </cell>
        </row>
        <row r="77">
          <cell r="D77" t="str">
            <v>Serra</v>
          </cell>
          <cell r="E77">
            <v>1117</v>
          </cell>
        </row>
        <row r="78">
          <cell r="D78" t="str">
            <v>Sooretama</v>
          </cell>
          <cell r="E78">
            <v>86</v>
          </cell>
        </row>
        <row r="79">
          <cell r="D79" t="str">
            <v>Vargem Alta</v>
          </cell>
          <cell r="E79">
            <v>50</v>
          </cell>
        </row>
        <row r="80">
          <cell r="D80" t="str">
            <v>Venda Nova do Imigrante</v>
          </cell>
          <cell r="E80">
            <v>69</v>
          </cell>
        </row>
        <row r="81">
          <cell r="D81" t="str">
            <v>Viana</v>
          </cell>
          <cell r="E81">
            <v>180</v>
          </cell>
        </row>
        <row r="82">
          <cell r="D82" t="str">
            <v>Vila Pavão</v>
          </cell>
          <cell r="E82">
            <v>18</v>
          </cell>
        </row>
        <row r="83">
          <cell r="D83" t="str">
            <v>Vila Valério</v>
          </cell>
          <cell r="E83">
            <v>34</v>
          </cell>
        </row>
        <row r="84">
          <cell r="D84" t="str">
            <v>Vila Velha</v>
          </cell>
          <cell r="E84">
            <v>802</v>
          </cell>
        </row>
        <row r="85">
          <cell r="D85" t="str">
            <v>Vitória</v>
          </cell>
          <cell r="E85">
            <v>535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ID - procedenci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P96"/>
  <sheetViews>
    <sheetView topLeftCell="A49" workbookViewId="0">
      <selection activeCell="M80" sqref="M80"/>
    </sheetView>
  </sheetViews>
  <sheetFormatPr defaultColWidth="9" defaultRowHeight="15"/>
  <cols>
    <col min="1" max="1" width="18.140625" customWidth="1"/>
    <col min="2" max="2" width="23.85546875" customWidth="1"/>
    <col min="3" max="11" width="13" customWidth="1"/>
    <col min="12" max="12" width="10.140625" customWidth="1"/>
    <col min="13" max="16" width="14.28515625" customWidth="1"/>
  </cols>
  <sheetData>
    <row r="1" spans="1:16">
      <c r="C1" s="333">
        <v>0.9</v>
      </c>
      <c r="D1" s="334"/>
      <c r="E1" s="335">
        <v>0.95</v>
      </c>
      <c r="F1" s="336"/>
      <c r="G1" s="336"/>
      <c r="H1" s="336"/>
      <c r="I1" s="336"/>
      <c r="J1" s="336"/>
      <c r="K1" s="336"/>
      <c r="L1" s="336"/>
    </row>
    <row r="2" spans="1:16" ht="59.25" customHeight="1">
      <c r="A2" s="2" t="s">
        <v>5</v>
      </c>
      <c r="B2" s="2" t="s">
        <v>6</v>
      </c>
      <c r="C2" s="3" t="s">
        <v>15</v>
      </c>
      <c r="D2" s="3" t="s">
        <v>33</v>
      </c>
      <c r="E2" s="3" t="s">
        <v>17</v>
      </c>
      <c r="F2" s="3" t="s">
        <v>19</v>
      </c>
      <c r="G2" s="3" t="s">
        <v>21</v>
      </c>
      <c r="H2" s="3" t="s">
        <v>29</v>
      </c>
      <c r="I2" s="3" t="s">
        <v>23</v>
      </c>
      <c r="J2" s="3" t="s">
        <v>25</v>
      </c>
      <c r="K2" s="3" t="s">
        <v>27</v>
      </c>
      <c r="L2" s="3" t="s">
        <v>31</v>
      </c>
      <c r="M2" s="3" t="s">
        <v>201</v>
      </c>
      <c r="N2" s="3" t="s">
        <v>202</v>
      </c>
      <c r="O2" s="3" t="s">
        <v>203</v>
      </c>
      <c r="P2" s="3" t="s">
        <v>204</v>
      </c>
    </row>
    <row r="3" spans="1:16">
      <c r="A3" s="4" t="s">
        <v>40</v>
      </c>
      <c r="B3" s="4" t="s">
        <v>41</v>
      </c>
      <c r="C3" s="5">
        <f>'CV Rotina &lt;2A - procedência'!K3</f>
        <v>0.73949579831932777</v>
      </c>
      <c r="D3" s="5">
        <f>'CV Rotina &lt;2A - procedência'!AC3</f>
        <v>0.84453781512605042</v>
      </c>
      <c r="E3" s="5">
        <f>'CV Rotina &lt;2A - procedência'!M3</f>
        <v>0.83193277310924374</v>
      </c>
      <c r="F3" s="5">
        <f>'CV Rotina &lt;2A - procedência'!O3</f>
        <v>0.82352941176470584</v>
      </c>
      <c r="G3" s="5">
        <f>'CV Rotina &lt;2A - procedência'!Q3</f>
        <v>0.80672268907563027</v>
      </c>
      <c r="H3" s="5">
        <f>'CV Rotina &lt;2A - procedência'!Y3</f>
        <v>0.99159663865546221</v>
      </c>
      <c r="I3" s="5">
        <f>'CV Rotina &lt;2A - procedência'!S3</f>
        <v>0.8529411764705882</v>
      </c>
      <c r="J3" s="5">
        <f>'CV Rotina &lt;2A - procedência'!U3</f>
        <v>0.88235294117647056</v>
      </c>
      <c r="K3" s="5">
        <f>'CV Rotina &lt;2A - procedência'!W3</f>
        <v>1.0588235294117647</v>
      </c>
      <c r="L3" s="5">
        <f>'CV Rotina &lt;2A - procedência'!AA3</f>
        <v>1.0504201680672269</v>
      </c>
      <c r="M3" s="4">
        <f t="shared" ref="M3:M34" si="0">COUNTIF(C3:D3,"&gt;=0,9")</f>
        <v>0</v>
      </c>
      <c r="N3" s="4">
        <f t="shared" ref="N3:N34" si="1">COUNTIFS(E3:L3,"&gt;=0,95")</f>
        <v>3</v>
      </c>
      <c r="O3" s="4">
        <f>SUM(M3:N3)</f>
        <v>3</v>
      </c>
      <c r="P3" s="4">
        <f>COUNTIF(E3:H3,"&gt;=0,95")</f>
        <v>1</v>
      </c>
    </row>
    <row r="4" spans="1:16">
      <c r="A4" s="4" t="s">
        <v>43</v>
      </c>
      <c r="B4" s="4" t="s">
        <v>44</v>
      </c>
      <c r="C4" s="5">
        <f>'CV Rotina &lt;2A - procedência'!K4</f>
        <v>0.40769230769230769</v>
      </c>
      <c r="D4" s="5">
        <f>'CV Rotina &lt;2A - procedência'!AC4</f>
        <v>0.83076923076923082</v>
      </c>
      <c r="E4" s="5">
        <f>'CV Rotina &lt;2A - procedência'!M4</f>
        <v>0.81538461538461537</v>
      </c>
      <c r="F4" s="5">
        <f>'CV Rotina &lt;2A - procedência'!O4</f>
        <v>0.79230769230769227</v>
      </c>
      <c r="G4" s="5">
        <f>'CV Rotina &lt;2A - procedência'!Q4</f>
        <v>0.75384615384615383</v>
      </c>
      <c r="H4" s="5">
        <f>'CV Rotina &lt;2A - procedência'!Y4</f>
        <v>0.7153846153846154</v>
      </c>
      <c r="I4" s="5">
        <f>'CV Rotina &lt;2A - procedência'!S4</f>
        <v>0.7615384615384615</v>
      </c>
      <c r="J4" s="5">
        <f>'CV Rotina &lt;2A - procedência'!U4</f>
        <v>0.55384615384615388</v>
      </c>
      <c r="K4" s="5">
        <f>'CV Rotina &lt;2A - procedência'!W4</f>
        <v>0.69230769230769229</v>
      </c>
      <c r="L4" s="5">
        <f>'CV Rotina &lt;2A - procedência'!AA4</f>
        <v>0.67692307692307696</v>
      </c>
      <c r="M4" s="4">
        <f t="shared" si="0"/>
        <v>0</v>
      </c>
      <c r="N4" s="4">
        <f t="shared" si="1"/>
        <v>0</v>
      </c>
      <c r="O4" s="4">
        <f t="shared" ref="O4:O67" si="2">SUM(M4:N4)</f>
        <v>0</v>
      </c>
      <c r="P4" s="4">
        <f t="shared" ref="P4:P67" si="3">COUNTIF(E4:H4,"&gt;=0,95")</f>
        <v>0</v>
      </c>
    </row>
    <row r="5" spans="1:16">
      <c r="A5" s="4" t="s">
        <v>47</v>
      </c>
      <c r="B5" s="4" t="s">
        <v>48</v>
      </c>
      <c r="C5" s="5">
        <f>'CV Rotina &lt;2A - procedência'!K5</f>
        <v>0.69387755102040816</v>
      </c>
      <c r="D5" s="5">
        <f>'CV Rotina &lt;2A - procedência'!AC5</f>
        <v>0.94897959183673475</v>
      </c>
      <c r="E5" s="5">
        <f>'CV Rotina &lt;2A - procedência'!M5</f>
        <v>1</v>
      </c>
      <c r="F5" s="5">
        <f>'CV Rotina &lt;2A - procedência'!O5</f>
        <v>1</v>
      </c>
      <c r="G5" s="5">
        <f>'CV Rotina &lt;2A - procedência'!Q5</f>
        <v>0.86734693877551017</v>
      </c>
      <c r="H5" s="5">
        <f>'CV Rotina &lt;2A - procedência'!Y5</f>
        <v>1.1326530612244898</v>
      </c>
      <c r="I5" s="5">
        <f>'CV Rotina &lt;2A - procedência'!S5</f>
        <v>0.96938775510204078</v>
      </c>
      <c r="J5" s="5">
        <f>'CV Rotina &lt;2A - procedência'!U5</f>
        <v>1.1122448979591837</v>
      </c>
      <c r="K5" s="5">
        <f>'CV Rotina &lt;2A - procedência'!W5</f>
        <v>0.91836734693877553</v>
      </c>
      <c r="L5" s="5">
        <f>'CV Rotina &lt;2A - procedência'!AA5</f>
        <v>0.96938775510204078</v>
      </c>
      <c r="M5" s="4">
        <f t="shared" si="0"/>
        <v>1</v>
      </c>
      <c r="N5" s="4">
        <f t="shared" si="1"/>
        <v>6</v>
      </c>
      <c r="O5" s="4">
        <f t="shared" si="2"/>
        <v>7</v>
      </c>
      <c r="P5" s="4">
        <f t="shared" si="3"/>
        <v>3</v>
      </c>
    </row>
    <row r="6" spans="1:16">
      <c r="A6" s="4" t="s">
        <v>49</v>
      </c>
      <c r="B6" s="4" t="s">
        <v>50</v>
      </c>
      <c r="C6" s="5">
        <f>'CV Rotina &lt;2A - procedência'!K6</f>
        <v>0.63926174496644295</v>
      </c>
      <c r="D6" s="5">
        <f>'CV Rotina &lt;2A - procedência'!AC6</f>
        <v>1.0671140939597317</v>
      </c>
      <c r="E6" s="5">
        <f>'CV Rotina &lt;2A - procedência'!M6</f>
        <v>0.98154362416107388</v>
      </c>
      <c r="F6" s="5">
        <f>'CV Rotina &lt;2A - procedência'!O6</f>
        <v>0.98154362416107388</v>
      </c>
      <c r="G6" s="5">
        <f>'CV Rotina &lt;2A - procedência'!Q6</f>
        <v>1.0620805369127517</v>
      </c>
      <c r="H6" s="5">
        <f>'CV Rotina &lt;2A - procedência'!Y6</f>
        <v>1.1526845637583893</v>
      </c>
      <c r="I6" s="5">
        <f>'CV Rotina &lt;2A - procedência'!S6</f>
        <v>1.0318791946308725</v>
      </c>
      <c r="J6" s="5">
        <f>'CV Rotina &lt;2A - procedência'!U6</f>
        <v>0.96140939597315445</v>
      </c>
      <c r="K6" s="5">
        <f>'CV Rotina &lt;2A - procedência'!W6</f>
        <v>1.0218120805369129</v>
      </c>
      <c r="L6" s="5">
        <f>'CV Rotina &lt;2A - procedência'!AA6</f>
        <v>1.0268456375838926</v>
      </c>
      <c r="M6" s="4">
        <f t="shared" si="0"/>
        <v>1</v>
      </c>
      <c r="N6" s="4">
        <f t="shared" si="1"/>
        <v>8</v>
      </c>
      <c r="O6" s="4">
        <f t="shared" si="2"/>
        <v>9</v>
      </c>
      <c r="P6" s="4">
        <f t="shared" si="3"/>
        <v>4</v>
      </c>
    </row>
    <row r="7" spans="1:16">
      <c r="A7" s="4" t="s">
        <v>49</v>
      </c>
      <c r="B7" s="4" t="s">
        <v>51</v>
      </c>
      <c r="C7" s="5">
        <f>'CV Rotina &lt;2A - procedência'!K7</f>
        <v>0.48780487804878048</v>
      </c>
      <c r="D7" s="5">
        <f>'CV Rotina &lt;2A - procedência'!AC7</f>
        <v>0.96341463414634143</v>
      </c>
      <c r="E7" s="5">
        <f>'CV Rotina &lt;2A - procedência'!M7</f>
        <v>0.85365853658536583</v>
      </c>
      <c r="F7" s="5">
        <f>'CV Rotina &lt;2A - procedência'!O7</f>
        <v>0.84146341463414631</v>
      </c>
      <c r="G7" s="5">
        <f>'CV Rotina &lt;2A - procedência'!Q7</f>
        <v>0.80487804878048785</v>
      </c>
      <c r="H7" s="5">
        <f>'CV Rotina &lt;2A - procedência'!Y7</f>
        <v>1.024390243902439</v>
      </c>
      <c r="I7" s="5">
        <f>'CV Rotina &lt;2A - procedência'!S7</f>
        <v>0.76829268292682928</v>
      </c>
      <c r="J7" s="5">
        <f>'CV Rotina &lt;2A - procedência'!U7</f>
        <v>0.82926829268292679</v>
      </c>
      <c r="K7" s="5">
        <f>'CV Rotina &lt;2A - procedência'!W7</f>
        <v>0.98780487804878048</v>
      </c>
      <c r="L7" s="5">
        <f>'CV Rotina &lt;2A - procedência'!AA7</f>
        <v>1</v>
      </c>
      <c r="M7" s="4">
        <f t="shared" si="0"/>
        <v>1</v>
      </c>
      <c r="N7" s="4">
        <f t="shared" si="1"/>
        <v>3</v>
      </c>
      <c r="O7" s="4">
        <f t="shared" si="2"/>
        <v>4</v>
      </c>
      <c r="P7" s="4">
        <f t="shared" si="3"/>
        <v>1</v>
      </c>
    </row>
    <row r="8" spans="1:16">
      <c r="A8" s="4" t="s">
        <v>47</v>
      </c>
      <c r="B8" s="4" t="s">
        <v>52</v>
      </c>
      <c r="C8" s="5">
        <f>'CV Rotina &lt;2A - procedência'!K8</f>
        <v>0.4285714285714286</v>
      </c>
      <c r="D8" s="5">
        <f>'CV Rotina &lt;2A - procedência'!AC8</f>
        <v>1.0714285714285714</v>
      </c>
      <c r="E8" s="5">
        <f>'CV Rotina &lt;2A - procedência'!M8</f>
        <v>0.98901098901098905</v>
      </c>
      <c r="F8" s="5">
        <f>'CV Rotina &lt;2A - procedência'!O8</f>
        <v>0.98901098901098905</v>
      </c>
      <c r="G8" s="5">
        <f>'CV Rotina &lt;2A - procedência'!Q8</f>
        <v>1.054945054945055</v>
      </c>
      <c r="H8" s="5">
        <f>'CV Rotina &lt;2A - procedência'!Y8</f>
        <v>1.3516483516483517</v>
      </c>
      <c r="I8" s="5">
        <f>'CV Rotina &lt;2A - procedência'!S8</f>
        <v>1.054945054945055</v>
      </c>
      <c r="J8" s="5">
        <f>'CV Rotina &lt;2A - procedência'!U8</f>
        <v>1.0384615384615385</v>
      </c>
      <c r="K8" s="5">
        <f>'CV Rotina &lt;2A - procedência'!W8</f>
        <v>1.0054945054945055</v>
      </c>
      <c r="L8" s="5">
        <f>'CV Rotina &lt;2A - procedência'!AA8</f>
        <v>1.0054945054945055</v>
      </c>
      <c r="M8" s="4">
        <f t="shared" si="0"/>
        <v>1</v>
      </c>
      <c r="N8" s="4">
        <f t="shared" si="1"/>
        <v>8</v>
      </c>
      <c r="O8" s="4">
        <f t="shared" si="2"/>
        <v>9</v>
      </c>
      <c r="P8" s="4">
        <f t="shared" si="3"/>
        <v>4</v>
      </c>
    </row>
    <row r="9" spans="1:16">
      <c r="A9" s="4" t="s">
        <v>49</v>
      </c>
      <c r="B9" s="4" t="s">
        <v>53</v>
      </c>
      <c r="C9" s="5">
        <f>'CV Rotina &lt;2A - procedência'!K9</f>
        <v>0.45467422096317278</v>
      </c>
      <c r="D9" s="5">
        <f>'CV Rotina &lt;2A - procedência'!AC9</f>
        <v>1.0325779036827194</v>
      </c>
      <c r="E9" s="5">
        <f>'CV Rotina &lt;2A - procedência'!M9</f>
        <v>0.96033994334277617</v>
      </c>
      <c r="F9" s="5">
        <f>'CV Rotina &lt;2A - procedência'!O9</f>
        <v>0.96033994334277617</v>
      </c>
      <c r="G9" s="5">
        <f>'CV Rotina &lt;2A - procedência'!Q9</f>
        <v>0.943342776203966</v>
      </c>
      <c r="H9" s="5">
        <f>'CV Rotina &lt;2A - procedência'!Y9</f>
        <v>1.0070821529745042</v>
      </c>
      <c r="I9" s="5">
        <f>'CV Rotina &lt;2A - procedência'!S9</f>
        <v>0.88810198300283283</v>
      </c>
      <c r="J9" s="5">
        <f>'CV Rotina &lt;2A - procedência'!U9</f>
        <v>0.74362606232294615</v>
      </c>
      <c r="K9" s="5">
        <f>'CV Rotina &lt;2A - procedência'!W9</f>
        <v>1.1345609065155806</v>
      </c>
      <c r="L9" s="5">
        <f>'CV Rotina &lt;2A - procedência'!AA9</f>
        <v>1.1218130311614731</v>
      </c>
      <c r="M9" s="4">
        <f t="shared" si="0"/>
        <v>1</v>
      </c>
      <c r="N9" s="4">
        <f t="shared" si="1"/>
        <v>5</v>
      </c>
      <c r="O9" s="4">
        <f t="shared" si="2"/>
        <v>6</v>
      </c>
      <c r="P9" s="4">
        <f t="shared" si="3"/>
        <v>3</v>
      </c>
    </row>
    <row r="10" spans="1:16">
      <c r="A10" s="4" t="s">
        <v>49</v>
      </c>
      <c r="B10" s="4" t="s">
        <v>54</v>
      </c>
      <c r="C10" s="5">
        <f>'CV Rotina &lt;2A - procedência'!K10</f>
        <v>0.7</v>
      </c>
      <c r="D10" s="5">
        <f>'CV Rotina &lt;2A - procedência'!AC10</f>
        <v>0.78</v>
      </c>
      <c r="E10" s="5">
        <f>'CV Rotina &lt;2A - procedência'!M10</f>
        <v>0.7</v>
      </c>
      <c r="F10" s="5">
        <f>'CV Rotina &lt;2A - procedência'!O10</f>
        <v>0.7</v>
      </c>
      <c r="G10" s="5">
        <f>'CV Rotina &lt;2A - procedência'!Q10</f>
        <v>0.88</v>
      </c>
      <c r="H10" s="5">
        <f>'CV Rotina &lt;2A - procedência'!Y10</f>
        <v>0.94</v>
      </c>
      <c r="I10" s="5">
        <f>'CV Rotina &lt;2A - procedência'!S10</f>
        <v>0.9</v>
      </c>
      <c r="J10" s="5">
        <f>'CV Rotina &lt;2A - procedência'!U10</f>
        <v>0.68</v>
      </c>
      <c r="K10" s="5">
        <f>'CV Rotina &lt;2A - procedência'!W10</f>
        <v>0.86</v>
      </c>
      <c r="L10" s="5">
        <f>'CV Rotina &lt;2A - procedência'!AA10</f>
        <v>0.76</v>
      </c>
      <c r="M10" s="4">
        <f t="shared" si="0"/>
        <v>0</v>
      </c>
      <c r="N10" s="4">
        <f t="shared" si="1"/>
        <v>0</v>
      </c>
      <c r="O10" s="4">
        <f t="shared" si="2"/>
        <v>0</v>
      </c>
      <c r="P10" s="4">
        <f t="shared" si="3"/>
        <v>0</v>
      </c>
    </row>
    <row r="11" spans="1:16">
      <c r="A11" s="4" t="s">
        <v>40</v>
      </c>
      <c r="B11" s="4" t="s">
        <v>55</v>
      </c>
      <c r="C11" s="5">
        <f>'CV Rotina &lt;2A - procedência'!K11</f>
        <v>0.97912087912087908</v>
      </c>
      <c r="D11" s="5">
        <f>'CV Rotina &lt;2A - procedência'!AC11</f>
        <v>0.99010989010989015</v>
      </c>
      <c r="E11" s="5">
        <f>'CV Rotina &lt;2A - procedência'!M11</f>
        <v>0.94065934065934065</v>
      </c>
      <c r="F11" s="5">
        <f>'CV Rotina &lt;2A - procedência'!O11</f>
        <v>0.92307692307692313</v>
      </c>
      <c r="G11" s="5">
        <f>'CV Rotina &lt;2A - procedência'!Q11</f>
        <v>0.84725274725274724</v>
      </c>
      <c r="H11" s="5">
        <f>'CV Rotina &lt;2A - procedência'!Y11</f>
        <v>1.0824175824175823</v>
      </c>
      <c r="I11" s="5">
        <f>'CV Rotina &lt;2A - procedência'!S11</f>
        <v>0.91318681318681316</v>
      </c>
      <c r="J11" s="5">
        <f>'CV Rotina &lt;2A - procedência'!U11</f>
        <v>0.8340659340659341</v>
      </c>
      <c r="K11" s="5">
        <f>'CV Rotina &lt;2A - procedência'!W11</f>
        <v>0.96813186813186813</v>
      </c>
      <c r="L11" s="5">
        <f>'CV Rotina &lt;2A - procedência'!AA11</f>
        <v>0.96593406593406594</v>
      </c>
      <c r="M11" s="4">
        <f t="shared" si="0"/>
        <v>2</v>
      </c>
      <c r="N11" s="4">
        <f t="shared" si="1"/>
        <v>3</v>
      </c>
      <c r="O11" s="4">
        <f t="shared" si="2"/>
        <v>5</v>
      </c>
      <c r="P11" s="4">
        <f t="shared" si="3"/>
        <v>1</v>
      </c>
    </row>
    <row r="12" spans="1:16">
      <c r="A12" s="4" t="s">
        <v>49</v>
      </c>
      <c r="B12" s="4" t="s">
        <v>56</v>
      </c>
      <c r="C12" s="5">
        <f>'CV Rotina &lt;2A - procedência'!K12</f>
        <v>0.14150943396226415</v>
      </c>
      <c r="D12" s="5">
        <f>'CV Rotina &lt;2A - procedência'!AC12</f>
        <v>0.79245283018867929</v>
      </c>
      <c r="E12" s="5">
        <f>'CV Rotina &lt;2A - procedência'!M12</f>
        <v>0.73584905660377353</v>
      </c>
      <c r="F12" s="5">
        <f>'CV Rotina &lt;2A - procedência'!O12</f>
        <v>0.74528301886792447</v>
      </c>
      <c r="G12" s="5">
        <f>'CV Rotina &lt;2A - procedência'!Q12</f>
        <v>0.67924528301886788</v>
      </c>
      <c r="H12" s="5">
        <f>'CV Rotina &lt;2A - procedência'!Y12</f>
        <v>1.0849056603773586</v>
      </c>
      <c r="I12" s="5">
        <f>'CV Rotina &lt;2A - procedência'!S12</f>
        <v>0.82075471698113212</v>
      </c>
      <c r="J12" s="5">
        <f>'CV Rotina &lt;2A - procedência'!U12</f>
        <v>0.73584905660377353</v>
      </c>
      <c r="K12" s="5">
        <f>'CV Rotina &lt;2A - procedência'!W12</f>
        <v>1.1226415094339623</v>
      </c>
      <c r="L12" s="5">
        <f>'CV Rotina &lt;2A - procedência'!AA12</f>
        <v>1.1603773584905661</v>
      </c>
      <c r="M12" s="4">
        <f t="shared" si="0"/>
        <v>0</v>
      </c>
      <c r="N12" s="4">
        <f t="shared" si="1"/>
        <v>3</v>
      </c>
      <c r="O12" s="4">
        <f t="shared" si="2"/>
        <v>3</v>
      </c>
      <c r="P12" s="4">
        <f t="shared" si="3"/>
        <v>1</v>
      </c>
    </row>
    <row r="13" spans="1:16">
      <c r="A13" s="4" t="s">
        <v>47</v>
      </c>
      <c r="B13" s="4" t="s">
        <v>58</v>
      </c>
      <c r="C13" s="5">
        <f>'CV Rotina &lt;2A - procedência'!K13</f>
        <v>0.35344827586206895</v>
      </c>
      <c r="D13" s="5">
        <f>'CV Rotina &lt;2A - procedência'!AC13</f>
        <v>0.98706896551724133</v>
      </c>
      <c r="E13" s="5">
        <f>'CV Rotina &lt;2A - procedência'!M13</f>
        <v>0.89655172413793105</v>
      </c>
      <c r="F13" s="5">
        <f>'CV Rotina &lt;2A - procedência'!O13</f>
        <v>0.89224137931034486</v>
      </c>
      <c r="G13" s="5">
        <f>'CV Rotina &lt;2A - procedência'!Q13</f>
        <v>0.99568965517241381</v>
      </c>
      <c r="H13" s="5">
        <f>'CV Rotina &lt;2A - procedência'!Y13</f>
        <v>1.0344827586206897</v>
      </c>
      <c r="I13" s="5">
        <f>'CV Rotina &lt;2A - procedência'!S13</f>
        <v>0.95258620689655171</v>
      </c>
      <c r="J13" s="5">
        <f>'CV Rotina &lt;2A - procedência'!U13</f>
        <v>0.92241379310344829</v>
      </c>
      <c r="K13" s="5">
        <f>'CV Rotina &lt;2A - procedência'!W13</f>
        <v>0.92672413793103448</v>
      </c>
      <c r="L13" s="5">
        <f>'CV Rotina &lt;2A - procedência'!AA13</f>
        <v>0.9568965517241379</v>
      </c>
      <c r="M13" s="4">
        <f t="shared" si="0"/>
        <v>1</v>
      </c>
      <c r="N13" s="4">
        <f t="shared" si="1"/>
        <v>4</v>
      </c>
      <c r="O13" s="4">
        <f t="shared" si="2"/>
        <v>5</v>
      </c>
      <c r="P13" s="4">
        <f t="shared" si="3"/>
        <v>2</v>
      </c>
    </row>
    <row r="14" spans="1:16">
      <c r="A14" s="4" t="s">
        <v>43</v>
      </c>
      <c r="B14" s="4" t="s">
        <v>59</v>
      </c>
      <c r="C14" s="5">
        <f>'CV Rotina &lt;2A - procedência'!K14</f>
        <v>0.63373083475298131</v>
      </c>
      <c r="D14" s="5">
        <f>'CV Rotina &lt;2A - procedência'!AC14</f>
        <v>1.0170357751277683</v>
      </c>
      <c r="E14" s="5">
        <f>'CV Rotina &lt;2A - procedência'!M14</f>
        <v>0.90971039182282798</v>
      </c>
      <c r="F14" s="5">
        <f>'CV Rotina &lt;2A - procedência'!O14</f>
        <v>0.90459965928449748</v>
      </c>
      <c r="G14" s="5">
        <f>'CV Rotina &lt;2A - procedência'!Q14</f>
        <v>0.97103918228279396</v>
      </c>
      <c r="H14" s="5">
        <f>'CV Rotina &lt;2A - procedência'!Y14</f>
        <v>0.91737649063032367</v>
      </c>
      <c r="I14" s="5">
        <f>'CV Rotina &lt;2A - procedência'!S14</f>
        <v>0.90971039182282798</v>
      </c>
      <c r="J14" s="5">
        <f>'CV Rotina &lt;2A - procedência'!U14</f>
        <v>0.75127768313458265</v>
      </c>
      <c r="K14" s="5">
        <f>'CV Rotina &lt;2A - procedência'!W14</f>
        <v>0.79216354344122664</v>
      </c>
      <c r="L14" s="5">
        <f>'CV Rotina &lt;2A - procedência'!AA14</f>
        <v>0.76149914821124365</v>
      </c>
      <c r="M14" s="4">
        <f t="shared" si="0"/>
        <v>1</v>
      </c>
      <c r="N14" s="4">
        <f t="shared" si="1"/>
        <v>1</v>
      </c>
      <c r="O14" s="4">
        <f t="shared" si="2"/>
        <v>2</v>
      </c>
      <c r="P14" s="4">
        <f t="shared" si="3"/>
        <v>1</v>
      </c>
    </row>
    <row r="15" spans="1:16">
      <c r="A15" s="4" t="s">
        <v>43</v>
      </c>
      <c r="B15" s="4" t="s">
        <v>60</v>
      </c>
      <c r="C15" s="5">
        <f>'CV Rotina &lt;2A - procedência'!K15</f>
        <v>0.27941176470588236</v>
      </c>
      <c r="D15" s="5">
        <f>'CV Rotina &lt;2A - procedência'!AC15</f>
        <v>1.0441176470588236</v>
      </c>
      <c r="E15" s="5">
        <f>'CV Rotina &lt;2A - procedência'!M15</f>
        <v>1.0073529411764706</v>
      </c>
      <c r="F15" s="5">
        <f>'CV Rotina &lt;2A - procedência'!O15</f>
        <v>0.98529411764705888</v>
      </c>
      <c r="G15" s="5">
        <f>'CV Rotina &lt;2A - procedência'!Q15</f>
        <v>1</v>
      </c>
      <c r="H15" s="5">
        <f>'CV Rotina &lt;2A - procedência'!Y15</f>
        <v>1.0073529411764706</v>
      </c>
      <c r="I15" s="5">
        <f>'CV Rotina &lt;2A - procedência'!S15</f>
        <v>0.97058823529411764</v>
      </c>
      <c r="J15" s="5">
        <f>'CV Rotina &lt;2A - procedência'!U15</f>
        <v>0.91911764705882348</v>
      </c>
      <c r="K15" s="5">
        <f>'CV Rotina &lt;2A - procedência'!W15</f>
        <v>1.0147058823529411</v>
      </c>
      <c r="L15" s="5">
        <f>'CV Rotina &lt;2A - procedência'!AA15</f>
        <v>0.90441176470588236</v>
      </c>
      <c r="M15" s="4">
        <f t="shared" si="0"/>
        <v>1</v>
      </c>
      <c r="N15" s="4">
        <f t="shared" si="1"/>
        <v>6</v>
      </c>
      <c r="O15" s="4">
        <f t="shared" si="2"/>
        <v>7</v>
      </c>
      <c r="P15" s="4">
        <f t="shared" si="3"/>
        <v>4</v>
      </c>
    </row>
    <row r="16" spans="1:16">
      <c r="A16" s="4" t="s">
        <v>49</v>
      </c>
      <c r="B16" s="4" t="s">
        <v>61</v>
      </c>
      <c r="C16" s="5">
        <f>'CV Rotina &lt;2A - procedência'!K16</f>
        <v>1.125</v>
      </c>
      <c r="D16" s="5">
        <f>'CV Rotina &lt;2A - procedência'!AC16</f>
        <v>1.6124999999999998</v>
      </c>
      <c r="E16" s="5">
        <f>'CV Rotina &lt;2A - procedência'!M16</f>
        <v>1.33125</v>
      </c>
      <c r="F16" s="5">
        <f>'CV Rotina &lt;2A - procedência'!O16</f>
        <v>1.3875</v>
      </c>
      <c r="G16" s="5">
        <f>'CV Rotina &lt;2A - procedência'!Q16</f>
        <v>1.425</v>
      </c>
      <c r="H16" s="5">
        <f>'CV Rotina &lt;2A - procedência'!Y16</f>
        <v>1.5187499999999998</v>
      </c>
      <c r="I16" s="5">
        <f>'CV Rotina &lt;2A - procedência'!S16</f>
        <v>1.4624999999999999</v>
      </c>
      <c r="J16" s="5">
        <f>'CV Rotina &lt;2A - procedência'!U16</f>
        <v>1.0125</v>
      </c>
      <c r="K16" s="5">
        <f>'CV Rotina &lt;2A - procedência'!W16</f>
        <v>1.21875</v>
      </c>
      <c r="L16" s="5">
        <f>'CV Rotina &lt;2A - procedência'!AA16</f>
        <v>1.0687499999999999</v>
      </c>
      <c r="M16" s="4">
        <f t="shared" si="0"/>
        <v>2</v>
      </c>
      <c r="N16" s="4">
        <f t="shared" si="1"/>
        <v>8</v>
      </c>
      <c r="O16" s="4">
        <f t="shared" si="2"/>
        <v>10</v>
      </c>
      <c r="P16" s="4">
        <f t="shared" si="3"/>
        <v>4</v>
      </c>
    </row>
    <row r="17" spans="1:16">
      <c r="A17" s="4" t="s">
        <v>40</v>
      </c>
      <c r="B17" s="4" t="s">
        <v>62</v>
      </c>
      <c r="C17" s="5">
        <f>'CV Rotina &lt;2A - procedência'!K17</f>
        <v>0.88995215311004783</v>
      </c>
      <c r="D17" s="5">
        <f>'CV Rotina &lt;2A - procedência'!AC17</f>
        <v>1.2775119617224879</v>
      </c>
      <c r="E17" s="5">
        <f>'CV Rotina &lt;2A - procedência'!M17</f>
        <v>1.270334928229665</v>
      </c>
      <c r="F17" s="5">
        <f>'CV Rotina &lt;2A - procedência'!O17</f>
        <v>1.2488038277511961</v>
      </c>
      <c r="G17" s="5">
        <f>'CV Rotina &lt;2A - procedência'!Q17</f>
        <v>1.062200956937799</v>
      </c>
      <c r="H17" s="5">
        <f>'CV Rotina &lt;2A - procedência'!Y17</f>
        <v>1.1770334928229664</v>
      </c>
      <c r="I17" s="5">
        <f>'CV Rotina &lt;2A - procedência'!S17</f>
        <v>1.3062200956937797</v>
      </c>
      <c r="J17" s="5">
        <f>'CV Rotina &lt;2A - procedência'!U17</f>
        <v>1.1267942583732056</v>
      </c>
      <c r="K17" s="5">
        <f>'CV Rotina &lt;2A - procedência'!W17</f>
        <v>1.2559808612440191</v>
      </c>
      <c r="L17" s="5">
        <f>'CV Rotina &lt;2A - procedência'!AA17</f>
        <v>1.1985645933014353</v>
      </c>
      <c r="M17" s="4">
        <f t="shared" si="0"/>
        <v>1</v>
      </c>
      <c r="N17" s="4">
        <f t="shared" si="1"/>
        <v>8</v>
      </c>
      <c r="O17" s="4">
        <f t="shared" si="2"/>
        <v>9</v>
      </c>
      <c r="P17" s="4">
        <f t="shared" si="3"/>
        <v>4</v>
      </c>
    </row>
    <row r="18" spans="1:16">
      <c r="A18" s="4" t="s">
        <v>49</v>
      </c>
      <c r="B18" s="4" t="s">
        <v>63</v>
      </c>
      <c r="C18" s="5">
        <f>'CV Rotina &lt;2A - procedência'!K18</f>
        <v>2.1166943521594686</v>
      </c>
      <c r="D18" s="5">
        <f>'CV Rotina &lt;2A - procedência'!AC18</f>
        <v>0.95494186046511631</v>
      </c>
      <c r="E18" s="5">
        <f>'CV Rotina &lt;2A - procedência'!M18</f>
        <v>0.91818936877076418</v>
      </c>
      <c r="F18" s="5">
        <f>'CV Rotina &lt;2A - procedência'!O18</f>
        <v>0.90448504983388711</v>
      </c>
      <c r="G18" s="5">
        <f>'CV Rotina &lt;2A - procedência'!Q18</f>
        <v>0.86461794019933558</v>
      </c>
      <c r="H18" s="5">
        <f>'CV Rotina &lt;2A - procedência'!Y18</f>
        <v>0.91943521594684385</v>
      </c>
      <c r="I18" s="5">
        <f>'CV Rotina &lt;2A - procedência'!S18</f>
        <v>0.87832225913621265</v>
      </c>
      <c r="J18" s="5">
        <f>'CV Rotina &lt;2A - procedência'!U18</f>
        <v>0.68833056478405319</v>
      </c>
      <c r="K18" s="5">
        <f>'CV Rotina &lt;2A - procedência'!W18</f>
        <v>0.81291528239202659</v>
      </c>
      <c r="L18" s="5">
        <f>'CV Rotina &lt;2A - procedência'!AA18</f>
        <v>0.81229235880398676</v>
      </c>
      <c r="M18" s="4">
        <f t="shared" si="0"/>
        <v>2</v>
      </c>
      <c r="N18" s="4">
        <f t="shared" si="1"/>
        <v>0</v>
      </c>
      <c r="O18" s="4">
        <f t="shared" si="2"/>
        <v>2</v>
      </c>
      <c r="P18" s="4">
        <f t="shared" si="3"/>
        <v>0</v>
      </c>
    </row>
    <row r="19" spans="1:16">
      <c r="A19" s="4" t="s">
        <v>40</v>
      </c>
      <c r="B19" s="4" t="s">
        <v>64</v>
      </c>
      <c r="C19" s="5">
        <f>'CV Rotina &lt;2A - procedência'!K19</f>
        <v>0.41598489616110762</v>
      </c>
      <c r="D19" s="5">
        <f>'CV Rotina &lt;2A - procedência'!AC19</f>
        <v>0.92133417243549398</v>
      </c>
      <c r="E19" s="5">
        <f>'CV Rotina &lt;2A - procedência'!M19</f>
        <v>0.8102580239144116</v>
      </c>
      <c r="F19" s="5">
        <f>'CV Rotina &lt;2A - procedência'!O19</f>
        <v>0.80774071743234743</v>
      </c>
      <c r="G19" s="5">
        <f>'CV Rotina &lt;2A - procedência'!Q19</f>
        <v>0.80837004405286339</v>
      </c>
      <c r="H19" s="5">
        <f>'CV Rotina &lt;2A - procedência'!Y19</f>
        <v>0.96790434235368161</v>
      </c>
      <c r="I19" s="5">
        <f>'CV Rotina &lt;2A - procedência'!S19</f>
        <v>0.8344870988042794</v>
      </c>
      <c r="J19" s="5">
        <f>'CV Rotina &lt;2A - procedência'!U19</f>
        <v>0.71208307111390812</v>
      </c>
      <c r="K19" s="5">
        <f>'CV Rotina &lt;2A - procedência'!W19</f>
        <v>0.84298300818124605</v>
      </c>
      <c r="L19" s="5">
        <f>'CV Rotina &lt;2A - procedência'!AA19</f>
        <v>0.84707363121460033</v>
      </c>
      <c r="M19" s="4">
        <f t="shared" si="0"/>
        <v>1</v>
      </c>
      <c r="N19" s="4">
        <f t="shared" si="1"/>
        <v>1</v>
      </c>
      <c r="O19" s="4">
        <f t="shared" si="2"/>
        <v>2</v>
      </c>
      <c r="P19" s="4">
        <f t="shared" si="3"/>
        <v>1</v>
      </c>
    </row>
    <row r="20" spans="1:16">
      <c r="A20" s="4" t="s">
        <v>49</v>
      </c>
      <c r="B20" s="4" t="s">
        <v>65</v>
      </c>
      <c r="C20" s="5">
        <f>'CV Rotina &lt;2A - procedência'!K20</f>
        <v>0.79285714285714282</v>
      </c>
      <c r="D20" s="5">
        <f>'CV Rotina &lt;2A - procedência'!AC20</f>
        <v>1.0678571428571428</v>
      </c>
      <c r="E20" s="5">
        <f>'CV Rotina &lt;2A - procedência'!M20</f>
        <v>1.0535714285714286</v>
      </c>
      <c r="F20" s="5">
        <f>'CV Rotina &lt;2A - procedência'!O20</f>
        <v>1.0535714285714286</v>
      </c>
      <c r="G20" s="5">
        <f>'CV Rotina &lt;2A - procedência'!Q20</f>
        <v>1.0214285714285714</v>
      </c>
      <c r="H20" s="5">
        <f>'CV Rotina &lt;2A - procedência'!Y20</f>
        <v>1.0285714285714285</v>
      </c>
      <c r="I20" s="5">
        <f>'CV Rotina &lt;2A - procedência'!S20</f>
        <v>1.0535714285714286</v>
      </c>
      <c r="J20" s="5">
        <f>'CV Rotina &lt;2A - procedência'!U20</f>
        <v>0.86785714285714288</v>
      </c>
      <c r="K20" s="5">
        <f>'CV Rotina &lt;2A - procedência'!W20</f>
        <v>0.95714285714285718</v>
      </c>
      <c r="L20" s="5">
        <f>'CV Rotina &lt;2A - procedência'!AA20</f>
        <v>0.98928571428571432</v>
      </c>
      <c r="M20" s="4">
        <f t="shared" si="0"/>
        <v>1</v>
      </c>
      <c r="N20" s="4">
        <f t="shared" si="1"/>
        <v>7</v>
      </c>
      <c r="O20" s="4">
        <f t="shared" si="2"/>
        <v>8</v>
      </c>
      <c r="P20" s="4">
        <f t="shared" si="3"/>
        <v>4</v>
      </c>
    </row>
    <row r="21" spans="1:16">
      <c r="A21" s="4" t="s">
        <v>47</v>
      </c>
      <c r="B21" s="4" t="s">
        <v>66</v>
      </c>
      <c r="C21" s="5">
        <f>'CV Rotina &lt;2A - procedência'!K21</f>
        <v>2.4191616766467066</v>
      </c>
      <c r="D21" s="5">
        <f>'CV Rotina &lt;2A - procedência'!AC21</f>
        <v>0.99600798403193613</v>
      </c>
      <c r="E21" s="5">
        <f>'CV Rotina &lt;2A - procedência'!M21</f>
        <v>0.95409181636726548</v>
      </c>
      <c r="F21" s="5">
        <f>'CV Rotina &lt;2A - procedência'!O21</f>
        <v>0.95009980039920161</v>
      </c>
      <c r="G21" s="5">
        <f>'CV Rotina &lt;2A - procedência'!Q21</f>
        <v>0.96906187624750495</v>
      </c>
      <c r="H21" s="5">
        <f>'CV Rotina &lt;2A - procedência'!Y21</f>
        <v>0.92315369261477043</v>
      </c>
      <c r="I21" s="5">
        <f>'CV Rotina &lt;2A - procedência'!S21</f>
        <v>0.96606786427145708</v>
      </c>
      <c r="J21" s="5">
        <f>'CV Rotina &lt;2A - procedência'!U21</f>
        <v>0.780439121756487</v>
      </c>
      <c r="K21" s="5">
        <f>'CV Rotina &lt;2A - procedência'!W21</f>
        <v>0.84630738522954096</v>
      </c>
      <c r="L21" s="5">
        <f>'CV Rotina &lt;2A - procedência'!AA21</f>
        <v>0.86826347305389218</v>
      </c>
      <c r="M21" s="4">
        <f t="shared" si="0"/>
        <v>2</v>
      </c>
      <c r="N21" s="4">
        <f t="shared" si="1"/>
        <v>4</v>
      </c>
      <c r="O21" s="4">
        <f t="shared" si="2"/>
        <v>6</v>
      </c>
      <c r="P21" s="4">
        <f t="shared" si="3"/>
        <v>3</v>
      </c>
    </row>
    <row r="22" spans="1:16">
      <c r="A22" s="4" t="s">
        <v>43</v>
      </c>
      <c r="B22" s="4" t="s">
        <v>67</v>
      </c>
      <c r="C22" s="5">
        <f>'CV Rotina &lt;2A - procedência'!K22</f>
        <v>4.2016806722689079E-2</v>
      </c>
      <c r="D22" s="5">
        <f>'CV Rotina &lt;2A - procedência'!AC22</f>
        <v>1.1932773109243697</v>
      </c>
      <c r="E22" s="5">
        <f>'CV Rotina &lt;2A - procedência'!M22</f>
        <v>1.0294117647058822</v>
      </c>
      <c r="F22" s="5">
        <f>'CV Rotina &lt;2A - procedência'!O22</f>
        <v>1.0294117647058822</v>
      </c>
      <c r="G22" s="5">
        <f>'CV Rotina &lt;2A - procedência'!Q22</f>
        <v>1.0336134453781514</v>
      </c>
      <c r="H22" s="5">
        <f>'CV Rotina &lt;2A - procedência'!Y22</f>
        <v>1.134453781512605</v>
      </c>
      <c r="I22" s="5">
        <f>'CV Rotina &lt;2A - procedência'!S22</f>
        <v>1.046218487394958</v>
      </c>
      <c r="J22" s="5">
        <f>'CV Rotina &lt;2A - procedência'!U22</f>
        <v>1.046218487394958</v>
      </c>
      <c r="K22" s="5">
        <f>'CV Rotina &lt;2A - procedência'!W22</f>
        <v>1.096638655462185</v>
      </c>
      <c r="L22" s="5">
        <f>'CV Rotina &lt;2A - procedência'!AA22</f>
        <v>1.1554621848739495</v>
      </c>
      <c r="M22" s="4">
        <f t="shared" si="0"/>
        <v>1</v>
      </c>
      <c r="N22" s="4">
        <f t="shared" si="1"/>
        <v>8</v>
      </c>
      <c r="O22" s="4">
        <f t="shared" si="2"/>
        <v>9</v>
      </c>
      <c r="P22" s="4">
        <f t="shared" si="3"/>
        <v>4</v>
      </c>
    </row>
    <row r="23" spans="1:16">
      <c r="A23" s="4" t="s">
        <v>40</v>
      </c>
      <c r="B23" s="4" t="s">
        <v>68</v>
      </c>
      <c r="C23" s="5">
        <f>'CV Rotina &lt;2A - procedência'!K23</f>
        <v>0.5431034482758621</v>
      </c>
      <c r="D23" s="5">
        <f>'CV Rotina &lt;2A - procedência'!AC23</f>
        <v>0.93965517241379315</v>
      </c>
      <c r="E23" s="5">
        <f>'CV Rotina &lt;2A - procedência'!M23</f>
        <v>0.84482758620689657</v>
      </c>
      <c r="F23" s="5">
        <f>'CV Rotina &lt;2A - procedência'!O23</f>
        <v>0.83620689655172409</v>
      </c>
      <c r="G23" s="5">
        <f>'CV Rotina &lt;2A - procedência'!Q23</f>
        <v>0.86206896551724133</v>
      </c>
      <c r="H23" s="5">
        <f>'CV Rotina &lt;2A - procedência'!Y23</f>
        <v>0.90517241379310343</v>
      </c>
      <c r="I23" s="5">
        <f>'CV Rotina &lt;2A - procedência'!S23</f>
        <v>0.85344827586206895</v>
      </c>
      <c r="J23" s="5">
        <f>'CV Rotina &lt;2A - procedência'!U23</f>
        <v>0.69827586206896552</v>
      </c>
      <c r="K23" s="5">
        <f>'CV Rotina &lt;2A - procedência'!W23</f>
        <v>0.96551724137931039</v>
      </c>
      <c r="L23" s="5">
        <f>'CV Rotina &lt;2A - procedência'!AA23</f>
        <v>1.0086206896551724</v>
      </c>
      <c r="M23" s="4">
        <f t="shared" si="0"/>
        <v>1</v>
      </c>
      <c r="N23" s="4">
        <f t="shared" si="1"/>
        <v>2</v>
      </c>
      <c r="O23" s="4">
        <f t="shared" si="2"/>
        <v>3</v>
      </c>
      <c r="P23" s="4">
        <f t="shared" si="3"/>
        <v>0</v>
      </c>
    </row>
    <row r="24" spans="1:16">
      <c r="A24" s="4" t="s">
        <v>49</v>
      </c>
      <c r="B24" s="4" t="s">
        <v>69</v>
      </c>
      <c r="C24" s="5">
        <f>'CV Rotina &lt;2A - procedência'!K24</f>
        <v>0.80172413793103459</v>
      </c>
      <c r="D24" s="5">
        <f>'CV Rotina &lt;2A - procedência'!AC24</f>
        <v>1.396551724137931</v>
      </c>
      <c r="E24" s="5">
        <f>'CV Rotina &lt;2A - procedência'!M24</f>
        <v>1.396551724137931</v>
      </c>
      <c r="F24" s="5">
        <f>'CV Rotina &lt;2A - procedência'!O24</f>
        <v>1.396551724137931</v>
      </c>
      <c r="G24" s="5">
        <f>'CV Rotina &lt;2A - procedência'!Q24</f>
        <v>1.396551724137931</v>
      </c>
      <c r="H24" s="5">
        <f>'CV Rotina &lt;2A - procedência'!Y24</f>
        <v>1.163793103448276</v>
      </c>
      <c r="I24" s="5">
        <f>'CV Rotina &lt;2A - procedência'!S24</f>
        <v>1.4224137931034484</v>
      </c>
      <c r="J24" s="5">
        <f>'CV Rotina &lt;2A - procedência'!U24</f>
        <v>1.1120689655172415</v>
      </c>
      <c r="K24" s="5">
        <f>'CV Rotina &lt;2A - procedência'!W24</f>
        <v>0.95689655172413801</v>
      </c>
      <c r="L24" s="5">
        <f>'CV Rotina &lt;2A - procedência'!AA24</f>
        <v>0.98275862068965525</v>
      </c>
      <c r="M24" s="4">
        <f t="shared" si="0"/>
        <v>1</v>
      </c>
      <c r="N24" s="4">
        <f t="shared" si="1"/>
        <v>8</v>
      </c>
      <c r="O24" s="4">
        <f t="shared" si="2"/>
        <v>9</v>
      </c>
      <c r="P24" s="4">
        <f t="shared" si="3"/>
        <v>4</v>
      </c>
    </row>
    <row r="25" spans="1:16">
      <c r="A25" s="4" t="s">
        <v>40</v>
      </c>
      <c r="B25" s="4" t="s">
        <v>70</v>
      </c>
      <c r="C25" s="5">
        <f>'CV Rotina &lt;2A - procedência'!K25</f>
        <v>0.19626168224299068</v>
      </c>
      <c r="D25" s="5">
        <f>'CV Rotina &lt;2A - procedência'!AC25</f>
        <v>0.97780373831775702</v>
      </c>
      <c r="E25" s="5">
        <f>'CV Rotina &lt;2A - procedência'!M25</f>
        <v>0.89719626168224309</v>
      </c>
      <c r="F25" s="5">
        <f>'CV Rotina &lt;2A - procedência'!O25</f>
        <v>0.87967289719626174</v>
      </c>
      <c r="G25" s="5">
        <f>'CV Rotina &lt;2A - procedência'!Q25</f>
        <v>0.92873831775700944</v>
      </c>
      <c r="H25" s="5">
        <f>'CV Rotina &lt;2A - procedência'!Y25</f>
        <v>1.016355140186916</v>
      </c>
      <c r="I25" s="5">
        <f>'CV Rotina &lt;2A - procedência'!S25</f>
        <v>0.86565420560747675</v>
      </c>
      <c r="J25" s="5">
        <f>'CV Rotina &lt;2A - procedência'!U25</f>
        <v>0.85514018691588789</v>
      </c>
      <c r="K25" s="5">
        <f>'CV Rotina &lt;2A - procedência'!W25</f>
        <v>0.98130841121495338</v>
      </c>
      <c r="L25" s="5">
        <f>'CV Rotina &lt;2A - procedência'!AA25</f>
        <v>0.90420560747663559</v>
      </c>
      <c r="M25" s="4">
        <f t="shared" si="0"/>
        <v>1</v>
      </c>
      <c r="N25" s="4">
        <f t="shared" si="1"/>
        <v>2</v>
      </c>
      <c r="O25" s="4">
        <f t="shared" si="2"/>
        <v>3</v>
      </c>
      <c r="P25" s="4">
        <f t="shared" si="3"/>
        <v>1</v>
      </c>
    </row>
    <row r="26" spans="1:16">
      <c r="A26" s="4" t="s">
        <v>49</v>
      </c>
      <c r="B26" s="4" t="s">
        <v>71</v>
      </c>
      <c r="C26" s="5">
        <f>'CV Rotina &lt;2A - procedência'!K26</f>
        <v>0.7021276595744681</v>
      </c>
      <c r="D26" s="5">
        <f>'CV Rotina &lt;2A - procedência'!AC26</f>
        <v>1.0531914893617023</v>
      </c>
      <c r="E26" s="5">
        <f>'CV Rotina &lt;2A - procedência'!M26</f>
        <v>0.95744680851063835</v>
      </c>
      <c r="F26" s="5">
        <f>'CV Rotina &lt;2A - procedência'!O26</f>
        <v>0.94148936170212771</v>
      </c>
      <c r="G26" s="5">
        <f>'CV Rotina &lt;2A - procedência'!Q26</f>
        <v>0.94148936170212771</v>
      </c>
      <c r="H26" s="5">
        <f>'CV Rotina &lt;2A - procedência'!Y26</f>
        <v>1.2606382978723405</v>
      </c>
      <c r="I26" s="5">
        <f>'CV Rotina &lt;2A - procedência'!S26</f>
        <v>0.92553191489361708</v>
      </c>
      <c r="J26" s="5">
        <f>'CV Rotina &lt;2A - procedência'!U26</f>
        <v>0.7021276595744681</v>
      </c>
      <c r="K26" s="5">
        <f>'CV Rotina &lt;2A - procedência'!W26</f>
        <v>1.2287234042553192</v>
      </c>
      <c r="L26" s="5">
        <f>'CV Rotina &lt;2A - procedência'!AA26</f>
        <v>1.1808510638297873</v>
      </c>
      <c r="M26" s="4">
        <f t="shared" si="0"/>
        <v>1</v>
      </c>
      <c r="N26" s="4">
        <f t="shared" si="1"/>
        <v>4</v>
      </c>
      <c r="O26" s="4">
        <f t="shared" si="2"/>
        <v>5</v>
      </c>
      <c r="P26" s="4">
        <f t="shared" si="3"/>
        <v>2</v>
      </c>
    </row>
    <row r="27" spans="1:16">
      <c r="A27" s="4" t="s">
        <v>43</v>
      </c>
      <c r="B27" s="4" t="s">
        <v>72</v>
      </c>
      <c r="C27" s="5">
        <f>'CV Rotina &lt;2A - procedência'!K27</f>
        <v>0.38358778625954199</v>
      </c>
      <c r="D27" s="5">
        <f>'CV Rotina &lt;2A - procedência'!AC27</f>
        <v>0.89885496183206115</v>
      </c>
      <c r="E27" s="5">
        <f>'CV Rotina &lt;2A - procedência'!M27</f>
        <v>0.87022900763358779</v>
      </c>
      <c r="F27" s="5">
        <f>'CV Rotina &lt;2A - procedência'!O27</f>
        <v>0.88167938931297718</v>
      </c>
      <c r="G27" s="5">
        <f>'CV Rotina &lt;2A - procedência'!Q27</f>
        <v>0.87595419847328249</v>
      </c>
      <c r="H27" s="5">
        <f>'CV Rotina &lt;2A - procedência'!Y27</f>
        <v>1.0076335877862597</v>
      </c>
      <c r="I27" s="5">
        <f>'CV Rotina &lt;2A - procedência'!S27</f>
        <v>0.88167938931297718</v>
      </c>
      <c r="J27" s="5">
        <f>'CV Rotina &lt;2A - procedência'!U27</f>
        <v>0.8129770992366413</v>
      </c>
      <c r="K27" s="5">
        <f>'CV Rotina &lt;2A - procedência'!W27</f>
        <v>1.0763358778625955</v>
      </c>
      <c r="L27" s="5">
        <f>'CV Rotina &lt;2A - procedência'!AA27</f>
        <v>0.91603053435114512</v>
      </c>
      <c r="M27" s="4">
        <f t="shared" si="0"/>
        <v>0</v>
      </c>
      <c r="N27" s="4">
        <f t="shared" si="1"/>
        <v>2</v>
      </c>
      <c r="O27" s="4">
        <f t="shared" si="2"/>
        <v>2</v>
      </c>
      <c r="P27" s="4">
        <f t="shared" si="3"/>
        <v>1</v>
      </c>
    </row>
    <row r="28" spans="1:16">
      <c r="A28" s="4" t="s">
        <v>40</v>
      </c>
      <c r="B28" s="4" t="s">
        <v>73</v>
      </c>
      <c r="C28" s="5">
        <f>'CV Rotina &lt;2A - procedência'!K28</f>
        <v>0.12053571428571427</v>
      </c>
      <c r="D28" s="5">
        <f>'CV Rotina &lt;2A - procedência'!AC28</f>
        <v>1.03125</v>
      </c>
      <c r="E28" s="5">
        <f>'CV Rotina &lt;2A - procedência'!M28</f>
        <v>0.89732142857142849</v>
      </c>
      <c r="F28" s="5">
        <f>'CV Rotina &lt;2A - procedência'!O28</f>
        <v>0.9107142857142857</v>
      </c>
      <c r="G28" s="5">
        <f>'CV Rotina &lt;2A - procedência'!Q28</f>
        <v>0.8638392857142857</v>
      </c>
      <c r="H28" s="5">
        <f>'CV Rotina &lt;2A - procedência'!Y28</f>
        <v>1.2053571428571428</v>
      </c>
      <c r="I28" s="5">
        <f>'CV Rotina &lt;2A - procedência'!S28</f>
        <v>1.078125</v>
      </c>
      <c r="J28" s="5">
        <f>'CV Rotina &lt;2A - procedência'!U28</f>
        <v>0.7633928571428571</v>
      </c>
      <c r="K28" s="5">
        <f>'CV Rotina &lt;2A - procedência'!W28</f>
        <v>1.171875</v>
      </c>
      <c r="L28" s="5">
        <f>'CV Rotina &lt;2A - procedência'!AA28</f>
        <v>1.1049107142857142</v>
      </c>
      <c r="M28" s="4">
        <f t="shared" si="0"/>
        <v>1</v>
      </c>
      <c r="N28" s="4">
        <f t="shared" si="1"/>
        <v>4</v>
      </c>
      <c r="O28" s="4">
        <f t="shared" si="2"/>
        <v>5</v>
      </c>
      <c r="P28" s="4">
        <f t="shared" si="3"/>
        <v>1</v>
      </c>
    </row>
    <row r="29" spans="1:16">
      <c r="A29" s="4" t="s">
        <v>47</v>
      </c>
      <c r="B29" s="4" t="s">
        <v>74</v>
      </c>
      <c r="C29" s="5">
        <f>'CV Rotina &lt;2A - procedência'!K29</f>
        <v>0.28205128205128205</v>
      </c>
      <c r="D29" s="5">
        <f>'CV Rotina &lt;2A - procedência'!AC29</f>
        <v>1.2051282051282051</v>
      </c>
      <c r="E29" s="5">
        <f>'CV Rotina &lt;2A - procedência'!M29</f>
        <v>1.2948717948717949</v>
      </c>
      <c r="F29" s="5">
        <f>'CV Rotina &lt;2A - procedência'!O29</f>
        <v>1.2948717948717949</v>
      </c>
      <c r="G29" s="5">
        <f>'CV Rotina &lt;2A - procedência'!Q29</f>
        <v>1.0128205128205128</v>
      </c>
      <c r="H29" s="5">
        <f>'CV Rotina &lt;2A - procedência'!Y29</f>
        <v>1.2307692307692308</v>
      </c>
      <c r="I29" s="5">
        <f>'CV Rotina &lt;2A - procedência'!S29</f>
        <v>1.2820512820512822</v>
      </c>
      <c r="J29" s="5">
        <f>'CV Rotina &lt;2A - procedência'!U29</f>
        <v>1.2435897435897436</v>
      </c>
      <c r="K29" s="5">
        <f>'CV Rotina &lt;2A - procedência'!W29</f>
        <v>0.88461538461538458</v>
      </c>
      <c r="L29" s="5">
        <f>'CV Rotina &lt;2A - procedência'!AA29</f>
        <v>0.92307692307692313</v>
      </c>
      <c r="M29" s="4">
        <f t="shared" si="0"/>
        <v>1</v>
      </c>
      <c r="N29" s="4">
        <f t="shared" si="1"/>
        <v>6</v>
      </c>
      <c r="O29" s="4">
        <f t="shared" si="2"/>
        <v>7</v>
      </c>
      <c r="P29" s="4">
        <f t="shared" si="3"/>
        <v>4</v>
      </c>
    </row>
    <row r="30" spans="1:16">
      <c r="A30" s="4" t="s">
        <v>49</v>
      </c>
      <c r="B30" s="4" t="s">
        <v>75</v>
      </c>
      <c r="C30" s="5">
        <f>'CV Rotina &lt;2A - procedência'!K30</f>
        <v>0.65999999999999992</v>
      </c>
      <c r="D30" s="5">
        <f>'CV Rotina &lt;2A - procedência'!AC30</f>
        <v>0.84749999999999992</v>
      </c>
      <c r="E30" s="5">
        <f>'CV Rotina &lt;2A - procedência'!M30</f>
        <v>0.85124999999999995</v>
      </c>
      <c r="F30" s="5">
        <f>'CV Rotina &lt;2A - procedência'!O30</f>
        <v>0.85499999999999998</v>
      </c>
      <c r="G30" s="5">
        <f>'CV Rotina &lt;2A - procedência'!Q30</f>
        <v>0.79499999999999993</v>
      </c>
      <c r="H30" s="5">
        <f>'CV Rotina &lt;2A - procedência'!Y30</f>
        <v>0.86249999999999993</v>
      </c>
      <c r="I30" s="5">
        <f>'CV Rotina &lt;2A - procedência'!S30</f>
        <v>0.83624999999999994</v>
      </c>
      <c r="J30" s="5">
        <f>'CV Rotina &lt;2A - procedência'!U30</f>
        <v>0.75</v>
      </c>
      <c r="K30" s="5">
        <f>'CV Rotina &lt;2A - procedência'!W30</f>
        <v>0.7649999999999999</v>
      </c>
      <c r="L30" s="5">
        <f>'CV Rotina &lt;2A - procedência'!AA30</f>
        <v>0.81374999999999997</v>
      </c>
      <c r="M30" s="4">
        <f t="shared" si="0"/>
        <v>0</v>
      </c>
      <c r="N30" s="4">
        <f t="shared" si="1"/>
        <v>0</v>
      </c>
      <c r="O30" s="4">
        <f t="shared" si="2"/>
        <v>0</v>
      </c>
      <c r="P30" s="4">
        <f t="shared" si="3"/>
        <v>0</v>
      </c>
    </row>
    <row r="31" spans="1:16">
      <c r="A31" s="4" t="s">
        <v>40</v>
      </c>
      <c r="B31" s="4" t="s">
        <v>76</v>
      </c>
      <c r="C31" s="5">
        <f>'CV Rotina &lt;2A - procedência'!K31</f>
        <v>0.88668224299065423</v>
      </c>
      <c r="D31" s="5">
        <f>'CV Rotina &lt;2A - procedência'!AC31</f>
        <v>0.93925233644859818</v>
      </c>
      <c r="E31" s="5">
        <f>'CV Rotina &lt;2A - procedência'!M31</f>
        <v>0.85251168224299068</v>
      </c>
      <c r="F31" s="5">
        <f>'CV Rotina &lt;2A - procedência'!O31</f>
        <v>0.85251168224299068</v>
      </c>
      <c r="G31" s="5">
        <f>'CV Rotina &lt;2A - procedência'!Q31</f>
        <v>0.87792056074766356</v>
      </c>
      <c r="H31" s="5">
        <f>'CV Rotina &lt;2A - procedência'!Y31</f>
        <v>0.89018691588785048</v>
      </c>
      <c r="I31" s="5">
        <f>'CV Rotina &lt;2A - procedência'!S31</f>
        <v>0.89544392523364491</v>
      </c>
      <c r="J31" s="5">
        <f>'CV Rotina &lt;2A - procedência'!U31</f>
        <v>0.61857476635514019</v>
      </c>
      <c r="K31" s="5">
        <f>'CV Rotina &lt;2A - procedência'!W31</f>
        <v>0.79468457943925241</v>
      </c>
      <c r="L31" s="5">
        <f>'CV Rotina &lt;2A - procedência'!AA31</f>
        <v>0.71232476635514019</v>
      </c>
      <c r="M31" s="4">
        <f t="shared" si="0"/>
        <v>1</v>
      </c>
      <c r="N31" s="4">
        <f t="shared" si="1"/>
        <v>0</v>
      </c>
      <c r="O31" s="4">
        <f t="shared" si="2"/>
        <v>1</v>
      </c>
      <c r="P31" s="4">
        <f t="shared" si="3"/>
        <v>0</v>
      </c>
    </row>
    <row r="32" spans="1:16">
      <c r="A32" s="4" t="s">
        <v>40</v>
      </c>
      <c r="B32" s="4" t="s">
        <v>77</v>
      </c>
      <c r="C32" s="5">
        <f>'CV Rotina &lt;2A - procedência'!K32</f>
        <v>0.86447368421052628</v>
      </c>
      <c r="D32" s="5">
        <f>'CV Rotina &lt;2A - procedência'!AC32</f>
        <v>1.0855263157894737</v>
      </c>
      <c r="E32" s="5">
        <f>'CV Rotina &lt;2A - procedência'!M32</f>
        <v>1.0657894736842104</v>
      </c>
      <c r="F32" s="5">
        <f>'CV Rotina &lt;2A - procedência'!O32</f>
        <v>1.0697368421052631</v>
      </c>
      <c r="G32" s="5">
        <f>'CV Rotina &lt;2A - procedência'!Q32</f>
        <v>1.0381578947368422</v>
      </c>
      <c r="H32" s="5">
        <f>'CV Rotina &lt;2A - procedência'!Y32</f>
        <v>1.0855263157894737</v>
      </c>
      <c r="I32" s="5">
        <f>'CV Rotina &lt;2A - procedência'!S32</f>
        <v>1.0381578947368422</v>
      </c>
      <c r="J32" s="5">
        <f>'CV Rotina &lt;2A - procedência'!U32</f>
        <v>0.9631578947368421</v>
      </c>
      <c r="K32" s="5">
        <f>'CV Rotina &lt;2A - procedência'!W32</f>
        <v>1.0026315789473683</v>
      </c>
      <c r="L32" s="5">
        <f>'CV Rotina &lt;2A - procedência'!AA32</f>
        <v>1.125</v>
      </c>
      <c r="M32" s="4">
        <f t="shared" si="0"/>
        <v>1</v>
      </c>
      <c r="N32" s="4">
        <f t="shared" si="1"/>
        <v>8</v>
      </c>
      <c r="O32" s="4">
        <f t="shared" si="2"/>
        <v>9</v>
      </c>
      <c r="P32" s="4">
        <f t="shared" si="3"/>
        <v>4</v>
      </c>
    </row>
    <row r="33" spans="1:16">
      <c r="A33" s="4" t="s">
        <v>40</v>
      </c>
      <c r="B33" s="4" t="s">
        <v>78</v>
      </c>
      <c r="C33" s="5">
        <f>'CV Rotina &lt;2A - procedência'!K33</f>
        <v>0.19108280254777069</v>
      </c>
      <c r="D33" s="5">
        <f>'CV Rotina &lt;2A - procedência'!AC33</f>
        <v>0.73566878980891715</v>
      </c>
      <c r="E33" s="5">
        <f>'CV Rotina &lt;2A - procedência'!M33</f>
        <v>0.67834394904458595</v>
      </c>
      <c r="F33" s="5">
        <f>'CV Rotina &lt;2A - procedência'!O33</f>
        <v>0.68789808917197448</v>
      </c>
      <c r="G33" s="5">
        <f>'CV Rotina &lt;2A - procedência'!Q33</f>
        <v>0.70700636942675155</v>
      </c>
      <c r="H33" s="5">
        <f>'CV Rotina &lt;2A - procedência'!Y33</f>
        <v>0.74522292993630568</v>
      </c>
      <c r="I33" s="5">
        <f>'CV Rotina &lt;2A - procedência'!S33</f>
        <v>0.71656050955414008</v>
      </c>
      <c r="J33" s="5">
        <f>'CV Rotina &lt;2A - procedência'!U33</f>
        <v>0.65923566878980888</v>
      </c>
      <c r="K33" s="5">
        <f>'CV Rotina &lt;2A - procedência'!W33</f>
        <v>0.87898089171974514</v>
      </c>
      <c r="L33" s="5">
        <f>'CV Rotina &lt;2A - procedência'!AA33</f>
        <v>0.90764331210191074</v>
      </c>
      <c r="M33" s="4">
        <f t="shared" si="0"/>
        <v>0</v>
      </c>
      <c r="N33" s="4">
        <f t="shared" si="1"/>
        <v>0</v>
      </c>
      <c r="O33" s="4">
        <f t="shared" si="2"/>
        <v>0</v>
      </c>
      <c r="P33" s="4">
        <f t="shared" si="3"/>
        <v>0</v>
      </c>
    </row>
    <row r="34" spans="1:16">
      <c r="A34" s="4" t="s">
        <v>49</v>
      </c>
      <c r="B34" s="4" t="s">
        <v>79</v>
      </c>
      <c r="C34" s="5">
        <f>'CV Rotina &lt;2A - procedência'!K34</f>
        <v>0.72483221476510074</v>
      </c>
      <c r="D34" s="5">
        <f>'CV Rotina &lt;2A - procedência'!AC34</f>
        <v>0.88590604026845643</v>
      </c>
      <c r="E34" s="5">
        <f>'CV Rotina &lt;2A - procedência'!M34</f>
        <v>0.80536912751677858</v>
      </c>
      <c r="F34" s="5">
        <f>'CV Rotina &lt;2A - procedência'!O34</f>
        <v>0.80536912751677858</v>
      </c>
      <c r="G34" s="5">
        <f>'CV Rotina &lt;2A - procedência'!Q34</f>
        <v>0.83557046979865779</v>
      </c>
      <c r="H34" s="5">
        <f>'CV Rotina &lt;2A - procedência'!Y34</f>
        <v>0.87583892617449666</v>
      </c>
      <c r="I34" s="5">
        <f>'CV Rotina &lt;2A - procedência'!S34</f>
        <v>0.77516778523489938</v>
      </c>
      <c r="J34" s="5">
        <f>'CV Rotina &lt;2A - procedência'!U34</f>
        <v>0.71476510067114096</v>
      </c>
      <c r="K34" s="5">
        <f>'CV Rotina &lt;2A - procedência'!W34</f>
        <v>0.94630872483221484</v>
      </c>
      <c r="L34" s="5">
        <f>'CV Rotina &lt;2A - procedência'!AA34</f>
        <v>0.9563758389261745</v>
      </c>
      <c r="M34" s="4">
        <f t="shared" si="0"/>
        <v>0</v>
      </c>
      <c r="N34" s="4">
        <f t="shared" si="1"/>
        <v>1</v>
      </c>
      <c r="O34" s="4">
        <f t="shared" si="2"/>
        <v>1</v>
      </c>
      <c r="P34" s="4">
        <f t="shared" si="3"/>
        <v>0</v>
      </c>
    </row>
    <row r="35" spans="1:16">
      <c r="A35" s="4" t="s">
        <v>49</v>
      </c>
      <c r="B35" s="4" t="s">
        <v>80</v>
      </c>
      <c r="C35" s="5">
        <f>'CV Rotina &lt;2A - procedência'!K35</f>
        <v>0.45867768595041319</v>
      </c>
      <c r="D35" s="5">
        <f>'CV Rotina &lt;2A - procedência'!AC35</f>
        <v>0.86776859504132231</v>
      </c>
      <c r="E35" s="5">
        <f>'CV Rotina &lt;2A - procedência'!M35</f>
        <v>0.8801652892561983</v>
      </c>
      <c r="F35" s="5">
        <f>'CV Rotina &lt;2A - procedência'!O35</f>
        <v>0.8801652892561983</v>
      </c>
      <c r="G35" s="5">
        <f>'CV Rotina &lt;2A - procedência'!Q35</f>
        <v>0.68181818181818177</v>
      </c>
      <c r="H35" s="5">
        <f>'CV Rotina &lt;2A - procedência'!Y35</f>
        <v>1.2768595041322313</v>
      </c>
      <c r="I35" s="5">
        <f>'CV Rotina &lt;2A - procedência'!S35</f>
        <v>0.94214876033057848</v>
      </c>
      <c r="J35" s="5">
        <f>'CV Rotina &lt;2A - procedência'!U35</f>
        <v>1.140495867768595</v>
      </c>
      <c r="K35" s="5">
        <f>'CV Rotina &lt;2A - procedência'!W35</f>
        <v>1.1280991735537189</v>
      </c>
      <c r="L35" s="5">
        <f>'CV Rotina &lt;2A - procedência'!AA35</f>
        <v>1.1157024793388428</v>
      </c>
      <c r="M35" s="4">
        <f t="shared" ref="M35:M66" si="4">COUNTIF(C35:D35,"&gt;=0,9")</f>
        <v>0</v>
      </c>
      <c r="N35" s="4">
        <f t="shared" ref="N35:N66" si="5">COUNTIFS(E35:L35,"&gt;=0,95")</f>
        <v>4</v>
      </c>
      <c r="O35" s="4">
        <f t="shared" si="2"/>
        <v>4</v>
      </c>
      <c r="P35" s="4">
        <f t="shared" si="3"/>
        <v>1</v>
      </c>
    </row>
    <row r="36" spans="1:16">
      <c r="A36" s="4" t="s">
        <v>49</v>
      </c>
      <c r="B36" s="4" t="s">
        <v>81</v>
      </c>
      <c r="C36" s="5">
        <f>'CV Rotina &lt;2A - procedência'!K36</f>
        <v>0.53867403314917128</v>
      </c>
      <c r="D36" s="5">
        <f>'CV Rotina &lt;2A - procedência'!AC36</f>
        <v>1.0607734806629834</v>
      </c>
      <c r="E36" s="5">
        <f>'CV Rotina &lt;2A - procedência'!M36</f>
        <v>1.2016574585635358</v>
      </c>
      <c r="F36" s="5">
        <f>'CV Rotina &lt;2A - procedência'!O36</f>
        <v>1.218232044198895</v>
      </c>
      <c r="G36" s="5">
        <f>'CV Rotina &lt;2A - procedência'!Q36</f>
        <v>0.8950276243093922</v>
      </c>
      <c r="H36" s="5">
        <f>'CV Rotina &lt;2A - procedência'!Y36</f>
        <v>1.2430939226519337</v>
      </c>
      <c r="I36" s="5">
        <f>'CV Rotina &lt;2A - procedência'!S36</f>
        <v>1.1104972375690607</v>
      </c>
      <c r="J36" s="5">
        <f>'CV Rotina &lt;2A - procedência'!U36</f>
        <v>1.218232044198895</v>
      </c>
      <c r="K36" s="5">
        <f>'CV Rotina &lt;2A - procedência'!W36</f>
        <v>0.92817679558011046</v>
      </c>
      <c r="L36" s="5">
        <f>'CV Rotina &lt;2A - procedência'!AA36</f>
        <v>1.0524861878453038</v>
      </c>
      <c r="M36" s="4">
        <f t="shared" si="4"/>
        <v>1</v>
      </c>
      <c r="N36" s="4">
        <f t="shared" si="5"/>
        <v>6</v>
      </c>
      <c r="O36" s="4">
        <f t="shared" si="2"/>
        <v>7</v>
      </c>
      <c r="P36" s="4">
        <f t="shared" si="3"/>
        <v>3</v>
      </c>
    </row>
    <row r="37" spans="1:16">
      <c r="A37" s="4" t="s">
        <v>40</v>
      </c>
      <c r="B37" s="4" t="s">
        <v>82</v>
      </c>
      <c r="C37" s="5">
        <f>'CV Rotina &lt;2A - procedência'!K37</f>
        <v>0.15671641791044777</v>
      </c>
      <c r="D37" s="5">
        <f>'CV Rotina &lt;2A - procedência'!AC37</f>
        <v>0.91791044776119413</v>
      </c>
      <c r="E37" s="5">
        <f>'CV Rotina &lt;2A - procedência'!M37</f>
        <v>0.76119402985074636</v>
      </c>
      <c r="F37" s="5">
        <f>'CV Rotina &lt;2A - procedência'!O37</f>
        <v>0.76119402985074636</v>
      </c>
      <c r="G37" s="5">
        <f>'CV Rotina &lt;2A - procedência'!Q37</f>
        <v>0.80597014925373134</v>
      </c>
      <c r="H37" s="5">
        <f>'CV Rotina &lt;2A - procedência'!Y37</f>
        <v>0.87313432835820903</v>
      </c>
      <c r="I37" s="5">
        <f>'CV Rotina &lt;2A - procedência'!S37</f>
        <v>0.79477611940298509</v>
      </c>
      <c r="J37" s="5">
        <f>'CV Rotina &lt;2A - procedência'!U37</f>
        <v>0.86194029850746279</v>
      </c>
      <c r="K37" s="5">
        <f>'CV Rotina &lt;2A - procedência'!W37</f>
        <v>0.96268656716417911</v>
      </c>
      <c r="L37" s="5">
        <f>'CV Rotina &lt;2A - procedência'!AA37</f>
        <v>0.97388059701492546</v>
      </c>
      <c r="M37" s="4">
        <f t="shared" si="4"/>
        <v>1</v>
      </c>
      <c r="N37" s="4">
        <f t="shared" si="5"/>
        <v>2</v>
      </c>
      <c r="O37" s="4">
        <f t="shared" si="2"/>
        <v>3</v>
      </c>
      <c r="P37" s="4">
        <f t="shared" si="3"/>
        <v>0</v>
      </c>
    </row>
    <row r="38" spans="1:16">
      <c r="A38" s="4" t="s">
        <v>49</v>
      </c>
      <c r="B38" s="4" t="s">
        <v>83</v>
      </c>
      <c r="C38" s="5">
        <f>'CV Rotina &lt;2A - procedência'!K38</f>
        <v>0.50782778864970646</v>
      </c>
      <c r="D38" s="5">
        <f>'CV Rotina &lt;2A - procedência'!AC38</f>
        <v>1.0185909980430528</v>
      </c>
      <c r="E38" s="5">
        <f>'CV Rotina &lt;2A - procedência'!M38</f>
        <v>0.90117416829745589</v>
      </c>
      <c r="F38" s="5">
        <f>'CV Rotina &lt;2A - procedência'!O38</f>
        <v>0.89823874755381594</v>
      </c>
      <c r="G38" s="5">
        <f>'CV Rotina &lt;2A - procedência'!Q38</f>
        <v>0.86888454011741678</v>
      </c>
      <c r="H38" s="5">
        <f>'CV Rotina &lt;2A - procedência'!Y38</f>
        <v>0.99510763209393338</v>
      </c>
      <c r="I38" s="5">
        <f>'CV Rotina &lt;2A - procedência'!S38</f>
        <v>0.92465753424657526</v>
      </c>
      <c r="J38" s="5">
        <f>'CV Rotina &lt;2A - procedência'!U38</f>
        <v>0.63111545988258311</v>
      </c>
      <c r="K38" s="5">
        <f>'CV Rotina &lt;2A - procedência'!W38</f>
        <v>0.9393346379647749</v>
      </c>
      <c r="L38" s="5">
        <f>'CV Rotina &lt;2A - procedência'!AA38</f>
        <v>0.92465753424657526</v>
      </c>
      <c r="M38" s="4">
        <f t="shared" si="4"/>
        <v>1</v>
      </c>
      <c r="N38" s="4">
        <f t="shared" si="5"/>
        <v>1</v>
      </c>
      <c r="O38" s="4">
        <f t="shared" si="2"/>
        <v>2</v>
      </c>
      <c r="P38" s="4">
        <f t="shared" si="3"/>
        <v>1</v>
      </c>
    </row>
    <row r="39" spans="1:16">
      <c r="A39" s="4" t="s">
        <v>40</v>
      </c>
      <c r="B39" s="4" t="s">
        <v>84</v>
      </c>
      <c r="C39" s="5">
        <f>'CV Rotina &lt;2A - procedência'!K39</f>
        <v>7.7205882352941166E-2</v>
      </c>
      <c r="D39" s="5">
        <f>'CV Rotina &lt;2A - procedência'!AC39</f>
        <v>1.0477941176470589</v>
      </c>
      <c r="E39" s="5">
        <f>'CV Rotina &lt;2A - procedência'!M39</f>
        <v>0.83823529411764697</v>
      </c>
      <c r="F39" s="5">
        <f>'CV Rotina &lt;2A - procedência'!O39</f>
        <v>0.83823529411764697</v>
      </c>
      <c r="G39" s="5">
        <f>'CV Rotina &lt;2A - procedência'!Q39</f>
        <v>0.95955882352941169</v>
      </c>
      <c r="H39" s="5">
        <f>'CV Rotina &lt;2A - procedência'!Y39</f>
        <v>0.9154411764705882</v>
      </c>
      <c r="I39" s="5">
        <f>'CV Rotina &lt;2A - procedência'!S39</f>
        <v>0.92647058823529405</v>
      </c>
      <c r="J39" s="5">
        <f>'CV Rotina &lt;2A - procedência'!U39</f>
        <v>0.83823529411764697</v>
      </c>
      <c r="K39" s="5">
        <f>'CV Rotina &lt;2A - procedência'!W39</f>
        <v>0.77205882352941169</v>
      </c>
      <c r="L39" s="5">
        <f>'CV Rotina &lt;2A - procedência'!AA39</f>
        <v>0.77205882352941169</v>
      </c>
      <c r="M39" s="4">
        <f t="shared" si="4"/>
        <v>1</v>
      </c>
      <c r="N39" s="4">
        <f t="shared" si="5"/>
        <v>1</v>
      </c>
      <c r="O39" s="4">
        <f t="shared" si="2"/>
        <v>2</v>
      </c>
      <c r="P39" s="4">
        <f t="shared" si="3"/>
        <v>1</v>
      </c>
    </row>
    <row r="40" spans="1:16">
      <c r="A40" s="4" t="s">
        <v>49</v>
      </c>
      <c r="B40" s="4" t="s">
        <v>85</v>
      </c>
      <c r="C40" s="5">
        <f>'CV Rotina &lt;2A - procedência'!K40</f>
        <v>0.59228971962616828</v>
      </c>
      <c r="D40" s="5">
        <f>'CV Rotina &lt;2A - procedência'!AC40</f>
        <v>0.75700934579439261</v>
      </c>
      <c r="E40" s="5">
        <f>'CV Rotina &lt;2A - procedência'!M40</f>
        <v>0.76051401869158886</v>
      </c>
      <c r="F40" s="5">
        <f>'CV Rotina &lt;2A - procedência'!O40</f>
        <v>0.75700934579439261</v>
      </c>
      <c r="G40" s="5">
        <f>'CV Rotina &lt;2A - procedência'!Q40</f>
        <v>0.75</v>
      </c>
      <c r="H40" s="5">
        <f>'CV Rotina &lt;2A - procedência'!Y40</f>
        <v>0.88317757009345799</v>
      </c>
      <c r="I40" s="5">
        <f>'CV Rotina &lt;2A - procedência'!S40</f>
        <v>0.75350467289719636</v>
      </c>
      <c r="J40" s="5">
        <f>'CV Rotina &lt;2A - procedência'!U40</f>
        <v>0.75700934579439261</v>
      </c>
      <c r="K40" s="5">
        <f>'CV Rotina &lt;2A - procedência'!W40</f>
        <v>0.8411214953271029</v>
      </c>
      <c r="L40" s="5">
        <f>'CV Rotina &lt;2A - procedência'!AA40</f>
        <v>0.88317757009345799</v>
      </c>
      <c r="M40" s="4">
        <f t="shared" si="4"/>
        <v>0</v>
      </c>
      <c r="N40" s="4">
        <f t="shared" si="5"/>
        <v>0</v>
      </c>
      <c r="O40" s="4">
        <f t="shared" si="2"/>
        <v>0</v>
      </c>
      <c r="P40" s="4">
        <f t="shared" si="3"/>
        <v>0</v>
      </c>
    </row>
    <row r="41" spans="1:16">
      <c r="A41" s="4" t="s">
        <v>43</v>
      </c>
      <c r="B41" s="4" t="s">
        <v>86</v>
      </c>
      <c r="C41" s="5">
        <f>'CV Rotina &lt;2A - procedência'!K41</f>
        <v>0.80194805194805197</v>
      </c>
      <c r="D41" s="5">
        <f>'CV Rotina &lt;2A - procedência'!AC41</f>
        <v>0.99025974025974028</v>
      </c>
      <c r="E41" s="5">
        <f>'CV Rotina &lt;2A - procedência'!M41</f>
        <v>0.93506493506493504</v>
      </c>
      <c r="F41" s="5">
        <f>'CV Rotina &lt;2A - procedência'!O41</f>
        <v>0.92532467532467533</v>
      </c>
      <c r="G41" s="5">
        <f>'CV Rotina &lt;2A - procedência'!Q41</f>
        <v>0.89610389610389607</v>
      </c>
      <c r="H41" s="5">
        <f>'CV Rotina &lt;2A - procedência'!Y41</f>
        <v>0.99675324675324672</v>
      </c>
      <c r="I41" s="5">
        <f>'CV Rotina &lt;2A - procedência'!S41</f>
        <v>0.95129870129870131</v>
      </c>
      <c r="J41" s="5">
        <f>'CV Rotina &lt;2A - procedência'!U41</f>
        <v>0.78246753246753242</v>
      </c>
      <c r="K41" s="5">
        <f>'CV Rotina &lt;2A - procedência'!W41</f>
        <v>0.92207792207792205</v>
      </c>
      <c r="L41" s="5">
        <f>'CV Rotina &lt;2A - procedência'!AA41</f>
        <v>0.89935064935064934</v>
      </c>
      <c r="M41" s="4">
        <f t="shared" si="4"/>
        <v>1</v>
      </c>
      <c r="N41" s="4">
        <f t="shared" si="5"/>
        <v>2</v>
      </c>
      <c r="O41" s="4">
        <f t="shared" si="2"/>
        <v>3</v>
      </c>
      <c r="P41" s="4">
        <f t="shared" si="3"/>
        <v>1</v>
      </c>
    </row>
    <row r="42" spans="1:16">
      <c r="A42" s="4" t="s">
        <v>49</v>
      </c>
      <c r="B42" s="4" t="s">
        <v>87</v>
      </c>
      <c r="C42" s="5">
        <f>'CV Rotina &lt;2A - procedência'!K42</f>
        <v>0.27573529411764702</v>
      </c>
      <c r="D42" s="5">
        <f>'CV Rotina &lt;2A - procedência'!AC42</f>
        <v>1.0477941176470589</v>
      </c>
      <c r="E42" s="5">
        <f>'CV Rotina &lt;2A - procedência'!M42</f>
        <v>0.89338235294117641</v>
      </c>
      <c r="F42" s="5">
        <f>'CV Rotina &lt;2A - procedência'!O42</f>
        <v>0.90441176470588236</v>
      </c>
      <c r="G42" s="5">
        <f>'CV Rotina &lt;2A - procedência'!Q42</f>
        <v>0.90441176470588236</v>
      </c>
      <c r="H42" s="5">
        <f>'CV Rotina &lt;2A - procedência'!Y42</f>
        <v>0.95955882352941169</v>
      </c>
      <c r="I42" s="5">
        <f>'CV Rotina &lt;2A - procedência'!S42</f>
        <v>0.98161764705882348</v>
      </c>
      <c r="J42" s="5">
        <f>'CV Rotina &lt;2A - procedência'!U42</f>
        <v>0.57352941176470584</v>
      </c>
      <c r="K42" s="5">
        <f>'CV Rotina &lt;2A - procedência'!W42</f>
        <v>0.97058823529411764</v>
      </c>
      <c r="L42" s="5">
        <f>'CV Rotina &lt;2A - procedência'!AA42</f>
        <v>0.94852941176470584</v>
      </c>
      <c r="M42" s="4">
        <f t="shared" si="4"/>
        <v>1</v>
      </c>
      <c r="N42" s="4">
        <f t="shared" si="5"/>
        <v>3</v>
      </c>
      <c r="O42" s="4">
        <f t="shared" si="2"/>
        <v>4</v>
      </c>
      <c r="P42" s="4">
        <f t="shared" si="3"/>
        <v>1</v>
      </c>
    </row>
    <row r="43" spans="1:16">
      <c r="A43" s="4" t="s">
        <v>40</v>
      </c>
      <c r="B43" s="4" t="s">
        <v>88</v>
      </c>
      <c r="C43" s="5">
        <f>'CV Rotina &lt;2A - procedência'!K43</f>
        <v>0.31329113924050633</v>
      </c>
      <c r="D43" s="5">
        <f>'CV Rotina &lt;2A - procedência'!AC43</f>
        <v>0.81645569620253167</v>
      </c>
      <c r="E43" s="5">
        <f>'CV Rotina &lt;2A - procedência'!M43</f>
        <v>0.66455696202531644</v>
      </c>
      <c r="F43" s="5">
        <f>'CV Rotina &lt;2A - procedência'!O43</f>
        <v>0.65506329113924056</v>
      </c>
      <c r="G43" s="5">
        <f>'CV Rotina &lt;2A - procedência'!Q43</f>
        <v>0.75</v>
      </c>
      <c r="H43" s="5">
        <f>'CV Rotina &lt;2A - procedência'!Y43</f>
        <v>0.98734177215189878</v>
      </c>
      <c r="I43" s="5">
        <f>'CV Rotina &lt;2A - procedência'!S43</f>
        <v>0.68354430379746833</v>
      </c>
      <c r="J43" s="5">
        <f>'CV Rotina &lt;2A - procedência'!U43</f>
        <v>0.83544303797468356</v>
      </c>
      <c r="K43" s="5">
        <f>'CV Rotina &lt;2A - procedência'!W43</f>
        <v>0.85443037974683544</v>
      </c>
      <c r="L43" s="5">
        <f>'CV Rotina &lt;2A - procedência'!AA43</f>
        <v>0.81645569620253167</v>
      </c>
      <c r="M43" s="4">
        <f t="shared" si="4"/>
        <v>0</v>
      </c>
      <c r="N43" s="4">
        <f t="shared" si="5"/>
        <v>1</v>
      </c>
      <c r="O43" s="4">
        <f t="shared" si="2"/>
        <v>1</v>
      </c>
      <c r="P43" s="4">
        <f t="shared" si="3"/>
        <v>1</v>
      </c>
    </row>
    <row r="44" spans="1:16">
      <c r="A44" s="4" t="s">
        <v>40</v>
      </c>
      <c r="B44" s="4" t="s">
        <v>89</v>
      </c>
      <c r="C44" s="5">
        <f>'CV Rotina &lt;2A - procedência'!K44</f>
        <v>0.18556701030927833</v>
      </c>
      <c r="D44" s="5">
        <f>'CV Rotina &lt;2A - procedência'!AC44</f>
        <v>1.1597938144329896</v>
      </c>
      <c r="E44" s="5">
        <f>'CV Rotina &lt;2A - procedência'!M44</f>
        <v>1.0824742268041236</v>
      </c>
      <c r="F44" s="5">
        <f>'CV Rotina &lt;2A - procedência'!O44</f>
        <v>1.0824742268041236</v>
      </c>
      <c r="G44" s="5">
        <f>'CV Rotina &lt;2A - procedência'!Q44</f>
        <v>0.92783505154639168</v>
      </c>
      <c r="H44" s="5">
        <f>'CV Rotina &lt;2A - procedência'!Y44</f>
        <v>1.2371134020618555</v>
      </c>
      <c r="I44" s="5">
        <f>'CV Rotina &lt;2A - procedência'!S44</f>
        <v>0.95876288659793807</v>
      </c>
      <c r="J44" s="5">
        <f>'CV Rotina &lt;2A - procedência'!U44</f>
        <v>1.0824742268041236</v>
      </c>
      <c r="K44" s="5">
        <f>'CV Rotina &lt;2A - procedência'!W44</f>
        <v>1.2989690721649483</v>
      </c>
      <c r="L44" s="5">
        <f>'CV Rotina &lt;2A - procedência'!AA44</f>
        <v>1.3453608247422679</v>
      </c>
      <c r="M44" s="4">
        <f t="shared" si="4"/>
        <v>1</v>
      </c>
      <c r="N44" s="4">
        <f t="shared" si="5"/>
        <v>7</v>
      </c>
      <c r="O44" s="4">
        <f t="shared" si="2"/>
        <v>8</v>
      </c>
      <c r="P44" s="4">
        <f t="shared" si="3"/>
        <v>3</v>
      </c>
    </row>
    <row r="45" spans="1:16">
      <c r="A45" s="4" t="s">
        <v>47</v>
      </c>
      <c r="B45" s="4" t="s">
        <v>90</v>
      </c>
      <c r="C45" s="5">
        <f>'CV Rotina &lt;2A - procedência'!K45</f>
        <v>1.3042237442922375</v>
      </c>
      <c r="D45" s="5">
        <f>'CV Rotina &lt;2A - procedência'!AC45</f>
        <v>0.97374429223744297</v>
      </c>
      <c r="E45" s="5">
        <f>'CV Rotina &lt;2A - procedência'!M45</f>
        <v>0.90753424657534243</v>
      </c>
      <c r="F45" s="5">
        <f>'CV Rotina &lt;2A - procedência'!O45</f>
        <v>0.88527397260273977</v>
      </c>
      <c r="G45" s="5">
        <f>'CV Rotina &lt;2A - procedência'!Q45</f>
        <v>0.9389269406392694</v>
      </c>
      <c r="H45" s="5">
        <f>'CV Rotina &lt;2A - procedência'!Y45</f>
        <v>0.91095890410958902</v>
      </c>
      <c r="I45" s="5">
        <f>'CV Rotina &lt;2A - procedência'!S45</f>
        <v>0.9297945205479452</v>
      </c>
      <c r="J45" s="5">
        <f>'CV Rotina &lt;2A - procedência'!U45</f>
        <v>0.66609589041095896</v>
      </c>
      <c r="K45" s="5">
        <f>'CV Rotina &lt;2A - procedência'!W45</f>
        <v>0.85331050228310501</v>
      </c>
      <c r="L45" s="5">
        <f>'CV Rotina &lt;2A - procedência'!AA45</f>
        <v>0.88698630136986301</v>
      </c>
      <c r="M45" s="4">
        <f t="shared" si="4"/>
        <v>2</v>
      </c>
      <c r="N45" s="4">
        <f t="shared" si="5"/>
        <v>0</v>
      </c>
      <c r="O45" s="4">
        <f t="shared" si="2"/>
        <v>2</v>
      </c>
      <c r="P45" s="4">
        <f t="shared" si="3"/>
        <v>0</v>
      </c>
    </row>
    <row r="46" spans="1:16">
      <c r="A46" s="4" t="s">
        <v>47</v>
      </c>
      <c r="B46" s="4" t="s">
        <v>91</v>
      </c>
      <c r="C46" s="5">
        <f>'CV Rotina &lt;2A - procedência'!K46</f>
        <v>0.41304347826086957</v>
      </c>
      <c r="D46" s="5">
        <f>'CV Rotina &lt;2A - procedência'!AC46</f>
        <v>1.1413043478260869</v>
      </c>
      <c r="E46" s="5">
        <f>'CV Rotina &lt;2A - procedência'!M46</f>
        <v>1.0108695652173914</v>
      </c>
      <c r="F46" s="5">
        <f>'CV Rotina &lt;2A - procedência'!O46</f>
        <v>1</v>
      </c>
      <c r="G46" s="5">
        <f>'CV Rotina &lt;2A - procedência'!Q46</f>
        <v>1.0869565217391304</v>
      </c>
      <c r="H46" s="5">
        <f>'CV Rotina &lt;2A - procedência'!Y46</f>
        <v>0.90217391304347827</v>
      </c>
      <c r="I46" s="5">
        <f>'CV Rotina &lt;2A - procedência'!S46</f>
        <v>1.0543478260869565</v>
      </c>
      <c r="J46" s="5">
        <f>'CV Rotina &lt;2A - procedência'!U46</f>
        <v>0.88043478260869568</v>
      </c>
      <c r="K46" s="5">
        <f>'CV Rotina &lt;2A - procedência'!W46</f>
        <v>0.94565217391304346</v>
      </c>
      <c r="L46" s="5">
        <f>'CV Rotina &lt;2A - procedência'!AA46</f>
        <v>0.88043478260869568</v>
      </c>
      <c r="M46" s="4">
        <f t="shared" si="4"/>
        <v>1</v>
      </c>
      <c r="N46" s="4">
        <f t="shared" si="5"/>
        <v>4</v>
      </c>
      <c r="O46" s="4">
        <f t="shared" si="2"/>
        <v>5</v>
      </c>
      <c r="P46" s="4">
        <f t="shared" si="3"/>
        <v>3</v>
      </c>
    </row>
    <row r="47" spans="1:16">
      <c r="A47" s="4" t="s">
        <v>49</v>
      </c>
      <c r="B47" s="4" t="s">
        <v>92</v>
      </c>
      <c r="C47" s="5">
        <f>'CV Rotina &lt;2A - procedência'!K47</f>
        <v>0.46397188049209143</v>
      </c>
      <c r="D47" s="5">
        <f>'CV Rotina &lt;2A - procedência'!AC47</f>
        <v>1.0228471001757469</v>
      </c>
      <c r="E47" s="5">
        <f>'CV Rotina &lt;2A - procedência'!M47</f>
        <v>0.96221441124780316</v>
      </c>
      <c r="F47" s="5">
        <f>'CV Rotina &lt;2A - procedência'!O47</f>
        <v>0.97539543057996492</v>
      </c>
      <c r="G47" s="5">
        <f>'CV Rotina &lt;2A - procedência'!Q47</f>
        <v>0.96485061511423553</v>
      </c>
      <c r="H47" s="5">
        <f>'CV Rotina &lt;2A - procedência'!Y47</f>
        <v>0.93585237258347986</v>
      </c>
      <c r="I47" s="5">
        <f>'CV Rotina &lt;2A - procedência'!S47</f>
        <v>1.0070298769771528</v>
      </c>
      <c r="J47" s="5">
        <f>'CV Rotina &lt;2A - procedência'!U47</f>
        <v>0.64059753954305798</v>
      </c>
      <c r="K47" s="5">
        <f>'CV Rotina &lt;2A - procedência'!W47</f>
        <v>0.94903339191564151</v>
      </c>
      <c r="L47" s="5">
        <f>'CV Rotina &lt;2A - procedência'!AA47</f>
        <v>1.1177504393673112</v>
      </c>
      <c r="M47" s="4">
        <f t="shared" si="4"/>
        <v>1</v>
      </c>
      <c r="N47" s="4">
        <f t="shared" si="5"/>
        <v>5</v>
      </c>
      <c r="O47" s="4">
        <f t="shared" si="2"/>
        <v>6</v>
      </c>
      <c r="P47" s="4">
        <f t="shared" si="3"/>
        <v>3</v>
      </c>
    </row>
    <row r="48" spans="1:16">
      <c r="A48" s="4" t="s">
        <v>40</v>
      </c>
      <c r="B48" s="4" t="s">
        <v>93</v>
      </c>
      <c r="C48" s="5">
        <f>'CV Rotina &lt;2A - procedência'!K48</f>
        <v>0.21319796954314718</v>
      </c>
      <c r="D48" s="5">
        <f>'CV Rotina &lt;2A - procedência'!AC48</f>
        <v>0.92893401015228416</v>
      </c>
      <c r="E48" s="5">
        <f>'CV Rotina &lt;2A - procedência'!M48</f>
        <v>0.97461928934010145</v>
      </c>
      <c r="F48" s="5">
        <f>'CV Rotina &lt;2A - procedência'!O48</f>
        <v>0.92131979695431465</v>
      </c>
      <c r="G48" s="5">
        <f>'CV Rotina &lt;2A - procedência'!Q48</f>
        <v>0.87563451776649737</v>
      </c>
      <c r="H48" s="5">
        <f>'CV Rotina &lt;2A - procedência'!Y48</f>
        <v>1.0736040609137054</v>
      </c>
      <c r="I48" s="5">
        <f>'CV Rotina &lt;2A - procedência'!S48</f>
        <v>0.92893401015228416</v>
      </c>
      <c r="J48" s="5">
        <f>'CV Rotina &lt;2A - procedência'!U48</f>
        <v>0.91370558375634514</v>
      </c>
      <c r="K48" s="5">
        <f>'CV Rotina &lt;2A - procedência'!W48</f>
        <v>0.92893401015228416</v>
      </c>
      <c r="L48" s="5">
        <f>'CV Rotina &lt;2A - procedência'!AA48</f>
        <v>0.98984771573604058</v>
      </c>
      <c r="M48" s="4">
        <f t="shared" si="4"/>
        <v>1</v>
      </c>
      <c r="N48" s="4">
        <f t="shared" si="5"/>
        <v>3</v>
      </c>
      <c r="O48" s="4">
        <f t="shared" si="2"/>
        <v>4</v>
      </c>
      <c r="P48" s="4">
        <f t="shared" si="3"/>
        <v>2</v>
      </c>
    </row>
    <row r="49" spans="1:16">
      <c r="A49" s="4" t="s">
        <v>47</v>
      </c>
      <c r="B49" s="4" t="s">
        <v>94</v>
      </c>
      <c r="C49" s="5">
        <f>'CV Rotina &lt;2A - procedência'!K49</f>
        <v>0.32068965517241377</v>
      </c>
      <c r="D49" s="5">
        <f>'CV Rotina &lt;2A - procedência'!AC49</f>
        <v>1.0551724137931033</v>
      </c>
      <c r="E49" s="5">
        <f>'CV Rotina &lt;2A - procedência'!M49</f>
        <v>0.91034482758620683</v>
      </c>
      <c r="F49" s="5">
        <f>'CV Rotina &lt;2A - procedência'!O49</f>
        <v>0.92068965517241375</v>
      </c>
      <c r="G49" s="5">
        <f>'CV Rotina &lt;2A - procedência'!Q49</f>
        <v>0.86896551724137927</v>
      </c>
      <c r="H49" s="5">
        <f>'CV Rotina &lt;2A - procedência'!Y49</f>
        <v>1.2103448275862068</v>
      </c>
      <c r="I49" s="5">
        <f>'CV Rotina &lt;2A - procedência'!S49</f>
        <v>0.91034482758620683</v>
      </c>
      <c r="J49" s="5">
        <f>'CV Rotina &lt;2A - procedência'!U49</f>
        <v>1.096551724137931</v>
      </c>
      <c r="K49" s="5">
        <f>'CV Rotina &lt;2A - procedência'!W49</f>
        <v>1.1172413793103448</v>
      </c>
      <c r="L49" s="5">
        <f>'CV Rotina &lt;2A - procedência'!AA49</f>
        <v>1.1586206896551723</v>
      </c>
      <c r="M49" s="4">
        <f t="shared" si="4"/>
        <v>1</v>
      </c>
      <c r="N49" s="4">
        <f t="shared" si="5"/>
        <v>4</v>
      </c>
      <c r="O49" s="4">
        <f t="shared" si="2"/>
        <v>5</v>
      </c>
      <c r="P49" s="4">
        <f t="shared" si="3"/>
        <v>1</v>
      </c>
    </row>
    <row r="50" spans="1:16">
      <c r="A50" s="4" t="s">
        <v>49</v>
      </c>
      <c r="B50" s="4" t="s">
        <v>95</v>
      </c>
      <c r="C50" s="5">
        <f>'CV Rotina &lt;2A - procedência'!K50</f>
        <v>0.19886363636363635</v>
      </c>
      <c r="D50" s="5">
        <f>'CV Rotina &lt;2A - procedência'!AC50</f>
        <v>0.76704545454545459</v>
      </c>
      <c r="E50" s="5">
        <f>'CV Rotina &lt;2A - procedência'!M50</f>
        <v>0.75</v>
      </c>
      <c r="F50" s="5">
        <f>'CV Rotina &lt;2A - procedência'!O50</f>
        <v>0.75</v>
      </c>
      <c r="G50" s="5">
        <f>'CV Rotina &lt;2A - procedência'!Q50</f>
        <v>0.66477272727272729</v>
      </c>
      <c r="H50" s="5">
        <f>'CV Rotina &lt;2A - procedência'!Y50</f>
        <v>1.0681818181818181</v>
      </c>
      <c r="I50" s="5">
        <f>'CV Rotina &lt;2A - procedência'!S50</f>
        <v>0.75568181818181823</v>
      </c>
      <c r="J50" s="5">
        <f>'CV Rotina &lt;2A - procedência'!U50</f>
        <v>0.70454545454545459</v>
      </c>
      <c r="K50" s="5">
        <f>'CV Rotina &lt;2A - procedência'!W50</f>
        <v>0.91477272727272729</v>
      </c>
      <c r="L50" s="5">
        <f>'CV Rotina &lt;2A - procedência'!AA50</f>
        <v>0.90340909090909094</v>
      </c>
      <c r="M50" s="4">
        <f t="shared" si="4"/>
        <v>0</v>
      </c>
      <c r="N50" s="4">
        <f t="shared" si="5"/>
        <v>1</v>
      </c>
      <c r="O50" s="4">
        <f t="shared" si="2"/>
        <v>1</v>
      </c>
      <c r="P50" s="4">
        <f t="shared" si="3"/>
        <v>1</v>
      </c>
    </row>
    <row r="51" spans="1:16">
      <c r="A51" s="4" t="s">
        <v>43</v>
      </c>
      <c r="B51" s="4" t="s">
        <v>96</v>
      </c>
      <c r="C51" s="5">
        <f>'CV Rotina &lt;2A - procedência'!K51</f>
        <v>0.24675324675324675</v>
      </c>
      <c r="D51" s="5">
        <f>'CV Rotina &lt;2A - procedência'!AC51</f>
        <v>1.2337662337662338</v>
      </c>
      <c r="E51" s="5">
        <f>'CV Rotina &lt;2A - procedência'!M51</f>
        <v>1.2142857142857142</v>
      </c>
      <c r="F51" s="5">
        <f>'CV Rotina &lt;2A - procedência'!O51</f>
        <v>1.2272727272727273</v>
      </c>
      <c r="G51" s="5">
        <f>'CV Rotina &lt;2A - procedência'!Q51</f>
        <v>1.1038961038961039</v>
      </c>
      <c r="H51" s="5">
        <f>'CV Rotina &lt;2A - procedência'!Y51</f>
        <v>1.0129870129870129</v>
      </c>
      <c r="I51" s="5">
        <f>'CV Rotina &lt;2A - procedência'!S51</f>
        <v>1.1558441558441559</v>
      </c>
      <c r="J51" s="5">
        <f>'CV Rotina &lt;2A - procedência'!U51</f>
        <v>0.94155844155844159</v>
      </c>
      <c r="K51" s="5">
        <f>'CV Rotina &lt;2A - procedência'!W51</f>
        <v>1.051948051948052</v>
      </c>
      <c r="L51" s="5">
        <f>'CV Rotina &lt;2A - procedência'!AA51</f>
        <v>1.0454545454545454</v>
      </c>
      <c r="M51" s="4">
        <f t="shared" si="4"/>
        <v>1</v>
      </c>
      <c r="N51" s="4">
        <f t="shared" si="5"/>
        <v>7</v>
      </c>
      <c r="O51" s="4">
        <f t="shared" si="2"/>
        <v>8</v>
      </c>
      <c r="P51" s="4">
        <f t="shared" si="3"/>
        <v>4</v>
      </c>
    </row>
    <row r="52" spans="1:16">
      <c r="A52" s="4" t="s">
        <v>43</v>
      </c>
      <c r="B52" s="4" t="s">
        <v>97</v>
      </c>
      <c r="C52" s="5">
        <f>'CV Rotina &lt;2A - procedência'!K52</f>
        <v>8.5714285714285715E-2</v>
      </c>
      <c r="D52" s="5">
        <f>'CV Rotina &lt;2A - procedência'!AC52</f>
        <v>0.94285714285714295</v>
      </c>
      <c r="E52" s="5">
        <f>'CV Rotina &lt;2A - procedência'!M52</f>
        <v>0.77142857142857146</v>
      </c>
      <c r="F52" s="5">
        <f>'CV Rotina &lt;2A - procedência'!O52</f>
        <v>0.6428571428571429</v>
      </c>
      <c r="G52" s="5">
        <f>'CV Rotina &lt;2A - procedência'!Q52</f>
        <v>0.77142857142857146</v>
      </c>
      <c r="H52" s="5">
        <f>'CV Rotina &lt;2A - procedência'!Y52</f>
        <v>0.75</v>
      </c>
      <c r="I52" s="5">
        <f>'CV Rotina &lt;2A - procedência'!S52</f>
        <v>0.79285714285714293</v>
      </c>
      <c r="J52" s="5">
        <f>'CV Rotina &lt;2A - procedência'!U52</f>
        <v>0.47142857142857147</v>
      </c>
      <c r="K52" s="5">
        <f>'CV Rotina &lt;2A - procedência'!W52</f>
        <v>0.9</v>
      </c>
      <c r="L52" s="5">
        <f>'CV Rotina &lt;2A - procedência'!AA52</f>
        <v>0.9642857142857143</v>
      </c>
      <c r="M52" s="4">
        <f t="shared" si="4"/>
        <v>1</v>
      </c>
      <c r="N52" s="4">
        <f t="shared" si="5"/>
        <v>1</v>
      </c>
      <c r="O52" s="4">
        <f t="shared" si="2"/>
        <v>2</v>
      </c>
      <c r="P52" s="4">
        <f t="shared" si="3"/>
        <v>0</v>
      </c>
    </row>
    <row r="53" spans="1:16">
      <c r="A53" s="4" t="s">
        <v>49</v>
      </c>
      <c r="B53" s="4" t="s">
        <v>98</v>
      </c>
      <c r="C53" s="5">
        <f>'CV Rotina &lt;2A - procedência'!K53</f>
        <v>0.56849315068493156</v>
      </c>
      <c r="D53" s="5">
        <f>'CV Rotina &lt;2A - procedência'!AC53</f>
        <v>1.1712328767123288</v>
      </c>
      <c r="E53" s="5">
        <f>'CV Rotina &lt;2A - procedência'!M53</f>
        <v>1.226027397260274</v>
      </c>
      <c r="F53" s="5">
        <f>'CV Rotina &lt;2A - procedência'!O53</f>
        <v>1.2328767123287672</v>
      </c>
      <c r="G53" s="5">
        <f>'CV Rotina &lt;2A - procedência'!Q53</f>
        <v>1.0068493150684932</v>
      </c>
      <c r="H53" s="5">
        <f>'CV Rotina &lt;2A - procedência'!Y53</f>
        <v>1.1917808219178083</v>
      </c>
      <c r="I53" s="5">
        <f>'CV Rotina &lt;2A - procedência'!S53</f>
        <v>1.1301369863013699</v>
      </c>
      <c r="J53" s="5">
        <f>'CV Rotina &lt;2A - procedência'!U53</f>
        <v>1.1369863013698631</v>
      </c>
      <c r="K53" s="5">
        <f>'CV Rotina &lt;2A - procedência'!W53</f>
        <v>1.0205479452054795</v>
      </c>
      <c r="L53" s="5">
        <f>'CV Rotina &lt;2A - procedência'!AA53</f>
        <v>1.3150684931506849</v>
      </c>
      <c r="M53" s="4">
        <f t="shared" si="4"/>
        <v>1</v>
      </c>
      <c r="N53" s="4">
        <f t="shared" si="5"/>
        <v>8</v>
      </c>
      <c r="O53" s="4">
        <f t="shared" si="2"/>
        <v>9</v>
      </c>
      <c r="P53" s="4">
        <f t="shared" si="3"/>
        <v>4</v>
      </c>
    </row>
    <row r="54" spans="1:16">
      <c r="A54" s="4" t="s">
        <v>49</v>
      </c>
      <c r="B54" s="4" t="s">
        <v>99</v>
      </c>
      <c r="C54" s="5">
        <f>'CV Rotina &lt;2A - procedência'!K54</f>
        <v>0.25862068965517238</v>
      </c>
      <c r="D54" s="5">
        <f>'CV Rotina &lt;2A - procedência'!AC54</f>
        <v>0.94137931034482758</v>
      </c>
      <c r="E54" s="5">
        <f>'CV Rotina &lt;2A - procedência'!M54</f>
        <v>0.89999999999999991</v>
      </c>
      <c r="F54" s="5">
        <f>'CV Rotina &lt;2A - procedência'!O54</f>
        <v>0.87931034482758619</v>
      </c>
      <c r="G54" s="5">
        <f>'CV Rotina &lt;2A - procedência'!Q54</f>
        <v>0.85862068965517235</v>
      </c>
      <c r="H54" s="5">
        <f>'CV Rotina &lt;2A - procedência'!Y54</f>
        <v>1.1689655172413793</v>
      </c>
      <c r="I54" s="5">
        <f>'CV Rotina &lt;2A - procedência'!S54</f>
        <v>0.93103448275862066</v>
      </c>
      <c r="J54" s="5">
        <f>'CV Rotina &lt;2A - procedência'!U54</f>
        <v>0.91034482758620683</v>
      </c>
      <c r="K54" s="5">
        <f>'CV Rotina &lt;2A - procedência'!W54</f>
        <v>1.1586206896551723</v>
      </c>
      <c r="L54" s="5">
        <f>'CV Rotina &lt;2A - procedência'!AA54</f>
        <v>1.1689655172413793</v>
      </c>
      <c r="M54" s="4">
        <f t="shared" si="4"/>
        <v>1</v>
      </c>
      <c r="N54" s="4">
        <f t="shared" si="5"/>
        <v>3</v>
      </c>
      <c r="O54" s="4">
        <f t="shared" si="2"/>
        <v>4</v>
      </c>
      <c r="P54" s="4">
        <f t="shared" si="3"/>
        <v>1</v>
      </c>
    </row>
    <row r="55" spans="1:16">
      <c r="A55" s="4" t="s">
        <v>43</v>
      </c>
      <c r="B55" s="4" t="s">
        <v>100</v>
      </c>
      <c r="C55" s="5">
        <f>'CV Rotina &lt;2A - procedência'!K55</f>
        <v>0.67727272727272725</v>
      </c>
      <c r="D55" s="5">
        <f>'CV Rotina &lt;2A - procedência'!AC55</f>
        <v>1</v>
      </c>
      <c r="E55" s="5">
        <f>'CV Rotina &lt;2A - procedência'!M55</f>
        <v>0.91363636363636369</v>
      </c>
      <c r="F55" s="5">
        <f>'CV Rotina &lt;2A - procedência'!O55</f>
        <v>0.92500000000000004</v>
      </c>
      <c r="G55" s="5">
        <f>'CV Rotina &lt;2A - procedência'!Q55</f>
        <v>0.94545454545454544</v>
      </c>
      <c r="H55" s="5">
        <f>'CV Rotina &lt;2A - procedência'!Y55</f>
        <v>1.0431818181818182</v>
      </c>
      <c r="I55" s="5">
        <f>'CV Rotina &lt;2A - procedência'!S55</f>
        <v>0.94772727272727275</v>
      </c>
      <c r="J55" s="5">
        <f>'CV Rotina &lt;2A - procedência'!U55</f>
        <v>0.82499999999999996</v>
      </c>
      <c r="K55" s="5">
        <f>'CV Rotina &lt;2A - procedência'!W55</f>
        <v>0.97272727272727277</v>
      </c>
      <c r="L55" s="5">
        <f>'CV Rotina &lt;2A - procedência'!AA55</f>
        <v>1.0181818181818181</v>
      </c>
      <c r="M55" s="4">
        <f t="shared" si="4"/>
        <v>1</v>
      </c>
      <c r="N55" s="4">
        <f t="shared" si="5"/>
        <v>3</v>
      </c>
      <c r="O55" s="4">
        <f t="shared" si="2"/>
        <v>4</v>
      </c>
      <c r="P55" s="4">
        <f t="shared" si="3"/>
        <v>1</v>
      </c>
    </row>
    <row r="56" spans="1:16">
      <c r="A56" s="4" t="s">
        <v>47</v>
      </c>
      <c r="B56" s="4" t="s">
        <v>101</v>
      </c>
      <c r="C56" s="5">
        <f>'CV Rotina &lt;2A - procedência'!K56</f>
        <v>0.39749999999999996</v>
      </c>
      <c r="D56" s="5">
        <f>'CV Rotina &lt;2A - procedência'!AC56</f>
        <v>0.89249999999999996</v>
      </c>
      <c r="E56" s="5">
        <f>'CV Rotina &lt;2A - procedência'!M56</f>
        <v>0.84749999999999992</v>
      </c>
      <c r="F56" s="5">
        <f>'CV Rotina &lt;2A - procedência'!O56</f>
        <v>0.83249999999999991</v>
      </c>
      <c r="G56" s="5">
        <f>'CV Rotina &lt;2A - procedência'!Q56</f>
        <v>0.82499999999999996</v>
      </c>
      <c r="H56" s="5">
        <f>'CV Rotina &lt;2A - procedência'!Y56</f>
        <v>1.1174999999999999</v>
      </c>
      <c r="I56" s="5">
        <f>'CV Rotina &lt;2A - procedência'!S56</f>
        <v>0.80999999999999994</v>
      </c>
      <c r="J56" s="5">
        <f>'CV Rotina &lt;2A - procedência'!U56</f>
        <v>0.96749999999999992</v>
      </c>
      <c r="K56" s="5">
        <f>'CV Rotina &lt;2A - procedência'!W56</f>
        <v>1.2374999999999998</v>
      </c>
      <c r="L56" s="5">
        <f>'CV Rotina &lt;2A - procedência'!AA56</f>
        <v>1.2449999999999999</v>
      </c>
      <c r="M56" s="4">
        <f t="shared" si="4"/>
        <v>0</v>
      </c>
      <c r="N56" s="4">
        <f t="shared" si="5"/>
        <v>4</v>
      </c>
      <c r="O56" s="4">
        <f t="shared" si="2"/>
        <v>4</v>
      </c>
      <c r="P56" s="4">
        <f t="shared" si="3"/>
        <v>1</v>
      </c>
    </row>
    <row r="57" spans="1:16">
      <c r="A57" s="4" t="s">
        <v>43</v>
      </c>
      <c r="B57" s="4" t="s">
        <v>102</v>
      </c>
      <c r="C57" s="5">
        <f>'CV Rotina &lt;2A - procedência'!K57</f>
        <v>8.6890243902439032E-2</v>
      </c>
      <c r="D57" s="5">
        <f>'CV Rotina &lt;2A - procedência'!AC57</f>
        <v>0.97865853658536595</v>
      </c>
      <c r="E57" s="5">
        <f>'CV Rotina &lt;2A - procedência'!M57</f>
        <v>0.97865853658536595</v>
      </c>
      <c r="F57" s="5">
        <f>'CV Rotina &lt;2A - procedência'!O57</f>
        <v>0.97865853658536595</v>
      </c>
      <c r="G57" s="5">
        <f>'CV Rotina &lt;2A - procedência'!Q57</f>
        <v>0.9375</v>
      </c>
      <c r="H57" s="5">
        <f>'CV Rotina &lt;2A - procedência'!Y57</f>
        <v>1.1158536585365855</v>
      </c>
      <c r="I57" s="5">
        <f>'CV Rotina &lt;2A - procedência'!S57</f>
        <v>0.91006097560975618</v>
      </c>
      <c r="J57" s="5">
        <f>'CV Rotina &lt;2A - procedência'!U57</f>
        <v>0.81859756097560976</v>
      </c>
      <c r="K57" s="5">
        <f>'CV Rotina &lt;2A - procedência'!W57</f>
        <v>0.9695121951219513</v>
      </c>
      <c r="L57" s="5">
        <f>'CV Rotina &lt;2A - procedência'!AA57</f>
        <v>0.95579268292682928</v>
      </c>
      <c r="M57" s="4">
        <f t="shared" si="4"/>
        <v>1</v>
      </c>
      <c r="N57" s="4">
        <f t="shared" si="5"/>
        <v>5</v>
      </c>
      <c r="O57" s="4">
        <f t="shared" si="2"/>
        <v>6</v>
      </c>
      <c r="P57" s="4">
        <f t="shared" si="3"/>
        <v>3</v>
      </c>
    </row>
    <row r="58" spans="1:16">
      <c r="A58" s="4" t="s">
        <v>43</v>
      </c>
      <c r="B58" s="4" t="s">
        <v>103</v>
      </c>
      <c r="C58" s="5">
        <f>'CV Rotina &lt;2A - procedência'!K58</f>
        <v>7.1428571428571425E-2</v>
      </c>
      <c r="D58" s="5">
        <f>'CV Rotina &lt;2A - procedência'!AC58</f>
        <v>0.93333333333333335</v>
      </c>
      <c r="E58" s="5">
        <f>'CV Rotina &lt;2A - procedência'!M58</f>
        <v>0.9285714285714286</v>
      </c>
      <c r="F58" s="5">
        <f>'CV Rotina &lt;2A - procedência'!O58</f>
        <v>0.93333333333333335</v>
      </c>
      <c r="G58" s="5">
        <f>'CV Rotina &lt;2A - procedência'!Q58</f>
        <v>0.83333333333333337</v>
      </c>
      <c r="H58" s="5">
        <f>'CV Rotina &lt;2A - procedência'!Y58</f>
        <v>1.0571428571428572</v>
      </c>
      <c r="I58" s="5">
        <f>'CV Rotina &lt;2A - procedência'!S58</f>
        <v>0.91428571428571426</v>
      </c>
      <c r="J58" s="5">
        <f>'CV Rotina &lt;2A - procedência'!U58</f>
        <v>0.7</v>
      </c>
      <c r="K58" s="5">
        <f>'CV Rotina &lt;2A - procedência'!W58</f>
        <v>0.86190476190476195</v>
      </c>
      <c r="L58" s="5">
        <f>'CV Rotina &lt;2A - procedência'!AA58</f>
        <v>0.73809523809523814</v>
      </c>
      <c r="M58" s="4">
        <f t="shared" si="4"/>
        <v>1</v>
      </c>
      <c r="N58" s="4">
        <f t="shared" si="5"/>
        <v>1</v>
      </c>
      <c r="O58" s="4">
        <f t="shared" si="2"/>
        <v>2</v>
      </c>
      <c r="P58" s="4">
        <f t="shared" si="3"/>
        <v>1</v>
      </c>
    </row>
    <row r="59" spans="1:16">
      <c r="A59" s="4" t="s">
        <v>49</v>
      </c>
      <c r="B59" s="4" t="s">
        <v>104</v>
      </c>
      <c r="C59" s="5">
        <f>'CV Rotina &lt;2A - procedência'!K59</f>
        <v>0.45051194539249145</v>
      </c>
      <c r="D59" s="5">
        <f>'CV Rotina &lt;2A - procedência'!AC59</f>
        <v>0.84982935153583616</v>
      </c>
      <c r="E59" s="5">
        <f>'CV Rotina &lt;2A - procedência'!M59</f>
        <v>0.8651877133105802</v>
      </c>
      <c r="F59" s="5">
        <f>'CV Rotina &lt;2A - procedência'!O59</f>
        <v>0.82935153583617749</v>
      </c>
      <c r="G59" s="5">
        <f>'CV Rotina &lt;2A - procedência'!Q59</f>
        <v>0.82423208191126274</v>
      </c>
      <c r="H59" s="5">
        <f>'CV Rotina &lt;2A - procedência'!Y59</f>
        <v>1.0699658703071673</v>
      </c>
      <c r="I59" s="5">
        <f>'CV Rotina &lt;2A - procedência'!S59</f>
        <v>0.81399317406143346</v>
      </c>
      <c r="J59" s="5">
        <f>'CV Rotina &lt;2A - procedência'!U59</f>
        <v>0.70136518771331058</v>
      </c>
      <c r="K59" s="5">
        <f>'CV Rotina &lt;2A - procedência'!W59</f>
        <v>1.0392491467576792</v>
      </c>
      <c r="L59" s="5">
        <f>'CV Rotina &lt;2A - procedência'!AA59</f>
        <v>0.97781569965870307</v>
      </c>
      <c r="M59" s="4">
        <f t="shared" si="4"/>
        <v>0</v>
      </c>
      <c r="N59" s="4">
        <f t="shared" si="5"/>
        <v>3</v>
      </c>
      <c r="O59" s="4">
        <f t="shared" si="2"/>
        <v>3</v>
      </c>
      <c r="P59" s="4">
        <f t="shared" si="3"/>
        <v>1</v>
      </c>
    </row>
    <row r="60" spans="1:16">
      <c r="A60" s="4" t="s">
        <v>43</v>
      </c>
      <c r="B60" s="4" t="s">
        <v>105</v>
      </c>
      <c r="C60" s="5">
        <f>'CV Rotina &lt;2A - procedência'!K60</f>
        <v>0.25925925925925924</v>
      </c>
      <c r="D60" s="5">
        <f>'CV Rotina &lt;2A - procedência'!AC60</f>
        <v>1.3888888888888888</v>
      </c>
      <c r="E60" s="5">
        <f>'CV Rotina &lt;2A - procedência'!M60</f>
        <v>1.2962962962962963</v>
      </c>
      <c r="F60" s="5">
        <f>'CV Rotina &lt;2A - procedência'!O60</f>
        <v>1.2592592592592593</v>
      </c>
      <c r="G60" s="5">
        <f>'CV Rotina &lt;2A - procedência'!Q60</f>
        <v>1.3703703703703705</v>
      </c>
      <c r="H60" s="5">
        <f>'CV Rotina &lt;2A - procedência'!Y60</f>
        <v>0.98148148148148151</v>
      </c>
      <c r="I60" s="5">
        <f>'CV Rotina &lt;2A - procedência'!S60</f>
        <v>1.2037037037037037</v>
      </c>
      <c r="J60" s="5">
        <f>'CV Rotina &lt;2A - procedência'!U60</f>
        <v>1.2222222222222223</v>
      </c>
      <c r="K60" s="5">
        <f>'CV Rotina &lt;2A - procedência'!W60</f>
        <v>1</v>
      </c>
      <c r="L60" s="5">
        <f>'CV Rotina &lt;2A - procedência'!AA60</f>
        <v>1.0185185185185186</v>
      </c>
      <c r="M60" s="4">
        <f t="shared" si="4"/>
        <v>1</v>
      </c>
      <c r="N60" s="4">
        <f t="shared" si="5"/>
        <v>8</v>
      </c>
      <c r="O60" s="4">
        <f t="shared" si="2"/>
        <v>9</v>
      </c>
      <c r="P60" s="4">
        <f t="shared" si="3"/>
        <v>4</v>
      </c>
    </row>
    <row r="61" spans="1:16">
      <c r="A61" s="4" t="s">
        <v>49</v>
      </c>
      <c r="B61" s="4" t="s">
        <v>106</v>
      </c>
      <c r="C61" s="5">
        <f>'CV Rotina &lt;2A - procedência'!K61</f>
        <v>0.14285714285714285</v>
      </c>
      <c r="D61" s="5">
        <f>'CV Rotina &lt;2A - procedência'!AC61</f>
        <v>0.94285714285714284</v>
      </c>
      <c r="E61" s="5">
        <f>'CV Rotina &lt;2A - procedência'!M61</f>
        <v>0.87142857142857144</v>
      </c>
      <c r="F61" s="5">
        <f>'CV Rotina &lt;2A - procedência'!O61</f>
        <v>0.86428571428571432</v>
      </c>
      <c r="G61" s="5">
        <f>'CV Rotina &lt;2A - procedência'!Q61</f>
        <v>0.84285714285714286</v>
      </c>
      <c r="H61" s="5">
        <f>'CV Rotina &lt;2A - procedência'!Y61</f>
        <v>1.1071428571428572</v>
      </c>
      <c r="I61" s="5">
        <f>'CV Rotina &lt;2A - procedência'!S61</f>
        <v>0.9</v>
      </c>
      <c r="J61" s="5">
        <f>'CV Rotina &lt;2A - procedência'!U61</f>
        <v>0.72142857142857142</v>
      </c>
      <c r="K61" s="5">
        <f>'CV Rotina &lt;2A - procedência'!W61</f>
        <v>0.9285714285714286</v>
      </c>
      <c r="L61" s="5">
        <f>'CV Rotina &lt;2A - procedência'!AA61</f>
        <v>0.9642857142857143</v>
      </c>
      <c r="M61" s="4">
        <f t="shared" si="4"/>
        <v>1</v>
      </c>
      <c r="N61" s="4">
        <f t="shared" si="5"/>
        <v>2</v>
      </c>
      <c r="O61" s="4">
        <f t="shared" si="2"/>
        <v>3</v>
      </c>
      <c r="P61" s="4">
        <f t="shared" si="3"/>
        <v>1</v>
      </c>
    </row>
    <row r="62" spans="1:16">
      <c r="A62" s="4" t="s">
        <v>47</v>
      </c>
      <c r="B62" s="4" t="s">
        <v>107</v>
      </c>
      <c r="C62" s="5">
        <f>'CV Rotina &lt;2A - procedência'!K62</f>
        <v>0.10396039603960396</v>
      </c>
      <c r="D62" s="5">
        <f>'CV Rotina &lt;2A - procedência'!AC62</f>
        <v>0.89603960396039606</v>
      </c>
      <c r="E62" s="5">
        <f>'CV Rotina &lt;2A - procedência'!M62</f>
        <v>0.82178217821782173</v>
      </c>
      <c r="F62" s="5">
        <f>'CV Rotina &lt;2A - procedência'!O62</f>
        <v>0.83168316831683164</v>
      </c>
      <c r="G62" s="5">
        <f>'CV Rotina &lt;2A - procedência'!Q62</f>
        <v>0.76237623762376239</v>
      </c>
      <c r="H62" s="5">
        <f>'CV Rotina &lt;2A - procedência'!Y62</f>
        <v>0.98514851485148514</v>
      </c>
      <c r="I62" s="5">
        <f>'CV Rotina &lt;2A - procedência'!S62</f>
        <v>0.76732673267326734</v>
      </c>
      <c r="J62" s="5">
        <f>'CV Rotina &lt;2A - procedência'!U62</f>
        <v>0.86138613861386137</v>
      </c>
      <c r="K62" s="5">
        <f>'CV Rotina &lt;2A - procedência'!W62</f>
        <v>0.9455445544554455</v>
      </c>
      <c r="L62" s="5">
        <f>'CV Rotina &lt;2A - procedência'!AA62</f>
        <v>1.1386138613861385</v>
      </c>
      <c r="M62" s="4">
        <f t="shared" si="4"/>
        <v>0</v>
      </c>
      <c r="N62" s="4">
        <f t="shared" si="5"/>
        <v>2</v>
      </c>
      <c r="O62" s="4">
        <f t="shared" si="2"/>
        <v>2</v>
      </c>
      <c r="P62" s="4">
        <f t="shared" si="3"/>
        <v>1</v>
      </c>
    </row>
    <row r="63" spans="1:16">
      <c r="A63" s="4" t="s">
        <v>49</v>
      </c>
      <c r="B63" s="4" t="s">
        <v>108</v>
      </c>
      <c r="C63" s="5">
        <f>'CV Rotina &lt;2A - procedência'!K63</f>
        <v>0.49514563106796111</v>
      </c>
      <c r="D63" s="5">
        <f>'CV Rotina &lt;2A - procedência'!AC63</f>
        <v>1.2087378640776698</v>
      </c>
      <c r="E63" s="5">
        <f>'CV Rotina &lt;2A - procedência'!M63</f>
        <v>1.1213592233009708</v>
      </c>
      <c r="F63" s="5">
        <f>'CV Rotina &lt;2A - procedência'!O63</f>
        <v>1.1067961165048543</v>
      </c>
      <c r="G63" s="5">
        <f>'CV Rotina &lt;2A - procedência'!Q63</f>
        <v>1.0631067961165048</v>
      </c>
      <c r="H63" s="5">
        <f>'CV Rotina &lt;2A - procedência'!Y63</f>
        <v>1.3398058252427183</v>
      </c>
      <c r="I63" s="5">
        <f>'CV Rotina &lt;2A - procedência'!S63</f>
        <v>1.1796116504854368</v>
      </c>
      <c r="J63" s="5">
        <f>'CV Rotina &lt;2A - procedência'!U63</f>
        <v>0.84466019417475724</v>
      </c>
      <c r="K63" s="5">
        <f>'CV Rotina &lt;2A - procedência'!W63</f>
        <v>1.3106796116504853</v>
      </c>
      <c r="L63" s="5">
        <f>'CV Rotina &lt;2A - procedência'!AA63</f>
        <v>1.2669902912621358</v>
      </c>
      <c r="M63" s="4">
        <f t="shared" si="4"/>
        <v>1</v>
      </c>
      <c r="N63" s="4">
        <f t="shared" si="5"/>
        <v>7</v>
      </c>
      <c r="O63" s="4">
        <f t="shared" si="2"/>
        <v>8</v>
      </c>
      <c r="P63" s="4">
        <f t="shared" si="3"/>
        <v>4</v>
      </c>
    </row>
    <row r="64" spans="1:16">
      <c r="A64" s="4" t="s">
        <v>40</v>
      </c>
      <c r="B64" s="4" t="s">
        <v>109</v>
      </c>
      <c r="C64" s="5">
        <f>'CV Rotina &lt;2A - procedência'!K64</f>
        <v>0.375</v>
      </c>
      <c r="D64" s="5">
        <f>'CV Rotina &lt;2A - procedência'!AC64</f>
        <v>0.8214285714285714</v>
      </c>
      <c r="E64" s="5">
        <f>'CV Rotina &lt;2A - procedência'!M64</f>
        <v>0.8392857142857143</v>
      </c>
      <c r="F64" s="5">
        <f>'CV Rotina &lt;2A - procedência'!O64</f>
        <v>0.8392857142857143</v>
      </c>
      <c r="G64" s="5">
        <f>'CV Rotina &lt;2A - procedência'!Q64</f>
        <v>0.8035714285714286</v>
      </c>
      <c r="H64" s="5">
        <f>'CV Rotina &lt;2A - procedência'!Y64</f>
        <v>0.9464285714285714</v>
      </c>
      <c r="I64" s="5">
        <f>'CV Rotina &lt;2A - procedência'!S64</f>
        <v>0.8214285714285714</v>
      </c>
      <c r="J64" s="5">
        <f>'CV Rotina &lt;2A - procedência'!U64</f>
        <v>0.9107142857142857</v>
      </c>
      <c r="K64" s="5">
        <f>'CV Rotina &lt;2A - procedência'!W64</f>
        <v>1.0714285714285714</v>
      </c>
      <c r="L64" s="5">
        <f>'CV Rotina &lt;2A - procedência'!AA64</f>
        <v>1.1428571428571428</v>
      </c>
      <c r="M64" s="4">
        <f t="shared" si="4"/>
        <v>0</v>
      </c>
      <c r="N64" s="4">
        <f t="shared" si="5"/>
        <v>2</v>
      </c>
      <c r="O64" s="4">
        <f t="shared" si="2"/>
        <v>2</v>
      </c>
      <c r="P64" s="4">
        <f t="shared" si="3"/>
        <v>0</v>
      </c>
    </row>
    <row r="65" spans="1:16">
      <c r="A65" s="4" t="s">
        <v>40</v>
      </c>
      <c r="B65" s="4" t="s">
        <v>110</v>
      </c>
      <c r="C65" s="5">
        <f>'CV Rotina &lt;2A - procedência'!K65</f>
        <v>0.58959537572254339</v>
      </c>
      <c r="D65" s="5">
        <f>'CV Rotina &lt;2A - procedência'!AC65</f>
        <v>1.0036127167630058</v>
      </c>
      <c r="E65" s="5">
        <f>'CV Rotina &lt;2A - procedência'!M65</f>
        <v>1.0101156069364163</v>
      </c>
      <c r="F65" s="5">
        <f>'CV Rotina &lt;2A - procedência'!O65</f>
        <v>0.99710982658959546</v>
      </c>
      <c r="G65" s="5">
        <f>'CV Rotina &lt;2A - procedência'!Q65</f>
        <v>0.89956647398843936</v>
      </c>
      <c r="H65" s="5">
        <f>'CV Rotina &lt;2A - procedência'!Y65</f>
        <v>0.99060693641618502</v>
      </c>
      <c r="I65" s="5">
        <f>'CV Rotina &lt;2A - procedência'!S65</f>
        <v>0.96242774566473988</v>
      </c>
      <c r="J65" s="5">
        <f>'CV Rotina &lt;2A - procedência'!U65</f>
        <v>0.91257225433526012</v>
      </c>
      <c r="K65" s="5">
        <f>'CV Rotina &lt;2A - procedência'!W65</f>
        <v>0.91690751445086704</v>
      </c>
      <c r="L65" s="5">
        <f>'CV Rotina &lt;2A - procedência'!AA65</f>
        <v>0.94075144508670527</v>
      </c>
      <c r="M65" s="4">
        <f t="shared" si="4"/>
        <v>1</v>
      </c>
      <c r="N65" s="4">
        <f t="shared" si="5"/>
        <v>4</v>
      </c>
      <c r="O65" s="4">
        <f t="shared" si="2"/>
        <v>5</v>
      </c>
      <c r="P65" s="4">
        <f t="shared" si="3"/>
        <v>3</v>
      </c>
    </row>
    <row r="66" spans="1:16">
      <c r="A66" s="4" t="s">
        <v>40</v>
      </c>
      <c r="B66" s="4" t="s">
        <v>111</v>
      </c>
      <c r="C66" s="5">
        <f>'CV Rotina &lt;2A - procedência'!K66</f>
        <v>2.739795918367347</v>
      </c>
      <c r="D66" s="5">
        <f>'CV Rotina &lt;2A - procedência'!AC66</f>
        <v>0.86734693877551017</v>
      </c>
      <c r="E66" s="5">
        <f>'CV Rotina &lt;2A - procedência'!M66</f>
        <v>0.81632653061224492</v>
      </c>
      <c r="F66" s="5">
        <f>'CV Rotina &lt;2A - procedência'!O66</f>
        <v>0.81122448979591832</v>
      </c>
      <c r="G66" s="5">
        <f>'CV Rotina &lt;2A - procedência'!Q66</f>
        <v>0.8928571428571429</v>
      </c>
      <c r="H66" s="5">
        <f>'CV Rotina &lt;2A - procedência'!Y66</f>
        <v>0.86734693877551017</v>
      </c>
      <c r="I66" s="5">
        <f>'CV Rotina &lt;2A - procedência'!S66</f>
        <v>0.87244897959183676</v>
      </c>
      <c r="J66" s="5">
        <f>'CV Rotina &lt;2A - procedência'!U66</f>
        <v>0.73469387755102045</v>
      </c>
      <c r="K66" s="5">
        <f>'CV Rotina &lt;2A - procedência'!W66</f>
        <v>0.7857142857142857</v>
      </c>
      <c r="L66" s="5">
        <f>'CV Rotina &lt;2A - procedência'!AA66</f>
        <v>0.76530612244897955</v>
      </c>
      <c r="M66" s="4">
        <f t="shared" si="4"/>
        <v>1</v>
      </c>
      <c r="N66" s="4">
        <f t="shared" si="5"/>
        <v>0</v>
      </c>
      <c r="O66" s="4">
        <f t="shared" si="2"/>
        <v>1</v>
      </c>
      <c r="P66" s="4">
        <f t="shared" si="3"/>
        <v>0</v>
      </c>
    </row>
    <row r="67" spans="1:16">
      <c r="A67" s="4" t="s">
        <v>47</v>
      </c>
      <c r="B67" s="4" t="s">
        <v>112</v>
      </c>
      <c r="C67" s="5">
        <f>'CV Rotina &lt;2A - procedência'!K67</f>
        <v>0.44491525423728812</v>
      </c>
      <c r="D67" s="5">
        <f>'CV Rotina &lt;2A - procedência'!AC67</f>
        <v>0.90254237288135586</v>
      </c>
      <c r="E67" s="5">
        <f>'CV Rotina &lt;2A - procedência'!M67</f>
        <v>0.94067796610169485</v>
      </c>
      <c r="F67" s="5">
        <f>'CV Rotina &lt;2A - procedência'!O67</f>
        <v>0.94067796610169485</v>
      </c>
      <c r="G67" s="5">
        <f>'CV Rotina &lt;2A - procedência'!Q67</f>
        <v>0.77542372881355925</v>
      </c>
      <c r="H67" s="5">
        <f>'CV Rotina &lt;2A - procedência'!Y67</f>
        <v>1.0042372881355932</v>
      </c>
      <c r="I67" s="5">
        <f>'CV Rotina &lt;2A - procedência'!S67</f>
        <v>0.90254237288135586</v>
      </c>
      <c r="J67" s="5">
        <f>'CV Rotina &lt;2A - procedência'!U67</f>
        <v>0.96610169491525422</v>
      </c>
      <c r="K67" s="5">
        <f>'CV Rotina &lt;2A - procedência'!W67</f>
        <v>0.82627118644067787</v>
      </c>
      <c r="L67" s="5">
        <f>'CV Rotina &lt;2A - procedência'!AA67</f>
        <v>0.86440677966101687</v>
      </c>
      <c r="M67" s="4">
        <f t="shared" ref="M67:M80" si="6">COUNTIF(C67:D67,"&gt;=0,9")</f>
        <v>1</v>
      </c>
      <c r="N67" s="4">
        <f t="shared" ref="N67:N80" si="7">COUNTIFS(E67:L67,"&gt;=0,95")</f>
        <v>2</v>
      </c>
      <c r="O67" s="4">
        <f t="shared" si="2"/>
        <v>3</v>
      </c>
      <c r="P67" s="4">
        <f t="shared" si="3"/>
        <v>1</v>
      </c>
    </row>
    <row r="68" spans="1:16">
      <c r="A68" s="4" t="s">
        <v>47</v>
      </c>
      <c r="B68" s="4" t="s">
        <v>113</v>
      </c>
      <c r="C68" s="5">
        <f>'CV Rotina &lt;2A - procedência'!K68</f>
        <v>0.52962085308056872</v>
      </c>
      <c r="D68" s="5">
        <f>'CV Rotina &lt;2A - procedência'!AC68</f>
        <v>1.2618483412322277</v>
      </c>
      <c r="E68" s="5">
        <f>'CV Rotina &lt;2A - procedência'!M68</f>
        <v>1.0734597156398105</v>
      </c>
      <c r="F68" s="5">
        <f>'CV Rotina &lt;2A - procedência'!O68</f>
        <v>1.066350710900474</v>
      </c>
      <c r="G68" s="5">
        <f>'CV Rotina &lt;2A - procedência'!Q68</f>
        <v>0.96682464454976313</v>
      </c>
      <c r="H68" s="5">
        <f>'CV Rotina &lt;2A - procedência'!Y68</f>
        <v>0.88862559241706163</v>
      </c>
      <c r="I68" s="5">
        <f>'CV Rotina &lt;2A - procedência'!S68</f>
        <v>1.0592417061611374</v>
      </c>
      <c r="J68" s="5">
        <f>'CV Rotina &lt;2A - procedência'!U68</f>
        <v>0.94194312796208535</v>
      </c>
      <c r="K68" s="5">
        <f>'CV Rotina &lt;2A - procedência'!W68</f>
        <v>0.82464454976303325</v>
      </c>
      <c r="L68" s="5">
        <f>'CV Rotina &lt;2A - procedência'!AA68</f>
        <v>0.88151658767772523</v>
      </c>
      <c r="M68" s="4">
        <f t="shared" si="6"/>
        <v>1</v>
      </c>
      <c r="N68" s="4">
        <f t="shared" si="7"/>
        <v>4</v>
      </c>
      <c r="O68" s="4">
        <f t="shared" ref="O68:O80" si="8">SUM(M68:N68)</f>
        <v>5</v>
      </c>
      <c r="P68" s="4">
        <f t="shared" ref="P68:P80" si="9">COUNTIF(E68:H68,"&gt;=0,95")</f>
        <v>3</v>
      </c>
    </row>
    <row r="69" spans="1:16">
      <c r="A69" s="4" t="s">
        <v>49</v>
      </c>
      <c r="B69" s="4" t="s">
        <v>114</v>
      </c>
      <c r="C69" s="5">
        <f>'CV Rotina &lt;2A - procedência'!K69</f>
        <v>0.97641509433962259</v>
      </c>
      <c r="D69" s="5">
        <f>'CV Rotina &lt;2A - procedência'!AC69</f>
        <v>1.1037735849056602</v>
      </c>
      <c r="E69" s="5">
        <f>'CV Rotina &lt;2A - procedência'!M69</f>
        <v>0.99056603773584895</v>
      </c>
      <c r="F69" s="5">
        <f>'CV Rotina &lt;2A - procedência'!O69</f>
        <v>0.99056603773584895</v>
      </c>
      <c r="G69" s="5">
        <f>'CV Rotina &lt;2A - procedência'!Q69</f>
        <v>0.83490566037735847</v>
      </c>
      <c r="H69" s="5">
        <f>'CV Rotina &lt;2A - procedência'!Y69</f>
        <v>0.87735849056603765</v>
      </c>
      <c r="I69" s="5">
        <f>'CV Rotina &lt;2A - procedência'!S69</f>
        <v>1.1037735849056602</v>
      </c>
      <c r="J69" s="5">
        <f>'CV Rotina &lt;2A - procedência'!U69</f>
        <v>0.65094339622641506</v>
      </c>
      <c r="K69" s="5">
        <f>'CV Rotina &lt;2A - procedência'!W69</f>
        <v>0.70754716981132071</v>
      </c>
      <c r="L69" s="5">
        <f>'CV Rotina &lt;2A - procedência'!AA69</f>
        <v>0.66509433962264142</v>
      </c>
      <c r="M69" s="4">
        <f t="shared" si="6"/>
        <v>2</v>
      </c>
      <c r="N69" s="4">
        <f t="shared" si="7"/>
        <v>3</v>
      </c>
      <c r="O69" s="4">
        <f t="shared" si="8"/>
        <v>5</v>
      </c>
      <c r="P69" s="4">
        <f t="shared" si="9"/>
        <v>2</v>
      </c>
    </row>
    <row r="70" spans="1:16">
      <c r="A70" s="4" t="s">
        <v>43</v>
      </c>
      <c r="B70" s="4" t="s">
        <v>115</v>
      </c>
      <c r="C70" s="5">
        <f>'CV Rotina &lt;2A - procedência'!K70</f>
        <v>1.8429276315789473</v>
      </c>
      <c r="D70" s="5">
        <f>'CV Rotina &lt;2A - procedência'!AC70</f>
        <v>1.0978618421052631</v>
      </c>
      <c r="E70" s="5">
        <f>'CV Rotina &lt;2A - procedência'!M70</f>
        <v>1.0279605263157894</v>
      </c>
      <c r="F70" s="5">
        <f>'CV Rotina &lt;2A - procedência'!O70</f>
        <v>1.006578947368421</v>
      </c>
      <c r="G70" s="5">
        <f>'CV Rotina &lt;2A - procedência'!Q70</f>
        <v>1.0526315789473684</v>
      </c>
      <c r="H70" s="5">
        <f>'CV Rotina &lt;2A - procedência'!Y70</f>
        <v>0.97944078947368418</v>
      </c>
      <c r="I70" s="5">
        <f>'CV Rotina &lt;2A - procedência'!S70</f>
        <v>1.0608552631578947</v>
      </c>
      <c r="J70" s="5">
        <f>'CV Rotina &lt;2A - procedência'!U70</f>
        <v>0.74835526315789469</v>
      </c>
      <c r="K70" s="5">
        <f>'CV Rotina &lt;2A - procedência'!W70</f>
        <v>0.87664473684210531</v>
      </c>
      <c r="L70" s="5">
        <f>'CV Rotina &lt;2A - procedência'!AA70</f>
        <v>0.79029605263157898</v>
      </c>
      <c r="M70" s="4">
        <f t="shared" si="6"/>
        <v>2</v>
      </c>
      <c r="N70" s="4">
        <f t="shared" si="7"/>
        <v>5</v>
      </c>
      <c r="O70" s="4">
        <f t="shared" si="8"/>
        <v>7</v>
      </c>
      <c r="P70" s="4">
        <f t="shared" si="9"/>
        <v>4</v>
      </c>
    </row>
    <row r="71" spans="1:16">
      <c r="A71" s="4" t="s">
        <v>47</v>
      </c>
      <c r="B71" s="4" t="s">
        <v>116</v>
      </c>
      <c r="C71" s="5">
        <f>'CV Rotina &lt;2A - procedência'!K71</f>
        <v>0.35820895522388063</v>
      </c>
      <c r="D71" s="5">
        <f>'CV Rotina &lt;2A - procedência'!AC71</f>
        <v>0.87313432835820903</v>
      </c>
      <c r="E71" s="5">
        <f>'CV Rotina &lt;2A - procedência'!M71</f>
        <v>0.86194029850746279</v>
      </c>
      <c r="F71" s="5">
        <f>'CV Rotina &lt;2A - procedência'!O71</f>
        <v>0.85074626865671643</v>
      </c>
      <c r="G71" s="5">
        <f>'CV Rotina &lt;2A - procedência'!Q71</f>
        <v>0.82835820895522394</v>
      </c>
      <c r="H71" s="5">
        <f>'CV Rotina &lt;2A - procedência'!Y71</f>
        <v>0.99626865671641796</v>
      </c>
      <c r="I71" s="5">
        <f>'CV Rotina &lt;2A - procedência'!S71</f>
        <v>0.75</v>
      </c>
      <c r="J71" s="5">
        <f>'CV Rotina &lt;2A - procedência'!U71</f>
        <v>0.96268656716417911</v>
      </c>
      <c r="K71" s="5">
        <f>'CV Rotina &lt;2A - procedência'!W71</f>
        <v>0.92910447761194037</v>
      </c>
      <c r="L71" s="5">
        <f>'CV Rotina &lt;2A - procedência'!AA71</f>
        <v>0.92910447761194037</v>
      </c>
      <c r="M71" s="4">
        <f t="shared" si="6"/>
        <v>0</v>
      </c>
      <c r="N71" s="4">
        <f t="shared" si="7"/>
        <v>2</v>
      </c>
      <c r="O71" s="4">
        <f t="shared" si="8"/>
        <v>2</v>
      </c>
      <c r="P71" s="4">
        <f t="shared" si="9"/>
        <v>1</v>
      </c>
    </row>
    <row r="72" spans="1:16">
      <c r="A72" s="4" t="s">
        <v>40</v>
      </c>
      <c r="B72" s="4" t="s">
        <v>117</v>
      </c>
      <c r="C72" s="5">
        <f>'CV Rotina &lt;2A - procedência'!K72</f>
        <v>1.256277996470748</v>
      </c>
      <c r="D72" s="5">
        <f>'CV Rotina &lt;2A - procedência'!AC72</f>
        <v>0.9296864395276232</v>
      </c>
      <c r="E72" s="5">
        <f>'CV Rotina &lt;2A - procedência'!M72</f>
        <v>0.85821908510927114</v>
      </c>
      <c r="F72" s="5">
        <f>'CV Rotina &lt;2A - procedência'!O72</f>
        <v>0.85435048187864804</v>
      </c>
      <c r="G72" s="5">
        <f>'CV Rotina &lt;2A - procedência'!Q72</f>
        <v>0.83541468711822997</v>
      </c>
      <c r="H72" s="5">
        <f>'CV Rotina &lt;2A - procedência'!Y72</f>
        <v>0.90525315596579348</v>
      </c>
      <c r="I72" s="5">
        <f>'CV Rotina &lt;2A - procedência'!S72</f>
        <v>0.86982489480114022</v>
      </c>
      <c r="J72" s="5">
        <f>'CV Rotina &lt;2A - procedência'!U72</f>
        <v>0.70367856658069772</v>
      </c>
      <c r="K72" s="5">
        <f>'CV Rotina &lt;2A - procedência'!W72</f>
        <v>0.81138862494909736</v>
      </c>
      <c r="L72" s="5">
        <f>'CV Rotina &lt;2A - procedência'!AA72</f>
        <v>0.76028234016560337</v>
      </c>
      <c r="M72" s="4">
        <f t="shared" si="6"/>
        <v>2</v>
      </c>
      <c r="N72" s="4">
        <f t="shared" si="7"/>
        <v>0</v>
      </c>
      <c r="O72" s="4">
        <f t="shared" si="8"/>
        <v>2</v>
      </c>
      <c r="P72" s="4">
        <f t="shared" si="9"/>
        <v>0</v>
      </c>
    </row>
    <row r="73" spans="1:16">
      <c r="A73" s="4" t="s">
        <v>47</v>
      </c>
      <c r="B73" s="4" t="s">
        <v>118</v>
      </c>
      <c r="C73" s="5">
        <f>'CV Rotina &lt;2A - procedência'!K73</f>
        <v>6.3474387527839654E-2</v>
      </c>
      <c r="D73" s="5">
        <f>'CV Rotina &lt;2A - procedência'!AC73</f>
        <v>1.012249443207127</v>
      </c>
      <c r="E73" s="5">
        <f>'CV Rotina &lt;2A - procedência'!M73</f>
        <v>0.87527839643652572</v>
      </c>
      <c r="F73" s="5">
        <f>'CV Rotina &lt;2A - procedência'!O73</f>
        <v>0.85857461024498893</v>
      </c>
      <c r="G73" s="5">
        <f>'CV Rotina &lt;2A - procedência'!Q73</f>
        <v>0.87861915367483301</v>
      </c>
      <c r="H73" s="5">
        <f>'CV Rotina &lt;2A - procedência'!Y73</f>
        <v>0.94877505567928733</v>
      </c>
      <c r="I73" s="5">
        <f>'CV Rotina &lt;2A - procedência'!S73</f>
        <v>0.93541202672605794</v>
      </c>
      <c r="J73" s="5">
        <f>'CV Rotina &lt;2A - procedência'!U73</f>
        <v>0.83518930957683746</v>
      </c>
      <c r="K73" s="5">
        <f>'CV Rotina &lt;2A - procedência'!W73</f>
        <v>0.84855233853006684</v>
      </c>
      <c r="L73" s="5">
        <f>'CV Rotina &lt;2A - procedência'!AA73</f>
        <v>0.87861915367483301</v>
      </c>
      <c r="M73" s="4">
        <f t="shared" si="6"/>
        <v>1</v>
      </c>
      <c r="N73" s="4">
        <f t="shared" si="7"/>
        <v>0</v>
      </c>
      <c r="O73" s="4">
        <f t="shared" si="8"/>
        <v>1</v>
      </c>
      <c r="P73" s="4">
        <f t="shared" si="9"/>
        <v>0</v>
      </c>
    </row>
    <row r="74" spans="1:16">
      <c r="A74" s="4" t="s">
        <v>49</v>
      </c>
      <c r="B74" s="4" t="s">
        <v>119</v>
      </c>
      <c r="C74" s="5">
        <f>'CV Rotina &lt;2A - procedência'!K74</f>
        <v>0.21428571428571427</v>
      </c>
      <c r="D74" s="5">
        <f>'CV Rotina &lt;2A - procedência'!AC74</f>
        <v>0.96428571428571419</v>
      </c>
      <c r="E74" s="5">
        <f>'CV Rotina &lt;2A - procedência'!M74</f>
        <v>0.93045112781954886</v>
      </c>
      <c r="F74" s="5">
        <f>'CV Rotina &lt;2A - procedência'!O74</f>
        <v>0.92481203007518797</v>
      </c>
      <c r="G74" s="5">
        <f>'CV Rotina &lt;2A - procedência'!Q74</f>
        <v>0.89661654135338342</v>
      </c>
      <c r="H74" s="5">
        <f>'CV Rotina &lt;2A - procedência'!Y74</f>
        <v>1.1390977443609023</v>
      </c>
      <c r="I74" s="5">
        <f>'CV Rotina &lt;2A - procedência'!S74</f>
        <v>0.86842105263157887</v>
      </c>
      <c r="J74" s="5">
        <f>'CV Rotina &lt;2A - procedência'!U74</f>
        <v>0.96992481203007519</v>
      </c>
      <c r="K74" s="5">
        <f>'CV Rotina &lt;2A - procedência'!W74</f>
        <v>1.1165413533834585</v>
      </c>
      <c r="L74" s="5">
        <f>'CV Rotina &lt;2A - procedência'!AA74</f>
        <v>1.1221804511278195</v>
      </c>
      <c r="M74" s="4">
        <f t="shared" si="6"/>
        <v>1</v>
      </c>
      <c r="N74" s="4">
        <f t="shared" si="7"/>
        <v>4</v>
      </c>
      <c r="O74" s="4">
        <f t="shared" si="8"/>
        <v>5</v>
      </c>
      <c r="P74" s="4">
        <f t="shared" si="9"/>
        <v>1</v>
      </c>
    </row>
    <row r="75" spans="1:16">
      <c r="A75" s="4" t="s">
        <v>40</v>
      </c>
      <c r="B75" s="4" t="s">
        <v>120</v>
      </c>
      <c r="C75" s="5">
        <f>'CV Rotina &lt;2A - procedência'!K75</f>
        <v>1.0084033613445378</v>
      </c>
      <c r="D75" s="5">
        <f>'CV Rotina &lt;2A - procedência'!AC75</f>
        <v>0.8571428571428571</v>
      </c>
      <c r="E75" s="5">
        <f>'CV Rotina &lt;2A - procedência'!M75</f>
        <v>0.88655462184873945</v>
      </c>
      <c r="F75" s="5">
        <f>'CV Rotina &lt;2A - procedência'!O75</f>
        <v>0.88655462184873945</v>
      </c>
      <c r="G75" s="5">
        <f>'CV Rotina &lt;2A - procedência'!Q75</f>
        <v>0.81092436974789917</v>
      </c>
      <c r="H75" s="5">
        <f>'CV Rotina &lt;2A - procedência'!Y75</f>
        <v>0.98319327731092432</v>
      </c>
      <c r="I75" s="5">
        <f>'CV Rotina &lt;2A - procedência'!S75</f>
        <v>0.83193277310924374</v>
      </c>
      <c r="J75" s="5">
        <f>'CV Rotina &lt;2A - procedência'!U75</f>
        <v>0.88235294117647056</v>
      </c>
      <c r="K75" s="5">
        <f>'CV Rotina &lt;2A - procedência'!W75</f>
        <v>0.97899159663865543</v>
      </c>
      <c r="L75" s="5">
        <f>'CV Rotina &lt;2A - procedência'!AA75</f>
        <v>1.0714285714285714</v>
      </c>
      <c r="M75" s="4">
        <f t="shared" si="6"/>
        <v>1</v>
      </c>
      <c r="N75" s="4">
        <f t="shared" si="7"/>
        <v>3</v>
      </c>
      <c r="O75" s="4">
        <f t="shared" si="8"/>
        <v>4</v>
      </c>
      <c r="P75" s="4">
        <f t="shared" si="9"/>
        <v>1</v>
      </c>
    </row>
    <row r="76" spans="1:16">
      <c r="A76" s="4" t="s">
        <v>40</v>
      </c>
      <c r="B76" s="4" t="s">
        <v>121</v>
      </c>
      <c r="C76" s="5">
        <f>'CV Rotina &lt;2A - procedência'!K76</f>
        <v>0.44340659340659344</v>
      </c>
      <c r="D76" s="5">
        <f>'CV Rotina &lt;2A - procedência'!AC76</f>
        <v>1.0038461538461538</v>
      </c>
      <c r="E76" s="5">
        <f>'CV Rotina &lt;2A - procedência'!M76</f>
        <v>0.90824175824175835</v>
      </c>
      <c r="F76" s="5">
        <f>'CV Rotina &lt;2A - procedência'!O76</f>
        <v>0.88846153846153852</v>
      </c>
      <c r="G76" s="5">
        <f>'CV Rotina &lt;2A - procedência'!Q76</f>
        <v>0.87362637362637363</v>
      </c>
      <c r="H76" s="5">
        <f>'CV Rotina &lt;2A - procedência'!Y76</f>
        <v>1.0252747252747254</v>
      </c>
      <c r="I76" s="5">
        <f>'CV Rotina &lt;2A - procedência'!S76</f>
        <v>0.91318681318681327</v>
      </c>
      <c r="J76" s="5">
        <f>'CV Rotina &lt;2A - procedência'!U76</f>
        <v>0.67747252747252751</v>
      </c>
      <c r="K76" s="5">
        <f>'CV Rotina &lt;2A - procedência'!W76</f>
        <v>0.90824175824175835</v>
      </c>
      <c r="L76" s="5">
        <f>'CV Rotina &lt;2A - procedência'!AA76</f>
        <v>0.94615384615384623</v>
      </c>
      <c r="M76" s="4">
        <f t="shared" si="6"/>
        <v>1</v>
      </c>
      <c r="N76" s="4">
        <f t="shared" si="7"/>
        <v>1</v>
      </c>
      <c r="O76" s="4">
        <f t="shared" si="8"/>
        <v>2</v>
      </c>
      <c r="P76" s="4">
        <f t="shared" si="9"/>
        <v>1</v>
      </c>
    </row>
    <row r="77" spans="1:16">
      <c r="A77" s="4" t="s">
        <v>43</v>
      </c>
      <c r="B77" s="4" t="s">
        <v>122</v>
      </c>
      <c r="C77" s="5">
        <f>'CV Rotina &lt;2A - procedência'!K77</f>
        <v>0.54807692307692313</v>
      </c>
      <c r="D77" s="5">
        <f>'CV Rotina &lt;2A - procedência'!AC77</f>
        <v>1.1394230769230771</v>
      </c>
      <c r="E77" s="5">
        <f>'CV Rotina &lt;2A - procedência'!M77</f>
        <v>1.1971153846153848</v>
      </c>
      <c r="F77" s="5">
        <f>'CV Rotina &lt;2A - procedência'!O77</f>
        <v>1.1826923076923077</v>
      </c>
      <c r="G77" s="5">
        <f>'CV Rotina &lt;2A - procedência'!Q77</f>
        <v>0.95192307692307698</v>
      </c>
      <c r="H77" s="5">
        <f>'CV Rotina &lt;2A - procedência'!Y77</f>
        <v>1.3557692307692308</v>
      </c>
      <c r="I77" s="5">
        <f>'CV Rotina &lt;2A - procedência'!S77</f>
        <v>1.153846153846154</v>
      </c>
      <c r="J77" s="5">
        <f>'CV Rotina &lt;2A - procedência'!U77</f>
        <v>1.1971153846153848</v>
      </c>
      <c r="K77" s="5">
        <f>'CV Rotina &lt;2A - procedência'!W77</f>
        <v>1.3269230769230771</v>
      </c>
      <c r="L77" s="5">
        <f>'CV Rotina &lt;2A - procedência'!AA77</f>
        <v>1.5432692307692308</v>
      </c>
      <c r="M77" s="4">
        <f t="shared" si="6"/>
        <v>1</v>
      </c>
      <c r="N77" s="4">
        <f t="shared" si="7"/>
        <v>8</v>
      </c>
      <c r="O77" s="4">
        <f t="shared" si="8"/>
        <v>9</v>
      </c>
      <c r="P77" s="4">
        <f t="shared" si="9"/>
        <v>4</v>
      </c>
    </row>
    <row r="78" spans="1:16">
      <c r="A78" s="4" t="s">
        <v>47</v>
      </c>
      <c r="B78" s="4" t="s">
        <v>123</v>
      </c>
      <c r="C78" s="5">
        <f>'CV Rotina &lt;2A - procedência'!K78</f>
        <v>0.24050632911392406</v>
      </c>
      <c r="D78" s="5">
        <f>'CV Rotina &lt;2A - procedência'!AC78</f>
        <v>0.97468354430379744</v>
      </c>
      <c r="E78" s="5">
        <f>'CV Rotina &lt;2A - procedência'!M78</f>
        <v>0.94303797468354433</v>
      </c>
      <c r="F78" s="5">
        <f>'CV Rotina &lt;2A - procedência'!O78</f>
        <v>0.94936708860759489</v>
      </c>
      <c r="G78" s="5">
        <f>'CV Rotina &lt;2A - procedência'!Q78</f>
        <v>0.82911392405063289</v>
      </c>
      <c r="H78" s="5">
        <f>'CV Rotina &lt;2A - procedência'!Y78</f>
        <v>1</v>
      </c>
      <c r="I78" s="5">
        <f>'CV Rotina &lt;2A - procedência'!S78</f>
        <v>0.93670886075949367</v>
      </c>
      <c r="J78" s="5">
        <f>'CV Rotina &lt;2A - procedência'!U78</f>
        <v>0.96202531645569622</v>
      </c>
      <c r="K78" s="5">
        <f>'CV Rotina &lt;2A - procedência'!W78</f>
        <v>0.810126582278481</v>
      </c>
      <c r="L78" s="5">
        <f>'CV Rotina &lt;2A - procedência'!AA78</f>
        <v>0.91139240506329111</v>
      </c>
      <c r="M78" s="4">
        <f t="shared" si="6"/>
        <v>1</v>
      </c>
      <c r="N78" s="4">
        <f t="shared" si="7"/>
        <v>2</v>
      </c>
      <c r="O78" s="4">
        <f t="shared" si="8"/>
        <v>3</v>
      </c>
      <c r="P78" s="4">
        <f t="shared" si="9"/>
        <v>1</v>
      </c>
    </row>
    <row r="79" spans="1:16">
      <c r="A79" s="4" t="s">
        <v>40</v>
      </c>
      <c r="B79" s="4" t="s">
        <v>124</v>
      </c>
      <c r="C79" s="5">
        <f>'CV Rotina &lt;2A - procedência'!K79</f>
        <v>0.76089755379805046</v>
      </c>
      <c r="D79" s="5">
        <f>'CV Rotina &lt;2A - procedência'!AC79</f>
        <v>0.94574213720801914</v>
      </c>
      <c r="E79" s="5">
        <f>'CV Rotina &lt;2A - procedência'!M79</f>
        <v>0.79317638403531365</v>
      </c>
      <c r="F79" s="5">
        <f>'CV Rotina &lt;2A - procedência'!O79</f>
        <v>0.7802096744528233</v>
      </c>
      <c r="G79" s="5">
        <f>'CV Rotina &lt;2A - procedência'!Q79</f>
        <v>0.84725032186867766</v>
      </c>
      <c r="H79" s="5">
        <f>'CV Rotina &lt;2A - procedência'!Y79</f>
        <v>0.89884127276071368</v>
      </c>
      <c r="I79" s="5">
        <f>'CV Rotina &lt;2A - procedência'!S79</f>
        <v>0.87180430384403163</v>
      </c>
      <c r="J79" s="5">
        <f>'CV Rotina &lt;2A - procedência'!U79</f>
        <v>0.66902703696891674</v>
      </c>
      <c r="K79" s="5">
        <f>'CV Rotina &lt;2A - procedência'!W79</f>
        <v>0.83759426154129124</v>
      </c>
      <c r="L79" s="5">
        <f>'CV Rotina &lt;2A - procedência'!AA79</f>
        <v>0.80117711973514805</v>
      </c>
      <c r="M79" s="4">
        <f t="shared" si="6"/>
        <v>1</v>
      </c>
      <c r="N79" s="4">
        <f t="shared" si="7"/>
        <v>0</v>
      </c>
      <c r="O79" s="4">
        <f t="shared" si="8"/>
        <v>1</v>
      </c>
      <c r="P79" s="4">
        <f t="shared" si="9"/>
        <v>0</v>
      </c>
    </row>
    <row r="80" spans="1:16">
      <c r="A80" s="4" t="s">
        <v>40</v>
      </c>
      <c r="B80" s="4" t="s">
        <v>125</v>
      </c>
      <c r="C80" s="5">
        <f>'CV Rotina &lt;2A - procedência'!K80</f>
        <v>2.0222984562607205</v>
      </c>
      <c r="D80" s="5">
        <f>'CV Rotina &lt;2A - procedência'!AC80</f>
        <v>1.2530017152658661</v>
      </c>
      <c r="E80" s="5">
        <f>'CV Rotina &lt;2A - procedência'!M80</f>
        <v>1.1951114922813035</v>
      </c>
      <c r="F80" s="5">
        <f>'CV Rotina &lt;2A - procedência'!O80</f>
        <v>1.1878216123499143</v>
      </c>
      <c r="G80" s="5">
        <f>'CV Rotina &lt;2A - procedência'!Q80</f>
        <v>1.3216123499142367</v>
      </c>
      <c r="H80" s="5">
        <f>'CV Rotina &lt;2A - procedência'!Y80</f>
        <v>1.0883361921097769</v>
      </c>
      <c r="I80" s="5">
        <f>'CV Rotina &lt;2A - procedência'!S80</f>
        <v>1.3036020583190395</v>
      </c>
      <c r="J80" s="5">
        <f>'CV Rotina &lt;2A - procedência'!U80</f>
        <v>0.67581475128644941</v>
      </c>
      <c r="K80" s="5">
        <f>'CV Rotina &lt;2A - procedência'!W80</f>
        <v>1.0347341337907376</v>
      </c>
      <c r="L80" s="5">
        <f>'CV Rotina &lt;2A - procedência'!AA80</f>
        <v>1.0587478559176673</v>
      </c>
      <c r="M80" s="4">
        <f t="shared" si="6"/>
        <v>2</v>
      </c>
      <c r="N80" s="4">
        <f t="shared" si="7"/>
        <v>7</v>
      </c>
      <c r="O80" s="4">
        <f t="shared" si="8"/>
        <v>9</v>
      </c>
      <c r="P80" s="4">
        <f t="shared" si="9"/>
        <v>4</v>
      </c>
    </row>
    <row r="82" spans="1:16" s="1" customFormat="1">
      <c r="A82"/>
      <c r="B82" s="6" t="s">
        <v>126</v>
      </c>
      <c r="C82" s="5">
        <f>'CV Rotina &lt;2A - procedência'!K82</f>
        <v>0.87940140845070414</v>
      </c>
      <c r="D82" s="5">
        <f>'CV Rotina &lt;2A - procedência'!AC82</f>
        <v>1.0476232394366196</v>
      </c>
      <c r="E82" s="5">
        <f>'CV Rotina &lt;2A - procedência'!M82</f>
        <v>0.98265845070422531</v>
      </c>
      <c r="F82" s="5">
        <f>'CV Rotina &lt;2A - procedência'!O82</f>
        <v>0.97315140845070414</v>
      </c>
      <c r="G82" s="5">
        <f>'CV Rotina &lt;2A - procedência'!Q82</f>
        <v>0.98001760563380269</v>
      </c>
      <c r="H82" s="5">
        <f>'CV Rotina &lt;2A - procedência'!Y82</f>
        <v>1.0024647887323943</v>
      </c>
      <c r="I82" s="5">
        <f>'CV Rotina &lt;2A - procedência'!S82</f>
        <v>0.98794014084507031</v>
      </c>
      <c r="J82" s="5">
        <f>'CV Rotina &lt;2A - procedência'!U82</f>
        <v>0.80228873239436616</v>
      </c>
      <c r="K82" s="5">
        <f>'CV Rotina &lt;2A - procedência'!W82</f>
        <v>0.92640845070422528</v>
      </c>
      <c r="L82" s="5">
        <f>'CV Rotina &lt;2A - procedência'!AA82</f>
        <v>0.88785211267605624</v>
      </c>
      <c r="M82" s="4">
        <f>COUNTIF(C82:D82,"&gt;=0,9")</f>
        <v>1</v>
      </c>
      <c r="N82" s="4">
        <f>COUNTIFS(E82:L82,"&gt;=0,95")</f>
        <v>5</v>
      </c>
      <c r="O82" s="4">
        <f>SUM(M82:N82)</f>
        <v>6</v>
      </c>
      <c r="P82" s="4">
        <f>COUNTIF(E82:H82,"&gt;=0,95")</f>
        <v>4</v>
      </c>
    </row>
    <row r="83" spans="1:16" s="1" customFormat="1">
      <c r="A83"/>
      <c r="B83" s="6" t="s">
        <v>127</v>
      </c>
      <c r="C83" s="5">
        <f>'CV Rotina &lt;2A - procedência'!K83</f>
        <v>1.1439111747851005</v>
      </c>
      <c r="D83" s="5">
        <f>'CV Rotina &lt;2A - procedência'!AC83</f>
        <v>0.99992836676217789</v>
      </c>
      <c r="E83" s="5">
        <f>'CV Rotina &lt;2A - procedência'!M83</f>
        <v>0.93202005730659054</v>
      </c>
      <c r="F83" s="5">
        <f>'CV Rotina &lt;2A - procedência'!O83</f>
        <v>0.92106017191977096</v>
      </c>
      <c r="G83" s="5">
        <f>'CV Rotina &lt;2A - procedência'!Q83</f>
        <v>0.9292263610315189</v>
      </c>
      <c r="H83" s="5">
        <f>'CV Rotina &lt;2A - procedência'!Y83</f>
        <v>0.95802292263610345</v>
      </c>
      <c r="I83" s="5">
        <f>'CV Rotina &lt;2A - procedência'!S83</f>
        <v>0.94319484240687701</v>
      </c>
      <c r="J83" s="5">
        <f>'CV Rotina &lt;2A - procedência'!U83</f>
        <v>0.80608882521489988</v>
      </c>
      <c r="K83" s="5">
        <f>'CV Rotina &lt;2A - procedência'!W83</f>
        <v>0.87915472779369652</v>
      </c>
      <c r="L83" s="5">
        <f>'CV Rotina &lt;2A - procedência'!AA83</f>
        <v>0.91740687679083122</v>
      </c>
      <c r="M83" s="4">
        <f>COUNTIF(C83:D83,"&gt;=0,9")</f>
        <v>2</v>
      </c>
      <c r="N83" s="4">
        <f>COUNTIFS(E83:L83,"&gt;=0,95")</f>
        <v>1</v>
      </c>
      <c r="O83" s="4">
        <f>SUM(M83:N83)</f>
        <v>3</v>
      </c>
      <c r="P83" s="4">
        <f>COUNTIF(E83:H83,"&gt;=0,95")</f>
        <v>1</v>
      </c>
    </row>
    <row r="84" spans="1:16" s="1" customFormat="1">
      <c r="A84"/>
      <c r="B84" s="6" t="s">
        <v>128</v>
      </c>
      <c r="C84" s="5">
        <f>'CV Rotina &lt;2A - procedência'!K84</f>
        <v>0.97710578705292794</v>
      </c>
      <c r="D84" s="5">
        <f>'CV Rotina &lt;2A - procedência'!AC84</f>
        <v>0.98040090615775399</v>
      </c>
      <c r="E84" s="5">
        <f>'CV Rotina &lt;2A - procedência'!M84</f>
        <v>0.89235944257568489</v>
      </c>
      <c r="F84" s="5">
        <f>'CV Rotina &lt;2A - procedência'!O84</f>
        <v>0.88509988329786515</v>
      </c>
      <c r="G84" s="5">
        <f>'CV Rotina &lt;2A - procedência'!Q84</f>
        <v>0.90306857966636933</v>
      </c>
      <c r="H84" s="5">
        <f>'CV Rotina &lt;2A - procedência'!Y84</f>
        <v>0.96119654012494005</v>
      </c>
      <c r="I84" s="5">
        <f>'CV Rotina &lt;2A - procedência'!S84</f>
        <v>0.92834832154870606</v>
      </c>
      <c r="J84" s="5">
        <f>'CV Rotina &lt;2A - procedência'!U84</f>
        <v>0.71936568957232105</v>
      </c>
      <c r="K84" s="5">
        <f>'CV Rotina &lt;2A - procedência'!W84</f>
        <v>0.88113544312487135</v>
      </c>
      <c r="L84" s="5">
        <f>'CV Rotina &lt;2A - procedência'!AA84</f>
        <v>0.86316674675636729</v>
      </c>
      <c r="M84" s="4">
        <f>COUNTIF(C84:D84,"&gt;=0,9")</f>
        <v>2</v>
      </c>
      <c r="N84" s="4">
        <f>COUNTIFS(E84:L84,"&gt;=0,95")</f>
        <v>1</v>
      </c>
      <c r="O84" s="4">
        <f>SUM(M84:N84)</f>
        <v>3</v>
      </c>
      <c r="P84" s="4">
        <f>COUNTIF(E84:H84,"&gt;=0,95")</f>
        <v>1</v>
      </c>
    </row>
    <row r="85" spans="1:16" s="1" customFormat="1">
      <c r="A85"/>
      <c r="B85" s="6" t="s">
        <v>129</v>
      </c>
      <c r="C85" s="5">
        <f>'CV Rotina &lt;2A - procedência'!K85</f>
        <v>0.98494307748806476</v>
      </c>
      <c r="D85" s="5">
        <f>'CV Rotina &lt;2A - procedência'!AC85</f>
        <v>0.96951891296364323</v>
      </c>
      <c r="E85" s="5">
        <f>'CV Rotina &lt;2A - procedência'!M85</f>
        <v>0.92765332354021313</v>
      </c>
      <c r="F85" s="5">
        <f>'CV Rotina &lt;2A - procedência'!O85</f>
        <v>0.92324641939037844</v>
      </c>
      <c r="G85" s="5">
        <f>'CV Rotina &lt;2A - procedência'!Q85</f>
        <v>0.88340066103562265</v>
      </c>
      <c r="H85" s="5">
        <f>'CV Rotina &lt;2A - procedência'!Y85</f>
        <v>1.0060594932060229</v>
      </c>
      <c r="I85" s="5">
        <f>'CV Rotina &lt;2A - procedência'!S85</f>
        <v>0.91847227322805747</v>
      </c>
      <c r="J85" s="5">
        <f>'CV Rotina &lt;2A - procedência'!U85</f>
        <v>0.76441424899008459</v>
      </c>
      <c r="K85" s="5">
        <f>'CV Rotina &lt;2A - procedência'!W85</f>
        <v>0.93040763863385989</v>
      </c>
      <c r="L85" s="5">
        <f>'CV Rotina &lt;2A - procedência'!AA85</f>
        <v>0.95299302240176287</v>
      </c>
      <c r="M85" s="4">
        <f>COUNTIF(C85:D85,"&gt;=0,9")</f>
        <v>2</v>
      </c>
      <c r="N85" s="4">
        <f>COUNTIFS(E85:L85,"&gt;=0,95")</f>
        <v>2</v>
      </c>
      <c r="O85" s="4">
        <f>SUM(M85:N85)</f>
        <v>4</v>
      </c>
      <c r="P85" s="4">
        <f>COUNTIF(E85:H85,"&gt;=0,95")</f>
        <v>1</v>
      </c>
    </row>
    <row r="86" spans="1:16" s="1" customFormat="1">
      <c r="A86"/>
      <c r="B86" s="7" t="s">
        <v>130</v>
      </c>
      <c r="C86" s="8">
        <f>'CV Rotina &lt;2A - procedência'!K86</f>
        <v>0.99058303144326809</v>
      </c>
      <c r="D86" s="8">
        <f>'CV Rotina &lt;2A - procedência'!AC86</f>
        <v>0.98899185397193934</v>
      </c>
      <c r="E86" s="8">
        <f>'CV Rotina &lt;2A - procedência'!M86</f>
        <v>0.91393631287152499</v>
      </c>
      <c r="F86" s="8">
        <f>'CV Rotina &lt;2A - procedência'!O86</f>
        <v>0.90637071432860328</v>
      </c>
      <c r="G86" s="8">
        <f>'CV Rotina &lt;2A - procedência'!Q86</f>
        <v>0.9122550687508757</v>
      </c>
      <c r="H86" s="8">
        <f>'CV Rotina &lt;2A - procedência'!Y86</f>
        <v>0.97277985709424986</v>
      </c>
      <c r="I86" s="8">
        <f>'CV Rotina &lt;2A - procedência'!S86</f>
        <v>0.93558233092488452</v>
      </c>
      <c r="J86" s="8">
        <f>'CV Rotina &lt;2A - procedência'!U86</f>
        <v>0.74827372255469049</v>
      </c>
      <c r="K86" s="8">
        <f>'CV Rotina &lt;2A - procedência'!W86</f>
        <v>0.8940616055881353</v>
      </c>
      <c r="L86" s="8">
        <f>'CV Rotina &lt;2A - procedência'!AA86</f>
        <v>0.88823729559874309</v>
      </c>
      <c r="M86" s="4">
        <f>COUNTIF(C86:D86,"&gt;=0,9")</f>
        <v>2</v>
      </c>
      <c r="N86" s="4">
        <f>COUNTIFS(E86:L86,"&gt;=0,95")</f>
        <v>1</v>
      </c>
      <c r="O86" s="4">
        <f>SUM(M86:N86)</f>
        <v>3</v>
      </c>
      <c r="P86" s="4">
        <f>COUNTIF(E86:H86,"&gt;=0,95")</f>
        <v>1</v>
      </c>
    </row>
    <row r="89" spans="1:16">
      <c r="A89" s="9" t="s">
        <v>205</v>
      </c>
      <c r="B89" s="10"/>
    </row>
    <row r="90" spans="1:16">
      <c r="A90" s="9" t="s">
        <v>206</v>
      </c>
      <c r="B90" s="10"/>
    </row>
    <row r="91" spans="1:16">
      <c r="A91" s="11" t="s">
        <v>207</v>
      </c>
    </row>
    <row r="92" spans="1:16">
      <c r="A92" t="s">
        <v>208</v>
      </c>
    </row>
    <row r="93" spans="1:16">
      <c r="A93" t="s">
        <v>209</v>
      </c>
    </row>
    <row r="94" spans="1:16" ht="17.25">
      <c r="A94" s="12" t="s">
        <v>210</v>
      </c>
    </row>
    <row r="95" spans="1:16">
      <c r="A95" t="s">
        <v>211</v>
      </c>
    </row>
    <row r="96" spans="1:16">
      <c r="A96" t="s">
        <v>212</v>
      </c>
    </row>
  </sheetData>
  <customSheetViews>
    <customSheetView guid="{3750D93B-2A32-4040-BAE5-F8408ECDBB1D}" state="hidden">
      <selection activeCell="C3" sqref="C3"/>
      <pageMargins left="0" right="0" top="0" bottom="0" header="0" footer="0"/>
      <pageSetup paperSize="9" orientation="portrait"/>
    </customSheetView>
    <customSheetView guid="{1A030D3C-92EE-4DAF-ABAC-228947DF045D}" state="hidden">
      <selection activeCell="C3" sqref="C3"/>
      <pageMargins left="0" right="0" top="0" bottom="0" header="0" footer="0"/>
      <pageSetup paperSize="9" orientation="portrait"/>
    </customSheetView>
    <customSheetView guid="{9EFA0E2E-4423-4194-BE85-A51AF61C76D7}" state="hidden" topLeftCell="A70">
      <selection activeCell="M100" sqref="M100"/>
      <pageMargins left="0" right="0" top="0" bottom="0" header="0" footer="0"/>
      <pageSetup paperSize="9" orientation="portrait"/>
    </customSheetView>
  </customSheetViews>
  <mergeCells count="2">
    <mergeCell ref="C1:D1"/>
    <mergeCell ref="E1:L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workbookViewId="0">
      <selection activeCell="P3" sqref="P3"/>
    </sheetView>
  </sheetViews>
  <sheetFormatPr defaultColWidth="9" defaultRowHeight="15"/>
  <cols>
    <col min="1" max="1" width="18.140625" customWidth="1"/>
    <col min="2" max="2" width="23.85546875" customWidth="1"/>
    <col min="3" max="11" width="13" customWidth="1"/>
    <col min="12" max="12" width="10.140625" customWidth="1"/>
    <col min="13" max="16" width="14.28515625" customWidth="1"/>
  </cols>
  <sheetData>
    <row r="1" spans="1:16">
      <c r="C1" s="333">
        <v>0.9</v>
      </c>
      <c r="D1" s="334"/>
      <c r="E1" s="335">
        <v>0.95</v>
      </c>
      <c r="F1" s="336"/>
      <c r="G1" s="336"/>
      <c r="H1" s="336"/>
      <c r="I1" s="336"/>
      <c r="J1" s="336"/>
      <c r="K1" s="336"/>
      <c r="L1" s="336"/>
    </row>
    <row r="2" spans="1:16" ht="59.25" customHeight="1">
      <c r="A2" s="2" t="s">
        <v>5</v>
      </c>
      <c r="B2" s="2" t="s">
        <v>6</v>
      </c>
      <c r="C2" s="3" t="s">
        <v>15</v>
      </c>
      <c r="D2" s="3" t="s">
        <v>33</v>
      </c>
      <c r="E2" s="3" t="s">
        <v>17</v>
      </c>
      <c r="F2" s="3" t="s">
        <v>19</v>
      </c>
      <c r="G2" s="3" t="s">
        <v>21</v>
      </c>
      <c r="H2" s="3" t="s">
        <v>29</v>
      </c>
      <c r="I2" s="3" t="s">
        <v>23</v>
      </c>
      <c r="J2" s="3" t="s">
        <v>25</v>
      </c>
      <c r="K2" s="3" t="s">
        <v>27</v>
      </c>
      <c r="L2" s="3" t="s">
        <v>31</v>
      </c>
      <c r="M2" s="3" t="s">
        <v>201</v>
      </c>
      <c r="N2" s="3" t="s">
        <v>202</v>
      </c>
      <c r="O2" s="3" t="s">
        <v>203</v>
      </c>
      <c r="P2" s="3" t="s">
        <v>204</v>
      </c>
    </row>
    <row r="3" spans="1:16">
      <c r="A3" s="4" t="s">
        <v>40</v>
      </c>
      <c r="B3" s="4" t="s">
        <v>41</v>
      </c>
      <c r="C3" s="5">
        <f>'CV Rotina &lt;2A - residência'!K3</f>
        <v>0.8571428571428571</v>
      </c>
      <c r="D3" s="5">
        <f>'CV Rotina &lt;2A - residência'!AC3</f>
        <v>0.90336134453781514</v>
      </c>
      <c r="E3" s="5">
        <f>'CV Rotina &lt;2A - residência'!M3</f>
        <v>0.87394957983193278</v>
      </c>
      <c r="F3" s="5">
        <f>'CV Rotina &lt;2A - residência'!O3</f>
        <v>0.86554621848739499</v>
      </c>
      <c r="G3" s="5">
        <f>'CV Rotina &lt;2A - residência'!Q3</f>
        <v>0.83193277310924374</v>
      </c>
      <c r="H3" s="5">
        <f>'CV Rotina &lt;2A - residência'!Y3</f>
        <v>1</v>
      </c>
      <c r="I3" s="5">
        <f>'CV Rotina &lt;2A - residência'!S3</f>
        <v>0.89915966386554624</v>
      </c>
      <c r="J3" s="5">
        <f>'CV Rotina &lt;2A - residência'!U3</f>
        <v>0.89075630252100846</v>
      </c>
      <c r="K3" s="5">
        <f>'CV Rotina &lt;2A - residência'!W3</f>
        <v>1.0378151260504203</v>
      </c>
      <c r="L3" s="5">
        <f>'CV Rotina &lt;2A - residência'!AA3</f>
        <v>1.0420168067226891</v>
      </c>
      <c r="M3" s="4">
        <f t="shared" ref="M3:M34" si="0">COUNTIF(C3:D3,"&gt;=0,9")</f>
        <v>1</v>
      </c>
      <c r="N3" s="4">
        <f t="shared" ref="N3:N66" si="1">COUNTIFS(E3:L3,"&gt;=0,95")</f>
        <v>3</v>
      </c>
      <c r="O3" s="4">
        <f>SUM(M3:N3)</f>
        <v>4</v>
      </c>
      <c r="P3" s="4">
        <f>COUNTIF(E3:H3,"&gt;=0,95")</f>
        <v>1</v>
      </c>
    </row>
    <row r="4" spans="1:16">
      <c r="A4" s="4" t="s">
        <v>43</v>
      </c>
      <c r="B4" s="4" t="s">
        <v>44</v>
      </c>
      <c r="C4" s="5">
        <f>'CV Rotina &lt;2A - residência'!K4</f>
        <v>0.8</v>
      </c>
      <c r="D4" s="5">
        <f>'CV Rotina &lt;2A - residência'!AC4</f>
        <v>0.76923076923076927</v>
      </c>
      <c r="E4" s="5">
        <f>'CV Rotina &lt;2A - residência'!M4</f>
        <v>0.75384615384615383</v>
      </c>
      <c r="F4" s="5">
        <f>'CV Rotina &lt;2A - residência'!O4</f>
        <v>0.72307692307692306</v>
      </c>
      <c r="G4" s="5">
        <f>'CV Rotina &lt;2A - residência'!Q4</f>
        <v>0.69230769230769229</v>
      </c>
      <c r="H4" s="5">
        <f>'CV Rotina &lt;2A - residência'!Y4</f>
        <v>0.60769230769230764</v>
      </c>
      <c r="I4" s="5">
        <f>'CV Rotina &lt;2A - residência'!S4</f>
        <v>0.72307692307692306</v>
      </c>
      <c r="J4" s="5">
        <f>'CV Rotina &lt;2A - residência'!U4</f>
        <v>0.50769230769230766</v>
      </c>
      <c r="K4" s="5">
        <f>'CV Rotina &lt;2A - residência'!W4</f>
        <v>0.63076923076923075</v>
      </c>
      <c r="L4" s="5">
        <f>'CV Rotina &lt;2A - residência'!AA4</f>
        <v>0.62307692307692308</v>
      </c>
      <c r="M4" s="4">
        <f t="shared" si="0"/>
        <v>0</v>
      </c>
      <c r="N4" s="4">
        <f t="shared" si="1"/>
        <v>0</v>
      </c>
      <c r="O4" s="4">
        <f t="shared" ref="O4:O67" si="2">SUM(M4:N4)</f>
        <v>0</v>
      </c>
      <c r="P4" s="4">
        <f t="shared" ref="P4:P67" si="3">COUNTIF(E4:H4,"&gt;=0,95")</f>
        <v>0</v>
      </c>
    </row>
    <row r="5" spans="1:16">
      <c r="A5" s="4" t="s">
        <v>47</v>
      </c>
      <c r="B5" s="4" t="s">
        <v>48</v>
      </c>
      <c r="C5" s="5">
        <f>'CV Rotina &lt;2A - residência'!K5</f>
        <v>1.1428571428571428</v>
      </c>
      <c r="D5" s="5">
        <f>'CV Rotina &lt;2A - residência'!AC5</f>
        <v>0.97959183673469385</v>
      </c>
      <c r="E5" s="5">
        <f>'CV Rotina &lt;2A - residência'!M5</f>
        <v>1.010204081632653</v>
      </c>
      <c r="F5" s="5">
        <f>'CV Rotina &lt;2A - residência'!O5</f>
        <v>1.010204081632653</v>
      </c>
      <c r="G5" s="5">
        <f>'CV Rotina &lt;2A - residência'!Q5</f>
        <v>0.94897959183673475</v>
      </c>
      <c r="H5" s="5">
        <f>'CV Rotina &lt;2A - residência'!Y5</f>
        <v>1.1632653061224489</v>
      </c>
      <c r="I5" s="5">
        <f>'CV Rotina &lt;2A - residência'!S5</f>
        <v>1.010204081632653</v>
      </c>
      <c r="J5" s="5">
        <f>'CV Rotina &lt;2A - residência'!U5</f>
        <v>1.0612244897959184</v>
      </c>
      <c r="K5" s="5">
        <f>'CV Rotina &lt;2A - residência'!W5</f>
        <v>0.95918367346938771</v>
      </c>
      <c r="L5" s="5">
        <f>'CV Rotina &lt;2A - residência'!AA5</f>
        <v>1</v>
      </c>
      <c r="M5" s="4">
        <f t="shared" si="0"/>
        <v>2</v>
      </c>
      <c r="N5" s="4">
        <f t="shared" si="1"/>
        <v>7</v>
      </c>
      <c r="O5" s="4">
        <f t="shared" si="2"/>
        <v>9</v>
      </c>
      <c r="P5" s="4">
        <f t="shared" si="3"/>
        <v>3</v>
      </c>
    </row>
    <row r="6" spans="1:16">
      <c r="A6" s="4" t="s">
        <v>49</v>
      </c>
      <c r="B6" s="4" t="s">
        <v>50</v>
      </c>
      <c r="C6" s="5">
        <f>'CV Rotina &lt;2A - residência'!K6</f>
        <v>1.0771812080536913</v>
      </c>
      <c r="D6" s="5">
        <f>'CV Rotina &lt;2A - residência'!AC6</f>
        <v>0.99664429530201348</v>
      </c>
      <c r="E6" s="5">
        <f>'CV Rotina &lt;2A - residência'!M6</f>
        <v>0.9412751677852349</v>
      </c>
      <c r="F6" s="5">
        <f>'CV Rotina &lt;2A - residência'!O6</f>
        <v>0.9412751677852349</v>
      </c>
      <c r="G6" s="5">
        <f>'CV Rotina &lt;2A - residência'!Q6</f>
        <v>0.93624161073825507</v>
      </c>
      <c r="H6" s="5">
        <f>'CV Rotina &lt;2A - residência'!Y6</f>
        <v>1.0671140939597317</v>
      </c>
      <c r="I6" s="5">
        <f>'CV Rotina &lt;2A - residência'!S6</f>
        <v>0.92114093959731547</v>
      </c>
      <c r="J6" s="5">
        <f>'CV Rotina &lt;2A - residência'!U6</f>
        <v>0.90604026845637586</v>
      </c>
      <c r="K6" s="5">
        <f>'CV Rotina &lt;2A - residência'!W6</f>
        <v>0.94630872483221484</v>
      </c>
      <c r="L6" s="5">
        <f>'CV Rotina &lt;2A - residência'!AA6</f>
        <v>0.97147651006711411</v>
      </c>
      <c r="M6" s="4">
        <f t="shared" si="0"/>
        <v>2</v>
      </c>
      <c r="N6" s="4">
        <f t="shared" si="1"/>
        <v>2</v>
      </c>
      <c r="O6" s="4">
        <f t="shared" si="2"/>
        <v>4</v>
      </c>
      <c r="P6" s="4">
        <f t="shared" si="3"/>
        <v>1</v>
      </c>
    </row>
    <row r="7" spans="1:16">
      <c r="A7" s="4" t="s">
        <v>49</v>
      </c>
      <c r="B7" s="4" t="s">
        <v>51</v>
      </c>
      <c r="C7" s="5">
        <f>'CV Rotina &lt;2A - residência'!K7</f>
        <v>1.0609756097560976</v>
      </c>
      <c r="D7" s="5">
        <f>'CV Rotina &lt;2A - residência'!AC7</f>
        <v>0.90243902439024393</v>
      </c>
      <c r="E7" s="5">
        <f>'CV Rotina &lt;2A - residência'!M7</f>
        <v>0.90243902439024393</v>
      </c>
      <c r="F7" s="5">
        <f>'CV Rotina &lt;2A - residência'!O7</f>
        <v>0.8902439024390244</v>
      </c>
      <c r="G7" s="5">
        <f>'CV Rotina &lt;2A - residência'!Q7</f>
        <v>0.87804878048780488</v>
      </c>
      <c r="H7" s="5">
        <f>'CV Rotina &lt;2A - residência'!Y7</f>
        <v>0.93902439024390238</v>
      </c>
      <c r="I7" s="5">
        <f>'CV Rotina &lt;2A - residência'!S7</f>
        <v>0.85365853658536583</v>
      </c>
      <c r="J7" s="5">
        <f>'CV Rotina &lt;2A - residência'!U7</f>
        <v>0.81707317073170727</v>
      </c>
      <c r="K7" s="5">
        <f>'CV Rotina &lt;2A - residência'!W7</f>
        <v>0.8902439024390244</v>
      </c>
      <c r="L7" s="5">
        <f>'CV Rotina &lt;2A - residência'!AA7</f>
        <v>0.90243902439024393</v>
      </c>
      <c r="M7" s="4">
        <f t="shared" si="0"/>
        <v>2</v>
      </c>
      <c r="N7" s="4">
        <f t="shared" si="1"/>
        <v>0</v>
      </c>
      <c r="O7" s="4">
        <f t="shared" si="2"/>
        <v>2</v>
      </c>
      <c r="P7" s="4">
        <f t="shared" si="3"/>
        <v>0</v>
      </c>
    </row>
    <row r="8" spans="1:16">
      <c r="A8" s="4" t="s">
        <v>47</v>
      </c>
      <c r="B8" s="4" t="s">
        <v>52</v>
      </c>
      <c r="C8" s="5">
        <f>'CV Rotina &lt;2A - residência'!K8</f>
        <v>1.3021978021978022</v>
      </c>
      <c r="D8" s="5">
        <f>'CV Rotina &lt;2A - residência'!AC8</f>
        <v>1.1043956043956045</v>
      </c>
      <c r="E8" s="5">
        <f>'CV Rotina &lt;2A - residência'!M8</f>
        <v>0.97252747252747251</v>
      </c>
      <c r="F8" s="5">
        <f>'CV Rotina &lt;2A - residência'!O8</f>
        <v>0.97252747252747251</v>
      </c>
      <c r="G8" s="5">
        <f>'CV Rotina &lt;2A - residência'!Q8</f>
        <v>1.087912087912088</v>
      </c>
      <c r="H8" s="5">
        <f>'CV Rotina &lt;2A - residência'!Y8</f>
        <v>1.2857142857142858</v>
      </c>
      <c r="I8" s="5">
        <f>'CV Rotina &lt;2A - residência'!S8</f>
        <v>1.054945054945055</v>
      </c>
      <c r="J8" s="5">
        <f>'CV Rotina &lt;2A - residência'!U8</f>
        <v>1.0054945054945055</v>
      </c>
      <c r="K8" s="5">
        <f>'CV Rotina &lt;2A - residência'!W8</f>
        <v>0.89010989010989017</v>
      </c>
      <c r="L8" s="5">
        <f>'CV Rotina &lt;2A - residência'!AA8</f>
        <v>0.85714285714285721</v>
      </c>
      <c r="M8" s="4">
        <f t="shared" si="0"/>
        <v>2</v>
      </c>
      <c r="N8" s="4">
        <f t="shared" si="1"/>
        <v>6</v>
      </c>
      <c r="O8" s="4">
        <f t="shared" si="2"/>
        <v>8</v>
      </c>
      <c r="P8" s="4">
        <f t="shared" si="3"/>
        <v>4</v>
      </c>
    </row>
    <row r="9" spans="1:16">
      <c r="A9" s="4" t="s">
        <v>49</v>
      </c>
      <c r="B9" s="4" t="s">
        <v>53</v>
      </c>
      <c r="C9" s="5">
        <f>'CV Rotina &lt;2A - residência'!K9</f>
        <v>1.0963172804532577</v>
      </c>
      <c r="D9" s="5">
        <f>'CV Rotina &lt;2A - residência'!AC9</f>
        <v>1.113314447592068</v>
      </c>
      <c r="E9" s="5">
        <f>'CV Rotina &lt;2A - residência'!M9</f>
        <v>1.0538243626062322</v>
      </c>
      <c r="F9" s="5">
        <f>'CV Rotina &lt;2A - residência'!O9</f>
        <v>1.0538243626062322</v>
      </c>
      <c r="G9" s="5">
        <f>'CV Rotina &lt;2A - residência'!Q9</f>
        <v>1.06657223796034</v>
      </c>
      <c r="H9" s="5">
        <f>'CV Rotina &lt;2A - residência'!Y9</f>
        <v>1.0495750708215297</v>
      </c>
      <c r="I9" s="5">
        <f>'CV Rotina &lt;2A - residência'!S9</f>
        <v>1.0325779036827194</v>
      </c>
      <c r="J9" s="5">
        <f>'CV Rotina &lt;2A - residência'!U9</f>
        <v>0.76487252124645888</v>
      </c>
      <c r="K9" s="5">
        <f>'CV Rotina &lt;2A - residência'!W9</f>
        <v>1.1643059490084986</v>
      </c>
      <c r="L9" s="5">
        <f>'CV Rotina &lt;2A - residência'!AA9</f>
        <v>1.1430594900849858</v>
      </c>
      <c r="M9" s="4">
        <f t="shared" si="0"/>
        <v>2</v>
      </c>
      <c r="N9" s="4">
        <f t="shared" si="1"/>
        <v>7</v>
      </c>
      <c r="O9" s="4">
        <f t="shared" si="2"/>
        <v>9</v>
      </c>
      <c r="P9" s="4">
        <f t="shared" si="3"/>
        <v>4</v>
      </c>
    </row>
    <row r="10" spans="1:16">
      <c r="A10" s="4" t="s">
        <v>49</v>
      </c>
      <c r="B10" s="4" t="s">
        <v>54</v>
      </c>
      <c r="C10" s="5">
        <f>'CV Rotina &lt;2A - residência'!K10</f>
        <v>0.82</v>
      </c>
      <c r="D10" s="5">
        <f>'CV Rotina &lt;2A - residência'!AC10</f>
        <v>0.74</v>
      </c>
      <c r="E10" s="5">
        <f>'CV Rotina &lt;2A - residência'!M10</f>
        <v>0.74</v>
      </c>
      <c r="F10" s="5">
        <f>'CV Rotina &lt;2A - residência'!O10</f>
        <v>0.72</v>
      </c>
      <c r="G10" s="5">
        <f>'CV Rotina &lt;2A - residência'!Q10</f>
        <v>0.84</v>
      </c>
      <c r="H10" s="5">
        <f>'CV Rotina &lt;2A - residência'!Y10</f>
        <v>0.76</v>
      </c>
      <c r="I10" s="5">
        <f>'CV Rotina &lt;2A - residência'!S10</f>
        <v>0.9</v>
      </c>
      <c r="J10" s="5">
        <f>'CV Rotina &lt;2A - residência'!U10</f>
        <v>0.57999999999999996</v>
      </c>
      <c r="K10" s="5">
        <f>'CV Rotina &lt;2A - residência'!W10</f>
        <v>0.72</v>
      </c>
      <c r="L10" s="5">
        <f>'CV Rotina &lt;2A - residência'!AA10</f>
        <v>0.64</v>
      </c>
      <c r="M10" s="4">
        <f t="shared" si="0"/>
        <v>0</v>
      </c>
      <c r="N10" s="4">
        <f t="shared" si="1"/>
        <v>0</v>
      </c>
      <c r="O10" s="4">
        <f t="shared" si="2"/>
        <v>0</v>
      </c>
      <c r="P10" s="4">
        <f t="shared" si="3"/>
        <v>0</v>
      </c>
    </row>
    <row r="11" spans="1:16">
      <c r="A11" s="4" t="s">
        <v>40</v>
      </c>
      <c r="B11" s="4" t="s">
        <v>55</v>
      </c>
      <c r="C11" s="5">
        <f>'CV Rotina &lt;2A - residência'!K11</f>
        <v>1.1120879120879121</v>
      </c>
      <c r="D11" s="5">
        <f>'CV Rotina &lt;2A - residência'!AC11</f>
        <v>1</v>
      </c>
      <c r="E11" s="5">
        <f>'CV Rotina &lt;2A - residência'!M11</f>
        <v>0.93956043956043955</v>
      </c>
      <c r="F11" s="5">
        <f>'CV Rotina &lt;2A - residência'!O11</f>
        <v>0.92307692307692313</v>
      </c>
      <c r="G11" s="5">
        <f>'CV Rotina &lt;2A - residência'!Q11</f>
        <v>0.86043956043956049</v>
      </c>
      <c r="H11" s="5">
        <f>'CV Rotina &lt;2A - residência'!Y11</f>
        <v>1.0582417582417583</v>
      </c>
      <c r="I11" s="5">
        <f>'CV Rotina &lt;2A - residência'!S11</f>
        <v>0.91648351648351645</v>
      </c>
      <c r="J11" s="5">
        <f>'CV Rotina &lt;2A - residência'!U11</f>
        <v>0.81318681318681318</v>
      </c>
      <c r="K11" s="5">
        <f>'CV Rotina &lt;2A - residência'!W11</f>
        <v>0.95824175824175828</v>
      </c>
      <c r="L11" s="5">
        <f>'CV Rotina &lt;2A - residência'!AA11</f>
        <v>0.95604395604395609</v>
      </c>
      <c r="M11" s="4">
        <f t="shared" si="0"/>
        <v>2</v>
      </c>
      <c r="N11" s="4">
        <f t="shared" si="1"/>
        <v>3</v>
      </c>
      <c r="O11" s="4">
        <f t="shared" si="2"/>
        <v>5</v>
      </c>
      <c r="P11" s="4">
        <f t="shared" si="3"/>
        <v>1</v>
      </c>
    </row>
    <row r="12" spans="1:16">
      <c r="A12" s="4" t="s">
        <v>49</v>
      </c>
      <c r="B12" s="4" t="s">
        <v>56</v>
      </c>
      <c r="C12" s="5">
        <f>'CV Rotina &lt;2A - residência'!K12</f>
        <v>0.98113207547169812</v>
      </c>
      <c r="D12" s="5">
        <f>'CV Rotina &lt;2A - residência'!AC12</f>
        <v>0.84905660377358494</v>
      </c>
      <c r="E12" s="5">
        <f>'CV Rotina &lt;2A - residência'!M12</f>
        <v>0.79245283018867929</v>
      </c>
      <c r="F12" s="5">
        <f>'CV Rotina &lt;2A - residência'!O12</f>
        <v>0.79245283018867929</v>
      </c>
      <c r="G12" s="5">
        <f>'CV Rotina &lt;2A - residência'!Q12</f>
        <v>0.73584905660377353</v>
      </c>
      <c r="H12" s="5">
        <f>'CV Rotina &lt;2A - residência'!Y12</f>
        <v>1.1603773584905661</v>
      </c>
      <c r="I12" s="5">
        <f>'CV Rotina &lt;2A - residência'!S12</f>
        <v>0.86792452830188682</v>
      </c>
      <c r="J12" s="5">
        <f>'CV Rotina &lt;2A - residência'!U12</f>
        <v>0.74528301886792447</v>
      </c>
      <c r="K12" s="5">
        <f>'CV Rotina &lt;2A - residência'!W12</f>
        <v>1.1886792452830188</v>
      </c>
      <c r="L12" s="5">
        <f>'CV Rotina &lt;2A - residência'!AA12</f>
        <v>1.2075471698113207</v>
      </c>
      <c r="M12" s="4">
        <f t="shared" si="0"/>
        <v>1</v>
      </c>
      <c r="N12" s="4">
        <f t="shared" si="1"/>
        <v>3</v>
      </c>
      <c r="O12" s="4">
        <f t="shared" si="2"/>
        <v>4</v>
      </c>
      <c r="P12" s="4">
        <f t="shared" si="3"/>
        <v>1</v>
      </c>
    </row>
    <row r="13" spans="1:16">
      <c r="A13" s="4" t="s">
        <v>47</v>
      </c>
      <c r="B13" s="4" t="s">
        <v>58</v>
      </c>
      <c r="C13" s="5">
        <f>'CV Rotina &lt;2A - residência'!K13</f>
        <v>0.91379310344827591</v>
      </c>
      <c r="D13" s="5">
        <f>'CV Rotina &lt;2A - residência'!AC13</f>
        <v>0.88793103448275867</v>
      </c>
      <c r="E13" s="5">
        <f>'CV Rotina &lt;2A - residência'!M13</f>
        <v>0.80172413793103448</v>
      </c>
      <c r="F13" s="5">
        <f>'CV Rotina &lt;2A - residência'!O13</f>
        <v>0.79741379310344829</v>
      </c>
      <c r="G13" s="5">
        <f>'CV Rotina &lt;2A - residência'!Q13</f>
        <v>0.85775862068965514</v>
      </c>
      <c r="H13" s="5">
        <f>'CV Rotina &lt;2A - residência'!Y13</f>
        <v>0.99137931034482762</v>
      </c>
      <c r="I13" s="5">
        <f>'CV Rotina &lt;2A - residência'!S13</f>
        <v>0.84051724137931039</v>
      </c>
      <c r="J13" s="5">
        <f>'CV Rotina &lt;2A - residência'!U13</f>
        <v>0.9181034482758621</v>
      </c>
      <c r="K13" s="5">
        <f>'CV Rotina &lt;2A - residência'!W13</f>
        <v>0.90086206896551724</v>
      </c>
      <c r="L13" s="5">
        <f>'CV Rotina &lt;2A - residência'!AA13</f>
        <v>0.92672413793103448</v>
      </c>
      <c r="M13" s="4">
        <f t="shared" si="0"/>
        <v>1</v>
      </c>
      <c r="N13" s="4">
        <f t="shared" si="1"/>
        <v>1</v>
      </c>
      <c r="O13" s="4">
        <f t="shared" si="2"/>
        <v>2</v>
      </c>
      <c r="P13" s="4">
        <f t="shared" si="3"/>
        <v>1</v>
      </c>
    </row>
    <row r="14" spans="1:16">
      <c r="A14" s="4" t="s">
        <v>43</v>
      </c>
      <c r="B14" s="4" t="s">
        <v>59</v>
      </c>
      <c r="C14" s="5">
        <f>'CV Rotina &lt;2A - residência'!K14</f>
        <v>0.90459965928449748</v>
      </c>
      <c r="D14" s="5">
        <f>'CV Rotina &lt;2A - residência'!AC14</f>
        <v>0.98126064735945495</v>
      </c>
      <c r="E14" s="5">
        <f>'CV Rotina &lt;2A - residência'!M14</f>
        <v>0.8764906303236798</v>
      </c>
      <c r="F14" s="5">
        <f>'CV Rotina &lt;2A - residência'!O14</f>
        <v>0.87904599659284499</v>
      </c>
      <c r="G14" s="5">
        <f>'CV Rotina &lt;2A - residência'!Q14</f>
        <v>0.93781942078364566</v>
      </c>
      <c r="H14" s="5">
        <f>'CV Rotina &lt;2A - residência'!Y14</f>
        <v>0.91482112436115848</v>
      </c>
      <c r="I14" s="5">
        <f>'CV Rotina &lt;2A - residência'!S14</f>
        <v>0.8764906303236798</v>
      </c>
      <c r="J14" s="5">
        <f>'CV Rotina &lt;2A - residência'!U14</f>
        <v>0.76149914821124365</v>
      </c>
      <c r="K14" s="5">
        <f>'CV Rotina &lt;2A - residência'!W14</f>
        <v>0.79982964224872233</v>
      </c>
      <c r="L14" s="5">
        <f>'CV Rotina &lt;2A - residência'!AA14</f>
        <v>0.75127768313458265</v>
      </c>
      <c r="M14" s="4">
        <f t="shared" si="0"/>
        <v>2</v>
      </c>
      <c r="N14" s="4">
        <f t="shared" si="1"/>
        <v>0</v>
      </c>
      <c r="O14" s="4">
        <f t="shared" si="2"/>
        <v>2</v>
      </c>
      <c r="P14" s="4">
        <f t="shared" si="3"/>
        <v>0</v>
      </c>
    </row>
    <row r="15" spans="1:16">
      <c r="A15" s="4" t="s">
        <v>43</v>
      </c>
      <c r="B15" s="4" t="s">
        <v>60</v>
      </c>
      <c r="C15" s="5">
        <f>'CV Rotina &lt;2A - residência'!K15</f>
        <v>0.81617647058823528</v>
      </c>
      <c r="D15" s="5">
        <f>'CV Rotina &lt;2A - residência'!AC15</f>
        <v>1</v>
      </c>
      <c r="E15" s="5">
        <f>'CV Rotina &lt;2A - residência'!M15</f>
        <v>0.91911764705882348</v>
      </c>
      <c r="F15" s="5">
        <f>'CV Rotina &lt;2A - residência'!O15</f>
        <v>0.91176470588235292</v>
      </c>
      <c r="G15" s="5">
        <f>'CV Rotina &lt;2A - residência'!Q15</f>
        <v>0.94852941176470584</v>
      </c>
      <c r="H15" s="5">
        <f>'CV Rotina &lt;2A - residência'!Y15</f>
        <v>0.9779411764705882</v>
      </c>
      <c r="I15" s="5">
        <f>'CV Rotina &lt;2A - residência'!S15</f>
        <v>0.94117647058823528</v>
      </c>
      <c r="J15" s="5">
        <f>'CV Rotina &lt;2A - residência'!U15</f>
        <v>0.84558823529411764</v>
      </c>
      <c r="K15" s="5">
        <f>'CV Rotina &lt;2A - residência'!W15</f>
        <v>1.0073529411764706</v>
      </c>
      <c r="L15" s="5">
        <f>'CV Rotina &lt;2A - residência'!AA15</f>
        <v>0.91911764705882348</v>
      </c>
      <c r="M15" s="4">
        <f t="shared" si="0"/>
        <v>1</v>
      </c>
      <c r="N15" s="4">
        <f t="shared" si="1"/>
        <v>2</v>
      </c>
      <c r="O15" s="4">
        <f t="shared" si="2"/>
        <v>3</v>
      </c>
      <c r="P15" s="4">
        <f t="shared" si="3"/>
        <v>1</v>
      </c>
    </row>
    <row r="16" spans="1:16">
      <c r="A16" s="4" t="s">
        <v>49</v>
      </c>
      <c r="B16" s="4" t="s">
        <v>61</v>
      </c>
      <c r="C16" s="5">
        <f>'CV Rotina &lt;2A - residência'!K16</f>
        <v>0.78749999999999998</v>
      </c>
      <c r="D16" s="5">
        <f>'CV Rotina &lt;2A - residência'!AC16</f>
        <v>1.05</v>
      </c>
      <c r="E16" s="5">
        <f>'CV Rotina &lt;2A - residência'!M16</f>
        <v>0.95624999999999993</v>
      </c>
      <c r="F16" s="5">
        <f>'CV Rotina &lt;2A - residência'!O16</f>
        <v>0.99374999999999991</v>
      </c>
      <c r="G16" s="5">
        <f>'CV Rotina &lt;2A - residência'!Q16</f>
        <v>0.95624999999999993</v>
      </c>
      <c r="H16" s="5">
        <f>'CV Rotina &lt;2A - residência'!Y16</f>
        <v>1.40625</v>
      </c>
      <c r="I16" s="5">
        <f>'CV Rotina &lt;2A - residência'!S16</f>
        <v>0.95624999999999993</v>
      </c>
      <c r="J16" s="5">
        <f>'CV Rotina &lt;2A - residência'!U16</f>
        <v>0.88124999999999998</v>
      </c>
      <c r="K16" s="5">
        <f>'CV Rotina &lt;2A - residência'!W16</f>
        <v>1.1812499999999999</v>
      </c>
      <c r="L16" s="5">
        <f>'CV Rotina &lt;2A - residência'!AA16</f>
        <v>1.03125</v>
      </c>
      <c r="M16" s="4">
        <f t="shared" si="0"/>
        <v>1</v>
      </c>
      <c r="N16" s="4">
        <f t="shared" si="1"/>
        <v>7</v>
      </c>
      <c r="O16" s="4">
        <f t="shared" si="2"/>
        <v>8</v>
      </c>
      <c r="P16" s="4">
        <f t="shared" si="3"/>
        <v>4</v>
      </c>
    </row>
    <row r="17" spans="1:16">
      <c r="A17" s="4" t="s">
        <v>40</v>
      </c>
      <c r="B17" s="4" t="s">
        <v>62</v>
      </c>
      <c r="C17" s="5">
        <f>'CV Rotina &lt;2A - residência'!K17</f>
        <v>1.062200956937799</v>
      </c>
      <c r="D17" s="5">
        <f>'CV Rotina &lt;2A - residência'!AC17</f>
        <v>1.2488038277511961</v>
      </c>
      <c r="E17" s="5">
        <f>'CV Rotina &lt;2A - residência'!M17</f>
        <v>1.2344497607655502</v>
      </c>
      <c r="F17" s="5">
        <f>'CV Rotina &lt;2A - residência'!O17</f>
        <v>1.2200956937799041</v>
      </c>
      <c r="G17" s="5">
        <f>'CV Rotina &lt;2A - residência'!Q17</f>
        <v>1.0478468899521531</v>
      </c>
      <c r="H17" s="5">
        <f>'CV Rotina &lt;2A - residência'!Y17</f>
        <v>1.1770334928229664</v>
      </c>
      <c r="I17" s="5">
        <f>'CV Rotina &lt;2A - residência'!S17</f>
        <v>1.3062200956937797</v>
      </c>
      <c r="J17" s="5">
        <f>'CV Rotina &lt;2A - residência'!U17</f>
        <v>1.1196172248803826</v>
      </c>
      <c r="K17" s="5">
        <f>'CV Rotina &lt;2A - residência'!W17</f>
        <v>1.1267942583732056</v>
      </c>
      <c r="L17" s="5">
        <f>'CV Rotina &lt;2A - residência'!AA17</f>
        <v>1.069377990430622</v>
      </c>
      <c r="M17" s="4">
        <f t="shared" si="0"/>
        <v>2</v>
      </c>
      <c r="N17" s="4">
        <f t="shared" si="1"/>
        <v>8</v>
      </c>
      <c r="O17" s="4">
        <f t="shared" si="2"/>
        <v>10</v>
      </c>
      <c r="P17" s="4">
        <f t="shared" si="3"/>
        <v>4</v>
      </c>
    </row>
    <row r="18" spans="1:16">
      <c r="A18" s="4" t="s">
        <v>49</v>
      </c>
      <c r="B18" s="4" t="s">
        <v>63</v>
      </c>
      <c r="C18" s="5">
        <f>'CV Rotina &lt;2A - residência'!K18</f>
        <v>0.98671096345514953</v>
      </c>
      <c r="D18" s="5">
        <f>'CV Rotina &lt;2A - residência'!AC18</f>
        <v>0.93874584717607978</v>
      </c>
      <c r="E18" s="5">
        <f>'CV Rotina &lt;2A - residência'!M18</f>
        <v>0.88330564784053156</v>
      </c>
      <c r="F18" s="5">
        <f>'CV Rotina &lt;2A - residência'!O18</f>
        <v>0.86960132890365449</v>
      </c>
      <c r="G18" s="5">
        <f>'CV Rotina &lt;2A - residência'!Q18</f>
        <v>0.82786544850498345</v>
      </c>
      <c r="H18" s="5">
        <f>'CV Rotina &lt;2A - residência'!Y18</f>
        <v>0.90510797342192695</v>
      </c>
      <c r="I18" s="5">
        <f>'CV Rotina &lt;2A - residência'!S18</f>
        <v>0.86710963455149503</v>
      </c>
      <c r="J18" s="5">
        <f>'CV Rotina &lt;2A - residência'!U18</f>
        <v>0.68147840531561465</v>
      </c>
      <c r="K18" s="5">
        <f>'CV Rotina &lt;2A - residência'!W18</f>
        <v>0.80855481727574752</v>
      </c>
      <c r="L18" s="5">
        <f>'CV Rotina &lt;2A - residência'!AA18</f>
        <v>0.80730897009966784</v>
      </c>
      <c r="M18" s="4">
        <f t="shared" si="0"/>
        <v>2</v>
      </c>
      <c r="N18" s="4">
        <f t="shared" si="1"/>
        <v>0</v>
      </c>
      <c r="O18" s="4">
        <f t="shared" si="2"/>
        <v>2</v>
      </c>
      <c r="P18" s="4">
        <f t="shared" si="3"/>
        <v>0</v>
      </c>
    </row>
    <row r="19" spans="1:16">
      <c r="A19" s="4" t="s">
        <v>40</v>
      </c>
      <c r="B19" s="4" t="s">
        <v>64</v>
      </c>
      <c r="C19" s="5">
        <f>'CV Rotina &lt;2A - residência'!K19</f>
        <v>0.9229074889867841</v>
      </c>
      <c r="D19" s="5">
        <f>'CV Rotina &lt;2A - residência'!AC19</f>
        <v>0.90937696664568912</v>
      </c>
      <c r="E19" s="5">
        <f>'CV Rotina &lt;2A - residência'!M19</f>
        <v>0.81655129011957206</v>
      </c>
      <c r="F19" s="5">
        <f>'CV Rotina &lt;2A - residência'!O19</f>
        <v>0.81214600377595969</v>
      </c>
      <c r="G19" s="5">
        <f>'CV Rotina &lt;2A - residência'!Q19</f>
        <v>0.82158590308370039</v>
      </c>
      <c r="H19" s="5">
        <f>'CV Rotina &lt;2A - residência'!Y19</f>
        <v>0.91913152926368791</v>
      </c>
      <c r="I19" s="5">
        <f>'CV Rotina &lt;2A - residência'!S19</f>
        <v>0.85022026431718056</v>
      </c>
      <c r="J19" s="5">
        <f>'CV Rotina &lt;2A - residência'!U19</f>
        <v>0.68061674008810569</v>
      </c>
      <c r="K19" s="5">
        <f>'CV Rotina &lt;2A - residência'!W19</f>
        <v>0.80490874764002518</v>
      </c>
      <c r="L19" s="5">
        <f>'CV Rotina &lt;2A - residência'!AA19</f>
        <v>0.80742605412208934</v>
      </c>
      <c r="M19" s="4">
        <f t="shared" si="0"/>
        <v>2</v>
      </c>
      <c r="N19" s="4">
        <f t="shared" si="1"/>
        <v>0</v>
      </c>
      <c r="O19" s="4">
        <f t="shared" si="2"/>
        <v>2</v>
      </c>
      <c r="P19" s="4">
        <f t="shared" si="3"/>
        <v>0</v>
      </c>
    </row>
    <row r="20" spans="1:16">
      <c r="A20" s="4" t="s">
        <v>49</v>
      </c>
      <c r="B20" s="4" t="s">
        <v>65</v>
      </c>
      <c r="C20" s="5">
        <f>'CV Rotina &lt;2A - residência'!K20</f>
        <v>0.97499999999999998</v>
      </c>
      <c r="D20" s="5">
        <f>'CV Rotina &lt;2A - residência'!AC20</f>
        <v>0.9821428571428571</v>
      </c>
      <c r="E20" s="5">
        <f>'CV Rotina &lt;2A - residência'!M20</f>
        <v>0.99642857142857144</v>
      </c>
      <c r="F20" s="5">
        <f>'CV Rotina &lt;2A - residência'!O20</f>
        <v>0.99285714285714288</v>
      </c>
      <c r="G20" s="5">
        <f>'CV Rotina &lt;2A - residência'!Q20</f>
        <v>0.93928571428571428</v>
      </c>
      <c r="H20" s="5">
        <f>'CV Rotina &lt;2A - residência'!Y20</f>
        <v>0.98571428571428577</v>
      </c>
      <c r="I20" s="5">
        <f>'CV Rotina &lt;2A - residência'!S20</f>
        <v>0.97499999999999998</v>
      </c>
      <c r="J20" s="5">
        <f>'CV Rotina &lt;2A - residência'!U20</f>
        <v>0.85</v>
      </c>
      <c r="K20" s="5">
        <f>'CV Rotina &lt;2A - residência'!W20</f>
        <v>0.93214285714285716</v>
      </c>
      <c r="L20" s="5">
        <f>'CV Rotina &lt;2A - residência'!AA20</f>
        <v>0.96071428571428574</v>
      </c>
      <c r="M20" s="4">
        <f t="shared" si="0"/>
        <v>2</v>
      </c>
      <c r="N20" s="4">
        <f t="shared" si="1"/>
        <v>5</v>
      </c>
      <c r="O20" s="4">
        <f t="shared" si="2"/>
        <v>7</v>
      </c>
      <c r="P20" s="4">
        <f t="shared" si="3"/>
        <v>3</v>
      </c>
    </row>
    <row r="21" spans="1:16">
      <c r="A21" s="4" t="s">
        <v>47</v>
      </c>
      <c r="B21" s="4" t="s">
        <v>66</v>
      </c>
      <c r="C21" s="5">
        <f>'CV Rotina &lt;2A - residência'!K21</f>
        <v>1.0379241516966067</v>
      </c>
      <c r="D21" s="5">
        <f>'CV Rotina &lt;2A - residência'!AC21</f>
        <v>0.93612774451097802</v>
      </c>
      <c r="E21" s="5">
        <f>'CV Rotina &lt;2A - residência'!M21</f>
        <v>0.8772455089820359</v>
      </c>
      <c r="F21" s="5">
        <f>'CV Rotina &lt;2A - residência'!O21</f>
        <v>0.87325349301397204</v>
      </c>
      <c r="G21" s="5">
        <f>'CV Rotina &lt;2A - residência'!Q21</f>
        <v>0.86027944111776444</v>
      </c>
      <c r="H21" s="5">
        <f>'CV Rotina &lt;2A - residência'!Y21</f>
        <v>0.90419161676646709</v>
      </c>
      <c r="I21" s="5">
        <f>'CV Rotina &lt;2A - residência'!S21</f>
        <v>0.88223552894211577</v>
      </c>
      <c r="J21" s="5">
        <f>'CV Rotina &lt;2A - residência'!U21</f>
        <v>0.77544910179640714</v>
      </c>
      <c r="K21" s="5">
        <f>'CV Rotina &lt;2A - residência'!W21</f>
        <v>0.83732534930139724</v>
      </c>
      <c r="L21" s="5">
        <f>'CV Rotina &lt;2A - residência'!AA21</f>
        <v>0.84730538922155685</v>
      </c>
      <c r="M21" s="4">
        <f t="shared" si="0"/>
        <v>2</v>
      </c>
      <c r="N21" s="4">
        <f t="shared" si="1"/>
        <v>0</v>
      </c>
      <c r="O21" s="4">
        <f t="shared" si="2"/>
        <v>2</v>
      </c>
      <c r="P21" s="4">
        <f t="shared" si="3"/>
        <v>0</v>
      </c>
    </row>
    <row r="22" spans="1:16">
      <c r="A22" s="4" t="s">
        <v>43</v>
      </c>
      <c r="B22" s="4" t="s">
        <v>67</v>
      </c>
      <c r="C22" s="5">
        <f>'CV Rotina &lt;2A - residência'!K22</f>
        <v>1.2478991596638656</v>
      </c>
      <c r="D22" s="5">
        <f>'CV Rotina &lt;2A - residência'!AC22</f>
        <v>1.2268907563025211</v>
      </c>
      <c r="E22" s="5">
        <f>'CV Rotina &lt;2A - residência'!M22</f>
        <v>1.0924369747899159</v>
      </c>
      <c r="F22" s="5">
        <f>'CV Rotina &lt;2A - residência'!O22</f>
        <v>1.088235294117647</v>
      </c>
      <c r="G22" s="5">
        <f>'CV Rotina &lt;2A - residência'!Q22</f>
        <v>1.1008403361344539</v>
      </c>
      <c r="H22" s="5">
        <f>'CV Rotina &lt;2A - residência'!Y22</f>
        <v>1.1554621848739495</v>
      </c>
      <c r="I22" s="5">
        <f>'CV Rotina &lt;2A - residência'!S22</f>
        <v>1.1386554621848739</v>
      </c>
      <c r="J22" s="5">
        <f>'CV Rotina &lt;2A - residência'!U22</f>
        <v>1.0798319327731092</v>
      </c>
      <c r="K22" s="5">
        <f>'CV Rotina &lt;2A - residência'!W22</f>
        <v>1.1092436974789917</v>
      </c>
      <c r="L22" s="5">
        <f>'CV Rotina &lt;2A - residência'!AA22</f>
        <v>1.1680672268907564</v>
      </c>
      <c r="M22" s="4">
        <f t="shared" si="0"/>
        <v>2</v>
      </c>
      <c r="N22" s="4">
        <f t="shared" si="1"/>
        <v>8</v>
      </c>
      <c r="O22" s="4">
        <f t="shared" si="2"/>
        <v>10</v>
      </c>
      <c r="P22" s="4">
        <f t="shared" si="3"/>
        <v>4</v>
      </c>
    </row>
    <row r="23" spans="1:16">
      <c r="A23" s="4" t="s">
        <v>40</v>
      </c>
      <c r="B23" s="4" t="s">
        <v>68</v>
      </c>
      <c r="C23" s="5">
        <f>'CV Rotina &lt;2A - residência'!K23</f>
        <v>0.84482758620689657</v>
      </c>
      <c r="D23" s="5">
        <f>'CV Rotina &lt;2A - residência'!AC23</f>
        <v>0.83620689655172409</v>
      </c>
      <c r="E23" s="5">
        <f>'CV Rotina &lt;2A - residência'!M23</f>
        <v>0.80172413793103448</v>
      </c>
      <c r="F23" s="5">
        <f>'CV Rotina &lt;2A - residência'!O23</f>
        <v>0.7931034482758621</v>
      </c>
      <c r="G23" s="5">
        <f>'CV Rotina &lt;2A - residência'!Q23</f>
        <v>0.78448275862068961</v>
      </c>
      <c r="H23" s="5">
        <f>'CV Rotina &lt;2A - residência'!Y23</f>
        <v>0.87931034482758619</v>
      </c>
      <c r="I23" s="5">
        <f>'CV Rotina &lt;2A - residência'!S23</f>
        <v>0.7931034482758621</v>
      </c>
      <c r="J23" s="5">
        <f>'CV Rotina &lt;2A - residência'!U23</f>
        <v>0.75</v>
      </c>
      <c r="K23" s="5">
        <f>'CV Rotina &lt;2A - residência'!W23</f>
        <v>0.91379310344827591</v>
      </c>
      <c r="L23" s="5">
        <f>'CV Rotina &lt;2A - residência'!AA23</f>
        <v>0.93965517241379315</v>
      </c>
      <c r="M23" s="4">
        <f t="shared" si="0"/>
        <v>0</v>
      </c>
      <c r="N23" s="4">
        <f t="shared" si="1"/>
        <v>0</v>
      </c>
      <c r="O23" s="4">
        <f t="shared" si="2"/>
        <v>0</v>
      </c>
      <c r="P23" s="4">
        <f t="shared" si="3"/>
        <v>0</v>
      </c>
    </row>
    <row r="24" spans="1:16">
      <c r="A24" s="4" t="s">
        <v>49</v>
      </c>
      <c r="B24" s="4" t="s">
        <v>69</v>
      </c>
      <c r="C24" s="5">
        <f>'CV Rotina &lt;2A - residência'!K24</f>
        <v>1.0344827586206897</v>
      </c>
      <c r="D24" s="5">
        <f>'CV Rotina &lt;2A - residência'!AC24</f>
        <v>1.3448275862068966</v>
      </c>
      <c r="E24" s="5">
        <f>'CV Rotina &lt;2A - residência'!M24</f>
        <v>1.3706896551724139</v>
      </c>
      <c r="F24" s="5">
        <f>'CV Rotina &lt;2A - residência'!O24</f>
        <v>1.3706896551724139</v>
      </c>
      <c r="G24" s="5">
        <f>'CV Rotina &lt;2A - residência'!Q24</f>
        <v>1.3189655172413794</v>
      </c>
      <c r="H24" s="5">
        <f>'CV Rotina &lt;2A - residência'!Y24</f>
        <v>0.95689655172413801</v>
      </c>
      <c r="I24" s="5">
        <f>'CV Rotina &lt;2A - residência'!S24</f>
        <v>1.3189655172413794</v>
      </c>
      <c r="J24" s="5">
        <f>'CV Rotina &lt;2A - residência'!U24</f>
        <v>0.98275862068965525</v>
      </c>
      <c r="K24" s="5">
        <f>'CV Rotina &lt;2A - residência'!W24</f>
        <v>0.95689655172413801</v>
      </c>
      <c r="L24" s="5">
        <f>'CV Rotina &lt;2A - residência'!AA24</f>
        <v>0.93103448275862077</v>
      </c>
      <c r="M24" s="4">
        <f t="shared" si="0"/>
        <v>2</v>
      </c>
      <c r="N24" s="4">
        <f t="shared" si="1"/>
        <v>7</v>
      </c>
      <c r="O24" s="4">
        <f t="shared" si="2"/>
        <v>9</v>
      </c>
      <c r="P24" s="4">
        <f t="shared" si="3"/>
        <v>4</v>
      </c>
    </row>
    <row r="25" spans="1:16">
      <c r="A25" s="4" t="s">
        <v>40</v>
      </c>
      <c r="B25" s="4" t="s">
        <v>70</v>
      </c>
      <c r="C25" s="5">
        <f>'CV Rotina &lt;2A - residência'!K25</f>
        <v>0.99532710280373837</v>
      </c>
      <c r="D25" s="5">
        <f>'CV Rotina &lt;2A - residência'!AC25</f>
        <v>0.96378504672897203</v>
      </c>
      <c r="E25" s="5">
        <f>'CV Rotina &lt;2A - residência'!M25</f>
        <v>0.91822429906542058</v>
      </c>
      <c r="F25" s="5">
        <f>'CV Rotina &lt;2A - residência'!O25</f>
        <v>0.90070093457943934</v>
      </c>
      <c r="G25" s="5">
        <f>'CV Rotina &lt;2A - residência'!Q25</f>
        <v>0.96028037383177578</v>
      </c>
      <c r="H25" s="5">
        <f>'CV Rotina &lt;2A - residência'!Y25</f>
        <v>0.95327102803738328</v>
      </c>
      <c r="I25" s="5">
        <f>'CV Rotina &lt;2A - residência'!S25</f>
        <v>0.91471962616822433</v>
      </c>
      <c r="J25" s="5">
        <f>'CV Rotina &lt;2A - residência'!U25</f>
        <v>0.83060747663551404</v>
      </c>
      <c r="K25" s="5">
        <f>'CV Rotina &lt;2A - residência'!W25</f>
        <v>0.91121495327102808</v>
      </c>
      <c r="L25" s="5">
        <f>'CV Rotina &lt;2A - residência'!AA25</f>
        <v>0.86214953271028039</v>
      </c>
      <c r="M25" s="4">
        <f t="shared" si="0"/>
        <v>2</v>
      </c>
      <c r="N25" s="4">
        <f t="shared" si="1"/>
        <v>2</v>
      </c>
      <c r="O25" s="4">
        <f t="shared" si="2"/>
        <v>4</v>
      </c>
      <c r="P25" s="4">
        <f t="shared" si="3"/>
        <v>2</v>
      </c>
    </row>
    <row r="26" spans="1:16">
      <c r="A26" s="4" t="s">
        <v>49</v>
      </c>
      <c r="B26" s="4" t="s">
        <v>71</v>
      </c>
      <c r="C26" s="5">
        <f>'CV Rotina &lt;2A - residência'!K26</f>
        <v>0.7978723404255319</v>
      </c>
      <c r="D26" s="5">
        <f>'CV Rotina &lt;2A - residência'!AC26</f>
        <v>0.81382978723404253</v>
      </c>
      <c r="E26" s="5">
        <f>'CV Rotina &lt;2A - residência'!M26</f>
        <v>0.71808510638297873</v>
      </c>
      <c r="F26" s="5">
        <f>'CV Rotina &lt;2A - residência'!O26</f>
        <v>0.68617021276595747</v>
      </c>
      <c r="G26" s="5">
        <f>'CV Rotina &lt;2A - residência'!Q26</f>
        <v>0.71808510638297873</v>
      </c>
      <c r="H26" s="5">
        <f>'CV Rotina &lt;2A - residência'!Y26</f>
        <v>1.1329787234042554</v>
      </c>
      <c r="I26" s="5">
        <f>'CV Rotina &lt;2A - residência'!S26</f>
        <v>0.73404255319148937</v>
      </c>
      <c r="J26" s="5">
        <f>'CV Rotina &lt;2A - residência'!U26</f>
        <v>0.6063829787234043</v>
      </c>
      <c r="K26" s="5">
        <f>'CV Rotina &lt;2A - residência'!W26</f>
        <v>1.021276595744681</v>
      </c>
      <c r="L26" s="5">
        <f>'CV Rotina &lt;2A - residência'!AA26</f>
        <v>0.98936170212765961</v>
      </c>
      <c r="M26" s="4">
        <f t="shared" si="0"/>
        <v>0</v>
      </c>
      <c r="N26" s="4">
        <f t="shared" si="1"/>
        <v>3</v>
      </c>
      <c r="O26" s="4">
        <f t="shared" si="2"/>
        <v>3</v>
      </c>
      <c r="P26" s="4">
        <f t="shared" si="3"/>
        <v>1</v>
      </c>
    </row>
    <row r="27" spans="1:16">
      <c r="A27" s="4" t="s">
        <v>43</v>
      </c>
      <c r="B27" s="4" t="s">
        <v>72</v>
      </c>
      <c r="C27" s="5">
        <f>'CV Rotina &lt;2A - residência'!K27</f>
        <v>0.984732824427481</v>
      </c>
      <c r="D27" s="5">
        <f>'CV Rotina &lt;2A - residência'!AC27</f>
        <v>0.9217557251908397</v>
      </c>
      <c r="E27" s="5">
        <f>'CV Rotina &lt;2A - residência'!M27</f>
        <v>0.83015267175572527</v>
      </c>
      <c r="F27" s="5">
        <f>'CV Rotina &lt;2A - residência'!O27</f>
        <v>0.84160305343511455</v>
      </c>
      <c r="G27" s="5">
        <f>'CV Rotina &lt;2A - residência'!Q27</f>
        <v>0.88740458015267176</v>
      </c>
      <c r="H27" s="5">
        <f>'CV Rotina &lt;2A - residência'!Y27</f>
        <v>1.0534351145038168</v>
      </c>
      <c r="I27" s="5">
        <f>'CV Rotina &lt;2A - residência'!S27</f>
        <v>0.87022900763358779</v>
      </c>
      <c r="J27" s="5">
        <f>'CV Rotina &lt;2A - residência'!U27</f>
        <v>0.77290076335877866</v>
      </c>
      <c r="K27" s="5">
        <f>'CV Rotina &lt;2A - residência'!W27</f>
        <v>1.1049618320610688</v>
      </c>
      <c r="L27" s="5">
        <f>'CV Rotina &lt;2A - residência'!AA27</f>
        <v>0.97328244274809161</v>
      </c>
      <c r="M27" s="4">
        <f t="shared" si="0"/>
        <v>2</v>
      </c>
      <c r="N27" s="4">
        <f t="shared" si="1"/>
        <v>3</v>
      </c>
      <c r="O27" s="4">
        <f t="shared" si="2"/>
        <v>5</v>
      </c>
      <c r="P27" s="4">
        <f t="shared" si="3"/>
        <v>1</v>
      </c>
    </row>
    <row r="28" spans="1:16">
      <c r="A28" s="4" t="s">
        <v>40</v>
      </c>
      <c r="B28" s="4" t="s">
        <v>73</v>
      </c>
      <c r="C28" s="5">
        <f>'CV Rotina &lt;2A - residência'!K28</f>
        <v>1.0245535714285714</v>
      </c>
      <c r="D28" s="5">
        <f>'CV Rotina &lt;2A - residência'!AC28</f>
        <v>0.9508928571428571</v>
      </c>
      <c r="E28" s="5">
        <f>'CV Rotina &lt;2A - residência'!M28</f>
        <v>0.8571428571428571</v>
      </c>
      <c r="F28" s="5">
        <f>'CV Rotina &lt;2A - residência'!O28</f>
        <v>0.8638392857142857</v>
      </c>
      <c r="G28" s="5">
        <f>'CV Rotina &lt;2A - residência'!Q28</f>
        <v>0.8839285714285714</v>
      </c>
      <c r="H28" s="5">
        <f>'CV Rotina &lt;2A - residência'!Y28</f>
        <v>1.0044642857142856</v>
      </c>
      <c r="I28" s="5">
        <f>'CV Rotina &lt;2A - residência'!S28</f>
        <v>0.94419642857142849</v>
      </c>
      <c r="J28" s="5">
        <f>'CV Rotina &lt;2A - residência'!U28</f>
        <v>0.73660714285714279</v>
      </c>
      <c r="K28" s="5">
        <f>'CV Rotina &lt;2A - residência'!W28</f>
        <v>1.0513392857142856</v>
      </c>
      <c r="L28" s="5">
        <f>'CV Rotina &lt;2A - residência'!AA28</f>
        <v>1.0044642857142856</v>
      </c>
      <c r="M28" s="4">
        <f t="shared" si="0"/>
        <v>2</v>
      </c>
      <c r="N28" s="4">
        <f t="shared" si="1"/>
        <v>3</v>
      </c>
      <c r="O28" s="4">
        <f t="shared" si="2"/>
        <v>5</v>
      </c>
      <c r="P28" s="4">
        <f t="shared" si="3"/>
        <v>1</v>
      </c>
    </row>
    <row r="29" spans="1:16">
      <c r="A29" s="4" t="s">
        <v>47</v>
      </c>
      <c r="B29" s="4" t="s">
        <v>74</v>
      </c>
      <c r="C29" s="5">
        <f>'CV Rotina &lt;2A - residência'!K29</f>
        <v>1.3076923076923077</v>
      </c>
      <c r="D29" s="5">
        <f>'CV Rotina &lt;2A - residência'!AC29</f>
        <v>1.2307692307692308</v>
      </c>
      <c r="E29" s="5">
        <f>'CV Rotina &lt;2A - residência'!M29</f>
        <v>1.2948717948717949</v>
      </c>
      <c r="F29" s="5">
        <f>'CV Rotina &lt;2A - residência'!O29</f>
        <v>1.2820512820512822</v>
      </c>
      <c r="G29" s="5">
        <f>'CV Rotina &lt;2A - residência'!Q29</f>
        <v>1.2051282051282051</v>
      </c>
      <c r="H29" s="5">
        <f>'CV Rotina &lt;2A - residência'!Y29</f>
        <v>1.0256410256410255</v>
      </c>
      <c r="I29" s="5">
        <f>'CV Rotina &lt;2A - residência'!S29</f>
        <v>1.358974358974359</v>
      </c>
      <c r="J29" s="5">
        <f>'CV Rotina &lt;2A - residência'!U29</f>
        <v>1.1282051282051282</v>
      </c>
      <c r="K29" s="5">
        <f>'CV Rotina &lt;2A - residência'!W29</f>
        <v>0.75641025641025639</v>
      </c>
      <c r="L29" s="5">
        <f>'CV Rotina &lt;2A - residência'!AA29</f>
        <v>0.79487179487179482</v>
      </c>
      <c r="M29" s="4">
        <f t="shared" si="0"/>
        <v>2</v>
      </c>
      <c r="N29" s="4">
        <f t="shared" si="1"/>
        <v>6</v>
      </c>
      <c r="O29" s="4">
        <f t="shared" si="2"/>
        <v>8</v>
      </c>
      <c r="P29" s="4">
        <f t="shared" si="3"/>
        <v>4</v>
      </c>
    </row>
    <row r="30" spans="1:16">
      <c r="A30" s="4" t="s">
        <v>49</v>
      </c>
      <c r="B30" s="4" t="s">
        <v>75</v>
      </c>
      <c r="C30" s="5">
        <f>'CV Rotina &lt;2A - residência'!K30</f>
        <v>0.92249999999999999</v>
      </c>
      <c r="D30" s="5">
        <f>'CV Rotina &lt;2A - residência'!AC30</f>
        <v>0.94124999999999992</v>
      </c>
      <c r="E30" s="5">
        <f>'CV Rotina &lt;2A - residência'!M30</f>
        <v>0.94124999999999992</v>
      </c>
      <c r="F30" s="5">
        <f>'CV Rotina &lt;2A - residência'!O30</f>
        <v>0.94499999999999995</v>
      </c>
      <c r="G30" s="5">
        <f>'CV Rotina &lt;2A - residência'!Q30</f>
        <v>0.90374999999999994</v>
      </c>
      <c r="H30" s="5">
        <f>'CV Rotina &lt;2A - residência'!Y30</f>
        <v>0.90374999999999994</v>
      </c>
      <c r="I30" s="5">
        <f>'CV Rotina &lt;2A - residência'!S30</f>
        <v>0.94874999999999998</v>
      </c>
      <c r="J30" s="5">
        <f>'CV Rotina &lt;2A - residência'!U30</f>
        <v>0.78374999999999995</v>
      </c>
      <c r="K30" s="5">
        <f>'CV Rotina &lt;2A - residência'!W30</f>
        <v>0.7912499999999999</v>
      </c>
      <c r="L30" s="5">
        <f>'CV Rotina &lt;2A - residência'!AA30</f>
        <v>0.84749999999999992</v>
      </c>
      <c r="M30" s="4">
        <f t="shared" si="0"/>
        <v>2</v>
      </c>
      <c r="N30" s="4">
        <f t="shared" si="1"/>
        <v>0</v>
      </c>
      <c r="O30" s="4">
        <f t="shared" si="2"/>
        <v>2</v>
      </c>
      <c r="P30" s="4">
        <f t="shared" si="3"/>
        <v>0</v>
      </c>
    </row>
    <row r="31" spans="1:16">
      <c r="A31" s="4" t="s">
        <v>40</v>
      </c>
      <c r="B31" s="4" t="s">
        <v>76</v>
      </c>
      <c r="C31" s="5">
        <f>'CV Rotina &lt;2A - residência'!K31</f>
        <v>0.9795560747663552</v>
      </c>
      <c r="D31" s="5">
        <f>'CV Rotina &lt;2A - residência'!AC31</f>
        <v>0.95589953271028039</v>
      </c>
      <c r="E31" s="5">
        <f>'CV Rotina &lt;2A - residência'!M31</f>
        <v>0.85601635514018692</v>
      </c>
      <c r="F31" s="5">
        <f>'CV Rotina &lt;2A - residência'!O31</f>
        <v>0.85426401869158886</v>
      </c>
      <c r="G31" s="5">
        <f>'CV Rotina &lt;2A - residência'!Q31</f>
        <v>0.89456775700934588</v>
      </c>
      <c r="H31" s="5">
        <f>'CV Rotina &lt;2A - residência'!Y31</f>
        <v>0.89894859813084116</v>
      </c>
      <c r="I31" s="5">
        <f>'CV Rotina &lt;2A - residência'!S31</f>
        <v>0.89719626168224309</v>
      </c>
      <c r="J31" s="5">
        <f>'CV Rotina &lt;2A - residência'!U31</f>
        <v>0.62646028037383183</v>
      </c>
      <c r="K31" s="5">
        <f>'CV Rotina &lt;2A - residência'!W31</f>
        <v>0.7920560747663552</v>
      </c>
      <c r="L31" s="5">
        <f>'CV Rotina &lt;2A - residência'!AA31</f>
        <v>0.72021028037383183</v>
      </c>
      <c r="M31" s="4">
        <f t="shared" si="0"/>
        <v>2</v>
      </c>
      <c r="N31" s="4">
        <f t="shared" si="1"/>
        <v>0</v>
      </c>
      <c r="O31" s="4">
        <f t="shared" si="2"/>
        <v>2</v>
      </c>
      <c r="P31" s="4">
        <f t="shared" si="3"/>
        <v>0</v>
      </c>
    </row>
    <row r="32" spans="1:16">
      <c r="A32" s="4" t="s">
        <v>40</v>
      </c>
      <c r="B32" s="4" t="s">
        <v>77</v>
      </c>
      <c r="C32" s="5">
        <f>'CV Rotina &lt;2A - residência'!K32</f>
        <v>0.97894736842105257</v>
      </c>
      <c r="D32" s="5">
        <f>'CV Rotina &lt;2A - residência'!AC32</f>
        <v>0.9631578947368421</v>
      </c>
      <c r="E32" s="5">
        <f>'CV Rotina &lt;2A - residência'!M32</f>
        <v>0.98684210526315785</v>
      </c>
      <c r="F32" s="5">
        <f>'CV Rotina &lt;2A - residência'!O32</f>
        <v>0.99078947368421044</v>
      </c>
      <c r="G32" s="5">
        <f>'CV Rotina &lt;2A - residência'!Q32</f>
        <v>0.91578947368421049</v>
      </c>
      <c r="H32" s="5">
        <f>'CV Rotina &lt;2A - residência'!Y32</f>
        <v>0.99868421052631573</v>
      </c>
      <c r="I32" s="5">
        <f>'CV Rotina &lt;2A - residência'!S32</f>
        <v>0.91973684210526307</v>
      </c>
      <c r="J32" s="5">
        <f>'CV Rotina &lt;2A - residência'!U32</f>
        <v>0.88815789473684204</v>
      </c>
      <c r="K32" s="5">
        <f>'CV Rotina &lt;2A - residência'!W32</f>
        <v>0.90394736842105261</v>
      </c>
      <c r="L32" s="5">
        <f>'CV Rotina &lt;2A - residência'!AA32</f>
        <v>1.05</v>
      </c>
      <c r="M32" s="4">
        <f t="shared" si="0"/>
        <v>2</v>
      </c>
      <c r="N32" s="4">
        <f t="shared" si="1"/>
        <v>4</v>
      </c>
      <c r="O32" s="4">
        <f t="shared" si="2"/>
        <v>6</v>
      </c>
      <c r="P32" s="4">
        <f t="shared" si="3"/>
        <v>3</v>
      </c>
    </row>
    <row r="33" spans="1:16">
      <c r="A33" s="4" t="s">
        <v>40</v>
      </c>
      <c r="B33" s="4" t="s">
        <v>78</v>
      </c>
      <c r="C33" s="5">
        <f>'CV Rotina &lt;2A - residência'!K33</f>
        <v>0.58280254777070062</v>
      </c>
      <c r="D33" s="5">
        <f>'CV Rotina &lt;2A - residência'!AC33</f>
        <v>0.65923566878980888</v>
      </c>
      <c r="E33" s="5">
        <f>'CV Rotina &lt;2A - residência'!M33</f>
        <v>0.64968152866242035</v>
      </c>
      <c r="F33" s="5">
        <f>'CV Rotina &lt;2A - residência'!O33</f>
        <v>0.65923566878980888</v>
      </c>
      <c r="G33" s="5">
        <f>'CV Rotina &lt;2A - residência'!Q33</f>
        <v>0.66878980891719741</v>
      </c>
      <c r="H33" s="5">
        <f>'CV Rotina &lt;2A - residência'!Y33</f>
        <v>0.77388535031847128</v>
      </c>
      <c r="I33" s="5">
        <f>'CV Rotina &lt;2A - residência'!S33</f>
        <v>0.64968152866242035</v>
      </c>
      <c r="J33" s="5">
        <f>'CV Rotina &lt;2A - residência'!U33</f>
        <v>0.63057324840764328</v>
      </c>
      <c r="K33" s="5">
        <f>'CV Rotina &lt;2A - residência'!W33</f>
        <v>0.81210191082802541</v>
      </c>
      <c r="L33" s="5">
        <f>'CV Rotina &lt;2A - residência'!AA33</f>
        <v>0.83121019108280247</v>
      </c>
      <c r="M33" s="4">
        <f t="shared" si="0"/>
        <v>0</v>
      </c>
      <c r="N33" s="4">
        <f t="shared" si="1"/>
        <v>0</v>
      </c>
      <c r="O33" s="4">
        <f t="shared" si="2"/>
        <v>0</v>
      </c>
      <c r="P33" s="4">
        <f t="shared" si="3"/>
        <v>0</v>
      </c>
    </row>
    <row r="34" spans="1:16">
      <c r="A34" s="4" t="s">
        <v>49</v>
      </c>
      <c r="B34" s="4" t="s">
        <v>79</v>
      </c>
      <c r="C34" s="5">
        <f>'CV Rotina &lt;2A - residência'!K34</f>
        <v>1.0771812080536913</v>
      </c>
      <c r="D34" s="5">
        <f>'CV Rotina &lt;2A - residência'!AC34</f>
        <v>0.93624161073825507</v>
      </c>
      <c r="E34" s="5">
        <f>'CV Rotina &lt;2A - residência'!M34</f>
        <v>0.865771812080537</v>
      </c>
      <c r="F34" s="5">
        <f>'CV Rotina &lt;2A - residência'!O34</f>
        <v>0.865771812080537</v>
      </c>
      <c r="G34" s="5">
        <f>'CV Rotina &lt;2A - residência'!Q34</f>
        <v>0.8959731543624162</v>
      </c>
      <c r="H34" s="5">
        <f>'CV Rotina &lt;2A - residência'!Y34</f>
        <v>1.0469798657718121</v>
      </c>
      <c r="I34" s="5">
        <f>'CV Rotina &lt;2A - residência'!S34</f>
        <v>0.77516778523489938</v>
      </c>
      <c r="J34" s="5">
        <f>'CV Rotina &lt;2A - residência'!U34</f>
        <v>0.83557046979865779</v>
      </c>
      <c r="K34" s="5">
        <f>'CV Rotina &lt;2A - residência'!W34</f>
        <v>1.1073825503355705</v>
      </c>
      <c r="L34" s="5">
        <f>'CV Rotina &lt;2A - residência'!AA34</f>
        <v>1.087248322147651</v>
      </c>
      <c r="M34" s="4">
        <f t="shared" si="0"/>
        <v>2</v>
      </c>
      <c r="N34" s="4">
        <f t="shared" si="1"/>
        <v>3</v>
      </c>
      <c r="O34" s="4">
        <f t="shared" si="2"/>
        <v>5</v>
      </c>
      <c r="P34" s="4">
        <f t="shared" si="3"/>
        <v>1</v>
      </c>
    </row>
    <row r="35" spans="1:16">
      <c r="A35" s="4" t="s">
        <v>49</v>
      </c>
      <c r="B35" s="4" t="s">
        <v>80</v>
      </c>
      <c r="C35" s="5">
        <f>'CV Rotina &lt;2A - residência'!K35</f>
        <v>0.99173553719008256</v>
      </c>
      <c r="D35" s="5">
        <f>'CV Rotina &lt;2A - residência'!AC35</f>
        <v>0.96694214876033047</v>
      </c>
      <c r="E35" s="5">
        <f>'CV Rotina &lt;2A - residência'!M35</f>
        <v>0.95454545454545447</v>
      </c>
      <c r="F35" s="5">
        <f>'CV Rotina &lt;2A - residência'!O35</f>
        <v>0.95454545454545447</v>
      </c>
      <c r="G35" s="5">
        <f>'CV Rotina &lt;2A - residência'!Q35</f>
        <v>0.83057851239669411</v>
      </c>
      <c r="H35" s="5">
        <f>'CV Rotina &lt;2A - residência'!Y35</f>
        <v>1.165289256198347</v>
      </c>
      <c r="I35" s="5">
        <f>'CV Rotina &lt;2A - residência'!S35</f>
        <v>0.99173553719008256</v>
      </c>
      <c r="J35" s="5">
        <f>'CV Rotina &lt;2A - residência'!U35</f>
        <v>1.0165289256198347</v>
      </c>
      <c r="K35" s="5">
        <f>'CV Rotina &lt;2A - residência'!W35</f>
        <v>1.1033057851239669</v>
      </c>
      <c r="L35" s="5">
        <f>'CV Rotina &lt;2A - residência'!AA35</f>
        <v>1.1157024793388428</v>
      </c>
      <c r="M35" s="4">
        <f t="shared" ref="M35:M66" si="4">COUNTIF(C35:D35,"&gt;=0,9")</f>
        <v>2</v>
      </c>
      <c r="N35" s="4">
        <f t="shared" si="1"/>
        <v>7</v>
      </c>
      <c r="O35" s="4">
        <f t="shared" si="2"/>
        <v>9</v>
      </c>
      <c r="P35" s="4">
        <f t="shared" si="3"/>
        <v>3</v>
      </c>
    </row>
    <row r="36" spans="1:16">
      <c r="A36" s="4" t="s">
        <v>49</v>
      </c>
      <c r="B36" s="4" t="s">
        <v>81</v>
      </c>
      <c r="C36" s="5">
        <f>'CV Rotina &lt;2A - residência'!K36</f>
        <v>0.72928176795580113</v>
      </c>
      <c r="D36" s="5">
        <f>'CV Rotina &lt;2A - residência'!AC36</f>
        <v>0.99447513812154698</v>
      </c>
      <c r="E36" s="5">
        <f>'CV Rotina &lt;2A - residência'!M36</f>
        <v>1.1353591160220995</v>
      </c>
      <c r="F36" s="5">
        <f>'CV Rotina &lt;2A - residência'!O36</f>
        <v>1.1436464088397789</v>
      </c>
      <c r="G36" s="5">
        <f>'CV Rotina &lt;2A - residência'!Q36</f>
        <v>0.88674033149171272</v>
      </c>
      <c r="H36" s="5">
        <f>'CV Rotina &lt;2A - residência'!Y36</f>
        <v>1.1519337016574585</v>
      </c>
      <c r="I36" s="5">
        <f>'CV Rotina &lt;2A - residência'!S36</f>
        <v>1.0441988950276242</v>
      </c>
      <c r="J36" s="5">
        <f>'CV Rotina &lt;2A - residência'!U36</f>
        <v>1.1436464088397789</v>
      </c>
      <c r="K36" s="5">
        <f>'CV Rotina &lt;2A - residência'!W36</f>
        <v>0.87016574585635353</v>
      </c>
      <c r="L36" s="5">
        <f>'CV Rotina &lt;2A - residência'!AA36</f>
        <v>0.97790055248618779</v>
      </c>
      <c r="M36" s="4">
        <f t="shared" si="4"/>
        <v>1</v>
      </c>
      <c r="N36" s="4">
        <f t="shared" si="1"/>
        <v>6</v>
      </c>
      <c r="O36" s="4">
        <f t="shared" si="2"/>
        <v>7</v>
      </c>
      <c r="P36" s="4">
        <f t="shared" si="3"/>
        <v>3</v>
      </c>
    </row>
    <row r="37" spans="1:16">
      <c r="A37" s="4" t="s">
        <v>40</v>
      </c>
      <c r="B37" s="4" t="s">
        <v>82</v>
      </c>
      <c r="C37" s="5">
        <f>'CV Rotina &lt;2A - residência'!K37</f>
        <v>0.90671641791044777</v>
      </c>
      <c r="D37" s="5">
        <f>'CV Rotina &lt;2A - residência'!AC37</f>
        <v>0.98507462686567171</v>
      </c>
      <c r="E37" s="5">
        <f>'CV Rotina &lt;2A - residência'!M37</f>
        <v>0.82835820895522394</v>
      </c>
      <c r="F37" s="5">
        <f>'CV Rotina &lt;2A - residência'!O37</f>
        <v>0.82835820895522394</v>
      </c>
      <c r="G37" s="5">
        <f>'CV Rotina &lt;2A - residência'!Q37</f>
        <v>0.96268656716417911</v>
      </c>
      <c r="H37" s="5">
        <f>'CV Rotina &lt;2A - residência'!Y37</f>
        <v>0.88432835820895528</v>
      </c>
      <c r="I37" s="5">
        <f>'CV Rotina &lt;2A - residência'!S37</f>
        <v>0.87313432835820903</v>
      </c>
      <c r="J37" s="5">
        <f>'CV Rotina &lt;2A - residência'!U37</f>
        <v>0.83955223880597019</v>
      </c>
      <c r="K37" s="5">
        <f>'CV Rotina &lt;2A - residência'!W37</f>
        <v>0.89552238805970152</v>
      </c>
      <c r="L37" s="5">
        <f>'CV Rotina &lt;2A - residência'!AA37</f>
        <v>0.92910447761194037</v>
      </c>
      <c r="M37" s="4">
        <f t="shared" si="4"/>
        <v>2</v>
      </c>
      <c r="N37" s="4">
        <f t="shared" si="1"/>
        <v>1</v>
      </c>
      <c r="O37" s="4">
        <f t="shared" si="2"/>
        <v>3</v>
      </c>
      <c r="P37" s="4">
        <f t="shared" si="3"/>
        <v>1</v>
      </c>
    </row>
    <row r="38" spans="1:16">
      <c r="A38" s="4" t="s">
        <v>49</v>
      </c>
      <c r="B38" s="4" t="s">
        <v>83</v>
      </c>
      <c r="C38" s="5">
        <f>'CV Rotina &lt;2A - residência'!K38</f>
        <v>1.0215264187866926</v>
      </c>
      <c r="D38" s="5">
        <f>'CV Rotina &lt;2A - residência'!AC38</f>
        <v>1.0626223091976517</v>
      </c>
      <c r="E38" s="5">
        <f>'CV Rotina &lt;2A - residência'!M38</f>
        <v>0.98630136986301364</v>
      </c>
      <c r="F38" s="5">
        <f>'CV Rotina &lt;2A - residência'!O38</f>
        <v>0.98043052837573375</v>
      </c>
      <c r="G38" s="5">
        <f>'CV Rotina &lt;2A - residência'!Q38</f>
        <v>0.94227005870841485</v>
      </c>
      <c r="H38" s="5">
        <f>'CV Rotina &lt;2A - residência'!Y38</f>
        <v>1.0185909980430528</v>
      </c>
      <c r="I38" s="5">
        <f>'CV Rotina &lt;2A - residência'!S38</f>
        <v>0.96868884540117406</v>
      </c>
      <c r="J38" s="5">
        <f>'CV Rotina &lt;2A - residência'!U38</f>
        <v>0.66046966731898238</v>
      </c>
      <c r="K38" s="5">
        <f>'CV Rotina &lt;2A - residência'!W38</f>
        <v>0.96575342465753422</v>
      </c>
      <c r="L38" s="5">
        <f>'CV Rotina &lt;2A - residência'!AA38</f>
        <v>0.95107632093933459</v>
      </c>
      <c r="M38" s="4">
        <f t="shared" si="4"/>
        <v>2</v>
      </c>
      <c r="N38" s="4">
        <f t="shared" si="1"/>
        <v>6</v>
      </c>
      <c r="O38" s="4">
        <f t="shared" si="2"/>
        <v>8</v>
      </c>
      <c r="P38" s="4">
        <f t="shared" si="3"/>
        <v>3</v>
      </c>
    </row>
    <row r="39" spans="1:16">
      <c r="A39" s="4" t="s">
        <v>40</v>
      </c>
      <c r="B39" s="4" t="s">
        <v>84</v>
      </c>
      <c r="C39" s="5">
        <f>'CV Rotina &lt;2A - residência'!K39</f>
        <v>0.98161764705882348</v>
      </c>
      <c r="D39" s="5">
        <f>'CV Rotina &lt;2A - residência'!AC39</f>
        <v>1.2242647058823528</v>
      </c>
      <c r="E39" s="5">
        <f>'CV Rotina &lt;2A - residência'!M39</f>
        <v>1.025735294117647</v>
      </c>
      <c r="F39" s="5">
        <f>'CV Rotina &lt;2A - residência'!O39</f>
        <v>1.025735294117647</v>
      </c>
      <c r="G39" s="5">
        <f>'CV Rotina &lt;2A - residência'!Q39</f>
        <v>1.2573529411764706</v>
      </c>
      <c r="H39" s="5">
        <f>'CV Rotina &lt;2A - residência'!Y39</f>
        <v>0.99264705882352933</v>
      </c>
      <c r="I39" s="5">
        <f>'CV Rotina &lt;2A - residência'!S39</f>
        <v>1.1470588235294117</v>
      </c>
      <c r="J39" s="5">
        <f>'CV Rotina &lt;2A - residência'!U39</f>
        <v>1.0036764705882353</v>
      </c>
      <c r="K39" s="5">
        <f>'CV Rotina &lt;2A - residência'!W39</f>
        <v>0.84926470588235292</v>
      </c>
      <c r="L39" s="5">
        <f>'CV Rotina &lt;2A - residência'!AA39</f>
        <v>0.83823529411764697</v>
      </c>
      <c r="M39" s="4">
        <f t="shared" si="4"/>
        <v>2</v>
      </c>
      <c r="N39" s="4">
        <f t="shared" si="1"/>
        <v>6</v>
      </c>
      <c r="O39" s="4">
        <f t="shared" si="2"/>
        <v>8</v>
      </c>
      <c r="P39" s="4">
        <f t="shared" si="3"/>
        <v>4</v>
      </c>
    </row>
    <row r="40" spans="1:16">
      <c r="A40" s="4" t="s">
        <v>49</v>
      </c>
      <c r="B40" s="4" t="s">
        <v>85</v>
      </c>
      <c r="C40" s="5">
        <f>'CV Rotina &lt;2A - residência'!K40</f>
        <v>0.67289719626168232</v>
      </c>
      <c r="D40" s="5">
        <f>'CV Rotina &lt;2A - residência'!AC40</f>
        <v>0.71495327102803741</v>
      </c>
      <c r="E40" s="5">
        <f>'CV Rotina &lt;2A - residência'!M40</f>
        <v>0.68341121495327106</v>
      </c>
      <c r="F40" s="5">
        <f>'CV Rotina &lt;2A - residência'!O40</f>
        <v>0.68341121495327106</v>
      </c>
      <c r="G40" s="5">
        <f>'CV Rotina &lt;2A - residência'!Q40</f>
        <v>0.68691588785046731</v>
      </c>
      <c r="H40" s="5">
        <f>'CV Rotina &lt;2A - residência'!Y40</f>
        <v>0.86565420560747675</v>
      </c>
      <c r="I40" s="5">
        <f>'CV Rotina &lt;2A - residência'!S40</f>
        <v>0.70794392523364491</v>
      </c>
      <c r="J40" s="5">
        <f>'CV Rotina &lt;2A - residência'!U40</f>
        <v>0.74649532710280375</v>
      </c>
      <c r="K40" s="5">
        <f>'CV Rotina &lt;2A - residência'!W40</f>
        <v>0.82359813084112155</v>
      </c>
      <c r="L40" s="5">
        <f>'CV Rotina &lt;2A - residência'!AA40</f>
        <v>0.86214953271028039</v>
      </c>
      <c r="M40" s="4">
        <f t="shared" si="4"/>
        <v>0</v>
      </c>
      <c r="N40" s="4">
        <f t="shared" si="1"/>
        <v>0</v>
      </c>
      <c r="O40" s="4">
        <f t="shared" si="2"/>
        <v>0</v>
      </c>
      <c r="P40" s="4">
        <f t="shared" si="3"/>
        <v>0</v>
      </c>
    </row>
    <row r="41" spans="1:16">
      <c r="A41" s="4" t="s">
        <v>43</v>
      </c>
      <c r="B41" s="4" t="s">
        <v>86</v>
      </c>
      <c r="C41" s="5">
        <f>'CV Rotina &lt;2A - residência'!K41</f>
        <v>1.1038961038961039</v>
      </c>
      <c r="D41" s="5">
        <f>'CV Rotina &lt;2A - residência'!AC41</f>
        <v>1.0324675324675325</v>
      </c>
      <c r="E41" s="5">
        <f>'CV Rotina &lt;2A - residência'!M41</f>
        <v>0.98051948051948057</v>
      </c>
      <c r="F41" s="5">
        <f>'CV Rotina &lt;2A - residência'!O41</f>
        <v>0.97077922077922074</v>
      </c>
      <c r="G41" s="5">
        <f>'CV Rotina &lt;2A - residência'!Q41</f>
        <v>0.98376623376623373</v>
      </c>
      <c r="H41" s="5">
        <f>'CV Rotina &lt;2A - residência'!Y41</f>
        <v>0.98701298701298701</v>
      </c>
      <c r="I41" s="5">
        <f>'CV Rotina &lt;2A - residência'!S41</f>
        <v>1.0162337662337662</v>
      </c>
      <c r="J41" s="5">
        <f>'CV Rotina &lt;2A - residência'!U41</f>
        <v>0.74675324675324672</v>
      </c>
      <c r="K41" s="5">
        <f>'CV Rotina &lt;2A - residência'!W41</f>
        <v>0.90259740259740262</v>
      </c>
      <c r="L41" s="5">
        <f>'CV Rotina &lt;2A - residência'!AA41</f>
        <v>0.88311688311688308</v>
      </c>
      <c r="M41" s="4">
        <f t="shared" si="4"/>
        <v>2</v>
      </c>
      <c r="N41" s="4">
        <f t="shared" si="1"/>
        <v>5</v>
      </c>
      <c r="O41" s="4">
        <f t="shared" si="2"/>
        <v>7</v>
      </c>
      <c r="P41" s="4">
        <f t="shared" si="3"/>
        <v>4</v>
      </c>
    </row>
    <row r="42" spans="1:16">
      <c r="A42" s="4" t="s">
        <v>49</v>
      </c>
      <c r="B42" s="4" t="s">
        <v>87</v>
      </c>
      <c r="C42" s="5">
        <f>'CV Rotina &lt;2A - residência'!K42</f>
        <v>1.1911764705882353</v>
      </c>
      <c r="D42" s="5">
        <f>'CV Rotina &lt;2A - residência'!AC42</f>
        <v>1.0477941176470589</v>
      </c>
      <c r="E42" s="5">
        <f>'CV Rotina &lt;2A - residência'!M42</f>
        <v>0.82720588235294112</v>
      </c>
      <c r="F42" s="5">
        <f>'CV Rotina &lt;2A - residência'!O42</f>
        <v>0.83823529411764697</v>
      </c>
      <c r="G42" s="5">
        <f>'CV Rotina &lt;2A - residência'!Q42</f>
        <v>0.95955882352941169</v>
      </c>
      <c r="H42" s="5">
        <f>'CV Rotina &lt;2A - residência'!Y42</f>
        <v>0.9154411764705882</v>
      </c>
      <c r="I42" s="5">
        <f>'CV Rotina &lt;2A - residência'!S42</f>
        <v>0.95955882352941169</v>
      </c>
      <c r="J42" s="5">
        <f>'CV Rotina &lt;2A - residência'!U42</f>
        <v>0.5625</v>
      </c>
      <c r="K42" s="5">
        <f>'CV Rotina &lt;2A - residência'!W42</f>
        <v>0.90441176470588236</v>
      </c>
      <c r="L42" s="5">
        <f>'CV Rotina &lt;2A - residência'!AA42</f>
        <v>0.9154411764705882</v>
      </c>
      <c r="M42" s="4">
        <f t="shared" si="4"/>
        <v>2</v>
      </c>
      <c r="N42" s="4">
        <f t="shared" si="1"/>
        <v>2</v>
      </c>
      <c r="O42" s="4">
        <f t="shared" si="2"/>
        <v>4</v>
      </c>
      <c r="P42" s="4">
        <f t="shared" si="3"/>
        <v>1</v>
      </c>
    </row>
    <row r="43" spans="1:16">
      <c r="A43" s="4" t="s">
        <v>40</v>
      </c>
      <c r="B43" s="4" t="s">
        <v>88</v>
      </c>
      <c r="C43" s="5">
        <f>'CV Rotina &lt;2A - residência'!K43</f>
        <v>0.79746835443037978</v>
      </c>
      <c r="D43" s="5">
        <f>'CV Rotina &lt;2A - residência'!AC43</f>
        <v>0.83544303797468356</v>
      </c>
      <c r="E43" s="5">
        <f>'CV Rotina &lt;2A - residência'!M43</f>
        <v>0.71202531645569622</v>
      </c>
      <c r="F43" s="5">
        <f>'CV Rotina &lt;2A - residência'!O43</f>
        <v>0.71202531645569622</v>
      </c>
      <c r="G43" s="5">
        <f>'CV Rotina &lt;2A - residência'!Q43</f>
        <v>0.759493670886076</v>
      </c>
      <c r="H43" s="5">
        <f>'CV Rotina &lt;2A - residência'!Y43</f>
        <v>0.83544303797468356</v>
      </c>
      <c r="I43" s="5">
        <f>'CV Rotina &lt;2A - residência'!S43</f>
        <v>0.68354430379746833</v>
      </c>
      <c r="J43" s="5">
        <f>'CV Rotina &lt;2A - residência'!U43</f>
        <v>0.78797468354430378</v>
      </c>
      <c r="K43" s="5">
        <f>'CV Rotina &lt;2A - residência'!W43</f>
        <v>0.73101265822784811</v>
      </c>
      <c r="L43" s="5">
        <f>'CV Rotina &lt;2A - residência'!AA43</f>
        <v>0.70253164556962033</v>
      </c>
      <c r="M43" s="4">
        <f t="shared" si="4"/>
        <v>0</v>
      </c>
      <c r="N43" s="4">
        <f t="shared" si="1"/>
        <v>0</v>
      </c>
      <c r="O43" s="4">
        <f t="shared" si="2"/>
        <v>0</v>
      </c>
      <c r="P43" s="4">
        <f t="shared" si="3"/>
        <v>0</v>
      </c>
    </row>
    <row r="44" spans="1:16">
      <c r="A44" s="4" t="s">
        <v>40</v>
      </c>
      <c r="B44" s="4" t="s">
        <v>89</v>
      </c>
      <c r="C44" s="5">
        <f>'CV Rotina &lt;2A - residência'!K44</f>
        <v>1.036082474226804</v>
      </c>
      <c r="D44" s="5">
        <f>'CV Rotina &lt;2A - residência'!AC44</f>
        <v>1.1907216494845361</v>
      </c>
      <c r="E44" s="5">
        <f>'CV Rotina &lt;2A - residência'!M44</f>
        <v>1.1597938144329896</v>
      </c>
      <c r="F44" s="5">
        <f>'CV Rotina &lt;2A - residência'!O44</f>
        <v>1.1597938144329896</v>
      </c>
      <c r="G44" s="5">
        <f>'CV Rotina &lt;2A - residência'!Q44</f>
        <v>1.1752577319587627</v>
      </c>
      <c r="H44" s="5">
        <f>'CV Rotina &lt;2A - residência'!Y44</f>
        <v>1.2989690721649483</v>
      </c>
      <c r="I44" s="5">
        <f>'CV Rotina &lt;2A - residência'!S44</f>
        <v>1.0824742268041236</v>
      </c>
      <c r="J44" s="5">
        <f>'CV Rotina &lt;2A - residência'!U44</f>
        <v>1.1288659793814433</v>
      </c>
      <c r="K44" s="5">
        <f>'CV Rotina &lt;2A - residência'!W44</f>
        <v>1.2989690721649483</v>
      </c>
      <c r="L44" s="5">
        <f>'CV Rotina &lt;2A - residência'!AA44</f>
        <v>1.3453608247422679</v>
      </c>
      <c r="M44" s="4">
        <f t="shared" si="4"/>
        <v>2</v>
      </c>
      <c r="N44" s="4">
        <f t="shared" si="1"/>
        <v>8</v>
      </c>
      <c r="O44" s="4">
        <f t="shared" si="2"/>
        <v>10</v>
      </c>
      <c r="P44" s="4">
        <f t="shared" si="3"/>
        <v>4</v>
      </c>
    </row>
    <row r="45" spans="1:16">
      <c r="A45" s="4" t="s">
        <v>47</v>
      </c>
      <c r="B45" s="4" t="s">
        <v>90</v>
      </c>
      <c r="C45" s="5">
        <f>'CV Rotina &lt;2A - residência'!K45</f>
        <v>1.0742009132420092</v>
      </c>
      <c r="D45" s="5">
        <f>'CV Rotina &lt;2A - residência'!AC45</f>
        <v>0.99372146118721461</v>
      </c>
      <c r="E45" s="5">
        <f>'CV Rotina &lt;2A - residência'!M45</f>
        <v>0.90981735159817356</v>
      </c>
      <c r="F45" s="5">
        <f>'CV Rotina &lt;2A - residência'!O45</f>
        <v>0.88812785388127857</v>
      </c>
      <c r="G45" s="5">
        <f>'CV Rotina &lt;2A - residência'!Q45</f>
        <v>0.94178082191780821</v>
      </c>
      <c r="H45" s="5">
        <f>'CV Rotina &lt;2A - residência'!Y45</f>
        <v>0.90125570776255703</v>
      </c>
      <c r="I45" s="5">
        <f>'CV Rotina &lt;2A - residência'!S45</f>
        <v>0.93264840182648401</v>
      </c>
      <c r="J45" s="5">
        <f>'CV Rotina &lt;2A - residência'!U45</f>
        <v>0.67808219178082196</v>
      </c>
      <c r="K45" s="5">
        <f>'CV Rotina &lt;2A - residência'!W45</f>
        <v>0.84189497716894979</v>
      </c>
      <c r="L45" s="5">
        <f>'CV Rotina &lt;2A - residência'!AA45</f>
        <v>0.87442922374429222</v>
      </c>
      <c r="M45" s="4">
        <f t="shared" si="4"/>
        <v>2</v>
      </c>
      <c r="N45" s="4">
        <f t="shared" si="1"/>
        <v>0</v>
      </c>
      <c r="O45" s="4">
        <f t="shared" si="2"/>
        <v>2</v>
      </c>
      <c r="P45" s="4">
        <f t="shared" si="3"/>
        <v>0</v>
      </c>
    </row>
    <row r="46" spans="1:16">
      <c r="A46" s="4" t="s">
        <v>47</v>
      </c>
      <c r="B46" s="4" t="s">
        <v>91</v>
      </c>
      <c r="C46" s="5">
        <f>'CV Rotina &lt;2A - residência'!K46</f>
        <v>1.2717391304347827</v>
      </c>
      <c r="D46" s="5">
        <f>'CV Rotina &lt;2A - residência'!AC46</f>
        <v>1.1847826086956521</v>
      </c>
      <c r="E46" s="5">
        <f>'CV Rotina &lt;2A - residência'!M46</f>
        <v>1.0217391304347827</v>
      </c>
      <c r="F46" s="5">
        <f>'CV Rotina &lt;2A - residência'!O46</f>
        <v>1.0108695652173914</v>
      </c>
      <c r="G46" s="5">
        <f>'CV Rotina &lt;2A - residência'!Q46</f>
        <v>1.173913043478261</v>
      </c>
      <c r="H46" s="5">
        <f>'CV Rotina &lt;2A - residência'!Y46</f>
        <v>0.85869565217391308</v>
      </c>
      <c r="I46" s="5">
        <f>'CV Rotina &lt;2A - residência'!S46</f>
        <v>1.1086956521739131</v>
      </c>
      <c r="J46" s="5">
        <f>'CV Rotina &lt;2A - residência'!U46</f>
        <v>0.84782608695652173</v>
      </c>
      <c r="K46" s="5">
        <f>'CV Rotina &lt;2A - residência'!W46</f>
        <v>0.91304347826086951</v>
      </c>
      <c r="L46" s="5">
        <f>'CV Rotina &lt;2A - residência'!AA46</f>
        <v>0.85869565217391308</v>
      </c>
      <c r="M46" s="4">
        <f t="shared" si="4"/>
        <v>2</v>
      </c>
      <c r="N46" s="4">
        <f t="shared" si="1"/>
        <v>4</v>
      </c>
      <c r="O46" s="4">
        <f t="shared" si="2"/>
        <v>6</v>
      </c>
      <c r="P46" s="4">
        <f t="shared" si="3"/>
        <v>3</v>
      </c>
    </row>
    <row r="47" spans="1:16">
      <c r="A47" s="4" t="s">
        <v>49</v>
      </c>
      <c r="B47" s="4" t="s">
        <v>92</v>
      </c>
      <c r="C47" s="5">
        <f>'CV Rotina &lt;2A - residência'!K47</f>
        <v>0.98857644991212656</v>
      </c>
      <c r="D47" s="5">
        <f>'CV Rotina &lt;2A - residência'!AC47</f>
        <v>0.99648506151142358</v>
      </c>
      <c r="E47" s="5">
        <f>'CV Rotina &lt;2A - residência'!M47</f>
        <v>0.92530755711775048</v>
      </c>
      <c r="F47" s="5">
        <f>'CV Rotina &lt;2A - residência'!O47</f>
        <v>0.93321616871704749</v>
      </c>
      <c r="G47" s="5">
        <f>'CV Rotina &lt;2A - residência'!Q47</f>
        <v>0.92003514938488584</v>
      </c>
      <c r="H47" s="5">
        <f>'CV Rotina &lt;2A - residência'!Y47</f>
        <v>0.91212653778558883</v>
      </c>
      <c r="I47" s="5">
        <f>'CV Rotina &lt;2A - residência'!S47</f>
        <v>0.95166959578207388</v>
      </c>
      <c r="J47" s="5">
        <f>'CV Rotina &lt;2A - residência'!U47</f>
        <v>0.63268892794376097</v>
      </c>
      <c r="K47" s="5">
        <f>'CV Rotina &lt;2A - residência'!W47</f>
        <v>0.9411247803163445</v>
      </c>
      <c r="L47" s="5">
        <f>'CV Rotina &lt;2A - residência'!AA47</f>
        <v>1.0597539543057997</v>
      </c>
      <c r="M47" s="4">
        <f t="shared" si="4"/>
        <v>2</v>
      </c>
      <c r="N47" s="4">
        <f t="shared" si="1"/>
        <v>2</v>
      </c>
      <c r="O47" s="4">
        <f t="shared" si="2"/>
        <v>4</v>
      </c>
      <c r="P47" s="4">
        <f t="shared" si="3"/>
        <v>0</v>
      </c>
    </row>
    <row r="48" spans="1:16">
      <c r="A48" s="4" t="s">
        <v>40</v>
      </c>
      <c r="B48" s="4" t="s">
        <v>93</v>
      </c>
      <c r="C48" s="5">
        <f>'CV Rotina &lt;2A - residência'!K48</f>
        <v>0.88324873096446699</v>
      </c>
      <c r="D48" s="5">
        <f>'CV Rotina &lt;2A - residência'!AC48</f>
        <v>0.97461928934010145</v>
      </c>
      <c r="E48" s="5">
        <f>'CV Rotina &lt;2A - residência'!M48</f>
        <v>0.95939086294416231</v>
      </c>
      <c r="F48" s="5">
        <f>'CV Rotina &lt;2A - residência'!O48</f>
        <v>0.90609137055837552</v>
      </c>
      <c r="G48" s="5">
        <f>'CV Rotina &lt;2A - residência'!Q48</f>
        <v>0.98223350253807096</v>
      </c>
      <c r="H48" s="5">
        <f>'CV Rotina &lt;2A - residência'!Y48</f>
        <v>1.0126903553299491</v>
      </c>
      <c r="I48" s="5">
        <f>'CV Rotina &lt;2A - residência'!S48</f>
        <v>0.95939086294416231</v>
      </c>
      <c r="J48" s="5">
        <f>'CV Rotina &lt;2A - residência'!U48</f>
        <v>0.79949238578680193</v>
      </c>
      <c r="K48" s="5">
        <f>'CV Rotina &lt;2A - residência'!W48</f>
        <v>0.87563451776649737</v>
      </c>
      <c r="L48" s="5">
        <f>'CV Rotina &lt;2A - residência'!AA48</f>
        <v>0.90609137055837552</v>
      </c>
      <c r="M48" s="4">
        <f t="shared" si="4"/>
        <v>1</v>
      </c>
      <c r="N48" s="4">
        <f t="shared" si="1"/>
        <v>4</v>
      </c>
      <c r="O48" s="4">
        <f t="shared" si="2"/>
        <v>5</v>
      </c>
      <c r="P48" s="4">
        <f t="shared" si="3"/>
        <v>3</v>
      </c>
    </row>
    <row r="49" spans="1:16">
      <c r="A49" s="4" t="s">
        <v>47</v>
      </c>
      <c r="B49" s="4" t="s">
        <v>94</v>
      </c>
      <c r="C49" s="5">
        <f>'CV Rotina &lt;2A - residência'!K49</f>
        <v>0.98275862068965514</v>
      </c>
      <c r="D49" s="5">
        <f>'CV Rotina &lt;2A - residência'!AC49</f>
        <v>1.1275862068965516</v>
      </c>
      <c r="E49" s="5">
        <f>'CV Rotina &lt;2A - residência'!M49</f>
        <v>1.0344827586206895</v>
      </c>
      <c r="F49" s="5">
        <f>'CV Rotina &lt;2A - residência'!O49</f>
        <v>1.0448275862068965</v>
      </c>
      <c r="G49" s="5">
        <f>'CV Rotina &lt;2A - residência'!Q49</f>
        <v>1.1379310344827587</v>
      </c>
      <c r="H49" s="5">
        <f>'CV Rotina &lt;2A - residência'!Y49</f>
        <v>1.2103448275862068</v>
      </c>
      <c r="I49" s="5">
        <f>'CV Rotina &lt;2A - residência'!S49</f>
        <v>1.096551724137931</v>
      </c>
      <c r="J49" s="5">
        <f>'CV Rotina &lt;2A - residência'!U49</f>
        <v>1.0758620689655172</v>
      </c>
      <c r="K49" s="5">
        <f>'CV Rotina &lt;2A - residência'!W49</f>
        <v>1.1379310344827587</v>
      </c>
      <c r="L49" s="5">
        <f>'CV Rotina &lt;2A - residência'!AA49</f>
        <v>1.1793103448275861</v>
      </c>
      <c r="M49" s="4">
        <f t="shared" si="4"/>
        <v>2</v>
      </c>
      <c r="N49" s="4">
        <f t="shared" si="1"/>
        <v>8</v>
      </c>
      <c r="O49" s="4">
        <f t="shared" si="2"/>
        <v>10</v>
      </c>
      <c r="P49" s="4">
        <f t="shared" si="3"/>
        <v>4</v>
      </c>
    </row>
    <row r="50" spans="1:16">
      <c r="A50" s="4" t="s">
        <v>49</v>
      </c>
      <c r="B50" s="4" t="s">
        <v>95</v>
      </c>
      <c r="C50" s="5">
        <f>'CV Rotina &lt;2A - residência'!K50</f>
        <v>1.0909090909090908</v>
      </c>
      <c r="D50" s="5">
        <f>'CV Rotina &lt;2A - residência'!AC50</f>
        <v>0.84659090909090906</v>
      </c>
      <c r="E50" s="5">
        <f>'CV Rotina &lt;2A - residência'!M50</f>
        <v>0.875</v>
      </c>
      <c r="F50" s="5">
        <f>'CV Rotina &lt;2A - residência'!O50</f>
        <v>0.875</v>
      </c>
      <c r="G50" s="5">
        <f>'CV Rotina &lt;2A - residência'!Q50</f>
        <v>0.77272727272727271</v>
      </c>
      <c r="H50" s="5">
        <f>'CV Rotina &lt;2A - residência'!Y50</f>
        <v>1.1647727272727273</v>
      </c>
      <c r="I50" s="5">
        <f>'CV Rotina &lt;2A - residência'!S50</f>
        <v>0.84090909090909094</v>
      </c>
      <c r="J50" s="5">
        <f>'CV Rotina &lt;2A - residência'!U50</f>
        <v>0.76136363636363635</v>
      </c>
      <c r="K50" s="5">
        <f>'CV Rotina &lt;2A - residência'!W50</f>
        <v>0.99431818181818177</v>
      </c>
      <c r="L50" s="5">
        <f>'CV Rotina &lt;2A - residência'!AA50</f>
        <v>0.97727272727272729</v>
      </c>
      <c r="M50" s="4">
        <f t="shared" si="4"/>
        <v>1</v>
      </c>
      <c r="N50" s="4">
        <f t="shared" si="1"/>
        <v>3</v>
      </c>
      <c r="O50" s="4">
        <f t="shared" si="2"/>
        <v>4</v>
      </c>
      <c r="P50" s="4">
        <f t="shared" si="3"/>
        <v>1</v>
      </c>
    </row>
    <row r="51" spans="1:16">
      <c r="A51" s="4" t="s">
        <v>43</v>
      </c>
      <c r="B51" s="4" t="s">
        <v>96</v>
      </c>
      <c r="C51" s="5">
        <f>'CV Rotina &lt;2A - residência'!K51</f>
        <v>0.95454545454545459</v>
      </c>
      <c r="D51" s="5">
        <f>'CV Rotina &lt;2A - residência'!AC51</f>
        <v>1.1753246753246753</v>
      </c>
      <c r="E51" s="5">
        <f>'CV Rotina &lt;2A - residência'!M51</f>
        <v>1.1558441558441559</v>
      </c>
      <c r="F51" s="5">
        <f>'CV Rotina &lt;2A - residência'!O51</f>
        <v>1.1688311688311688</v>
      </c>
      <c r="G51" s="5">
        <f>'CV Rotina &lt;2A - residência'!Q51</f>
        <v>1.0194805194805194</v>
      </c>
      <c r="H51" s="5">
        <f>'CV Rotina &lt;2A - residência'!Y51</f>
        <v>1.0194805194805194</v>
      </c>
      <c r="I51" s="5">
        <f>'CV Rotina &lt;2A - residência'!S51</f>
        <v>1.0909090909090908</v>
      </c>
      <c r="J51" s="5">
        <f>'CV Rotina &lt;2A - residência'!U51</f>
        <v>0.92207792207792205</v>
      </c>
      <c r="K51" s="5">
        <f>'CV Rotina &lt;2A - residência'!W51</f>
        <v>0.98051948051948057</v>
      </c>
      <c r="L51" s="5">
        <f>'CV Rotina &lt;2A - residência'!AA51</f>
        <v>0.98051948051948057</v>
      </c>
      <c r="M51" s="4">
        <f t="shared" si="4"/>
        <v>2</v>
      </c>
      <c r="N51" s="4">
        <f t="shared" si="1"/>
        <v>7</v>
      </c>
      <c r="O51" s="4">
        <f t="shared" si="2"/>
        <v>9</v>
      </c>
      <c r="P51" s="4">
        <f t="shared" si="3"/>
        <v>4</v>
      </c>
    </row>
    <row r="52" spans="1:16">
      <c r="A52" s="4" t="s">
        <v>43</v>
      </c>
      <c r="B52" s="4" t="s">
        <v>97</v>
      </c>
      <c r="C52" s="5">
        <f>'CV Rotina &lt;2A - residência'!K52</f>
        <v>1.2</v>
      </c>
      <c r="D52" s="5">
        <f>'CV Rotina &lt;2A - residência'!AC52</f>
        <v>0.87857142857142867</v>
      </c>
      <c r="E52" s="5">
        <f>'CV Rotina &lt;2A - residência'!M52</f>
        <v>0.72857142857142865</v>
      </c>
      <c r="F52" s="5">
        <f>'CV Rotina &lt;2A - residência'!O52</f>
        <v>0.57857142857142863</v>
      </c>
      <c r="G52" s="5">
        <f>'CV Rotina &lt;2A - residência'!Q52</f>
        <v>0.75</v>
      </c>
      <c r="H52" s="5">
        <f>'CV Rotina &lt;2A - residência'!Y52</f>
        <v>0.68571428571428572</v>
      </c>
      <c r="I52" s="5">
        <f>'CV Rotina &lt;2A - residência'!S52</f>
        <v>0.75</v>
      </c>
      <c r="J52" s="5">
        <f>'CV Rotina &lt;2A - residência'!U52</f>
        <v>0.49285714285714288</v>
      </c>
      <c r="K52" s="5">
        <f>'CV Rotina &lt;2A - residência'!W52</f>
        <v>0.83571428571428574</v>
      </c>
      <c r="L52" s="5">
        <f>'CV Rotina &lt;2A - residência'!AA52</f>
        <v>0.85714285714285721</v>
      </c>
      <c r="M52" s="4">
        <f t="shared" si="4"/>
        <v>1</v>
      </c>
      <c r="N52" s="4">
        <f t="shared" si="1"/>
        <v>0</v>
      </c>
      <c r="O52" s="4">
        <f t="shared" si="2"/>
        <v>1</v>
      </c>
      <c r="P52" s="4">
        <f t="shared" si="3"/>
        <v>0</v>
      </c>
    </row>
    <row r="53" spans="1:16">
      <c r="A53" s="4" t="s">
        <v>49</v>
      </c>
      <c r="B53" s="4" t="s">
        <v>98</v>
      </c>
      <c r="C53" s="5">
        <f>'CV Rotina &lt;2A - residência'!K53</f>
        <v>1.1506849315068493</v>
      </c>
      <c r="D53" s="5">
        <f>'CV Rotina &lt;2A - residência'!AC53</f>
        <v>1.2671232876712328</v>
      </c>
      <c r="E53" s="5">
        <f>'CV Rotina &lt;2A - residência'!M53</f>
        <v>1.2671232876712328</v>
      </c>
      <c r="F53" s="5">
        <f>'CV Rotina &lt;2A - residência'!O53</f>
        <v>1.273972602739726</v>
      </c>
      <c r="G53" s="5">
        <f>'CV Rotina &lt;2A - residência'!Q53</f>
        <v>1.095890410958904</v>
      </c>
      <c r="H53" s="5">
        <f>'CV Rotina &lt;2A - residência'!Y53</f>
        <v>1.1986301369863013</v>
      </c>
      <c r="I53" s="5">
        <f>'CV Rotina &lt;2A - residência'!S53</f>
        <v>1.2191780821917808</v>
      </c>
      <c r="J53" s="5">
        <f>'CV Rotina &lt;2A - residência'!U53</f>
        <v>1.1232876712328768</v>
      </c>
      <c r="K53" s="5">
        <f>'CV Rotina &lt;2A - residência'!W53</f>
        <v>1.1027397260273972</v>
      </c>
      <c r="L53" s="5">
        <f>'CV Rotina &lt;2A - residência'!AA53</f>
        <v>1.3698630136986301</v>
      </c>
      <c r="M53" s="4">
        <f t="shared" si="4"/>
        <v>2</v>
      </c>
      <c r="N53" s="4">
        <f t="shared" si="1"/>
        <v>8</v>
      </c>
      <c r="O53" s="4">
        <f t="shared" si="2"/>
        <v>10</v>
      </c>
      <c r="P53" s="4">
        <f t="shared" si="3"/>
        <v>4</v>
      </c>
    </row>
    <row r="54" spans="1:16">
      <c r="A54" s="4" t="s">
        <v>49</v>
      </c>
      <c r="B54" s="4" t="s">
        <v>99</v>
      </c>
      <c r="C54" s="5">
        <f>'CV Rotina &lt;2A - residência'!K54</f>
        <v>0.97241379310344822</v>
      </c>
      <c r="D54" s="5">
        <f>'CV Rotina &lt;2A - residência'!AC54</f>
        <v>0.99310344827586206</v>
      </c>
      <c r="E54" s="5">
        <f>'CV Rotina &lt;2A - residência'!M54</f>
        <v>0.97241379310344822</v>
      </c>
      <c r="F54" s="5">
        <f>'CV Rotina &lt;2A - residência'!O54</f>
        <v>0.95172413793103439</v>
      </c>
      <c r="G54" s="5">
        <f>'CV Rotina &lt;2A - residência'!Q54</f>
        <v>0.95172413793103439</v>
      </c>
      <c r="H54" s="5">
        <f>'CV Rotina &lt;2A - residência'!Y54</f>
        <v>1.1896551724137931</v>
      </c>
      <c r="I54" s="5">
        <f>'CV Rotina &lt;2A - residência'!S54</f>
        <v>0.99310344827586206</v>
      </c>
      <c r="J54" s="5">
        <f>'CV Rotina &lt;2A - residência'!U54</f>
        <v>0.93103448275862066</v>
      </c>
      <c r="K54" s="5">
        <f>'CV Rotina &lt;2A - residência'!W54</f>
        <v>1.1275862068965516</v>
      </c>
      <c r="L54" s="5">
        <f>'CV Rotina &lt;2A - residência'!AA54</f>
        <v>1.1275862068965516</v>
      </c>
      <c r="M54" s="4">
        <f t="shared" si="4"/>
        <v>2</v>
      </c>
      <c r="N54" s="4">
        <f t="shared" si="1"/>
        <v>7</v>
      </c>
      <c r="O54" s="4">
        <f t="shared" si="2"/>
        <v>9</v>
      </c>
      <c r="P54" s="4">
        <f t="shared" si="3"/>
        <v>4</v>
      </c>
    </row>
    <row r="55" spans="1:16">
      <c r="A55" s="4" t="s">
        <v>43</v>
      </c>
      <c r="B55" s="4" t="s">
        <v>100</v>
      </c>
      <c r="C55" s="5">
        <f>'CV Rotina &lt;2A - residência'!K55</f>
        <v>1.0545454545454545</v>
      </c>
      <c r="D55" s="5">
        <f>'CV Rotina &lt;2A - residência'!AC55</f>
        <v>1.0340909090909092</v>
      </c>
      <c r="E55" s="5">
        <f>'CV Rotina &lt;2A - residência'!M55</f>
        <v>0.96590909090909094</v>
      </c>
      <c r="F55" s="5">
        <f>'CV Rotina &lt;2A - residência'!O55</f>
        <v>0.97727272727272729</v>
      </c>
      <c r="G55" s="5">
        <f>'CV Rotina &lt;2A - residência'!Q55</f>
        <v>0.98863636363636365</v>
      </c>
      <c r="H55" s="5">
        <f>'CV Rotina &lt;2A - residência'!Y55</f>
        <v>1.0545454545454545</v>
      </c>
      <c r="I55" s="5">
        <f>'CV Rotina &lt;2A - residência'!S55</f>
        <v>0.99318181818181817</v>
      </c>
      <c r="J55" s="5">
        <f>'CV Rotina &lt;2A - residência'!U55</f>
        <v>0.83863636363636362</v>
      </c>
      <c r="K55" s="5">
        <f>'CV Rotina &lt;2A - residência'!W55</f>
        <v>0.98863636363636365</v>
      </c>
      <c r="L55" s="5">
        <f>'CV Rotina &lt;2A - residência'!AA55</f>
        <v>1.040909090909091</v>
      </c>
      <c r="M55" s="4">
        <f t="shared" si="4"/>
        <v>2</v>
      </c>
      <c r="N55" s="4">
        <f t="shared" si="1"/>
        <v>7</v>
      </c>
      <c r="O55" s="4">
        <f t="shared" si="2"/>
        <v>9</v>
      </c>
      <c r="P55" s="4">
        <f t="shared" si="3"/>
        <v>4</v>
      </c>
    </row>
    <row r="56" spans="1:16">
      <c r="A56" s="4" t="s">
        <v>47</v>
      </c>
      <c r="B56" s="4" t="s">
        <v>101</v>
      </c>
      <c r="C56" s="5">
        <f>'CV Rotina &lt;2A - residência'!K56</f>
        <v>1.0574999999999999</v>
      </c>
      <c r="D56" s="5">
        <f>'CV Rotina &lt;2A - residência'!AC56</f>
        <v>0.97499999999999998</v>
      </c>
      <c r="E56" s="5">
        <f>'CV Rotina &lt;2A - residência'!M56</f>
        <v>0.91499999999999992</v>
      </c>
      <c r="F56" s="5">
        <f>'CV Rotina &lt;2A - residência'!O56</f>
        <v>0.89999999999999991</v>
      </c>
      <c r="G56" s="5">
        <f>'CV Rotina &lt;2A - residência'!Q56</f>
        <v>0.92249999999999999</v>
      </c>
      <c r="H56" s="5">
        <f>'CV Rotina &lt;2A - residência'!Y56</f>
        <v>1.0799999999999998</v>
      </c>
      <c r="I56" s="5">
        <f>'CV Rotina &lt;2A - residência'!S56</f>
        <v>0.9524999999999999</v>
      </c>
      <c r="J56" s="5">
        <f>'CV Rotina &lt;2A - residência'!U56</f>
        <v>0.9524999999999999</v>
      </c>
      <c r="K56" s="5">
        <f>'CV Rotina &lt;2A - residência'!W56</f>
        <v>1.155</v>
      </c>
      <c r="L56" s="5">
        <f>'CV Rotina &lt;2A - residência'!AA56</f>
        <v>1.17</v>
      </c>
      <c r="M56" s="4">
        <f t="shared" si="4"/>
        <v>2</v>
      </c>
      <c r="N56" s="4">
        <f t="shared" si="1"/>
        <v>5</v>
      </c>
      <c r="O56" s="4">
        <f t="shared" si="2"/>
        <v>7</v>
      </c>
      <c r="P56" s="4">
        <f t="shared" si="3"/>
        <v>1</v>
      </c>
    </row>
    <row r="57" spans="1:16">
      <c r="A57" s="4" t="s">
        <v>43</v>
      </c>
      <c r="B57" s="4" t="s">
        <v>102</v>
      </c>
      <c r="C57" s="5">
        <f>'CV Rotina &lt;2A - residência'!K57</f>
        <v>1.0472560975609757</v>
      </c>
      <c r="D57" s="5">
        <f>'CV Rotina &lt;2A - residência'!AC57</f>
        <v>1.0106707317073171</v>
      </c>
      <c r="E57" s="5">
        <f>'CV Rotina &lt;2A - residência'!M57</f>
        <v>1.0564024390243902</v>
      </c>
      <c r="F57" s="5">
        <f>'CV Rotina &lt;2A - residência'!O57</f>
        <v>1.0564024390243902</v>
      </c>
      <c r="G57" s="5">
        <f>'CV Rotina &lt;2A - residência'!Q57</f>
        <v>0.97865853658536595</v>
      </c>
      <c r="H57" s="5">
        <f>'CV Rotina &lt;2A - residência'!Y57</f>
        <v>1.1798780487804879</v>
      </c>
      <c r="I57" s="5">
        <f>'CV Rotina &lt;2A - residência'!S57</f>
        <v>0.95579268292682928</v>
      </c>
      <c r="J57" s="5">
        <f>'CV Rotina &lt;2A - residência'!U57</f>
        <v>0.85060975609756106</v>
      </c>
      <c r="K57" s="5">
        <f>'CV Rotina &lt;2A - residência'!W57</f>
        <v>1.0289634146341464</v>
      </c>
      <c r="L57" s="5">
        <f>'CV Rotina &lt;2A - residência'!AA57</f>
        <v>1.024390243902439</v>
      </c>
      <c r="M57" s="4">
        <f t="shared" si="4"/>
        <v>2</v>
      </c>
      <c r="N57" s="4">
        <f t="shared" si="1"/>
        <v>7</v>
      </c>
      <c r="O57" s="4">
        <f t="shared" si="2"/>
        <v>9</v>
      </c>
      <c r="P57" s="4">
        <f t="shared" si="3"/>
        <v>4</v>
      </c>
    </row>
    <row r="58" spans="1:16">
      <c r="A58" s="4" t="s">
        <v>43</v>
      </c>
      <c r="B58" s="4" t="s">
        <v>103</v>
      </c>
      <c r="C58" s="5">
        <f>'CV Rotina &lt;2A - residência'!K58</f>
        <v>1.0761904761904761</v>
      </c>
      <c r="D58" s="5">
        <f>'CV Rotina &lt;2A - residência'!AC58</f>
        <v>1.0714285714285714</v>
      </c>
      <c r="E58" s="5">
        <f>'CV Rotina &lt;2A - residência'!M58</f>
        <v>1.0714285714285714</v>
      </c>
      <c r="F58" s="5">
        <f>'CV Rotina &lt;2A - residência'!O58</f>
        <v>1.0714285714285714</v>
      </c>
      <c r="G58" s="5">
        <f>'CV Rotina &lt;2A - residência'!Q58</f>
        <v>1.0142857142857142</v>
      </c>
      <c r="H58" s="5">
        <f>'CV Rotina &lt;2A - residência'!Y58</f>
        <v>1.1714285714285715</v>
      </c>
      <c r="I58" s="5">
        <f>'CV Rotina &lt;2A - residência'!S58</f>
        <v>1.0666666666666667</v>
      </c>
      <c r="J58" s="5">
        <f>'CV Rotina &lt;2A - residência'!U58</f>
        <v>0.81904761904761902</v>
      </c>
      <c r="K58" s="5">
        <f>'CV Rotina &lt;2A - residência'!W58</f>
        <v>1</v>
      </c>
      <c r="L58" s="5">
        <f>'CV Rotina &lt;2A - residência'!AA58</f>
        <v>0.86190476190476195</v>
      </c>
      <c r="M58" s="4">
        <f t="shared" si="4"/>
        <v>2</v>
      </c>
      <c r="N58" s="4">
        <f t="shared" si="1"/>
        <v>6</v>
      </c>
      <c r="O58" s="4">
        <f t="shared" si="2"/>
        <v>8</v>
      </c>
      <c r="P58" s="4">
        <f t="shared" si="3"/>
        <v>4</v>
      </c>
    </row>
    <row r="59" spans="1:16">
      <c r="A59" s="4" t="s">
        <v>49</v>
      </c>
      <c r="B59" s="4" t="s">
        <v>104</v>
      </c>
      <c r="C59" s="5">
        <f>'CV Rotina &lt;2A - residência'!K59</f>
        <v>0.94197952218430026</v>
      </c>
      <c r="D59" s="5">
        <f>'CV Rotina &lt;2A - residência'!AC59</f>
        <v>0.82423208191126274</v>
      </c>
      <c r="E59" s="5">
        <f>'CV Rotina &lt;2A - residência'!M59</f>
        <v>0.8651877133105802</v>
      </c>
      <c r="F59" s="5">
        <f>'CV Rotina &lt;2A - residência'!O59</f>
        <v>0.83447098976109213</v>
      </c>
      <c r="G59" s="5">
        <f>'CV Rotina &lt;2A - residência'!Q59</f>
        <v>0.78839590443686003</v>
      </c>
      <c r="H59" s="5">
        <f>'CV Rotina &lt;2A - residência'!Y59</f>
        <v>1.0494880546075085</v>
      </c>
      <c r="I59" s="5">
        <f>'CV Rotina &lt;2A - residência'!S59</f>
        <v>0.83447098976109213</v>
      </c>
      <c r="J59" s="5">
        <f>'CV Rotina &lt;2A - residência'!U59</f>
        <v>0.66040955631399312</v>
      </c>
      <c r="K59" s="5">
        <f>'CV Rotina &lt;2A - residência'!W59</f>
        <v>1.0034129692832765</v>
      </c>
      <c r="L59" s="5">
        <f>'CV Rotina &lt;2A - residência'!AA59</f>
        <v>0.96245733788395904</v>
      </c>
      <c r="M59" s="4">
        <f t="shared" si="4"/>
        <v>1</v>
      </c>
      <c r="N59" s="4">
        <f t="shared" si="1"/>
        <v>3</v>
      </c>
      <c r="O59" s="4">
        <f t="shared" si="2"/>
        <v>4</v>
      </c>
      <c r="P59" s="4">
        <f t="shared" si="3"/>
        <v>1</v>
      </c>
    </row>
    <row r="60" spans="1:16">
      <c r="A60" s="4" t="s">
        <v>43</v>
      </c>
      <c r="B60" s="4" t="s">
        <v>105</v>
      </c>
      <c r="C60" s="5">
        <f>'CV Rotina &lt;2A - residência'!K60</f>
        <v>1.0185185185185186</v>
      </c>
      <c r="D60" s="5">
        <f>'CV Rotina &lt;2A - residência'!AC60</f>
        <v>1.1851851851851851</v>
      </c>
      <c r="E60" s="5">
        <f>'CV Rotina &lt;2A - residência'!M60</f>
        <v>1.0740740740740742</v>
      </c>
      <c r="F60" s="5">
        <f>'CV Rotina &lt;2A - residência'!O60</f>
        <v>1.0555555555555556</v>
      </c>
      <c r="G60" s="5">
        <f>'CV Rotina &lt;2A - residência'!Q60</f>
        <v>1.2037037037037037</v>
      </c>
      <c r="H60" s="5">
        <f>'CV Rotina &lt;2A - residência'!Y60</f>
        <v>0.88888888888888884</v>
      </c>
      <c r="I60" s="5">
        <f>'CV Rotina &lt;2A - residência'!S60</f>
        <v>1.037037037037037</v>
      </c>
      <c r="J60" s="5">
        <f>'CV Rotina &lt;2A - residência'!U60</f>
        <v>1.0185185185185186</v>
      </c>
      <c r="K60" s="5">
        <f>'CV Rotina &lt;2A - residência'!W60</f>
        <v>0.92592592592592593</v>
      </c>
      <c r="L60" s="5">
        <f>'CV Rotina &lt;2A - residência'!AA60</f>
        <v>0.92592592592592593</v>
      </c>
      <c r="M60" s="4">
        <f t="shared" si="4"/>
        <v>2</v>
      </c>
      <c r="N60" s="4">
        <f t="shared" si="1"/>
        <v>5</v>
      </c>
      <c r="O60" s="4">
        <f t="shared" si="2"/>
        <v>7</v>
      </c>
      <c r="P60" s="4">
        <f t="shared" si="3"/>
        <v>3</v>
      </c>
    </row>
    <row r="61" spans="1:16">
      <c r="A61" s="4" t="s">
        <v>49</v>
      </c>
      <c r="B61" s="4" t="s">
        <v>106</v>
      </c>
      <c r="C61" s="5">
        <f>'CV Rotina &lt;2A - residência'!K61</f>
        <v>0.95</v>
      </c>
      <c r="D61" s="5">
        <f>'CV Rotina &lt;2A - residência'!AC61</f>
        <v>0.92142857142857137</v>
      </c>
      <c r="E61" s="5">
        <f>'CV Rotina &lt;2A - residência'!M61</f>
        <v>0.88571428571428568</v>
      </c>
      <c r="F61" s="5">
        <f>'CV Rotina &lt;2A - residência'!O61</f>
        <v>0.87142857142857144</v>
      </c>
      <c r="G61" s="5">
        <f>'CV Rotina &lt;2A - residência'!Q61</f>
        <v>0.87142857142857144</v>
      </c>
      <c r="H61" s="5">
        <f>'CV Rotina &lt;2A - residência'!Y61</f>
        <v>1.0857142857142856</v>
      </c>
      <c r="I61" s="5">
        <f>'CV Rotina &lt;2A - residência'!S61</f>
        <v>0.92142857142857137</v>
      </c>
      <c r="J61" s="5">
        <f>'CV Rotina &lt;2A - residência'!U61</f>
        <v>0.7142857142857143</v>
      </c>
      <c r="K61" s="5">
        <f>'CV Rotina &lt;2A - residência'!W61</f>
        <v>0.92142857142857137</v>
      </c>
      <c r="L61" s="5">
        <f>'CV Rotina &lt;2A - residência'!AA61</f>
        <v>0.99285714285714288</v>
      </c>
      <c r="M61" s="4">
        <f t="shared" si="4"/>
        <v>2</v>
      </c>
      <c r="N61" s="4">
        <f t="shared" si="1"/>
        <v>2</v>
      </c>
      <c r="O61" s="4">
        <f t="shared" si="2"/>
        <v>4</v>
      </c>
      <c r="P61" s="4">
        <f t="shared" si="3"/>
        <v>1</v>
      </c>
    </row>
    <row r="62" spans="1:16">
      <c r="A62" s="4" t="s">
        <v>47</v>
      </c>
      <c r="B62" s="4" t="s">
        <v>107</v>
      </c>
      <c r="C62" s="5">
        <f>'CV Rotina &lt;2A - residência'!K62</f>
        <v>0.96039603960396036</v>
      </c>
      <c r="D62" s="5">
        <f>'CV Rotina &lt;2A - residência'!AC62</f>
        <v>0.95544554455445541</v>
      </c>
      <c r="E62" s="5">
        <f>'CV Rotina &lt;2A - residência'!M62</f>
        <v>0.93069306930693074</v>
      </c>
      <c r="F62" s="5">
        <f>'CV Rotina &lt;2A - residência'!O62</f>
        <v>0.9356435643564357</v>
      </c>
      <c r="G62" s="5">
        <f>'CV Rotina &lt;2A - residência'!Q62</f>
        <v>0.91089108910891092</v>
      </c>
      <c r="H62" s="5">
        <f>'CV Rotina &lt;2A - residência'!Y62</f>
        <v>0.99504950495049505</v>
      </c>
      <c r="I62" s="5">
        <f>'CV Rotina &lt;2A - residência'!S62</f>
        <v>0.91584158415841588</v>
      </c>
      <c r="J62" s="5">
        <f>'CV Rotina &lt;2A - residência'!U62</f>
        <v>0.84158415841584155</v>
      </c>
      <c r="K62" s="5">
        <f>'CV Rotina &lt;2A - residência'!W62</f>
        <v>0.97029702970297027</v>
      </c>
      <c r="L62" s="5">
        <f>'CV Rotina &lt;2A - residência'!AA62</f>
        <v>1.1732673267326732</v>
      </c>
      <c r="M62" s="4">
        <f t="shared" si="4"/>
        <v>2</v>
      </c>
      <c r="N62" s="4">
        <f t="shared" si="1"/>
        <v>3</v>
      </c>
      <c r="O62" s="4">
        <f t="shared" si="2"/>
        <v>5</v>
      </c>
      <c r="P62" s="4">
        <f t="shared" si="3"/>
        <v>1</v>
      </c>
    </row>
    <row r="63" spans="1:16">
      <c r="A63" s="4" t="s">
        <v>49</v>
      </c>
      <c r="B63" s="4" t="s">
        <v>108</v>
      </c>
      <c r="C63" s="5">
        <f>'CV Rotina &lt;2A - residência'!K63</f>
        <v>1.1650485436893203</v>
      </c>
      <c r="D63" s="5">
        <f>'CV Rotina &lt;2A - residência'!AC63</f>
        <v>1.1941747572815533</v>
      </c>
      <c r="E63" s="5">
        <f>'CV Rotina &lt;2A - residência'!M63</f>
        <v>1.0922330097087378</v>
      </c>
      <c r="F63" s="5">
        <f>'CV Rotina &lt;2A - residência'!O63</f>
        <v>1.0922330097087378</v>
      </c>
      <c r="G63" s="5">
        <f>'CV Rotina &lt;2A - residência'!Q63</f>
        <v>1.1067961165048543</v>
      </c>
      <c r="H63" s="5">
        <f>'CV Rotina &lt;2A - residência'!Y63</f>
        <v>1.1504854368932038</v>
      </c>
      <c r="I63" s="5">
        <f>'CV Rotina &lt;2A - residência'!S63</f>
        <v>1.1796116504854368</v>
      </c>
      <c r="J63" s="5">
        <f>'CV Rotina &lt;2A - residência'!U63</f>
        <v>0.78640776699029125</v>
      </c>
      <c r="K63" s="5">
        <f>'CV Rotina &lt;2A - residência'!W63</f>
        <v>1.1067961165048543</v>
      </c>
      <c r="L63" s="5">
        <f>'CV Rotina &lt;2A - residência'!AA63</f>
        <v>1.1359223300970873</v>
      </c>
      <c r="M63" s="4">
        <f t="shared" si="4"/>
        <v>2</v>
      </c>
      <c r="N63" s="4">
        <f t="shared" si="1"/>
        <v>7</v>
      </c>
      <c r="O63" s="4">
        <f t="shared" si="2"/>
        <v>9</v>
      </c>
      <c r="P63" s="4">
        <f t="shared" si="3"/>
        <v>4</v>
      </c>
    </row>
    <row r="64" spans="1:16">
      <c r="A64" s="4" t="s">
        <v>40</v>
      </c>
      <c r="B64" s="4" t="s">
        <v>109</v>
      </c>
      <c r="C64" s="5">
        <f>'CV Rotina &lt;2A - residência'!K64</f>
        <v>1.5178571428571428</v>
      </c>
      <c r="D64" s="5">
        <f>'CV Rotina &lt;2A - residência'!AC64</f>
        <v>0.9821428571428571</v>
      </c>
      <c r="E64" s="5">
        <f>'CV Rotina &lt;2A - residência'!M64</f>
        <v>1.0714285714285714</v>
      </c>
      <c r="F64" s="5">
        <f>'CV Rotina &lt;2A - residência'!O64</f>
        <v>1.0535714285714286</v>
      </c>
      <c r="G64" s="5">
        <f>'CV Rotina &lt;2A - residência'!Q64</f>
        <v>0.9285714285714286</v>
      </c>
      <c r="H64" s="5">
        <f>'CV Rotina &lt;2A - residência'!Y64</f>
        <v>1.2857142857142858</v>
      </c>
      <c r="I64" s="5">
        <f>'CV Rotina &lt;2A - residência'!S64</f>
        <v>1.0357142857142858</v>
      </c>
      <c r="J64" s="5">
        <f>'CV Rotina &lt;2A - residência'!U64</f>
        <v>1.1071428571428572</v>
      </c>
      <c r="K64" s="5">
        <f>'CV Rotina &lt;2A - residência'!W64</f>
        <v>1.4642857142857142</v>
      </c>
      <c r="L64" s="5">
        <f>'CV Rotina &lt;2A - residência'!AA64</f>
        <v>1.4821428571428572</v>
      </c>
      <c r="M64" s="4">
        <f t="shared" si="4"/>
        <v>2</v>
      </c>
      <c r="N64" s="4">
        <f t="shared" si="1"/>
        <v>7</v>
      </c>
      <c r="O64" s="4">
        <f t="shared" si="2"/>
        <v>9</v>
      </c>
      <c r="P64" s="4">
        <f t="shared" si="3"/>
        <v>3</v>
      </c>
    </row>
    <row r="65" spans="1:16">
      <c r="A65" s="4" t="s">
        <v>40</v>
      </c>
      <c r="B65" s="4" t="s">
        <v>110</v>
      </c>
      <c r="C65" s="5">
        <f>'CV Rotina &lt;2A - residência'!K65</f>
        <v>0.86488439306358389</v>
      </c>
      <c r="D65" s="5">
        <f>'CV Rotina &lt;2A - residência'!AC65</f>
        <v>0.95158959537572263</v>
      </c>
      <c r="E65" s="5">
        <f>'CV Rotina &lt;2A - residência'!M65</f>
        <v>0.9472543352601156</v>
      </c>
      <c r="F65" s="5">
        <f>'CV Rotina &lt;2A - residência'!O65</f>
        <v>0.94075144508670527</v>
      </c>
      <c r="G65" s="5">
        <f>'CV Rotina &lt;2A - residência'!Q65</f>
        <v>0.85621387283236994</v>
      </c>
      <c r="H65" s="5">
        <f>'CV Rotina &lt;2A - residência'!Y65</f>
        <v>0.95592485549132955</v>
      </c>
      <c r="I65" s="5">
        <f>'CV Rotina &lt;2A - residência'!S65</f>
        <v>0.91690751445086704</v>
      </c>
      <c r="J65" s="5">
        <f>'CV Rotina &lt;2A - residência'!U65</f>
        <v>0.86488439306358389</v>
      </c>
      <c r="K65" s="5">
        <f>'CV Rotina &lt;2A - residência'!W65</f>
        <v>0.89089595375722552</v>
      </c>
      <c r="L65" s="5">
        <f>'CV Rotina &lt;2A - residência'!AA65</f>
        <v>0.91040462427745672</v>
      </c>
      <c r="M65" s="4">
        <f t="shared" si="4"/>
        <v>1</v>
      </c>
      <c r="N65" s="4">
        <f t="shared" si="1"/>
        <v>1</v>
      </c>
      <c r="O65" s="4">
        <f t="shared" si="2"/>
        <v>2</v>
      </c>
      <c r="P65" s="4">
        <f t="shared" si="3"/>
        <v>1</v>
      </c>
    </row>
    <row r="66" spans="1:16">
      <c r="A66" s="4" t="s">
        <v>40</v>
      </c>
      <c r="B66" s="4" t="s">
        <v>111</v>
      </c>
      <c r="C66" s="5">
        <f>'CV Rotina &lt;2A - residência'!K66</f>
        <v>1.0561224489795917</v>
      </c>
      <c r="D66" s="5">
        <f>'CV Rotina &lt;2A - residência'!AC66</f>
        <v>0.86734693877551017</v>
      </c>
      <c r="E66" s="5">
        <f>'CV Rotina &lt;2A - residência'!M66</f>
        <v>0.82653061224489799</v>
      </c>
      <c r="F66" s="5">
        <f>'CV Rotina &lt;2A - residência'!O66</f>
        <v>0.8214285714285714</v>
      </c>
      <c r="G66" s="5">
        <f>'CV Rotina &lt;2A - residência'!Q66</f>
        <v>0.83163265306122447</v>
      </c>
      <c r="H66" s="5">
        <f>'CV Rotina &lt;2A - residência'!Y66</f>
        <v>0.93877551020408168</v>
      </c>
      <c r="I66" s="5">
        <f>'CV Rotina &lt;2A - residência'!S66</f>
        <v>0.81632653061224492</v>
      </c>
      <c r="J66" s="5">
        <f>'CV Rotina &lt;2A - residência'!U66</f>
        <v>0.75</v>
      </c>
      <c r="K66" s="5">
        <f>'CV Rotina &lt;2A - residência'!W66</f>
        <v>0.83673469387755106</v>
      </c>
      <c r="L66" s="5">
        <f>'CV Rotina &lt;2A - residência'!AA66</f>
        <v>0.84183673469387754</v>
      </c>
      <c r="M66" s="4">
        <f t="shared" si="4"/>
        <v>1</v>
      </c>
      <c r="N66" s="4">
        <f t="shared" si="1"/>
        <v>0</v>
      </c>
      <c r="O66" s="4">
        <f t="shared" si="2"/>
        <v>1</v>
      </c>
      <c r="P66" s="4">
        <f t="shared" si="3"/>
        <v>0</v>
      </c>
    </row>
    <row r="67" spans="1:16">
      <c r="A67" s="4" t="s">
        <v>47</v>
      </c>
      <c r="B67" s="4" t="s">
        <v>112</v>
      </c>
      <c r="C67" s="5">
        <f>'CV Rotina &lt;2A - residência'!K67</f>
        <v>1.1567796610169492</v>
      </c>
      <c r="D67" s="5">
        <f>'CV Rotina &lt;2A - residência'!AC67</f>
        <v>1.0169491525423728</v>
      </c>
      <c r="E67" s="5">
        <f>'CV Rotina &lt;2A - residência'!M67</f>
        <v>1.0932203389830508</v>
      </c>
      <c r="F67" s="5">
        <f>'CV Rotina &lt;2A - residência'!O67</f>
        <v>1.0932203389830508</v>
      </c>
      <c r="G67" s="5">
        <f>'CV Rotina &lt;2A - residência'!Q67</f>
        <v>0.91525423728813549</v>
      </c>
      <c r="H67" s="5">
        <f>'CV Rotina &lt;2A - residência'!Y67</f>
        <v>1.0932203389830508</v>
      </c>
      <c r="I67" s="5">
        <f>'CV Rotina &lt;2A - residência'!S67</f>
        <v>1.0296610169491525</v>
      </c>
      <c r="J67" s="5">
        <f>'CV Rotina &lt;2A - residência'!U67</f>
        <v>0.97881355932203384</v>
      </c>
      <c r="K67" s="5">
        <f>'CV Rotina &lt;2A - residência'!W67</f>
        <v>0.96610169491525422</v>
      </c>
      <c r="L67" s="5">
        <f>'CV Rotina &lt;2A - residência'!AA67</f>
        <v>1.0296610169491525</v>
      </c>
      <c r="M67" s="4">
        <f t="shared" ref="M67:M80" si="5">COUNTIF(C67:D67,"&gt;=0,9")</f>
        <v>2</v>
      </c>
      <c r="N67" s="4">
        <f t="shared" ref="N67:N80" si="6">COUNTIFS(E67:L67,"&gt;=0,95")</f>
        <v>7</v>
      </c>
      <c r="O67" s="4">
        <f t="shared" si="2"/>
        <v>9</v>
      </c>
      <c r="P67" s="4">
        <f t="shared" si="3"/>
        <v>3</v>
      </c>
    </row>
    <row r="68" spans="1:16">
      <c r="A68" s="4" t="s">
        <v>47</v>
      </c>
      <c r="B68" s="4" t="s">
        <v>113</v>
      </c>
      <c r="C68" s="5">
        <f>'CV Rotina &lt;2A - residência'!K68</f>
        <v>1.1587677725118484</v>
      </c>
      <c r="D68" s="5">
        <f>'CV Rotina &lt;2A - residência'!AC68</f>
        <v>1.183649289099526</v>
      </c>
      <c r="E68" s="5">
        <f>'CV Rotina &lt;2A - residência'!M68</f>
        <v>0.98104265402843605</v>
      </c>
      <c r="F68" s="5">
        <f>'CV Rotina &lt;2A - residência'!O68</f>
        <v>0.97393364928909965</v>
      </c>
      <c r="G68" s="5">
        <f>'CV Rotina &lt;2A - residência'!Q68</f>
        <v>0.85308056872037918</v>
      </c>
      <c r="H68" s="5">
        <f>'CV Rotina &lt;2A - residência'!Y68</f>
        <v>0.821090047393365</v>
      </c>
      <c r="I68" s="5">
        <f>'CV Rotina &lt;2A - residência'!S68</f>
        <v>0.97393364928909965</v>
      </c>
      <c r="J68" s="5">
        <f>'CV Rotina &lt;2A - residência'!U68</f>
        <v>0.91706161137440767</v>
      </c>
      <c r="K68" s="5">
        <f>'CV Rotina &lt;2A - residência'!W68</f>
        <v>0.75710900473933651</v>
      </c>
      <c r="L68" s="5">
        <f>'CV Rotina &lt;2A - residência'!AA68</f>
        <v>0.81753554502369674</v>
      </c>
      <c r="M68" s="4">
        <f t="shared" si="5"/>
        <v>2</v>
      </c>
      <c r="N68" s="4">
        <f t="shared" si="6"/>
        <v>3</v>
      </c>
      <c r="O68" s="4">
        <f t="shared" ref="O68:O80" si="7">SUM(M68:N68)</f>
        <v>5</v>
      </c>
      <c r="P68" s="4">
        <f t="shared" ref="P68:P80" si="8">COUNTIF(E68:H68,"&gt;=0,95")</f>
        <v>2</v>
      </c>
    </row>
    <row r="69" spans="1:16">
      <c r="A69" s="4" t="s">
        <v>49</v>
      </c>
      <c r="B69" s="4" t="s">
        <v>114</v>
      </c>
      <c r="C69" s="5">
        <f>'CV Rotina &lt;2A - residência'!K69</f>
        <v>1.2028301886792452</v>
      </c>
      <c r="D69" s="5">
        <f>'CV Rotina &lt;2A - residência'!AC69</f>
        <v>1.1320754716981132</v>
      </c>
      <c r="E69" s="5">
        <f>'CV Rotina &lt;2A - residência'!M69</f>
        <v>0.97641509433962259</v>
      </c>
      <c r="F69" s="5">
        <f>'CV Rotina &lt;2A - residência'!O69</f>
        <v>0.97641509433962259</v>
      </c>
      <c r="G69" s="5">
        <f>'CV Rotina &lt;2A - residência'!Q69</f>
        <v>0.8632075471698113</v>
      </c>
      <c r="H69" s="5">
        <f>'CV Rotina &lt;2A - residência'!Y69</f>
        <v>0.90566037735849048</v>
      </c>
      <c r="I69" s="5">
        <f>'CV Rotina &lt;2A - residência'!S69</f>
        <v>1.0896226415094339</v>
      </c>
      <c r="J69" s="5">
        <f>'CV Rotina &lt;2A - residência'!U69</f>
        <v>0.67924528301886788</v>
      </c>
      <c r="K69" s="5">
        <f>'CV Rotina &lt;2A - residência'!W69</f>
        <v>0.73584905660377353</v>
      </c>
      <c r="L69" s="5">
        <f>'CV Rotina &lt;2A - residência'!AA69</f>
        <v>0.72169811320754718</v>
      </c>
      <c r="M69" s="4">
        <f t="shared" si="5"/>
        <v>2</v>
      </c>
      <c r="N69" s="4">
        <f t="shared" si="6"/>
        <v>3</v>
      </c>
      <c r="O69" s="4">
        <f t="shared" si="7"/>
        <v>5</v>
      </c>
      <c r="P69" s="4">
        <f t="shared" si="8"/>
        <v>2</v>
      </c>
    </row>
    <row r="70" spans="1:16">
      <c r="A70" s="4" t="s">
        <v>43</v>
      </c>
      <c r="B70" s="4" t="s">
        <v>115</v>
      </c>
      <c r="C70" s="5">
        <f>'CV Rotina &lt;2A - residência'!K70</f>
        <v>0.95148026315789469</v>
      </c>
      <c r="D70" s="5">
        <f>'CV Rotina &lt;2A - residência'!AC70</f>
        <v>1.018092105263158</v>
      </c>
      <c r="E70" s="5">
        <f>'CV Rotina &lt;2A - residência'!M70</f>
        <v>0.93174342105263153</v>
      </c>
      <c r="F70" s="5">
        <f>'CV Rotina &lt;2A - residência'!O70</f>
        <v>0.91447368421052633</v>
      </c>
      <c r="G70" s="5">
        <f>'CV Rotina &lt;2A - residência'!Q70</f>
        <v>0.95065789473684215</v>
      </c>
      <c r="H70" s="5">
        <f>'CV Rotina &lt;2A - residência'!Y70</f>
        <v>0.92598684210526316</v>
      </c>
      <c r="I70" s="5">
        <f>'CV Rotina &lt;2A - residência'!S70</f>
        <v>0.96299342105263153</v>
      </c>
      <c r="J70" s="5">
        <f>'CV Rotina &lt;2A - residência'!U70</f>
        <v>0.72039473684210531</v>
      </c>
      <c r="K70" s="5">
        <f>'CV Rotina &lt;2A - residência'!W70</f>
        <v>0.81990131578947367</v>
      </c>
      <c r="L70" s="5">
        <f>'CV Rotina &lt;2A - residência'!AA70</f>
        <v>0.73930921052631582</v>
      </c>
      <c r="M70" s="4">
        <f t="shared" si="5"/>
        <v>2</v>
      </c>
      <c r="N70" s="4">
        <f t="shared" si="6"/>
        <v>2</v>
      </c>
      <c r="O70" s="4">
        <f t="shared" si="7"/>
        <v>4</v>
      </c>
      <c r="P70" s="4">
        <f t="shared" si="8"/>
        <v>1</v>
      </c>
    </row>
    <row r="71" spans="1:16">
      <c r="A71" s="4" t="s">
        <v>47</v>
      </c>
      <c r="B71" s="4" t="s">
        <v>116</v>
      </c>
      <c r="C71" s="5">
        <f>'CV Rotina &lt;2A - residência'!K71</f>
        <v>0.89552238805970152</v>
      </c>
      <c r="D71" s="5">
        <f>'CV Rotina &lt;2A - residência'!AC71</f>
        <v>0.83955223880597019</v>
      </c>
      <c r="E71" s="5">
        <f>'CV Rotina &lt;2A - residência'!M71</f>
        <v>0.96268656716417911</v>
      </c>
      <c r="F71" s="5">
        <f>'CV Rotina &lt;2A - residência'!O71</f>
        <v>0.96268656716417911</v>
      </c>
      <c r="G71" s="5">
        <f>'CV Rotina &lt;2A - residência'!Q71</f>
        <v>0.85074626865671643</v>
      </c>
      <c r="H71" s="5">
        <f>'CV Rotina &lt;2A - residência'!Y71</f>
        <v>1.0522388059701493</v>
      </c>
      <c r="I71" s="5">
        <f>'CV Rotina &lt;2A - residência'!S71</f>
        <v>0.80597014925373134</v>
      </c>
      <c r="J71" s="5">
        <f>'CV Rotina &lt;2A - residência'!U71</f>
        <v>0.99626865671641796</v>
      </c>
      <c r="K71" s="5">
        <f>'CV Rotina &lt;2A - residência'!W71</f>
        <v>0.99626865671641796</v>
      </c>
      <c r="L71" s="5">
        <f>'CV Rotina &lt;2A - residência'!AA71</f>
        <v>0.96268656716417911</v>
      </c>
      <c r="M71" s="4">
        <f t="shared" si="5"/>
        <v>0</v>
      </c>
      <c r="N71" s="4">
        <f t="shared" si="6"/>
        <v>6</v>
      </c>
      <c r="O71" s="4">
        <f t="shared" si="7"/>
        <v>6</v>
      </c>
      <c r="P71" s="4">
        <f t="shared" si="8"/>
        <v>3</v>
      </c>
    </row>
    <row r="72" spans="1:16">
      <c r="A72" s="4" t="s">
        <v>40</v>
      </c>
      <c r="B72" s="4" t="s">
        <v>117</v>
      </c>
      <c r="C72" s="5">
        <f>'CV Rotina &lt;2A - residência'!K72</f>
        <v>0.96898330392289944</v>
      </c>
      <c r="D72" s="5">
        <f>'CV Rotina &lt;2A - residência'!AC72</f>
        <v>0.94190308130853817</v>
      </c>
      <c r="E72" s="5">
        <f>'CV Rotina &lt;2A - residência'!M72</f>
        <v>0.86717795574860868</v>
      </c>
      <c r="F72" s="5">
        <f>'CV Rotina &lt;2A - residência'!O72</f>
        <v>0.86392018460703146</v>
      </c>
      <c r="G72" s="5">
        <f>'CV Rotina &lt;2A - residência'!Q72</f>
        <v>0.86310574182163713</v>
      </c>
      <c r="H72" s="5">
        <f>'CV Rotina &lt;2A - residência'!Y72</f>
        <v>0.89181485000678706</v>
      </c>
      <c r="I72" s="5">
        <f>'CV Rotina &lt;2A - residência'!S72</f>
        <v>0.88794624677616407</v>
      </c>
      <c r="J72" s="5">
        <f>'CV Rotina &lt;2A - residência'!U72</f>
        <v>0.68922220713994842</v>
      </c>
      <c r="K72" s="5">
        <f>'CV Rotina &lt;2A - residência'!W72</f>
        <v>0.79795031899009095</v>
      </c>
      <c r="L72" s="5">
        <f>'CV Rotina &lt;2A - residência'!AA72</f>
        <v>0.74826930908103706</v>
      </c>
      <c r="M72" s="4">
        <f t="shared" si="5"/>
        <v>2</v>
      </c>
      <c r="N72" s="4">
        <f t="shared" si="6"/>
        <v>0</v>
      </c>
      <c r="O72" s="4">
        <f t="shared" si="7"/>
        <v>2</v>
      </c>
      <c r="P72" s="4">
        <f t="shared" si="8"/>
        <v>0</v>
      </c>
    </row>
    <row r="73" spans="1:16">
      <c r="A73" s="4" t="s">
        <v>47</v>
      </c>
      <c r="B73" s="4" t="s">
        <v>118</v>
      </c>
      <c r="C73" s="5">
        <f>'CV Rotina &lt;2A - residência'!K73</f>
        <v>0.69487750556792882</v>
      </c>
      <c r="D73" s="5">
        <f>'CV Rotina &lt;2A - residência'!AC73</f>
        <v>0.77171492204899783</v>
      </c>
      <c r="E73" s="5">
        <f>'CV Rotina &lt;2A - residência'!M73</f>
        <v>0.77171492204899783</v>
      </c>
      <c r="F73" s="5">
        <f>'CV Rotina &lt;2A - residência'!O73</f>
        <v>0.76503340757238314</v>
      </c>
      <c r="G73" s="5">
        <f>'CV Rotina &lt;2A - residência'!Q73</f>
        <v>0.7082405345211582</v>
      </c>
      <c r="H73" s="5">
        <f>'CV Rotina &lt;2A - residência'!Y73</f>
        <v>0.85523385300668153</v>
      </c>
      <c r="I73" s="5">
        <f>'CV Rotina &lt;2A - residência'!S73</f>
        <v>0.77839643652561252</v>
      </c>
      <c r="J73" s="5">
        <f>'CV Rotina &lt;2A - residência'!U73</f>
        <v>0.74832962138084635</v>
      </c>
      <c r="K73" s="5">
        <f>'CV Rotina &lt;2A - residência'!W73</f>
        <v>0.81514476614699338</v>
      </c>
      <c r="L73" s="5">
        <f>'CV Rotina &lt;2A - residência'!AA73</f>
        <v>0.85189309576837424</v>
      </c>
      <c r="M73" s="4">
        <f t="shared" si="5"/>
        <v>0</v>
      </c>
      <c r="N73" s="4">
        <f t="shared" si="6"/>
        <v>0</v>
      </c>
      <c r="O73" s="4">
        <f t="shared" si="7"/>
        <v>0</v>
      </c>
      <c r="P73" s="4">
        <f t="shared" si="8"/>
        <v>0</v>
      </c>
    </row>
    <row r="74" spans="1:16">
      <c r="A74" s="4" t="s">
        <v>49</v>
      </c>
      <c r="B74" s="4" t="s">
        <v>119</v>
      </c>
      <c r="C74" s="5">
        <f>'CV Rotina &lt;2A - residência'!K74</f>
        <v>1.1109022556390977</v>
      </c>
      <c r="D74" s="5">
        <f>'CV Rotina &lt;2A - residência'!AC74</f>
        <v>1.0093984962406015</v>
      </c>
      <c r="E74" s="5">
        <f>'CV Rotina &lt;2A - residência'!M74</f>
        <v>0.97556390977443608</v>
      </c>
      <c r="F74" s="5">
        <f>'CV Rotina &lt;2A - residência'!O74</f>
        <v>0.96992481203007519</v>
      </c>
      <c r="G74" s="5">
        <f>'CV Rotina &lt;2A - residência'!Q74</f>
        <v>0.96428571428571419</v>
      </c>
      <c r="H74" s="5">
        <f>'CV Rotina &lt;2A - residência'!Y74</f>
        <v>1.1165413533834585</v>
      </c>
      <c r="I74" s="5">
        <f>'CV Rotina &lt;2A - residência'!S74</f>
        <v>0.92481203007518797</v>
      </c>
      <c r="J74" s="5">
        <f>'CV Rotina &lt;2A - residência'!U74</f>
        <v>0.96428571428571419</v>
      </c>
      <c r="K74" s="5">
        <f>'CV Rotina &lt;2A - residência'!W74</f>
        <v>1.0545112781954886</v>
      </c>
      <c r="L74" s="5">
        <f>'CV Rotina &lt;2A - residência'!AA74</f>
        <v>1.0827067669172932</v>
      </c>
      <c r="M74" s="4">
        <f t="shared" si="5"/>
        <v>2</v>
      </c>
      <c r="N74" s="4">
        <f t="shared" si="6"/>
        <v>7</v>
      </c>
      <c r="O74" s="4">
        <f t="shared" si="7"/>
        <v>9</v>
      </c>
      <c r="P74" s="4">
        <f t="shared" si="8"/>
        <v>4</v>
      </c>
    </row>
    <row r="75" spans="1:16">
      <c r="A75" s="4" t="s">
        <v>40</v>
      </c>
      <c r="B75" s="4" t="s">
        <v>120</v>
      </c>
      <c r="C75" s="5">
        <f>'CV Rotina &lt;2A - residência'!K75</f>
        <v>0.94117647058823528</v>
      </c>
      <c r="D75" s="5">
        <f>'CV Rotina &lt;2A - residência'!AC75</f>
        <v>0.86554621848739499</v>
      </c>
      <c r="E75" s="5">
        <f>'CV Rotina &lt;2A - residência'!M75</f>
        <v>0.92016806722689071</v>
      </c>
      <c r="F75" s="5">
        <f>'CV Rotina &lt;2A - residência'!O75</f>
        <v>0.92016806722689071</v>
      </c>
      <c r="G75" s="5">
        <f>'CV Rotina &lt;2A - residência'!Q75</f>
        <v>0.82352941176470584</v>
      </c>
      <c r="H75" s="5">
        <f>'CV Rotina &lt;2A - residência'!Y75</f>
        <v>1.0546218487394958</v>
      </c>
      <c r="I75" s="5">
        <f>'CV Rotina &lt;2A - residência'!S75</f>
        <v>0.8529411764705882</v>
      </c>
      <c r="J75" s="5">
        <f>'CV Rotina &lt;2A - residência'!U75</f>
        <v>0.9285714285714286</v>
      </c>
      <c r="K75" s="5">
        <f>'CV Rotina &lt;2A - residência'!W75</f>
        <v>1.0756302521008403</v>
      </c>
      <c r="L75" s="5">
        <f>'CV Rotina &lt;2A - residência'!AA75</f>
        <v>1.1554621848739495</v>
      </c>
      <c r="M75" s="4">
        <f t="shared" si="5"/>
        <v>1</v>
      </c>
      <c r="N75" s="4">
        <f t="shared" si="6"/>
        <v>3</v>
      </c>
      <c r="O75" s="4">
        <f t="shared" si="7"/>
        <v>4</v>
      </c>
      <c r="P75" s="4">
        <f t="shared" si="8"/>
        <v>1</v>
      </c>
    </row>
    <row r="76" spans="1:16">
      <c r="A76" s="4" t="s">
        <v>40</v>
      </c>
      <c r="B76" s="4" t="s">
        <v>121</v>
      </c>
      <c r="C76" s="5">
        <f>'CV Rotina &lt;2A - residência'!K76</f>
        <v>0.9675824175824177</v>
      </c>
      <c r="D76" s="5">
        <f>'CV Rotina &lt;2A - residência'!AC76</f>
        <v>0.93791208791208802</v>
      </c>
      <c r="E76" s="5">
        <f>'CV Rotina &lt;2A - residência'!M76</f>
        <v>0.84230769230769231</v>
      </c>
      <c r="F76" s="5">
        <f>'CV Rotina &lt;2A - residência'!O76</f>
        <v>0.82417582417582425</v>
      </c>
      <c r="G76" s="5">
        <f>'CV Rotina &lt;2A - residência'!Q76</f>
        <v>0.83736263736263739</v>
      </c>
      <c r="H76" s="5">
        <f>'CV Rotina &lt;2A - residência'!Y76</f>
        <v>0.96098901098901102</v>
      </c>
      <c r="I76" s="5">
        <f>'CV Rotina &lt;2A - residência'!S76</f>
        <v>0.86043956043956049</v>
      </c>
      <c r="J76" s="5">
        <f>'CV Rotina &lt;2A - residência'!U76</f>
        <v>0.63461538461538469</v>
      </c>
      <c r="K76" s="5">
        <f>'CV Rotina &lt;2A - residência'!W76</f>
        <v>0.87692307692307703</v>
      </c>
      <c r="L76" s="5">
        <f>'CV Rotina &lt;2A - residência'!AA76</f>
        <v>0.9296703296703297</v>
      </c>
      <c r="M76" s="4">
        <f t="shared" si="5"/>
        <v>2</v>
      </c>
      <c r="N76" s="4">
        <f t="shared" si="6"/>
        <v>1</v>
      </c>
      <c r="O76" s="4">
        <f t="shared" si="7"/>
        <v>3</v>
      </c>
      <c r="P76" s="4">
        <f t="shared" si="8"/>
        <v>1</v>
      </c>
    </row>
    <row r="77" spans="1:16">
      <c r="A77" s="4" t="s">
        <v>43</v>
      </c>
      <c r="B77" s="4" t="s">
        <v>122</v>
      </c>
      <c r="C77" s="5">
        <f>'CV Rotina &lt;2A - residência'!K77</f>
        <v>1.2403846153846154</v>
      </c>
      <c r="D77" s="5">
        <f>'CV Rotina &lt;2A - residência'!AC77</f>
        <v>1.0961538461538463</v>
      </c>
      <c r="E77" s="5">
        <f>'CV Rotina &lt;2A - residência'!M77</f>
        <v>1.125</v>
      </c>
      <c r="F77" s="5">
        <f>'CV Rotina &lt;2A - residência'!O77</f>
        <v>1.0961538461538463</v>
      </c>
      <c r="G77" s="5">
        <f>'CV Rotina &lt;2A - residência'!Q77</f>
        <v>0.96634615384615397</v>
      </c>
      <c r="H77" s="5">
        <f>'CV Rotina &lt;2A - residência'!Y77</f>
        <v>1.1394230769230771</v>
      </c>
      <c r="I77" s="5">
        <f>'CV Rotina &lt;2A - residência'!S77</f>
        <v>1.0528846153846154</v>
      </c>
      <c r="J77" s="5">
        <f>'CV Rotina &lt;2A - residência'!U77</f>
        <v>0.96634615384615397</v>
      </c>
      <c r="K77" s="5">
        <f>'CV Rotina &lt;2A - residência'!W77</f>
        <v>1.0817307692307694</v>
      </c>
      <c r="L77" s="5">
        <f>'CV Rotina &lt;2A - residência'!AA77</f>
        <v>1.3701923076923077</v>
      </c>
      <c r="M77" s="4">
        <f t="shared" si="5"/>
        <v>2</v>
      </c>
      <c r="N77" s="4">
        <f t="shared" si="6"/>
        <v>8</v>
      </c>
      <c r="O77" s="4">
        <f t="shared" si="7"/>
        <v>10</v>
      </c>
      <c r="P77" s="4">
        <f t="shared" si="8"/>
        <v>4</v>
      </c>
    </row>
    <row r="78" spans="1:16">
      <c r="A78" s="4" t="s">
        <v>47</v>
      </c>
      <c r="B78" s="4" t="s">
        <v>123</v>
      </c>
      <c r="C78" s="5">
        <f>'CV Rotina &lt;2A - residência'!K78</f>
        <v>0.90506329113924056</v>
      </c>
      <c r="D78" s="5">
        <f>'CV Rotina &lt;2A - residência'!AC78</f>
        <v>1.0126582278481013</v>
      </c>
      <c r="E78" s="5">
        <f>'CV Rotina &lt;2A - residência'!M78</f>
        <v>1.0506329113924051</v>
      </c>
      <c r="F78" s="5">
        <f>'CV Rotina &lt;2A - residência'!O78</f>
        <v>1.0506329113924051</v>
      </c>
      <c r="G78" s="5">
        <f>'CV Rotina &lt;2A - residência'!Q78</f>
        <v>0.97468354430379744</v>
      </c>
      <c r="H78" s="5">
        <f>'CV Rotina &lt;2A - residência'!Y78</f>
        <v>1.0253164556962024</v>
      </c>
      <c r="I78" s="5">
        <f>'CV Rotina &lt;2A - residência'!S78</f>
        <v>1.0696202531645569</v>
      </c>
      <c r="J78" s="5">
        <f>'CV Rotina &lt;2A - residência'!U78</f>
        <v>0.98734177215189878</v>
      </c>
      <c r="K78" s="5">
        <f>'CV Rotina &lt;2A - residência'!W78</f>
        <v>0.86075949367088611</v>
      </c>
      <c r="L78" s="5">
        <f>'CV Rotina &lt;2A - residência'!AA78</f>
        <v>0.94303797468354433</v>
      </c>
      <c r="M78" s="4">
        <f t="shared" si="5"/>
        <v>2</v>
      </c>
      <c r="N78" s="4">
        <f t="shared" si="6"/>
        <v>6</v>
      </c>
      <c r="O78" s="4">
        <f t="shared" si="7"/>
        <v>8</v>
      </c>
      <c r="P78" s="4">
        <f t="shared" si="8"/>
        <v>4</v>
      </c>
    </row>
    <row r="79" spans="1:16">
      <c r="A79" s="4" t="s">
        <v>40</v>
      </c>
      <c r="B79" s="4" t="s">
        <v>124</v>
      </c>
      <c r="C79" s="5">
        <f>'CV Rotina &lt;2A - residência'!K79</f>
        <v>0.91787750597756124</v>
      </c>
      <c r="D79" s="5">
        <f>'CV Rotina &lt;2A - residência'!AC79</f>
        <v>0.90215192201581762</v>
      </c>
      <c r="E79" s="5">
        <f>'CV Rotina &lt;2A - residência'!M79</f>
        <v>0.77165716387713812</v>
      </c>
      <c r="F79" s="5">
        <f>'CV Rotina &lt;2A - residência'!O79</f>
        <v>0.75841456685672248</v>
      </c>
      <c r="G79" s="5">
        <f>'CV Rotina &lt;2A - residência'!Q79</f>
        <v>0.81276439212801177</v>
      </c>
      <c r="H79" s="5">
        <f>'CV Rotina &lt;2A - residência'!Y79</f>
        <v>0.8544233952547361</v>
      </c>
      <c r="I79" s="5">
        <f>'CV Rotina &lt;2A - residência'!S79</f>
        <v>0.84311201029979777</v>
      </c>
      <c r="J79" s="5">
        <f>'CV Rotina &lt;2A - residência'!U79</f>
        <v>0.63316167003862422</v>
      </c>
      <c r="K79" s="5">
        <f>'CV Rotina &lt;2A - residência'!W79</f>
        <v>0.7860033106492551</v>
      </c>
      <c r="L79" s="5">
        <f>'CV Rotina &lt;2A - residência'!AA79</f>
        <v>0.74958616884311202</v>
      </c>
      <c r="M79" s="4">
        <f t="shared" si="5"/>
        <v>2</v>
      </c>
      <c r="N79" s="4">
        <f t="shared" si="6"/>
        <v>0</v>
      </c>
      <c r="O79" s="4">
        <f t="shared" si="7"/>
        <v>2</v>
      </c>
      <c r="P79" s="4">
        <f t="shared" si="8"/>
        <v>0</v>
      </c>
    </row>
    <row r="80" spans="1:16">
      <c r="A80" s="4" t="s">
        <v>40</v>
      </c>
      <c r="B80" s="4" t="s">
        <v>125</v>
      </c>
      <c r="C80" s="5">
        <f>'CV Rotina &lt;2A - residência'!K80</f>
        <v>1.0947684391080617</v>
      </c>
      <c r="D80" s="5">
        <f>'CV Rotina &lt;2A - residência'!AC80</f>
        <v>1.2139794168096054</v>
      </c>
      <c r="E80" s="5">
        <f>'CV Rotina &lt;2A - residência'!M80</f>
        <v>1.1046312178387649</v>
      </c>
      <c r="F80" s="5">
        <f>'CV Rotina &lt;2A - residência'!O80</f>
        <v>1.0964837049742711</v>
      </c>
      <c r="G80" s="5">
        <f>'CV Rotina &lt;2A - residência'!Q80</f>
        <v>1.1668096054888508</v>
      </c>
      <c r="H80" s="5">
        <f>'CV Rotina &lt;2A - residência'!Y80</f>
        <v>1.1951114922813035</v>
      </c>
      <c r="I80" s="5">
        <f>'CV Rotina &lt;2A - residência'!S80</f>
        <v>1.1702401372212694</v>
      </c>
      <c r="J80" s="5">
        <f>'CV Rotina &lt;2A - residência'!U80</f>
        <v>0.74699828473413377</v>
      </c>
      <c r="K80" s="5">
        <f>'CV Rotina &lt;2A - residência'!W80</f>
        <v>1.1136363636363635</v>
      </c>
      <c r="L80" s="5">
        <f>'CV Rotina &lt;2A - residência'!AA80</f>
        <v>1.1389365351629503</v>
      </c>
      <c r="M80" s="4">
        <f t="shared" si="5"/>
        <v>2</v>
      </c>
      <c r="N80" s="4">
        <f t="shared" si="6"/>
        <v>7</v>
      </c>
      <c r="O80" s="4">
        <f t="shared" si="7"/>
        <v>9</v>
      </c>
      <c r="P80" s="4">
        <f t="shared" si="8"/>
        <v>4</v>
      </c>
    </row>
    <row r="82" spans="1:16" s="1" customFormat="1">
      <c r="A82"/>
      <c r="B82" s="6" t="s">
        <v>126</v>
      </c>
      <c r="C82" s="5">
        <f>'CV Rotina &lt;2A - residência'!K82</f>
        <v>1.0029929577464789</v>
      </c>
      <c r="D82" s="5">
        <f>'CV Rotina &lt;2A - residência'!AC82</f>
        <v>1.0278169014084506</v>
      </c>
      <c r="E82" s="5">
        <f>'CV Rotina &lt;2A - residência'!M82</f>
        <v>0.95994718309859151</v>
      </c>
      <c r="F82" s="5">
        <f>'CV Rotina &lt;2A - residência'!O82</f>
        <v>0.95202464788732388</v>
      </c>
      <c r="G82" s="5">
        <f>'CV Rotina &lt;2A - residência'!Q82</f>
        <v>0.96338028169014078</v>
      </c>
      <c r="H82" s="5">
        <f>'CV Rotina &lt;2A - residência'!Y82</f>
        <v>0.9884683098591549</v>
      </c>
      <c r="I82" s="5">
        <f>'CV Rotina &lt;2A - residência'!S82</f>
        <v>0.97024647887323934</v>
      </c>
      <c r="J82" s="5">
        <f>'CV Rotina &lt;2A - residência'!U82</f>
        <v>0.78987676056338019</v>
      </c>
      <c r="K82" s="5">
        <f>'CV Rotina &lt;2A - residência'!W82</f>
        <v>0.91082746478873233</v>
      </c>
      <c r="L82" s="5">
        <f>'CV Rotina &lt;2A - residência'!AA82</f>
        <v>0.87623239436619715</v>
      </c>
      <c r="M82" s="4">
        <f>COUNTIF(C82:D82,"&gt;=0,9")</f>
        <v>2</v>
      </c>
      <c r="N82" s="4">
        <f>COUNTIFS(E82:L82,"&gt;=0,95")</f>
        <v>5</v>
      </c>
      <c r="O82" s="4">
        <f>SUM(M82:N82)</f>
        <v>7</v>
      </c>
      <c r="P82" s="4">
        <f>COUNTIF(E82:H82,"&gt;=0,95")</f>
        <v>4</v>
      </c>
    </row>
    <row r="83" spans="1:16" s="1" customFormat="1">
      <c r="A83"/>
      <c r="B83" s="6" t="s">
        <v>127</v>
      </c>
      <c r="C83" s="5">
        <f>'CV Rotina &lt;2A - residência'!K83</f>
        <v>1.036246418338109</v>
      </c>
      <c r="D83" s="5">
        <f>'CV Rotina &lt;2A - residência'!AC83</f>
        <v>0.9808022922636106</v>
      </c>
      <c r="E83" s="5">
        <f>'CV Rotina &lt;2A - residência'!M83</f>
        <v>0.91697707736389711</v>
      </c>
      <c r="F83" s="5">
        <f>'CV Rotina &lt;2A - residência'!O83</f>
        <v>0.90644699140401175</v>
      </c>
      <c r="G83" s="5">
        <f>'CV Rotina &lt;2A - residência'!Q83</f>
        <v>0.91181948424068793</v>
      </c>
      <c r="H83" s="5">
        <f>'CV Rotina &lt;2A - residência'!Y83</f>
        <v>0.93631805157593151</v>
      </c>
      <c r="I83" s="5">
        <f>'CV Rotina &lt;2A - residência'!S83</f>
        <v>0.93073065902578822</v>
      </c>
      <c r="J83" s="5">
        <f>'CV Rotina &lt;2A - residência'!U83</f>
        <v>0.79813753581661917</v>
      </c>
      <c r="K83" s="5">
        <f>'CV Rotina &lt;2A - residência'!W83</f>
        <v>0.86647564469914062</v>
      </c>
      <c r="L83" s="5">
        <f>'CV Rotina &lt;2A - residência'!AA83</f>
        <v>0.90150429799426957</v>
      </c>
      <c r="M83" s="4">
        <f>COUNTIF(C83:D83,"&gt;=0,9")</f>
        <v>2</v>
      </c>
      <c r="N83" s="4">
        <f>COUNTIFS(E83:L83,"&gt;=0,95")</f>
        <v>0</v>
      </c>
      <c r="O83" s="4">
        <f>SUM(M83:N83)</f>
        <v>2</v>
      </c>
      <c r="P83" s="4">
        <f>COUNTIF(E83:H83,"&gt;=0,95")</f>
        <v>0</v>
      </c>
    </row>
    <row r="84" spans="1:16" s="1" customFormat="1">
      <c r="A84"/>
      <c r="B84" s="6" t="s">
        <v>128</v>
      </c>
      <c r="C84" s="5">
        <f>'CV Rotina &lt;2A - residência'!K84</f>
        <v>0.96984622777510821</v>
      </c>
      <c r="D84" s="5">
        <f>'CV Rotina &lt;2A - residência'!AC84</f>
        <v>0.96613921878217901</v>
      </c>
      <c r="E84" s="5">
        <f>'CV Rotina &lt;2A - residência'!M84</f>
        <v>0.87897302121232934</v>
      </c>
      <c r="F84" s="5">
        <f>'CV Rotina &lt;2A - residência'!O84</f>
        <v>0.87155900322647095</v>
      </c>
      <c r="G84" s="5">
        <f>'CV Rotina &lt;2A - residência'!Q84</f>
        <v>0.88880689229079435</v>
      </c>
      <c r="H84" s="5">
        <f>'CV Rotina &lt;2A - residência'!Y84</f>
        <v>0.94935470584197168</v>
      </c>
      <c r="I84" s="5">
        <f>'CV Rotina &lt;2A - residência'!S84</f>
        <v>0.91197569849660198</v>
      </c>
      <c r="J84" s="5">
        <f>'CV Rotina &lt;2A - residência'!U84</f>
        <v>0.70917141484176571</v>
      </c>
      <c r="K84" s="5">
        <f>'CV Rotina &lt;2A - residência'!W84</f>
        <v>0.86589551726505121</v>
      </c>
      <c r="L84" s="5">
        <f>'CV Rotina &lt;2A - residência'!AA84</f>
        <v>0.84988329786503747</v>
      </c>
      <c r="M84" s="4">
        <f>COUNTIF(C84:D84,"&gt;=0,9")</f>
        <v>2</v>
      </c>
      <c r="N84" s="4">
        <f>COUNTIFS(E84:L84,"&gt;=0,95")</f>
        <v>0</v>
      </c>
      <c r="O84" s="4">
        <f>SUM(M84:N84)</f>
        <v>2</v>
      </c>
      <c r="P84" s="4">
        <f>COUNTIF(E84:H84,"&gt;=0,95")</f>
        <v>0</v>
      </c>
    </row>
    <row r="85" spans="1:16" s="1" customFormat="1">
      <c r="A85"/>
      <c r="B85" s="6" t="s">
        <v>129</v>
      </c>
      <c r="C85" s="5">
        <f>'CV Rotina &lt;2A - residência'!K85</f>
        <v>0.98604480352552348</v>
      </c>
      <c r="D85" s="5">
        <f>'CV Rotina &lt;2A - residência'!AC85</f>
        <v>0.96290855673889109</v>
      </c>
      <c r="E85" s="5">
        <f>'CV Rotina &lt;2A - residência'!M85</f>
        <v>0.9230627983841353</v>
      </c>
      <c r="F85" s="5">
        <f>'CV Rotina &lt;2A - residência'!O85</f>
        <v>0.91737054719059874</v>
      </c>
      <c r="G85" s="5">
        <f>'CV Rotina &lt;2A - residência'!Q85</f>
        <v>0.88082996694821902</v>
      </c>
      <c r="H85" s="5">
        <f>'CV Rotina &lt;2A - residência'!Y85</f>
        <v>0.99210429673154621</v>
      </c>
      <c r="I85" s="5">
        <f>'CV Rotina &lt;2A - residência'!S85</f>
        <v>0.91773778920308502</v>
      </c>
      <c r="J85" s="5">
        <f>'CV Rotina &lt;2A - residência'!U85</f>
        <v>0.75670216672787383</v>
      </c>
      <c r="K85" s="5">
        <f>'CV Rotina &lt;2A - residência'!W85</f>
        <v>0.92232831435916285</v>
      </c>
      <c r="L85" s="5">
        <f>'CV Rotina &lt;2A - residência'!AA85</f>
        <v>0.94381197208960721</v>
      </c>
      <c r="M85" s="4">
        <f>COUNTIF(C85:D85,"&gt;=0,9")</f>
        <v>2</v>
      </c>
      <c r="N85" s="4">
        <f>COUNTIFS(E85:L85,"&gt;=0,95")</f>
        <v>1</v>
      </c>
      <c r="O85" s="4">
        <f>SUM(M85:N85)</f>
        <v>3</v>
      </c>
      <c r="P85" s="4">
        <f>COUNTIF(E85:H85,"&gt;=0,95")</f>
        <v>1</v>
      </c>
    </row>
    <row r="86" spans="1:16" s="1" customFormat="1">
      <c r="A86"/>
      <c r="B86" s="7" t="s">
        <v>130</v>
      </c>
      <c r="C86" s="8">
        <f>'CV Rotina &lt;2A - residência'!K86</f>
        <v>0.98553929908132021</v>
      </c>
      <c r="D86" s="8">
        <f>'CV Rotina &lt;2A - residência'!AC86</f>
        <v>0.97467125672998023</v>
      </c>
      <c r="E86" s="8">
        <f>'CV Rotina &lt;2A - residência'!M86</f>
        <v>0.90069651542141194</v>
      </c>
      <c r="F86" s="8">
        <f>'CV Rotina &lt;2A - residência'!O86</f>
        <v>0.89307087244560979</v>
      </c>
      <c r="G86" s="8">
        <f>'CV Rotina &lt;2A - residência'!Q86</f>
        <v>0.89919540459940361</v>
      </c>
      <c r="H86" s="8">
        <f>'CV Rotina &lt;2A - residência'!Y86</f>
        <v>0.95896963753177356</v>
      </c>
      <c r="I86" s="8">
        <f>'CV Rotina &lt;2A - residência'!S86</f>
        <v>0.92216240017613038</v>
      </c>
      <c r="J86" s="8">
        <f>'CV Rotina &lt;2A - residência'!U86</f>
        <v>0.73854652442807678</v>
      </c>
      <c r="K86" s="8">
        <f>'CV Rotina &lt;2A - residência'!W86</f>
        <v>0.88031143045853943</v>
      </c>
      <c r="L86" s="8">
        <f>'CV Rotina &lt;2A - residência'!AA86</f>
        <v>0.87544783139523252</v>
      </c>
      <c r="M86" s="4">
        <f>COUNTIF(C86:D86,"&gt;=0,9")</f>
        <v>2</v>
      </c>
      <c r="N86" s="4">
        <f>COUNTIFS(E86:L86,"&gt;=0,95")</f>
        <v>1</v>
      </c>
      <c r="O86" s="4">
        <f>SUM(M86:N86)</f>
        <v>3</v>
      </c>
      <c r="P86" s="4">
        <f>COUNTIF(E86:H86,"&gt;=0,95")</f>
        <v>1</v>
      </c>
    </row>
    <row r="89" spans="1:16">
      <c r="A89" s="9" t="s">
        <v>205</v>
      </c>
      <c r="B89" s="10"/>
    </row>
    <row r="90" spans="1:16">
      <c r="A90" s="9" t="s">
        <v>206</v>
      </c>
      <c r="B90" s="10"/>
    </row>
    <row r="91" spans="1:16">
      <c r="A91" s="11" t="s">
        <v>207</v>
      </c>
    </row>
    <row r="92" spans="1:16">
      <c r="A92" t="s">
        <v>208</v>
      </c>
    </row>
    <row r="93" spans="1:16">
      <c r="A93" t="s">
        <v>209</v>
      </c>
    </row>
    <row r="94" spans="1:16" ht="17.25">
      <c r="A94" s="12" t="s">
        <v>210</v>
      </c>
    </row>
    <row r="95" spans="1:16">
      <c r="A95" t="s">
        <v>211</v>
      </c>
    </row>
    <row r="96" spans="1:16">
      <c r="A96" t="s">
        <v>212</v>
      </c>
    </row>
  </sheetData>
  <customSheetViews>
    <customSheetView guid="{3750D93B-2A32-4040-BAE5-F8408ECDBB1D}" state="hidden">
      <selection activeCell="M2" sqref="M2"/>
      <pageMargins left="0" right="0" top="0" bottom="0" header="0" footer="0"/>
      <pageSetup paperSize="9" orientation="portrait"/>
    </customSheetView>
    <customSheetView guid="{1A030D3C-92EE-4DAF-ABAC-228947DF045D}" state="hidden">
      <selection activeCell="M2" sqref="M2"/>
      <pageMargins left="0" right="0" top="0" bottom="0" header="0" footer="0"/>
      <pageSetup paperSize="9" orientation="portrait"/>
    </customSheetView>
    <customSheetView guid="{9EFA0E2E-4423-4194-BE85-A51AF61C76D7}" state="hidden" topLeftCell="A37">
      <selection activeCell="R11" sqref="R11"/>
      <pageMargins left="0" right="0" top="0" bottom="0" header="0" footer="0"/>
      <pageSetup paperSize="9" orientation="portrait"/>
    </customSheetView>
  </customSheetViews>
  <mergeCells count="2">
    <mergeCell ref="C1:D1"/>
    <mergeCell ref="E1:L1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tabColor rgb="FFFF99CC"/>
  </sheetPr>
  <dimension ref="A1:AN114"/>
  <sheetViews>
    <sheetView showGridLines="0" zoomScaleNormal="100" workbookViewId="0">
      <pane ySplit="2" topLeftCell="A3" activePane="bottomLeft" state="frozen"/>
      <selection activeCell="A94" sqref="A94:XFD95"/>
      <selection pane="bottomLeft" activeCell="E77" sqref="E77"/>
    </sheetView>
  </sheetViews>
  <sheetFormatPr defaultColWidth="9.140625" defaultRowHeight="15" outlineLevelRow="1" outlineLevelCol="1"/>
  <cols>
    <col min="1" max="1" width="18.140625" style="96" customWidth="1"/>
    <col min="2" max="2" width="23.85546875" style="96" customWidth="1"/>
    <col min="3" max="3" width="14.140625" style="112" customWidth="1"/>
    <col min="4" max="29" width="13.42578125" style="112" hidden="1" customWidth="1" outlineLevel="1"/>
    <col min="30" max="30" width="6.140625" customWidth="1" collapsed="1"/>
    <col min="31" max="32" width="13.42578125" style="112" customWidth="1"/>
    <col min="33" max="33" width="5.7109375" customWidth="1"/>
    <col min="34" max="37" width="20.28515625" style="96" customWidth="1"/>
    <col min="38" max="38" width="13.5703125" style="96" customWidth="1"/>
    <col min="39" max="39" width="26.7109375" style="96" customWidth="1"/>
    <col min="40" max="40" width="18" style="96" customWidth="1"/>
    <col min="41" max="16384" width="9.140625" style="96"/>
  </cols>
  <sheetData>
    <row r="1" spans="1:40">
      <c r="B1" s="96" t="s">
        <v>0</v>
      </c>
      <c r="D1" s="337" t="s">
        <v>1</v>
      </c>
      <c r="E1" s="337"/>
      <c r="F1" s="337"/>
      <c r="G1" s="337"/>
      <c r="H1" s="337"/>
      <c r="I1" s="337"/>
      <c r="J1" s="337"/>
      <c r="K1" s="337"/>
      <c r="L1" s="338" t="s">
        <v>2</v>
      </c>
      <c r="M1" s="338"/>
      <c r="N1" s="338"/>
      <c r="O1" s="338"/>
      <c r="P1" s="338"/>
      <c r="Q1" s="338"/>
      <c r="R1" s="338"/>
      <c r="S1" s="338"/>
      <c r="T1" s="338"/>
      <c r="U1" s="339"/>
      <c r="V1" s="340" t="s">
        <v>3</v>
      </c>
      <c r="W1" s="340"/>
      <c r="X1" s="340"/>
      <c r="Y1" s="340"/>
      <c r="Z1" s="340"/>
      <c r="AA1" s="340"/>
      <c r="AB1" s="341" t="s">
        <v>4</v>
      </c>
      <c r="AC1" s="342"/>
      <c r="AE1" s="343" t="s">
        <v>2</v>
      </c>
      <c r="AF1" s="344"/>
    </row>
    <row r="2" spans="1:40" ht="59.25" customHeight="1">
      <c r="A2" s="2" t="s">
        <v>5</v>
      </c>
      <c r="B2" s="2" t="s">
        <v>6</v>
      </c>
      <c r="C2" s="17" t="s">
        <v>7</v>
      </c>
      <c r="D2" s="141" t="s">
        <v>8</v>
      </c>
      <c r="E2" s="152" t="s">
        <v>9</v>
      </c>
      <c r="F2" s="141" t="s">
        <v>10</v>
      </c>
      <c r="G2" s="152" t="s">
        <v>11</v>
      </c>
      <c r="H2" s="141" t="s">
        <v>12</v>
      </c>
      <c r="I2" s="152" t="s">
        <v>13</v>
      </c>
      <c r="J2" s="141" t="s">
        <v>14</v>
      </c>
      <c r="K2" s="152" t="s">
        <v>15</v>
      </c>
      <c r="L2" s="141" t="s">
        <v>16</v>
      </c>
      <c r="M2" s="3" t="s">
        <v>17</v>
      </c>
      <c r="N2" s="141" t="s">
        <v>18</v>
      </c>
      <c r="O2" s="3" t="s">
        <v>19</v>
      </c>
      <c r="P2" s="141" t="s">
        <v>20</v>
      </c>
      <c r="Q2" s="3" t="s">
        <v>21</v>
      </c>
      <c r="R2" s="141" t="s">
        <v>22</v>
      </c>
      <c r="S2" s="3" t="s">
        <v>23</v>
      </c>
      <c r="T2" s="141" t="s">
        <v>24</v>
      </c>
      <c r="U2" s="3" t="s">
        <v>25</v>
      </c>
      <c r="V2" s="141" t="s">
        <v>26</v>
      </c>
      <c r="W2" s="145" t="s">
        <v>27</v>
      </c>
      <c r="X2" s="141" t="s">
        <v>28</v>
      </c>
      <c r="Y2" s="145" t="s">
        <v>29</v>
      </c>
      <c r="Z2" s="141" t="s">
        <v>30</v>
      </c>
      <c r="AA2" s="145" t="s">
        <v>31</v>
      </c>
      <c r="AB2" s="141" t="s">
        <v>32</v>
      </c>
      <c r="AC2" s="156" t="s">
        <v>33</v>
      </c>
      <c r="AE2" s="141" t="s">
        <v>34</v>
      </c>
      <c r="AF2" s="142" t="s">
        <v>35</v>
      </c>
      <c r="AH2" s="159" t="s">
        <v>36</v>
      </c>
      <c r="AI2" s="159" t="s">
        <v>37</v>
      </c>
      <c r="AJ2" s="156" t="s">
        <v>38</v>
      </c>
      <c r="AK2" s="156" t="s">
        <v>39</v>
      </c>
    </row>
    <row r="3" spans="1:40" ht="15" customHeight="1">
      <c r="A3" s="99" t="s">
        <v>40</v>
      </c>
      <c r="B3" s="99" t="s">
        <v>41</v>
      </c>
      <c r="C3" s="102">
        <v>238</v>
      </c>
      <c r="D3" s="263">
        <v>171</v>
      </c>
      <c r="E3" s="153">
        <f>D3/C3</f>
        <v>0.71848739495798319</v>
      </c>
      <c r="F3" s="263">
        <v>132</v>
      </c>
      <c r="G3" s="153">
        <f>F3/C3</f>
        <v>0.55462184873949583</v>
      </c>
      <c r="H3" s="263">
        <v>85</v>
      </c>
      <c r="I3" s="153">
        <f>H3/C3</f>
        <v>0.35714285714285715</v>
      </c>
      <c r="J3" s="6">
        <v>176</v>
      </c>
      <c r="K3" s="153">
        <f t="shared" ref="K3:K34" si="0">J3/C3</f>
        <v>0.73949579831932777</v>
      </c>
      <c r="L3" s="6">
        <v>198</v>
      </c>
      <c r="M3" s="154">
        <f t="shared" ref="M3:M34" si="1">L3/C3</f>
        <v>0.83193277310924374</v>
      </c>
      <c r="N3" s="6">
        <v>196</v>
      </c>
      <c r="O3" s="154">
        <f t="shared" ref="O3:O34" si="2">N3/C3</f>
        <v>0.82352941176470584</v>
      </c>
      <c r="P3" s="6">
        <v>192</v>
      </c>
      <c r="Q3" s="154">
        <f t="shared" ref="Q3:Q34" si="3">P3/C3</f>
        <v>0.80672268907563027</v>
      </c>
      <c r="R3" s="6">
        <v>203</v>
      </c>
      <c r="S3" s="154">
        <f t="shared" ref="S3:S34" si="4">R3/C3</f>
        <v>0.8529411764705882</v>
      </c>
      <c r="T3" s="6">
        <v>210</v>
      </c>
      <c r="U3" s="154">
        <f t="shared" ref="U3:U34" si="5">T3/C3</f>
        <v>0.88235294117647056</v>
      </c>
      <c r="V3" s="6">
        <v>252</v>
      </c>
      <c r="W3" s="155">
        <f t="shared" ref="W3:W34" si="6">V3/C3</f>
        <v>1.0588235294117647</v>
      </c>
      <c r="X3" s="6">
        <v>236</v>
      </c>
      <c r="Y3" s="155">
        <f t="shared" ref="Y3:Y34" si="7">X3/C3</f>
        <v>0.99159663865546221</v>
      </c>
      <c r="Z3" s="6">
        <v>250</v>
      </c>
      <c r="AA3" s="155">
        <f t="shared" ref="AA3:AA34" si="8">Z3/C3</f>
        <v>1.0504201680672269</v>
      </c>
      <c r="AB3" s="6">
        <v>201</v>
      </c>
      <c r="AC3" s="157">
        <f>AB3/C3</f>
        <v>0.84453781512605042</v>
      </c>
      <c r="AE3" s="6">
        <v>0</v>
      </c>
      <c r="AF3" s="171">
        <f t="shared" ref="AF3:AF34" si="9">AE3/C3</f>
        <v>0</v>
      </c>
      <c r="AH3" s="83">
        <f>cálculos1!O3</f>
        <v>3</v>
      </c>
      <c r="AI3" s="161">
        <f>AH3*0.1</f>
        <v>0.30000000000000004</v>
      </c>
      <c r="AJ3" s="83">
        <f>cálculos1!P3</f>
        <v>1</v>
      </c>
      <c r="AK3" s="160">
        <f>AJ3*0.25</f>
        <v>0.25</v>
      </c>
      <c r="AM3" s="345" t="s">
        <v>42</v>
      </c>
      <c r="AN3" s="345"/>
    </row>
    <row r="4" spans="1:40">
      <c r="A4" s="99" t="s">
        <v>43</v>
      </c>
      <c r="B4" s="99" t="s">
        <v>44</v>
      </c>
      <c r="C4" s="102">
        <v>130</v>
      </c>
      <c r="D4" s="6">
        <v>51</v>
      </c>
      <c r="E4" s="153">
        <f t="shared" ref="E4:E67" si="10">D4/C4</f>
        <v>0.3923076923076923</v>
      </c>
      <c r="F4" s="6">
        <v>1</v>
      </c>
      <c r="G4" s="153">
        <f t="shared" ref="G4:G67" si="11">F4/C4</f>
        <v>7.6923076923076927E-3</v>
      </c>
      <c r="H4" s="6">
        <v>0</v>
      </c>
      <c r="I4" s="153">
        <f t="shared" ref="I4:I67" si="12">H4/C4</f>
        <v>0</v>
      </c>
      <c r="J4" s="6">
        <v>53</v>
      </c>
      <c r="K4" s="153">
        <f t="shared" si="0"/>
        <v>0.40769230769230769</v>
      </c>
      <c r="L4" s="6">
        <v>106</v>
      </c>
      <c r="M4" s="154">
        <f t="shared" si="1"/>
        <v>0.81538461538461537</v>
      </c>
      <c r="N4" s="6">
        <v>103</v>
      </c>
      <c r="O4" s="154">
        <f t="shared" si="2"/>
        <v>0.79230769230769227</v>
      </c>
      <c r="P4" s="6">
        <v>98</v>
      </c>
      <c r="Q4" s="154">
        <f t="shared" si="3"/>
        <v>0.75384615384615383</v>
      </c>
      <c r="R4" s="6">
        <v>99</v>
      </c>
      <c r="S4" s="154">
        <f t="shared" si="4"/>
        <v>0.7615384615384615</v>
      </c>
      <c r="T4" s="6">
        <v>72</v>
      </c>
      <c r="U4" s="154">
        <f t="shared" si="5"/>
        <v>0.55384615384615388</v>
      </c>
      <c r="V4" s="6">
        <v>90</v>
      </c>
      <c r="W4" s="155">
        <f t="shared" si="6"/>
        <v>0.69230769230769229</v>
      </c>
      <c r="X4" s="6">
        <v>93</v>
      </c>
      <c r="Y4" s="155">
        <f t="shared" si="7"/>
        <v>0.7153846153846154</v>
      </c>
      <c r="Z4" s="6">
        <v>88</v>
      </c>
      <c r="AA4" s="155">
        <f t="shared" si="8"/>
        <v>0.67692307692307696</v>
      </c>
      <c r="AB4" s="6">
        <v>108</v>
      </c>
      <c r="AC4" s="157">
        <f t="shared" ref="AC4:AC67" si="13">AB4/C4</f>
        <v>0.83076923076923082</v>
      </c>
      <c r="AE4" s="6">
        <v>0</v>
      </c>
      <c r="AF4" s="171">
        <f t="shared" si="9"/>
        <v>0</v>
      </c>
      <c r="AH4" s="83">
        <f>cálculos1!O4</f>
        <v>0</v>
      </c>
      <c r="AI4" s="161">
        <f t="shared" ref="AI4:AI67" si="14">AH4*0.1</f>
        <v>0</v>
      </c>
      <c r="AJ4" s="83">
        <f>cálculos1!P4</f>
        <v>0</v>
      </c>
      <c r="AK4" s="160">
        <f t="shared" ref="AK4:AK67" si="15">AJ4*0.25</f>
        <v>0</v>
      </c>
      <c r="AM4" s="156" t="s">
        <v>45</v>
      </c>
      <c r="AN4" s="156" t="s">
        <v>46</v>
      </c>
    </row>
    <row r="5" spans="1:40">
      <c r="A5" s="99" t="s">
        <v>47</v>
      </c>
      <c r="B5" s="99" t="s">
        <v>48</v>
      </c>
      <c r="C5" s="102">
        <v>98</v>
      </c>
      <c r="D5" s="6">
        <v>70</v>
      </c>
      <c r="E5" s="153">
        <f t="shared" si="10"/>
        <v>0.7142857142857143</v>
      </c>
      <c r="F5" s="6">
        <v>3</v>
      </c>
      <c r="G5" s="153">
        <f t="shared" si="11"/>
        <v>3.0612244897959183E-2</v>
      </c>
      <c r="H5" s="6">
        <v>0</v>
      </c>
      <c r="I5" s="153">
        <f t="shared" si="12"/>
        <v>0</v>
      </c>
      <c r="J5" s="6">
        <v>68</v>
      </c>
      <c r="K5" s="153">
        <f t="shared" si="0"/>
        <v>0.69387755102040816</v>
      </c>
      <c r="L5" s="6">
        <v>98</v>
      </c>
      <c r="M5" s="154">
        <f t="shared" si="1"/>
        <v>1</v>
      </c>
      <c r="N5" s="6">
        <v>98</v>
      </c>
      <c r="O5" s="154">
        <f t="shared" si="2"/>
        <v>1</v>
      </c>
      <c r="P5" s="6">
        <v>85</v>
      </c>
      <c r="Q5" s="154">
        <f t="shared" si="3"/>
        <v>0.86734693877551017</v>
      </c>
      <c r="R5" s="6">
        <v>95</v>
      </c>
      <c r="S5" s="154">
        <f t="shared" si="4"/>
        <v>0.96938775510204078</v>
      </c>
      <c r="T5" s="6">
        <v>109</v>
      </c>
      <c r="U5" s="154">
        <f t="shared" si="5"/>
        <v>1.1122448979591837</v>
      </c>
      <c r="V5" s="6">
        <v>90</v>
      </c>
      <c r="W5" s="155">
        <f t="shared" si="6"/>
        <v>0.91836734693877553</v>
      </c>
      <c r="X5" s="6">
        <v>111</v>
      </c>
      <c r="Y5" s="155">
        <f t="shared" si="7"/>
        <v>1.1326530612244898</v>
      </c>
      <c r="Z5" s="6">
        <v>95</v>
      </c>
      <c r="AA5" s="155">
        <f t="shared" si="8"/>
        <v>0.96938775510204078</v>
      </c>
      <c r="AB5" s="6">
        <v>93</v>
      </c>
      <c r="AC5" s="157">
        <f t="shared" si="13"/>
        <v>0.94897959183673475</v>
      </c>
      <c r="AE5" s="6">
        <v>4</v>
      </c>
      <c r="AF5" s="171">
        <f t="shared" si="9"/>
        <v>4.0816326530612242E-2</v>
      </c>
      <c r="AH5" s="83">
        <f>cálculos1!O5</f>
        <v>7</v>
      </c>
      <c r="AI5" s="161">
        <f t="shared" si="14"/>
        <v>0.70000000000000007</v>
      </c>
      <c r="AJ5" s="83">
        <f>cálculos1!P5</f>
        <v>3</v>
      </c>
      <c r="AK5" s="160">
        <f t="shared" si="15"/>
        <v>0.75</v>
      </c>
      <c r="AM5" s="160">
        <v>0</v>
      </c>
      <c r="AN5" s="6">
        <f>COUNTIF($AK$3:$AK$80,"=0")</f>
        <v>17</v>
      </c>
    </row>
    <row r="6" spans="1:40">
      <c r="A6" s="99" t="s">
        <v>49</v>
      </c>
      <c r="B6" s="99" t="s">
        <v>50</v>
      </c>
      <c r="C6" s="102">
        <v>198.66666666666666</v>
      </c>
      <c r="D6" s="6">
        <v>117</v>
      </c>
      <c r="E6" s="153">
        <f t="shared" si="10"/>
        <v>0.58892617449664431</v>
      </c>
      <c r="F6" s="6">
        <v>11</v>
      </c>
      <c r="G6" s="153">
        <f t="shared" si="11"/>
        <v>5.5369127516778527E-2</v>
      </c>
      <c r="H6" s="6">
        <v>5</v>
      </c>
      <c r="I6" s="153">
        <f t="shared" si="12"/>
        <v>2.5167785234899331E-2</v>
      </c>
      <c r="J6" s="6">
        <v>127</v>
      </c>
      <c r="K6" s="153">
        <f t="shared" si="0"/>
        <v>0.63926174496644295</v>
      </c>
      <c r="L6" s="6">
        <v>195</v>
      </c>
      <c r="M6" s="154">
        <f t="shared" si="1"/>
        <v>0.98154362416107388</v>
      </c>
      <c r="N6" s="6">
        <v>195</v>
      </c>
      <c r="O6" s="154">
        <f t="shared" si="2"/>
        <v>0.98154362416107388</v>
      </c>
      <c r="P6" s="6">
        <v>211</v>
      </c>
      <c r="Q6" s="154">
        <f t="shared" si="3"/>
        <v>1.0620805369127517</v>
      </c>
      <c r="R6" s="6">
        <v>205</v>
      </c>
      <c r="S6" s="154">
        <f t="shared" si="4"/>
        <v>1.0318791946308725</v>
      </c>
      <c r="T6" s="6">
        <v>191</v>
      </c>
      <c r="U6" s="154">
        <f t="shared" si="5"/>
        <v>0.96140939597315445</v>
      </c>
      <c r="V6" s="6">
        <v>203</v>
      </c>
      <c r="W6" s="155">
        <f t="shared" si="6"/>
        <v>1.0218120805369129</v>
      </c>
      <c r="X6" s="6">
        <v>229</v>
      </c>
      <c r="Y6" s="155">
        <f t="shared" si="7"/>
        <v>1.1526845637583893</v>
      </c>
      <c r="Z6" s="6">
        <v>204</v>
      </c>
      <c r="AA6" s="155">
        <f t="shared" si="8"/>
        <v>1.0268456375838926</v>
      </c>
      <c r="AB6" s="6">
        <v>212</v>
      </c>
      <c r="AC6" s="157">
        <f t="shared" si="13"/>
        <v>1.0671140939597317</v>
      </c>
      <c r="AE6" s="6">
        <v>13</v>
      </c>
      <c r="AF6" s="171">
        <f t="shared" si="9"/>
        <v>6.5436241610738258E-2</v>
      </c>
      <c r="AH6" s="83">
        <f>cálculos1!O6</f>
        <v>9</v>
      </c>
      <c r="AI6" s="161">
        <f t="shared" si="14"/>
        <v>0.9</v>
      </c>
      <c r="AJ6" s="83">
        <f>cálculos1!P6</f>
        <v>4</v>
      </c>
      <c r="AK6" s="160">
        <f t="shared" si="15"/>
        <v>1</v>
      </c>
      <c r="AM6" s="160">
        <v>0.25</v>
      </c>
      <c r="AN6" s="6">
        <f>COUNTIF($AK$3:$AK$80,"=0,25")</f>
        <v>30</v>
      </c>
    </row>
    <row r="7" spans="1:40">
      <c r="A7" s="99" t="s">
        <v>49</v>
      </c>
      <c r="B7" s="99" t="s">
        <v>51</v>
      </c>
      <c r="C7" s="102">
        <v>82</v>
      </c>
      <c r="D7" s="6">
        <v>6</v>
      </c>
      <c r="E7" s="153">
        <f t="shared" si="10"/>
        <v>7.3170731707317069E-2</v>
      </c>
      <c r="F7" s="6">
        <v>1</v>
      </c>
      <c r="G7" s="153">
        <f t="shared" si="11"/>
        <v>1.2195121951219513E-2</v>
      </c>
      <c r="H7" s="6">
        <v>0</v>
      </c>
      <c r="I7" s="153">
        <f t="shared" si="12"/>
        <v>0</v>
      </c>
      <c r="J7" s="6">
        <v>40</v>
      </c>
      <c r="K7" s="153">
        <f t="shared" si="0"/>
        <v>0.48780487804878048</v>
      </c>
      <c r="L7" s="6">
        <v>70</v>
      </c>
      <c r="M7" s="154">
        <f t="shared" si="1"/>
        <v>0.85365853658536583</v>
      </c>
      <c r="N7" s="6">
        <v>69</v>
      </c>
      <c r="O7" s="154">
        <f t="shared" si="2"/>
        <v>0.84146341463414631</v>
      </c>
      <c r="P7" s="6">
        <v>66</v>
      </c>
      <c r="Q7" s="154">
        <f t="shared" si="3"/>
        <v>0.80487804878048785</v>
      </c>
      <c r="R7" s="6">
        <v>63</v>
      </c>
      <c r="S7" s="154">
        <f t="shared" si="4"/>
        <v>0.76829268292682928</v>
      </c>
      <c r="T7" s="6">
        <v>68</v>
      </c>
      <c r="U7" s="154">
        <f t="shared" si="5"/>
        <v>0.82926829268292679</v>
      </c>
      <c r="V7" s="6">
        <v>81</v>
      </c>
      <c r="W7" s="155">
        <f t="shared" si="6"/>
        <v>0.98780487804878048</v>
      </c>
      <c r="X7" s="6">
        <v>84</v>
      </c>
      <c r="Y7" s="155">
        <f t="shared" si="7"/>
        <v>1.024390243902439</v>
      </c>
      <c r="Z7" s="6">
        <v>82</v>
      </c>
      <c r="AA7" s="155">
        <f t="shared" si="8"/>
        <v>1</v>
      </c>
      <c r="AB7" s="6">
        <v>79</v>
      </c>
      <c r="AC7" s="157">
        <f t="shared" si="13"/>
        <v>0.96341463414634143</v>
      </c>
      <c r="AE7" s="6">
        <v>1</v>
      </c>
      <c r="AF7" s="171">
        <f t="shared" si="9"/>
        <v>1.2195121951219513E-2</v>
      </c>
      <c r="AH7" s="83">
        <f>cálculos1!O7</f>
        <v>4</v>
      </c>
      <c r="AI7" s="161">
        <f t="shared" si="14"/>
        <v>0.4</v>
      </c>
      <c r="AJ7" s="83">
        <f>cálculos1!P7</f>
        <v>1</v>
      </c>
      <c r="AK7" s="160">
        <f t="shared" si="15"/>
        <v>0.25</v>
      </c>
      <c r="AM7" s="160">
        <v>0.5</v>
      </c>
      <c r="AN7" s="6">
        <f>COUNTIF($AK$3:$AK$80,"=0,5")</f>
        <v>4</v>
      </c>
    </row>
    <row r="8" spans="1:40">
      <c r="A8" s="99" t="s">
        <v>47</v>
      </c>
      <c r="B8" s="99" t="s">
        <v>52</v>
      </c>
      <c r="C8" s="102">
        <v>60.666666666666664</v>
      </c>
      <c r="D8" s="6">
        <v>21</v>
      </c>
      <c r="E8" s="153">
        <f t="shared" si="10"/>
        <v>0.34615384615384615</v>
      </c>
      <c r="F8" s="6">
        <v>0</v>
      </c>
      <c r="G8" s="153">
        <f t="shared" si="11"/>
        <v>0</v>
      </c>
      <c r="H8" s="6">
        <v>0</v>
      </c>
      <c r="I8" s="153">
        <f t="shared" si="12"/>
        <v>0</v>
      </c>
      <c r="J8" s="6">
        <v>26</v>
      </c>
      <c r="K8" s="153">
        <f t="shared" si="0"/>
        <v>0.4285714285714286</v>
      </c>
      <c r="L8" s="6">
        <v>60</v>
      </c>
      <c r="M8" s="154">
        <f t="shared" si="1"/>
        <v>0.98901098901098905</v>
      </c>
      <c r="N8" s="6">
        <v>60</v>
      </c>
      <c r="O8" s="154">
        <f t="shared" si="2"/>
        <v>0.98901098901098905</v>
      </c>
      <c r="P8" s="6">
        <v>64</v>
      </c>
      <c r="Q8" s="154">
        <f t="shared" si="3"/>
        <v>1.054945054945055</v>
      </c>
      <c r="R8" s="6">
        <v>64</v>
      </c>
      <c r="S8" s="154">
        <f t="shared" si="4"/>
        <v>1.054945054945055</v>
      </c>
      <c r="T8" s="6">
        <v>63</v>
      </c>
      <c r="U8" s="154">
        <f t="shared" si="5"/>
        <v>1.0384615384615385</v>
      </c>
      <c r="V8" s="6">
        <v>61</v>
      </c>
      <c r="W8" s="155">
        <f t="shared" si="6"/>
        <v>1.0054945054945055</v>
      </c>
      <c r="X8" s="6">
        <v>82</v>
      </c>
      <c r="Y8" s="155">
        <f t="shared" si="7"/>
        <v>1.3516483516483517</v>
      </c>
      <c r="Z8" s="6">
        <v>61</v>
      </c>
      <c r="AA8" s="155">
        <f t="shared" si="8"/>
        <v>1.0054945054945055</v>
      </c>
      <c r="AB8" s="6">
        <v>65</v>
      </c>
      <c r="AC8" s="157">
        <f t="shared" si="13"/>
        <v>1.0714285714285714</v>
      </c>
      <c r="AE8" s="6">
        <v>0</v>
      </c>
      <c r="AF8" s="171">
        <f t="shared" si="9"/>
        <v>0</v>
      </c>
      <c r="AH8" s="83">
        <f>cálculos1!O8</f>
        <v>9</v>
      </c>
      <c r="AI8" s="161">
        <f t="shared" si="14"/>
        <v>0.9</v>
      </c>
      <c r="AJ8" s="83">
        <f>cálculos1!P8</f>
        <v>4</v>
      </c>
      <c r="AK8" s="160">
        <f t="shared" si="15"/>
        <v>1</v>
      </c>
      <c r="AM8" s="160">
        <v>0.75</v>
      </c>
      <c r="AN8" s="6">
        <f>COUNTIF($AK$3:$AK$80,"=0,75")</f>
        <v>10</v>
      </c>
    </row>
    <row r="9" spans="1:40">
      <c r="A9" s="99" t="s">
        <v>49</v>
      </c>
      <c r="B9" s="99" t="s">
        <v>53</v>
      </c>
      <c r="C9" s="102">
        <v>235.33333333333334</v>
      </c>
      <c r="D9" s="6">
        <v>30</v>
      </c>
      <c r="E9" s="153">
        <f t="shared" si="10"/>
        <v>0.12747875354107649</v>
      </c>
      <c r="F9" s="6">
        <v>1</v>
      </c>
      <c r="G9" s="153">
        <f t="shared" si="11"/>
        <v>4.2492917847025491E-3</v>
      </c>
      <c r="H9" s="6">
        <v>0</v>
      </c>
      <c r="I9" s="153">
        <f t="shared" si="12"/>
        <v>0</v>
      </c>
      <c r="J9" s="6">
        <v>107</v>
      </c>
      <c r="K9" s="153">
        <f t="shared" si="0"/>
        <v>0.45467422096317278</v>
      </c>
      <c r="L9" s="6">
        <v>226</v>
      </c>
      <c r="M9" s="154">
        <f t="shared" si="1"/>
        <v>0.96033994334277617</v>
      </c>
      <c r="N9" s="6">
        <v>226</v>
      </c>
      <c r="O9" s="154">
        <f t="shared" si="2"/>
        <v>0.96033994334277617</v>
      </c>
      <c r="P9" s="6">
        <v>222</v>
      </c>
      <c r="Q9" s="154">
        <f t="shared" si="3"/>
        <v>0.943342776203966</v>
      </c>
      <c r="R9" s="6">
        <v>209</v>
      </c>
      <c r="S9" s="154">
        <f t="shared" si="4"/>
        <v>0.88810198300283283</v>
      </c>
      <c r="T9" s="6">
        <v>175</v>
      </c>
      <c r="U9" s="154">
        <f t="shared" si="5"/>
        <v>0.74362606232294615</v>
      </c>
      <c r="V9" s="6">
        <v>267</v>
      </c>
      <c r="W9" s="155">
        <f t="shared" si="6"/>
        <v>1.1345609065155806</v>
      </c>
      <c r="X9" s="6">
        <v>237</v>
      </c>
      <c r="Y9" s="155">
        <f t="shared" si="7"/>
        <v>1.0070821529745042</v>
      </c>
      <c r="Z9" s="6">
        <v>264</v>
      </c>
      <c r="AA9" s="155">
        <f t="shared" si="8"/>
        <v>1.1218130311614731</v>
      </c>
      <c r="AB9" s="6">
        <v>243</v>
      </c>
      <c r="AC9" s="157">
        <f t="shared" si="13"/>
        <v>1.0325779036827194</v>
      </c>
      <c r="AE9" s="6">
        <v>2</v>
      </c>
      <c r="AF9" s="171">
        <f t="shared" si="9"/>
        <v>8.4985835694050983E-3</v>
      </c>
      <c r="AH9" s="83">
        <f>cálculos1!O9</f>
        <v>6</v>
      </c>
      <c r="AI9" s="161">
        <f t="shared" si="14"/>
        <v>0.60000000000000009</v>
      </c>
      <c r="AJ9" s="83">
        <f>cálculos1!P9</f>
        <v>3</v>
      </c>
      <c r="AK9" s="160">
        <f t="shared" si="15"/>
        <v>0.75</v>
      </c>
      <c r="AM9" s="160">
        <v>1</v>
      </c>
      <c r="AN9" s="6">
        <f>COUNTIF($AK$3:$AK$80,"=1,0")</f>
        <v>17</v>
      </c>
    </row>
    <row r="10" spans="1:40" ht="15" customHeight="1">
      <c r="A10" s="99" t="s">
        <v>49</v>
      </c>
      <c r="B10" s="99" t="s">
        <v>54</v>
      </c>
      <c r="C10" s="102">
        <v>50</v>
      </c>
      <c r="D10" s="6">
        <v>5</v>
      </c>
      <c r="E10" s="153">
        <f t="shared" si="10"/>
        <v>0.1</v>
      </c>
      <c r="F10" s="6">
        <v>0</v>
      </c>
      <c r="G10" s="153">
        <f t="shared" si="11"/>
        <v>0</v>
      </c>
      <c r="H10" s="6">
        <v>0</v>
      </c>
      <c r="I10" s="153">
        <f t="shared" si="12"/>
        <v>0</v>
      </c>
      <c r="J10" s="6">
        <v>35</v>
      </c>
      <c r="K10" s="153">
        <f t="shared" si="0"/>
        <v>0.7</v>
      </c>
      <c r="L10" s="6">
        <v>35</v>
      </c>
      <c r="M10" s="154">
        <f t="shared" si="1"/>
        <v>0.7</v>
      </c>
      <c r="N10" s="6">
        <v>35</v>
      </c>
      <c r="O10" s="154">
        <f t="shared" si="2"/>
        <v>0.7</v>
      </c>
      <c r="P10" s="6">
        <v>44</v>
      </c>
      <c r="Q10" s="154">
        <f t="shared" si="3"/>
        <v>0.88</v>
      </c>
      <c r="R10" s="6">
        <v>45</v>
      </c>
      <c r="S10" s="154">
        <f t="shared" si="4"/>
        <v>0.9</v>
      </c>
      <c r="T10" s="6">
        <v>34</v>
      </c>
      <c r="U10" s="154">
        <f t="shared" si="5"/>
        <v>0.68</v>
      </c>
      <c r="V10" s="6">
        <v>43</v>
      </c>
      <c r="W10" s="155">
        <f t="shared" si="6"/>
        <v>0.86</v>
      </c>
      <c r="X10" s="6">
        <v>47</v>
      </c>
      <c r="Y10" s="155">
        <f t="shared" si="7"/>
        <v>0.94</v>
      </c>
      <c r="Z10" s="6">
        <v>38</v>
      </c>
      <c r="AA10" s="155">
        <f t="shared" si="8"/>
        <v>0.76</v>
      </c>
      <c r="AB10" s="6">
        <v>39</v>
      </c>
      <c r="AC10" s="157">
        <f t="shared" si="13"/>
        <v>0.78</v>
      </c>
      <c r="AE10" s="6">
        <v>0</v>
      </c>
      <c r="AF10" s="171">
        <f t="shared" si="9"/>
        <v>0</v>
      </c>
      <c r="AH10" s="83">
        <f>cálculos1!O10</f>
        <v>0</v>
      </c>
      <c r="AI10" s="161">
        <f t="shared" si="14"/>
        <v>0</v>
      </c>
      <c r="AJ10" s="83">
        <f>cálculos1!P10</f>
        <v>0</v>
      </c>
      <c r="AK10" s="160">
        <f t="shared" si="15"/>
        <v>0</v>
      </c>
    </row>
    <row r="11" spans="1:40">
      <c r="A11" s="99" t="s">
        <v>40</v>
      </c>
      <c r="B11" s="99" t="s">
        <v>55</v>
      </c>
      <c r="C11" s="102">
        <v>910</v>
      </c>
      <c r="D11" s="6">
        <v>865</v>
      </c>
      <c r="E11" s="153">
        <f t="shared" si="10"/>
        <v>0.9505494505494505</v>
      </c>
      <c r="F11" s="6">
        <v>519</v>
      </c>
      <c r="G11" s="153">
        <f t="shared" si="11"/>
        <v>0.5703296703296703</v>
      </c>
      <c r="H11" s="6">
        <v>317</v>
      </c>
      <c r="I11" s="153">
        <f t="shared" si="12"/>
        <v>0.34835164835164834</v>
      </c>
      <c r="J11" s="6">
        <v>891</v>
      </c>
      <c r="K11" s="153">
        <f t="shared" si="0"/>
        <v>0.97912087912087908</v>
      </c>
      <c r="L11" s="6">
        <v>856</v>
      </c>
      <c r="M11" s="154">
        <f t="shared" si="1"/>
        <v>0.94065934065934065</v>
      </c>
      <c r="N11" s="6">
        <v>840</v>
      </c>
      <c r="O11" s="154">
        <f t="shared" si="2"/>
        <v>0.92307692307692313</v>
      </c>
      <c r="P11" s="6">
        <v>771</v>
      </c>
      <c r="Q11" s="154">
        <f t="shared" si="3"/>
        <v>0.84725274725274724</v>
      </c>
      <c r="R11" s="6">
        <v>831</v>
      </c>
      <c r="S11" s="154">
        <f t="shared" si="4"/>
        <v>0.91318681318681316</v>
      </c>
      <c r="T11" s="6">
        <v>759</v>
      </c>
      <c r="U11" s="154">
        <f t="shared" si="5"/>
        <v>0.8340659340659341</v>
      </c>
      <c r="V11" s="6">
        <v>881</v>
      </c>
      <c r="W11" s="155">
        <f t="shared" si="6"/>
        <v>0.96813186813186813</v>
      </c>
      <c r="X11" s="6">
        <v>985</v>
      </c>
      <c r="Y11" s="155">
        <f t="shared" si="7"/>
        <v>1.0824175824175823</v>
      </c>
      <c r="Z11" s="6">
        <v>879</v>
      </c>
      <c r="AA11" s="155">
        <f t="shared" si="8"/>
        <v>0.96593406593406594</v>
      </c>
      <c r="AB11" s="6">
        <v>901</v>
      </c>
      <c r="AC11" s="157">
        <f t="shared" si="13"/>
        <v>0.99010989010989015</v>
      </c>
      <c r="AE11" s="6">
        <v>31</v>
      </c>
      <c r="AF11" s="171">
        <f t="shared" si="9"/>
        <v>3.4065934065934063E-2</v>
      </c>
      <c r="AH11" s="83">
        <f>cálculos1!O11</f>
        <v>5</v>
      </c>
      <c r="AI11" s="161">
        <f t="shared" si="14"/>
        <v>0.5</v>
      </c>
      <c r="AJ11" s="83">
        <f>cálculos1!P11</f>
        <v>1</v>
      </c>
      <c r="AK11" s="160">
        <f t="shared" si="15"/>
        <v>0.25</v>
      </c>
    </row>
    <row r="12" spans="1:40">
      <c r="A12" s="99" t="s">
        <v>49</v>
      </c>
      <c r="B12" s="99" t="s">
        <v>56</v>
      </c>
      <c r="C12" s="102">
        <v>106</v>
      </c>
      <c r="D12" s="6">
        <v>12</v>
      </c>
      <c r="E12" s="153">
        <f t="shared" si="10"/>
        <v>0.11320754716981132</v>
      </c>
      <c r="F12" s="6">
        <v>0</v>
      </c>
      <c r="G12" s="153">
        <f t="shared" si="11"/>
        <v>0</v>
      </c>
      <c r="H12" s="6">
        <v>0</v>
      </c>
      <c r="I12" s="153">
        <f t="shared" si="12"/>
        <v>0</v>
      </c>
      <c r="J12" s="6">
        <v>15</v>
      </c>
      <c r="K12" s="153">
        <f t="shared" si="0"/>
        <v>0.14150943396226415</v>
      </c>
      <c r="L12" s="6">
        <v>78</v>
      </c>
      <c r="M12" s="154">
        <f t="shared" si="1"/>
        <v>0.73584905660377353</v>
      </c>
      <c r="N12" s="6">
        <v>79</v>
      </c>
      <c r="O12" s="154">
        <f t="shared" si="2"/>
        <v>0.74528301886792447</v>
      </c>
      <c r="P12" s="6">
        <v>72</v>
      </c>
      <c r="Q12" s="154">
        <f t="shared" si="3"/>
        <v>0.67924528301886788</v>
      </c>
      <c r="R12" s="6">
        <v>87</v>
      </c>
      <c r="S12" s="154">
        <f t="shared" si="4"/>
        <v>0.82075471698113212</v>
      </c>
      <c r="T12" s="6">
        <v>78</v>
      </c>
      <c r="U12" s="154">
        <f t="shared" si="5"/>
        <v>0.73584905660377353</v>
      </c>
      <c r="V12" s="6">
        <v>119</v>
      </c>
      <c r="W12" s="155">
        <f t="shared" si="6"/>
        <v>1.1226415094339623</v>
      </c>
      <c r="X12" s="6">
        <v>115</v>
      </c>
      <c r="Y12" s="155">
        <f t="shared" si="7"/>
        <v>1.0849056603773586</v>
      </c>
      <c r="Z12" s="6">
        <v>123</v>
      </c>
      <c r="AA12" s="155">
        <f t="shared" si="8"/>
        <v>1.1603773584905661</v>
      </c>
      <c r="AB12" s="6">
        <v>84</v>
      </c>
      <c r="AC12" s="157">
        <f t="shared" si="13"/>
        <v>0.79245283018867929</v>
      </c>
      <c r="AE12" s="6">
        <v>0</v>
      </c>
      <c r="AF12" s="171">
        <f t="shared" si="9"/>
        <v>0</v>
      </c>
      <c r="AH12" s="83">
        <f>cálculos1!O12</f>
        <v>3</v>
      </c>
      <c r="AI12" s="161">
        <f t="shared" si="14"/>
        <v>0.30000000000000004</v>
      </c>
      <c r="AJ12" s="83">
        <f>cálculos1!P12</f>
        <v>1</v>
      </c>
      <c r="AK12" s="160">
        <f t="shared" si="15"/>
        <v>0.25</v>
      </c>
      <c r="AM12" s="346" t="s">
        <v>57</v>
      </c>
      <c r="AN12" s="346"/>
    </row>
    <row r="13" spans="1:40">
      <c r="A13" s="99" t="s">
        <v>47</v>
      </c>
      <c r="B13" s="99" t="s">
        <v>58</v>
      </c>
      <c r="C13" s="102">
        <v>232</v>
      </c>
      <c r="D13" s="6">
        <v>38</v>
      </c>
      <c r="E13" s="153">
        <f t="shared" si="10"/>
        <v>0.16379310344827586</v>
      </c>
      <c r="F13" s="6">
        <v>2</v>
      </c>
      <c r="G13" s="153">
        <f t="shared" si="11"/>
        <v>8.6206896551724137E-3</v>
      </c>
      <c r="H13" s="6">
        <v>1</v>
      </c>
      <c r="I13" s="153">
        <f t="shared" si="12"/>
        <v>4.3103448275862068E-3</v>
      </c>
      <c r="J13" s="6">
        <v>82</v>
      </c>
      <c r="K13" s="153">
        <f t="shared" si="0"/>
        <v>0.35344827586206895</v>
      </c>
      <c r="L13" s="6">
        <v>208</v>
      </c>
      <c r="M13" s="154">
        <f t="shared" si="1"/>
        <v>0.89655172413793105</v>
      </c>
      <c r="N13" s="6">
        <v>207</v>
      </c>
      <c r="O13" s="154">
        <f t="shared" si="2"/>
        <v>0.89224137931034486</v>
      </c>
      <c r="P13" s="6">
        <v>231</v>
      </c>
      <c r="Q13" s="154">
        <f t="shared" si="3"/>
        <v>0.99568965517241381</v>
      </c>
      <c r="R13" s="6">
        <v>221</v>
      </c>
      <c r="S13" s="154">
        <f t="shared" si="4"/>
        <v>0.95258620689655171</v>
      </c>
      <c r="T13" s="6">
        <v>214</v>
      </c>
      <c r="U13" s="154">
        <f t="shared" si="5"/>
        <v>0.92241379310344829</v>
      </c>
      <c r="V13" s="6">
        <v>215</v>
      </c>
      <c r="W13" s="155">
        <f t="shared" si="6"/>
        <v>0.92672413793103448</v>
      </c>
      <c r="X13" s="6">
        <v>240</v>
      </c>
      <c r="Y13" s="155">
        <f t="shared" si="7"/>
        <v>1.0344827586206897</v>
      </c>
      <c r="Z13" s="6">
        <v>222</v>
      </c>
      <c r="AA13" s="155">
        <f t="shared" si="8"/>
        <v>0.9568965517241379</v>
      </c>
      <c r="AB13" s="6">
        <v>229</v>
      </c>
      <c r="AC13" s="157">
        <f t="shared" si="13"/>
        <v>0.98706896551724133</v>
      </c>
      <c r="AE13" s="6">
        <v>0</v>
      </c>
      <c r="AF13" s="171">
        <f t="shared" si="9"/>
        <v>0</v>
      </c>
      <c r="AH13" s="83">
        <f>cálculos1!O13</f>
        <v>5</v>
      </c>
      <c r="AI13" s="161">
        <f t="shared" si="14"/>
        <v>0.5</v>
      </c>
      <c r="AJ13" s="83">
        <f>cálculos1!P13</f>
        <v>2</v>
      </c>
      <c r="AK13" s="160">
        <f t="shared" si="15"/>
        <v>0.5</v>
      </c>
      <c r="AM13" s="159" t="s">
        <v>45</v>
      </c>
      <c r="AN13" s="159" t="s">
        <v>46</v>
      </c>
    </row>
    <row r="14" spans="1:40">
      <c r="A14" s="99" t="s">
        <v>43</v>
      </c>
      <c r="B14" s="99" t="s">
        <v>59</v>
      </c>
      <c r="C14" s="102">
        <v>391.33333333333331</v>
      </c>
      <c r="D14" s="6">
        <v>237</v>
      </c>
      <c r="E14" s="153">
        <f t="shared" si="10"/>
        <v>0.60562180579216363</v>
      </c>
      <c r="F14" s="6">
        <v>53</v>
      </c>
      <c r="G14" s="153">
        <f t="shared" si="11"/>
        <v>0.13543441226575809</v>
      </c>
      <c r="H14" s="6">
        <v>32</v>
      </c>
      <c r="I14" s="153">
        <f t="shared" si="12"/>
        <v>8.1771720613287913E-2</v>
      </c>
      <c r="J14" s="6">
        <v>248</v>
      </c>
      <c r="K14" s="153">
        <f t="shared" si="0"/>
        <v>0.63373083475298131</v>
      </c>
      <c r="L14" s="6">
        <v>356</v>
      </c>
      <c r="M14" s="154">
        <f t="shared" si="1"/>
        <v>0.90971039182282798</v>
      </c>
      <c r="N14" s="6">
        <v>354</v>
      </c>
      <c r="O14" s="154">
        <f t="shared" si="2"/>
        <v>0.90459965928449748</v>
      </c>
      <c r="P14" s="6">
        <v>380</v>
      </c>
      <c r="Q14" s="154">
        <f t="shared" si="3"/>
        <v>0.97103918228279396</v>
      </c>
      <c r="R14" s="6">
        <v>356</v>
      </c>
      <c r="S14" s="154">
        <f t="shared" si="4"/>
        <v>0.90971039182282798</v>
      </c>
      <c r="T14" s="6">
        <v>294</v>
      </c>
      <c r="U14" s="154">
        <f t="shared" si="5"/>
        <v>0.75127768313458265</v>
      </c>
      <c r="V14" s="6">
        <v>310</v>
      </c>
      <c r="W14" s="155">
        <f t="shared" si="6"/>
        <v>0.79216354344122664</v>
      </c>
      <c r="X14" s="6">
        <v>359</v>
      </c>
      <c r="Y14" s="155">
        <f t="shared" si="7"/>
        <v>0.91737649063032367</v>
      </c>
      <c r="Z14" s="6">
        <v>298</v>
      </c>
      <c r="AA14" s="155">
        <f t="shared" si="8"/>
        <v>0.76149914821124365</v>
      </c>
      <c r="AB14" s="6">
        <v>398</v>
      </c>
      <c r="AC14" s="157">
        <f t="shared" si="13"/>
        <v>1.0170357751277683</v>
      </c>
      <c r="AE14" s="6">
        <v>0</v>
      </c>
      <c r="AF14" s="171">
        <f t="shared" si="9"/>
        <v>0</v>
      </c>
      <c r="AH14" s="83">
        <f>cálculos1!O14</f>
        <v>2</v>
      </c>
      <c r="AI14" s="161">
        <f t="shared" si="14"/>
        <v>0.2</v>
      </c>
      <c r="AJ14" s="83">
        <f>cálculos1!P14</f>
        <v>1</v>
      </c>
      <c r="AK14" s="160">
        <f t="shared" si="15"/>
        <v>0.25</v>
      </c>
      <c r="AM14" s="161">
        <v>0</v>
      </c>
      <c r="AN14" s="6">
        <f>COUNTIF($AI$3:$AI$80,"=0")</f>
        <v>5</v>
      </c>
    </row>
    <row r="15" spans="1:40">
      <c r="A15" s="99" t="s">
        <v>43</v>
      </c>
      <c r="B15" s="99" t="s">
        <v>60</v>
      </c>
      <c r="C15" s="102">
        <v>136</v>
      </c>
      <c r="D15" s="6">
        <v>5</v>
      </c>
      <c r="E15" s="153">
        <f t="shared" si="10"/>
        <v>3.6764705882352942E-2</v>
      </c>
      <c r="F15" s="6">
        <v>1</v>
      </c>
      <c r="G15" s="153">
        <f t="shared" si="11"/>
        <v>7.3529411764705881E-3</v>
      </c>
      <c r="H15" s="6">
        <v>1</v>
      </c>
      <c r="I15" s="153">
        <f t="shared" si="12"/>
        <v>7.3529411764705881E-3</v>
      </c>
      <c r="J15" s="6">
        <v>38</v>
      </c>
      <c r="K15" s="153">
        <f t="shared" si="0"/>
        <v>0.27941176470588236</v>
      </c>
      <c r="L15" s="6">
        <v>137</v>
      </c>
      <c r="M15" s="154">
        <f t="shared" si="1"/>
        <v>1.0073529411764706</v>
      </c>
      <c r="N15" s="6">
        <v>134</v>
      </c>
      <c r="O15" s="154">
        <f t="shared" si="2"/>
        <v>0.98529411764705888</v>
      </c>
      <c r="P15" s="6">
        <v>136</v>
      </c>
      <c r="Q15" s="154">
        <f t="shared" si="3"/>
        <v>1</v>
      </c>
      <c r="R15" s="6">
        <v>132</v>
      </c>
      <c r="S15" s="154">
        <f t="shared" si="4"/>
        <v>0.97058823529411764</v>
      </c>
      <c r="T15" s="6">
        <v>125</v>
      </c>
      <c r="U15" s="154">
        <f t="shared" si="5"/>
        <v>0.91911764705882348</v>
      </c>
      <c r="V15" s="6">
        <v>138</v>
      </c>
      <c r="W15" s="155">
        <f t="shared" si="6"/>
        <v>1.0147058823529411</v>
      </c>
      <c r="X15" s="6">
        <v>137</v>
      </c>
      <c r="Y15" s="155">
        <f t="shared" si="7"/>
        <v>1.0073529411764706</v>
      </c>
      <c r="Z15" s="6">
        <v>123</v>
      </c>
      <c r="AA15" s="155">
        <f t="shared" si="8"/>
        <v>0.90441176470588236</v>
      </c>
      <c r="AB15" s="6">
        <v>142</v>
      </c>
      <c r="AC15" s="157">
        <f t="shared" si="13"/>
        <v>1.0441176470588236</v>
      </c>
      <c r="AE15" s="6">
        <v>1</v>
      </c>
      <c r="AF15" s="171">
        <f t="shared" si="9"/>
        <v>7.3529411764705881E-3</v>
      </c>
      <c r="AH15" s="83">
        <f>cálculos1!O15</f>
        <v>7</v>
      </c>
      <c r="AI15" s="161">
        <f t="shared" si="14"/>
        <v>0.70000000000000007</v>
      </c>
      <c r="AJ15" s="83">
        <f>cálculos1!P15</f>
        <v>4</v>
      </c>
      <c r="AK15" s="160">
        <f t="shared" si="15"/>
        <v>1</v>
      </c>
      <c r="AM15" s="161">
        <v>0.1</v>
      </c>
      <c r="AN15" s="6">
        <f>COUNTIFS($AI$3:$AI$80,"&gt;=0,10",$AI$3:$AI$80,"&lt;0,20")</f>
        <v>7</v>
      </c>
    </row>
    <row r="16" spans="1:40">
      <c r="A16" s="99" t="s">
        <v>49</v>
      </c>
      <c r="B16" s="99" t="s">
        <v>61</v>
      </c>
      <c r="C16" s="102">
        <v>53.333333333333336</v>
      </c>
      <c r="D16" s="6">
        <v>22</v>
      </c>
      <c r="E16" s="153">
        <f t="shared" si="10"/>
        <v>0.41249999999999998</v>
      </c>
      <c r="F16" s="6">
        <v>0</v>
      </c>
      <c r="G16" s="153">
        <f t="shared" si="11"/>
        <v>0</v>
      </c>
      <c r="H16" s="6">
        <v>0</v>
      </c>
      <c r="I16" s="153">
        <f t="shared" si="12"/>
        <v>0</v>
      </c>
      <c r="J16" s="6">
        <v>60</v>
      </c>
      <c r="K16" s="153">
        <f t="shared" si="0"/>
        <v>1.125</v>
      </c>
      <c r="L16" s="6">
        <v>71</v>
      </c>
      <c r="M16" s="154">
        <f t="shared" si="1"/>
        <v>1.33125</v>
      </c>
      <c r="N16" s="6">
        <v>74</v>
      </c>
      <c r="O16" s="154">
        <f t="shared" si="2"/>
        <v>1.3875</v>
      </c>
      <c r="P16" s="6">
        <v>76</v>
      </c>
      <c r="Q16" s="154">
        <f t="shared" si="3"/>
        <v>1.425</v>
      </c>
      <c r="R16" s="6">
        <v>78</v>
      </c>
      <c r="S16" s="154">
        <f t="shared" si="4"/>
        <v>1.4624999999999999</v>
      </c>
      <c r="T16" s="6">
        <v>54</v>
      </c>
      <c r="U16" s="154">
        <f t="shared" si="5"/>
        <v>1.0125</v>
      </c>
      <c r="V16" s="6">
        <v>65</v>
      </c>
      <c r="W16" s="155">
        <f t="shared" si="6"/>
        <v>1.21875</v>
      </c>
      <c r="X16" s="6">
        <v>81</v>
      </c>
      <c r="Y16" s="155">
        <f t="shared" si="7"/>
        <v>1.5187499999999998</v>
      </c>
      <c r="Z16" s="6">
        <v>57</v>
      </c>
      <c r="AA16" s="155">
        <f t="shared" si="8"/>
        <v>1.0687499999999999</v>
      </c>
      <c r="AB16" s="6">
        <v>86</v>
      </c>
      <c r="AC16" s="157">
        <f t="shared" si="13"/>
        <v>1.6124999999999998</v>
      </c>
      <c r="AE16" s="6">
        <v>2</v>
      </c>
      <c r="AF16" s="171">
        <f t="shared" si="9"/>
        <v>3.7499999999999999E-2</v>
      </c>
      <c r="AH16" s="83">
        <f>cálculos1!O16</f>
        <v>10</v>
      </c>
      <c r="AI16" s="161">
        <f t="shared" si="14"/>
        <v>1</v>
      </c>
      <c r="AJ16" s="83">
        <f>cálculos1!P16</f>
        <v>4</v>
      </c>
      <c r="AK16" s="160">
        <f t="shared" si="15"/>
        <v>1</v>
      </c>
      <c r="AM16" s="161">
        <v>0.2</v>
      </c>
      <c r="AN16" s="6">
        <f>COUNTIFS($AI$3:$AI$80,"&gt;=0,20",$AI$3:$AI$80,"&lt;0,30")</f>
        <v>14</v>
      </c>
    </row>
    <row r="17" spans="1:40">
      <c r="A17" s="99" t="s">
        <v>40</v>
      </c>
      <c r="B17" s="99" t="s">
        <v>62</v>
      </c>
      <c r="C17" s="102">
        <v>139.33333333333334</v>
      </c>
      <c r="D17" s="6">
        <v>24</v>
      </c>
      <c r="E17" s="153">
        <f t="shared" si="10"/>
        <v>0.17224880382775118</v>
      </c>
      <c r="F17" s="6">
        <v>3</v>
      </c>
      <c r="G17" s="153">
        <f t="shared" si="11"/>
        <v>2.1531100478468897E-2</v>
      </c>
      <c r="H17" s="6">
        <v>0</v>
      </c>
      <c r="I17" s="153">
        <f t="shared" si="12"/>
        <v>0</v>
      </c>
      <c r="J17" s="6">
        <v>124</v>
      </c>
      <c r="K17" s="153">
        <f t="shared" si="0"/>
        <v>0.88995215311004783</v>
      </c>
      <c r="L17" s="6">
        <v>177</v>
      </c>
      <c r="M17" s="154">
        <f t="shared" si="1"/>
        <v>1.270334928229665</v>
      </c>
      <c r="N17" s="6">
        <v>174</v>
      </c>
      <c r="O17" s="154">
        <f t="shared" si="2"/>
        <v>1.2488038277511961</v>
      </c>
      <c r="P17" s="6">
        <v>148</v>
      </c>
      <c r="Q17" s="154">
        <f t="shared" si="3"/>
        <v>1.062200956937799</v>
      </c>
      <c r="R17" s="6">
        <v>182</v>
      </c>
      <c r="S17" s="154">
        <f t="shared" si="4"/>
        <v>1.3062200956937797</v>
      </c>
      <c r="T17" s="6">
        <v>157</v>
      </c>
      <c r="U17" s="154">
        <f t="shared" si="5"/>
        <v>1.1267942583732056</v>
      </c>
      <c r="V17" s="6">
        <v>175</v>
      </c>
      <c r="W17" s="155">
        <f t="shared" si="6"/>
        <v>1.2559808612440191</v>
      </c>
      <c r="X17" s="6">
        <v>164</v>
      </c>
      <c r="Y17" s="155">
        <f t="shared" si="7"/>
        <v>1.1770334928229664</v>
      </c>
      <c r="Z17" s="6">
        <v>167</v>
      </c>
      <c r="AA17" s="155">
        <f t="shared" si="8"/>
        <v>1.1985645933014353</v>
      </c>
      <c r="AB17" s="6">
        <v>178</v>
      </c>
      <c r="AC17" s="157">
        <f t="shared" si="13"/>
        <v>1.2775119617224879</v>
      </c>
      <c r="AE17" s="6">
        <v>0</v>
      </c>
      <c r="AF17" s="171">
        <f t="shared" si="9"/>
        <v>0</v>
      </c>
      <c r="AH17" s="83">
        <f>cálculos1!O17</f>
        <v>9</v>
      </c>
      <c r="AI17" s="161">
        <f t="shared" si="14"/>
        <v>0.9</v>
      </c>
      <c r="AJ17" s="83">
        <f>cálculos1!P17</f>
        <v>4</v>
      </c>
      <c r="AK17" s="160">
        <f t="shared" si="15"/>
        <v>1</v>
      </c>
      <c r="AM17" s="161">
        <v>0.3</v>
      </c>
      <c r="AN17" s="6">
        <f>COUNTIFS($AI$3:$AI$80,"&gt;=0,30",$AI$3:$AI$80,"&lt;0,40")</f>
        <v>10</v>
      </c>
    </row>
    <row r="18" spans="1:40">
      <c r="A18" s="99" t="s">
        <v>49</v>
      </c>
      <c r="B18" s="99" t="s">
        <v>63</v>
      </c>
      <c r="C18" s="102">
        <v>1605.3333333333333</v>
      </c>
      <c r="D18" s="6">
        <v>3407</v>
      </c>
      <c r="E18" s="153">
        <f t="shared" si="10"/>
        <v>2.1223006644518274</v>
      </c>
      <c r="F18" s="6">
        <v>3013</v>
      </c>
      <c r="G18" s="153">
        <f t="shared" si="11"/>
        <v>1.8768687707641196</v>
      </c>
      <c r="H18" s="6">
        <v>1769</v>
      </c>
      <c r="I18" s="153">
        <f t="shared" si="12"/>
        <v>1.1019518272425251</v>
      </c>
      <c r="J18" s="6">
        <v>3398</v>
      </c>
      <c r="K18" s="153">
        <f t="shared" si="0"/>
        <v>2.1166943521594686</v>
      </c>
      <c r="L18" s="6">
        <v>1474</v>
      </c>
      <c r="M18" s="154">
        <f t="shared" si="1"/>
        <v>0.91818936877076418</v>
      </c>
      <c r="N18" s="6">
        <v>1452</v>
      </c>
      <c r="O18" s="154">
        <f t="shared" si="2"/>
        <v>0.90448504983388711</v>
      </c>
      <c r="P18" s="6">
        <v>1388</v>
      </c>
      <c r="Q18" s="154">
        <f t="shared" si="3"/>
        <v>0.86461794019933558</v>
      </c>
      <c r="R18" s="6">
        <v>1410</v>
      </c>
      <c r="S18" s="154">
        <f t="shared" si="4"/>
        <v>0.87832225913621265</v>
      </c>
      <c r="T18" s="6">
        <v>1105</v>
      </c>
      <c r="U18" s="154">
        <f t="shared" si="5"/>
        <v>0.68833056478405319</v>
      </c>
      <c r="V18" s="6">
        <v>1305</v>
      </c>
      <c r="W18" s="155">
        <f t="shared" si="6"/>
        <v>0.81291528239202659</v>
      </c>
      <c r="X18" s="6">
        <v>1476</v>
      </c>
      <c r="Y18" s="155">
        <f t="shared" si="7"/>
        <v>0.91943521594684385</v>
      </c>
      <c r="Z18" s="6">
        <v>1304</v>
      </c>
      <c r="AA18" s="155">
        <f t="shared" si="8"/>
        <v>0.81229235880398676</v>
      </c>
      <c r="AB18" s="6">
        <v>1533</v>
      </c>
      <c r="AC18" s="157">
        <f t="shared" si="13"/>
        <v>0.95494186046511631</v>
      </c>
      <c r="AE18" s="6">
        <v>28</v>
      </c>
      <c r="AF18" s="171">
        <f t="shared" si="9"/>
        <v>1.7441860465116279E-2</v>
      </c>
      <c r="AH18" s="83">
        <f>cálculos1!O18</f>
        <v>2</v>
      </c>
      <c r="AI18" s="161">
        <f t="shared" si="14"/>
        <v>0.2</v>
      </c>
      <c r="AJ18" s="83">
        <f>cálculos1!P18</f>
        <v>0</v>
      </c>
      <c r="AK18" s="160">
        <f t="shared" si="15"/>
        <v>0</v>
      </c>
      <c r="AM18" s="161">
        <v>0.4</v>
      </c>
      <c r="AN18" s="6">
        <f>COUNTIFS($AI$3:$AI$80,"&gt;=0,40",$AI$3:$AI$80,"&lt;0,50")</f>
        <v>8</v>
      </c>
    </row>
    <row r="19" spans="1:40">
      <c r="A19" s="99" t="s">
        <v>40</v>
      </c>
      <c r="B19" s="99" t="s">
        <v>64</v>
      </c>
      <c r="C19" s="102">
        <v>3178</v>
      </c>
      <c r="D19" s="6">
        <v>1351</v>
      </c>
      <c r="E19" s="153">
        <f t="shared" si="10"/>
        <v>0.42511013215859028</v>
      </c>
      <c r="F19" s="6">
        <v>26</v>
      </c>
      <c r="G19" s="153">
        <f t="shared" si="11"/>
        <v>8.1812460667086209E-3</v>
      </c>
      <c r="H19" s="6">
        <v>6</v>
      </c>
      <c r="I19" s="153">
        <f t="shared" si="12"/>
        <v>1.8879798615481435E-3</v>
      </c>
      <c r="J19" s="6">
        <v>1322</v>
      </c>
      <c r="K19" s="153">
        <f t="shared" si="0"/>
        <v>0.41598489616110762</v>
      </c>
      <c r="L19" s="6">
        <v>2575</v>
      </c>
      <c r="M19" s="154">
        <f t="shared" si="1"/>
        <v>0.8102580239144116</v>
      </c>
      <c r="N19" s="6">
        <v>2567</v>
      </c>
      <c r="O19" s="154">
        <f t="shared" si="2"/>
        <v>0.80774071743234743</v>
      </c>
      <c r="P19" s="6">
        <v>2569</v>
      </c>
      <c r="Q19" s="154">
        <f t="shared" si="3"/>
        <v>0.80837004405286339</v>
      </c>
      <c r="R19" s="6">
        <v>2652</v>
      </c>
      <c r="S19" s="154">
        <f t="shared" si="4"/>
        <v>0.8344870988042794</v>
      </c>
      <c r="T19" s="6">
        <v>2263</v>
      </c>
      <c r="U19" s="154">
        <f t="shared" si="5"/>
        <v>0.71208307111390812</v>
      </c>
      <c r="V19" s="6">
        <v>2679</v>
      </c>
      <c r="W19" s="155">
        <f t="shared" si="6"/>
        <v>0.84298300818124605</v>
      </c>
      <c r="X19" s="6">
        <v>3076</v>
      </c>
      <c r="Y19" s="155">
        <f t="shared" si="7"/>
        <v>0.96790434235368161</v>
      </c>
      <c r="Z19" s="6">
        <v>2692</v>
      </c>
      <c r="AA19" s="155">
        <f t="shared" si="8"/>
        <v>0.84707363121460033</v>
      </c>
      <c r="AB19" s="6">
        <v>2928</v>
      </c>
      <c r="AC19" s="157">
        <f t="shared" si="13"/>
        <v>0.92133417243549398</v>
      </c>
      <c r="AE19" s="6">
        <v>52</v>
      </c>
      <c r="AF19" s="171">
        <f t="shared" si="9"/>
        <v>1.6362492133417242E-2</v>
      </c>
      <c r="AH19" s="83">
        <f>cálculos1!O19</f>
        <v>2</v>
      </c>
      <c r="AI19" s="161">
        <f t="shared" si="14"/>
        <v>0.2</v>
      </c>
      <c r="AJ19" s="83">
        <f>cálculos1!P19</f>
        <v>1</v>
      </c>
      <c r="AK19" s="160">
        <f t="shared" si="15"/>
        <v>0.25</v>
      </c>
      <c r="AM19" s="161">
        <v>0.5</v>
      </c>
      <c r="AN19" s="6">
        <f>COUNTIFS($AI$3:$AI$80,"&gt;=0,50",$AI$3:$AI$80,"&lt;0,60")</f>
        <v>10</v>
      </c>
    </row>
    <row r="20" spans="1:40">
      <c r="A20" s="99" t="s">
        <v>49</v>
      </c>
      <c r="B20" s="99" t="s">
        <v>65</v>
      </c>
      <c r="C20" s="102">
        <v>280</v>
      </c>
      <c r="D20" s="6">
        <v>208</v>
      </c>
      <c r="E20" s="153">
        <f t="shared" si="10"/>
        <v>0.74285714285714288</v>
      </c>
      <c r="F20" s="6">
        <v>134</v>
      </c>
      <c r="G20" s="153">
        <f t="shared" si="11"/>
        <v>0.47857142857142859</v>
      </c>
      <c r="H20" s="6">
        <v>86</v>
      </c>
      <c r="I20" s="153">
        <f t="shared" si="12"/>
        <v>0.30714285714285716</v>
      </c>
      <c r="J20" s="6">
        <v>222</v>
      </c>
      <c r="K20" s="153">
        <f t="shared" si="0"/>
        <v>0.79285714285714282</v>
      </c>
      <c r="L20" s="6">
        <v>295</v>
      </c>
      <c r="M20" s="154">
        <f t="shared" si="1"/>
        <v>1.0535714285714286</v>
      </c>
      <c r="N20" s="6">
        <v>295</v>
      </c>
      <c r="O20" s="154">
        <f t="shared" si="2"/>
        <v>1.0535714285714286</v>
      </c>
      <c r="P20" s="6">
        <v>286</v>
      </c>
      <c r="Q20" s="154">
        <f t="shared" si="3"/>
        <v>1.0214285714285714</v>
      </c>
      <c r="R20" s="6">
        <v>295</v>
      </c>
      <c r="S20" s="154">
        <f t="shared" si="4"/>
        <v>1.0535714285714286</v>
      </c>
      <c r="T20" s="6">
        <v>243</v>
      </c>
      <c r="U20" s="154">
        <f t="shared" si="5"/>
        <v>0.86785714285714288</v>
      </c>
      <c r="V20" s="6">
        <v>268</v>
      </c>
      <c r="W20" s="155">
        <f t="shared" si="6"/>
        <v>0.95714285714285718</v>
      </c>
      <c r="X20" s="6">
        <v>288</v>
      </c>
      <c r="Y20" s="155">
        <f t="shared" si="7"/>
        <v>1.0285714285714285</v>
      </c>
      <c r="Z20" s="6">
        <v>277</v>
      </c>
      <c r="AA20" s="155">
        <f t="shared" si="8"/>
        <v>0.98928571428571432</v>
      </c>
      <c r="AB20" s="6">
        <v>299</v>
      </c>
      <c r="AC20" s="157">
        <f t="shared" si="13"/>
        <v>1.0678571428571428</v>
      </c>
      <c r="AE20" s="6">
        <v>2</v>
      </c>
      <c r="AF20" s="171">
        <f t="shared" si="9"/>
        <v>7.1428571428571426E-3</v>
      </c>
      <c r="AH20" s="83">
        <f>cálculos1!O20</f>
        <v>8</v>
      </c>
      <c r="AI20" s="161">
        <f t="shared" si="14"/>
        <v>0.8</v>
      </c>
      <c r="AJ20" s="83">
        <f>cálculos1!P20</f>
        <v>4</v>
      </c>
      <c r="AK20" s="160">
        <f t="shared" si="15"/>
        <v>1</v>
      </c>
      <c r="AM20" s="161">
        <v>0.6</v>
      </c>
      <c r="AN20" s="6">
        <f>COUNTIFS($AI$3:$AI$80,"&gt;=0,60",$AI$3:$AI$80,"&lt;0,70")</f>
        <v>4</v>
      </c>
    </row>
    <row r="21" spans="1:40">
      <c r="A21" s="99" t="s">
        <v>47</v>
      </c>
      <c r="B21" s="99" t="s">
        <v>66</v>
      </c>
      <c r="C21" s="102">
        <v>1002</v>
      </c>
      <c r="D21" s="6">
        <v>2449</v>
      </c>
      <c r="E21" s="153">
        <f t="shared" si="10"/>
        <v>2.4441117764471056</v>
      </c>
      <c r="F21" s="6">
        <v>1893</v>
      </c>
      <c r="G21" s="153">
        <f t="shared" si="11"/>
        <v>1.8892215568862276</v>
      </c>
      <c r="H21" s="6">
        <v>1547</v>
      </c>
      <c r="I21" s="153">
        <f t="shared" si="12"/>
        <v>1.5439121756487026</v>
      </c>
      <c r="J21" s="6">
        <v>2424</v>
      </c>
      <c r="K21" s="153">
        <f t="shared" si="0"/>
        <v>2.4191616766467066</v>
      </c>
      <c r="L21" s="6">
        <v>956</v>
      </c>
      <c r="M21" s="154">
        <f t="shared" si="1"/>
        <v>0.95409181636726548</v>
      </c>
      <c r="N21" s="6">
        <v>952</v>
      </c>
      <c r="O21" s="154">
        <f t="shared" si="2"/>
        <v>0.95009980039920161</v>
      </c>
      <c r="P21" s="6">
        <v>971</v>
      </c>
      <c r="Q21" s="154">
        <f t="shared" si="3"/>
        <v>0.96906187624750495</v>
      </c>
      <c r="R21" s="6">
        <v>968</v>
      </c>
      <c r="S21" s="154">
        <f t="shared" si="4"/>
        <v>0.96606786427145708</v>
      </c>
      <c r="T21" s="6">
        <v>782</v>
      </c>
      <c r="U21" s="154">
        <f t="shared" si="5"/>
        <v>0.780439121756487</v>
      </c>
      <c r="V21" s="6">
        <v>848</v>
      </c>
      <c r="W21" s="155">
        <f t="shared" si="6"/>
        <v>0.84630738522954096</v>
      </c>
      <c r="X21" s="6">
        <v>925</v>
      </c>
      <c r="Y21" s="155">
        <f t="shared" si="7"/>
        <v>0.92315369261477043</v>
      </c>
      <c r="Z21" s="6">
        <v>870</v>
      </c>
      <c r="AA21" s="155">
        <f t="shared" si="8"/>
        <v>0.86826347305389218</v>
      </c>
      <c r="AB21" s="6">
        <v>998</v>
      </c>
      <c r="AC21" s="157">
        <f t="shared" si="13"/>
        <v>0.99600798403193613</v>
      </c>
      <c r="AE21" s="6">
        <v>18</v>
      </c>
      <c r="AF21" s="171">
        <f t="shared" si="9"/>
        <v>1.7964071856287425E-2</v>
      </c>
      <c r="AH21" s="83">
        <f>cálculos1!O21</f>
        <v>6</v>
      </c>
      <c r="AI21" s="161">
        <f t="shared" si="14"/>
        <v>0.60000000000000009</v>
      </c>
      <c r="AJ21" s="83">
        <f>cálculos1!P21</f>
        <v>3</v>
      </c>
      <c r="AK21" s="160">
        <f t="shared" si="15"/>
        <v>0.75</v>
      </c>
      <c r="AM21" s="161">
        <v>0.7</v>
      </c>
      <c r="AN21" s="6">
        <f>COUNTIFS($AI$3:$AI$80,"&gt;=0,70",$AI$3:$AI$80,"&lt;0,80")</f>
        <v>5</v>
      </c>
    </row>
    <row r="22" spans="1:40">
      <c r="A22" s="99" t="s">
        <v>43</v>
      </c>
      <c r="B22" s="99" t="s">
        <v>67</v>
      </c>
      <c r="C22" s="102">
        <v>238</v>
      </c>
      <c r="D22" s="6">
        <v>4</v>
      </c>
      <c r="E22" s="153">
        <f t="shared" si="10"/>
        <v>1.680672268907563E-2</v>
      </c>
      <c r="F22" s="6">
        <v>0</v>
      </c>
      <c r="G22" s="153">
        <f t="shared" si="11"/>
        <v>0</v>
      </c>
      <c r="H22" s="6">
        <v>0</v>
      </c>
      <c r="I22" s="153">
        <f t="shared" si="12"/>
        <v>0</v>
      </c>
      <c r="J22" s="6">
        <v>10</v>
      </c>
      <c r="K22" s="153">
        <f t="shared" si="0"/>
        <v>4.2016806722689079E-2</v>
      </c>
      <c r="L22" s="6">
        <v>245</v>
      </c>
      <c r="M22" s="154">
        <f t="shared" si="1"/>
        <v>1.0294117647058822</v>
      </c>
      <c r="N22" s="6">
        <v>245</v>
      </c>
      <c r="O22" s="154">
        <f t="shared" si="2"/>
        <v>1.0294117647058822</v>
      </c>
      <c r="P22" s="6">
        <v>246</v>
      </c>
      <c r="Q22" s="154">
        <f t="shared" si="3"/>
        <v>1.0336134453781514</v>
      </c>
      <c r="R22" s="6">
        <v>249</v>
      </c>
      <c r="S22" s="154">
        <f t="shared" si="4"/>
        <v>1.046218487394958</v>
      </c>
      <c r="T22" s="6">
        <v>249</v>
      </c>
      <c r="U22" s="154">
        <f t="shared" si="5"/>
        <v>1.046218487394958</v>
      </c>
      <c r="V22" s="6">
        <v>261</v>
      </c>
      <c r="W22" s="155">
        <f t="shared" si="6"/>
        <v>1.096638655462185</v>
      </c>
      <c r="X22" s="6">
        <v>270</v>
      </c>
      <c r="Y22" s="155">
        <f t="shared" si="7"/>
        <v>1.134453781512605</v>
      </c>
      <c r="Z22" s="6">
        <v>275</v>
      </c>
      <c r="AA22" s="155">
        <f t="shared" si="8"/>
        <v>1.1554621848739495</v>
      </c>
      <c r="AB22" s="6">
        <v>284</v>
      </c>
      <c r="AC22" s="157">
        <f t="shared" si="13"/>
        <v>1.1932773109243697</v>
      </c>
      <c r="AE22" s="6">
        <v>0</v>
      </c>
      <c r="AF22" s="171">
        <f t="shared" si="9"/>
        <v>0</v>
      </c>
      <c r="AH22" s="83">
        <f>cálculos1!O22</f>
        <v>9</v>
      </c>
      <c r="AI22" s="161">
        <f t="shared" si="14"/>
        <v>0.9</v>
      </c>
      <c r="AJ22" s="83">
        <f>cálculos1!P22</f>
        <v>4</v>
      </c>
      <c r="AK22" s="160">
        <f t="shared" si="15"/>
        <v>1</v>
      </c>
      <c r="AM22" s="161">
        <v>0.8</v>
      </c>
      <c r="AN22" s="6">
        <f>COUNTIFS($AI$3:$AI$80,"&gt;=0,80",$AI$3:$AI$80,"&lt;0,90")</f>
        <v>4</v>
      </c>
    </row>
    <row r="23" spans="1:40">
      <c r="A23" s="99" t="s">
        <v>40</v>
      </c>
      <c r="B23" s="99" t="s">
        <v>68</v>
      </c>
      <c r="C23" s="102">
        <v>116</v>
      </c>
      <c r="D23" s="6">
        <v>6</v>
      </c>
      <c r="E23" s="153">
        <f t="shared" si="10"/>
        <v>5.1724137931034482E-2</v>
      </c>
      <c r="F23" s="6">
        <v>0</v>
      </c>
      <c r="G23" s="153">
        <f t="shared" si="11"/>
        <v>0</v>
      </c>
      <c r="H23" s="6">
        <v>0</v>
      </c>
      <c r="I23" s="153">
        <f t="shared" si="12"/>
        <v>0</v>
      </c>
      <c r="J23" s="6">
        <v>63</v>
      </c>
      <c r="K23" s="153">
        <f t="shared" si="0"/>
        <v>0.5431034482758621</v>
      </c>
      <c r="L23" s="6">
        <v>98</v>
      </c>
      <c r="M23" s="154">
        <f t="shared" si="1"/>
        <v>0.84482758620689657</v>
      </c>
      <c r="N23" s="6">
        <v>97</v>
      </c>
      <c r="O23" s="154">
        <f t="shared" si="2"/>
        <v>0.83620689655172409</v>
      </c>
      <c r="P23" s="6">
        <v>100</v>
      </c>
      <c r="Q23" s="154">
        <f t="shared" si="3"/>
        <v>0.86206896551724133</v>
      </c>
      <c r="R23" s="6">
        <v>99</v>
      </c>
      <c r="S23" s="154">
        <f t="shared" si="4"/>
        <v>0.85344827586206895</v>
      </c>
      <c r="T23" s="6">
        <v>81</v>
      </c>
      <c r="U23" s="154">
        <f t="shared" si="5"/>
        <v>0.69827586206896552</v>
      </c>
      <c r="V23" s="6">
        <v>112</v>
      </c>
      <c r="W23" s="155">
        <f t="shared" si="6"/>
        <v>0.96551724137931039</v>
      </c>
      <c r="X23" s="6">
        <v>105</v>
      </c>
      <c r="Y23" s="155">
        <f t="shared" si="7"/>
        <v>0.90517241379310343</v>
      </c>
      <c r="Z23" s="6">
        <v>117</v>
      </c>
      <c r="AA23" s="155">
        <f t="shared" si="8"/>
        <v>1.0086206896551724</v>
      </c>
      <c r="AB23" s="6">
        <v>109</v>
      </c>
      <c r="AC23" s="157">
        <f t="shared" si="13"/>
        <v>0.93965517241379315</v>
      </c>
      <c r="AE23" s="6">
        <v>5</v>
      </c>
      <c r="AF23" s="171">
        <f t="shared" si="9"/>
        <v>4.3103448275862072E-2</v>
      </c>
      <c r="AH23" s="83">
        <f>cálculos1!O23</f>
        <v>3</v>
      </c>
      <c r="AI23" s="161">
        <f t="shared" si="14"/>
        <v>0.30000000000000004</v>
      </c>
      <c r="AJ23" s="83">
        <f>cálculos1!P23</f>
        <v>0</v>
      </c>
      <c r="AK23" s="160">
        <f t="shared" si="15"/>
        <v>0</v>
      </c>
      <c r="AM23" s="161">
        <v>0.9</v>
      </c>
      <c r="AN23" s="6">
        <f>COUNTIFS($AI$3:$AI$80,"&gt;=0,90",$AI$3:$AI$80,"&lt;1,0")</f>
        <v>10</v>
      </c>
    </row>
    <row r="24" spans="1:40">
      <c r="A24" s="99" t="s">
        <v>49</v>
      </c>
      <c r="B24" s="99" t="s">
        <v>69</v>
      </c>
      <c r="C24" s="102">
        <v>38.666666666666664</v>
      </c>
      <c r="D24" s="6">
        <v>28</v>
      </c>
      <c r="E24" s="153">
        <f t="shared" si="10"/>
        <v>0.72413793103448276</v>
      </c>
      <c r="F24" s="6">
        <v>0</v>
      </c>
      <c r="G24" s="153">
        <f t="shared" si="11"/>
        <v>0</v>
      </c>
      <c r="H24" s="6">
        <v>0</v>
      </c>
      <c r="I24" s="153">
        <f t="shared" si="12"/>
        <v>0</v>
      </c>
      <c r="J24" s="6">
        <v>31</v>
      </c>
      <c r="K24" s="153">
        <f t="shared" si="0"/>
        <v>0.80172413793103459</v>
      </c>
      <c r="L24" s="6">
        <v>54</v>
      </c>
      <c r="M24" s="154">
        <f t="shared" si="1"/>
        <v>1.396551724137931</v>
      </c>
      <c r="N24" s="6">
        <v>54</v>
      </c>
      <c r="O24" s="154">
        <f t="shared" si="2"/>
        <v>1.396551724137931</v>
      </c>
      <c r="P24" s="6">
        <v>54</v>
      </c>
      <c r="Q24" s="154">
        <f t="shared" si="3"/>
        <v>1.396551724137931</v>
      </c>
      <c r="R24" s="6">
        <v>55</v>
      </c>
      <c r="S24" s="154">
        <f t="shared" si="4"/>
        <v>1.4224137931034484</v>
      </c>
      <c r="T24" s="6">
        <v>43</v>
      </c>
      <c r="U24" s="154">
        <f t="shared" si="5"/>
        <v>1.1120689655172415</v>
      </c>
      <c r="V24" s="6">
        <v>37</v>
      </c>
      <c r="W24" s="155">
        <f t="shared" si="6"/>
        <v>0.95689655172413801</v>
      </c>
      <c r="X24" s="6">
        <v>45</v>
      </c>
      <c r="Y24" s="155">
        <f t="shared" si="7"/>
        <v>1.163793103448276</v>
      </c>
      <c r="Z24" s="6">
        <v>38</v>
      </c>
      <c r="AA24" s="155">
        <f t="shared" si="8"/>
        <v>0.98275862068965525</v>
      </c>
      <c r="AB24" s="6">
        <v>54</v>
      </c>
      <c r="AC24" s="157">
        <f t="shared" si="13"/>
        <v>1.396551724137931</v>
      </c>
      <c r="AE24" s="6">
        <v>1</v>
      </c>
      <c r="AF24" s="171">
        <f t="shared" si="9"/>
        <v>2.5862068965517244E-2</v>
      </c>
      <c r="AH24" s="83">
        <f>cálculos1!O24</f>
        <v>9</v>
      </c>
      <c r="AI24" s="161">
        <f t="shared" si="14"/>
        <v>0.9</v>
      </c>
      <c r="AJ24" s="83">
        <f>cálculos1!P24</f>
        <v>4</v>
      </c>
      <c r="AK24" s="160">
        <f t="shared" si="15"/>
        <v>1</v>
      </c>
      <c r="AM24" s="161">
        <v>1</v>
      </c>
      <c r="AN24" s="6">
        <f>COUNTIF($AI$3:$AI$80,"&gt;=1,0")</f>
        <v>1</v>
      </c>
    </row>
    <row r="25" spans="1:40">
      <c r="A25" s="99" t="s">
        <v>40</v>
      </c>
      <c r="B25" s="99" t="s">
        <v>70</v>
      </c>
      <c r="C25" s="102">
        <v>285.33333333333331</v>
      </c>
      <c r="D25" s="6">
        <v>26</v>
      </c>
      <c r="E25" s="153">
        <f t="shared" si="10"/>
        <v>9.1121495327102814E-2</v>
      </c>
      <c r="F25" s="6">
        <v>3</v>
      </c>
      <c r="G25" s="153">
        <f t="shared" si="11"/>
        <v>1.0514018691588786E-2</v>
      </c>
      <c r="H25" s="6">
        <v>0</v>
      </c>
      <c r="I25" s="153">
        <f t="shared" si="12"/>
        <v>0</v>
      </c>
      <c r="J25" s="6">
        <v>56</v>
      </c>
      <c r="K25" s="153">
        <f t="shared" si="0"/>
        <v>0.19626168224299068</v>
      </c>
      <c r="L25" s="6">
        <v>256</v>
      </c>
      <c r="M25" s="154">
        <f t="shared" si="1"/>
        <v>0.89719626168224309</v>
      </c>
      <c r="N25" s="6">
        <v>251</v>
      </c>
      <c r="O25" s="154">
        <f t="shared" si="2"/>
        <v>0.87967289719626174</v>
      </c>
      <c r="P25" s="6">
        <v>265</v>
      </c>
      <c r="Q25" s="154">
        <f t="shared" si="3"/>
        <v>0.92873831775700944</v>
      </c>
      <c r="R25" s="6">
        <v>247</v>
      </c>
      <c r="S25" s="154">
        <f t="shared" si="4"/>
        <v>0.86565420560747675</v>
      </c>
      <c r="T25" s="6">
        <v>244</v>
      </c>
      <c r="U25" s="154">
        <f t="shared" si="5"/>
        <v>0.85514018691588789</v>
      </c>
      <c r="V25" s="6">
        <v>280</v>
      </c>
      <c r="W25" s="155">
        <f t="shared" si="6"/>
        <v>0.98130841121495338</v>
      </c>
      <c r="X25" s="6">
        <v>290</v>
      </c>
      <c r="Y25" s="155">
        <f t="shared" si="7"/>
        <v>1.016355140186916</v>
      </c>
      <c r="Z25" s="6">
        <v>258</v>
      </c>
      <c r="AA25" s="155">
        <f t="shared" si="8"/>
        <v>0.90420560747663559</v>
      </c>
      <c r="AB25" s="6">
        <v>279</v>
      </c>
      <c r="AC25" s="157">
        <f t="shared" si="13"/>
        <v>0.97780373831775702</v>
      </c>
      <c r="AE25" s="6">
        <v>16</v>
      </c>
      <c r="AF25" s="171">
        <f t="shared" si="9"/>
        <v>5.6074766355140193E-2</v>
      </c>
      <c r="AH25" s="83">
        <f>cálculos1!O25</f>
        <v>3</v>
      </c>
      <c r="AI25" s="161">
        <f t="shared" si="14"/>
        <v>0.30000000000000004</v>
      </c>
      <c r="AJ25" s="83">
        <f>cálculos1!P25</f>
        <v>1</v>
      </c>
      <c r="AK25" s="160">
        <f t="shared" si="15"/>
        <v>0.25</v>
      </c>
    </row>
    <row r="26" spans="1:40">
      <c r="A26" s="99" t="s">
        <v>49</v>
      </c>
      <c r="B26" s="99" t="s">
        <v>71</v>
      </c>
      <c r="C26" s="102">
        <v>62.666666666666664</v>
      </c>
      <c r="D26" s="6">
        <v>34</v>
      </c>
      <c r="E26" s="153">
        <f t="shared" si="10"/>
        <v>0.54255319148936176</v>
      </c>
      <c r="F26" s="6">
        <v>1</v>
      </c>
      <c r="G26" s="153">
        <f t="shared" si="11"/>
        <v>1.5957446808510641E-2</v>
      </c>
      <c r="H26" s="6">
        <v>0</v>
      </c>
      <c r="I26" s="153">
        <f t="shared" si="12"/>
        <v>0</v>
      </c>
      <c r="J26" s="6">
        <v>44</v>
      </c>
      <c r="K26" s="153">
        <f t="shared" si="0"/>
        <v>0.7021276595744681</v>
      </c>
      <c r="L26" s="6">
        <v>60</v>
      </c>
      <c r="M26" s="154">
        <f t="shared" si="1"/>
        <v>0.95744680851063835</v>
      </c>
      <c r="N26" s="6">
        <v>59</v>
      </c>
      <c r="O26" s="154">
        <f t="shared" si="2"/>
        <v>0.94148936170212771</v>
      </c>
      <c r="P26" s="6">
        <v>59</v>
      </c>
      <c r="Q26" s="154">
        <f t="shared" si="3"/>
        <v>0.94148936170212771</v>
      </c>
      <c r="R26" s="6">
        <v>58</v>
      </c>
      <c r="S26" s="154">
        <f t="shared" si="4"/>
        <v>0.92553191489361708</v>
      </c>
      <c r="T26" s="6">
        <v>44</v>
      </c>
      <c r="U26" s="154">
        <f t="shared" si="5"/>
        <v>0.7021276595744681</v>
      </c>
      <c r="V26" s="6">
        <v>77</v>
      </c>
      <c r="W26" s="155">
        <f t="shared" si="6"/>
        <v>1.2287234042553192</v>
      </c>
      <c r="X26" s="6">
        <v>79</v>
      </c>
      <c r="Y26" s="155">
        <f t="shared" si="7"/>
        <v>1.2606382978723405</v>
      </c>
      <c r="Z26" s="6">
        <v>74</v>
      </c>
      <c r="AA26" s="155">
        <f t="shared" si="8"/>
        <v>1.1808510638297873</v>
      </c>
      <c r="AB26" s="6">
        <v>66</v>
      </c>
      <c r="AC26" s="157">
        <f t="shared" si="13"/>
        <v>1.0531914893617023</v>
      </c>
      <c r="AE26" s="6">
        <v>4</v>
      </c>
      <c r="AF26" s="171">
        <f t="shared" si="9"/>
        <v>6.3829787234042562E-2</v>
      </c>
      <c r="AH26" s="83">
        <f>cálculos1!O26</f>
        <v>5</v>
      </c>
      <c r="AI26" s="161">
        <f t="shared" si="14"/>
        <v>0.5</v>
      </c>
      <c r="AJ26" s="83">
        <f>cálculos1!P26</f>
        <v>2</v>
      </c>
      <c r="AK26" s="160">
        <f t="shared" si="15"/>
        <v>0.5</v>
      </c>
    </row>
    <row r="27" spans="1:40">
      <c r="A27" s="99" t="s">
        <v>43</v>
      </c>
      <c r="B27" s="99" t="s">
        <v>72</v>
      </c>
      <c r="C27" s="102">
        <v>174.66666666666666</v>
      </c>
      <c r="D27" s="6">
        <v>67</v>
      </c>
      <c r="E27" s="153">
        <f t="shared" si="10"/>
        <v>0.38358778625954199</v>
      </c>
      <c r="F27" s="6">
        <v>0</v>
      </c>
      <c r="G27" s="153">
        <f t="shared" si="11"/>
        <v>0</v>
      </c>
      <c r="H27" s="6">
        <v>0</v>
      </c>
      <c r="I27" s="153">
        <f t="shared" si="12"/>
        <v>0</v>
      </c>
      <c r="J27" s="6">
        <v>67</v>
      </c>
      <c r="K27" s="153">
        <f t="shared" si="0"/>
        <v>0.38358778625954199</v>
      </c>
      <c r="L27" s="6">
        <v>152</v>
      </c>
      <c r="M27" s="154">
        <f t="shared" si="1"/>
        <v>0.87022900763358779</v>
      </c>
      <c r="N27" s="6">
        <v>154</v>
      </c>
      <c r="O27" s="154">
        <f t="shared" si="2"/>
        <v>0.88167938931297718</v>
      </c>
      <c r="P27" s="6">
        <v>153</v>
      </c>
      <c r="Q27" s="154">
        <f t="shared" si="3"/>
        <v>0.87595419847328249</v>
      </c>
      <c r="R27" s="6">
        <v>154</v>
      </c>
      <c r="S27" s="154">
        <f t="shared" si="4"/>
        <v>0.88167938931297718</v>
      </c>
      <c r="T27" s="6">
        <v>142</v>
      </c>
      <c r="U27" s="154">
        <f t="shared" si="5"/>
        <v>0.8129770992366413</v>
      </c>
      <c r="V27" s="6">
        <v>188</v>
      </c>
      <c r="W27" s="155">
        <f t="shared" si="6"/>
        <v>1.0763358778625955</v>
      </c>
      <c r="X27" s="6">
        <v>176</v>
      </c>
      <c r="Y27" s="155">
        <f t="shared" si="7"/>
        <v>1.0076335877862597</v>
      </c>
      <c r="Z27" s="6">
        <v>160</v>
      </c>
      <c r="AA27" s="155">
        <f t="shared" si="8"/>
        <v>0.91603053435114512</v>
      </c>
      <c r="AB27" s="6">
        <v>157</v>
      </c>
      <c r="AC27" s="157">
        <f t="shared" si="13"/>
        <v>0.89885496183206115</v>
      </c>
      <c r="AE27" s="6">
        <v>2</v>
      </c>
      <c r="AF27" s="171">
        <f t="shared" si="9"/>
        <v>1.1450381679389313E-2</v>
      </c>
      <c r="AH27" s="83">
        <f>cálculos1!O27</f>
        <v>2</v>
      </c>
      <c r="AI27" s="161">
        <f t="shared" si="14"/>
        <v>0.2</v>
      </c>
      <c r="AJ27" s="83">
        <f>cálculos1!P27</f>
        <v>1</v>
      </c>
      <c r="AK27" s="160">
        <f t="shared" si="15"/>
        <v>0.25</v>
      </c>
    </row>
    <row r="28" spans="1:40">
      <c r="A28" s="99" t="s">
        <v>40</v>
      </c>
      <c r="B28" s="99" t="s">
        <v>73</v>
      </c>
      <c r="C28" s="102">
        <v>149.33333333333334</v>
      </c>
      <c r="D28" s="6">
        <v>20</v>
      </c>
      <c r="E28" s="153">
        <f t="shared" si="10"/>
        <v>0.13392857142857142</v>
      </c>
      <c r="F28" s="6">
        <v>3</v>
      </c>
      <c r="G28" s="153">
        <f t="shared" si="11"/>
        <v>2.0089285714285712E-2</v>
      </c>
      <c r="H28" s="6">
        <v>0</v>
      </c>
      <c r="I28" s="153">
        <f t="shared" si="12"/>
        <v>0</v>
      </c>
      <c r="J28" s="6">
        <v>18</v>
      </c>
      <c r="K28" s="153">
        <f t="shared" si="0"/>
        <v>0.12053571428571427</v>
      </c>
      <c r="L28" s="6">
        <v>134</v>
      </c>
      <c r="M28" s="154">
        <f t="shared" si="1"/>
        <v>0.89732142857142849</v>
      </c>
      <c r="N28" s="6">
        <v>136</v>
      </c>
      <c r="O28" s="154">
        <f t="shared" si="2"/>
        <v>0.9107142857142857</v>
      </c>
      <c r="P28" s="6">
        <v>129</v>
      </c>
      <c r="Q28" s="154">
        <f t="shared" si="3"/>
        <v>0.8638392857142857</v>
      </c>
      <c r="R28" s="6">
        <v>161</v>
      </c>
      <c r="S28" s="154">
        <f t="shared" si="4"/>
        <v>1.078125</v>
      </c>
      <c r="T28" s="6">
        <v>114</v>
      </c>
      <c r="U28" s="154">
        <f t="shared" si="5"/>
        <v>0.7633928571428571</v>
      </c>
      <c r="V28" s="6">
        <v>175</v>
      </c>
      <c r="W28" s="155">
        <f t="shared" si="6"/>
        <v>1.171875</v>
      </c>
      <c r="X28" s="6">
        <v>180</v>
      </c>
      <c r="Y28" s="155">
        <f t="shared" si="7"/>
        <v>1.2053571428571428</v>
      </c>
      <c r="Z28" s="6">
        <v>165</v>
      </c>
      <c r="AA28" s="155">
        <f t="shared" si="8"/>
        <v>1.1049107142857142</v>
      </c>
      <c r="AB28" s="6">
        <v>154</v>
      </c>
      <c r="AC28" s="157">
        <f t="shared" si="13"/>
        <v>1.03125</v>
      </c>
      <c r="AE28" s="6">
        <v>5</v>
      </c>
      <c r="AF28" s="171">
        <f t="shared" si="9"/>
        <v>3.3482142857142856E-2</v>
      </c>
      <c r="AH28" s="83">
        <f>cálculos1!O28</f>
        <v>5</v>
      </c>
      <c r="AI28" s="161">
        <f t="shared" si="14"/>
        <v>0.5</v>
      </c>
      <c r="AJ28" s="83">
        <f>cálculos1!P28</f>
        <v>1</v>
      </c>
      <c r="AK28" s="160">
        <f t="shared" si="15"/>
        <v>0.25</v>
      </c>
    </row>
    <row r="29" spans="1:40">
      <c r="A29" s="99" t="s">
        <v>47</v>
      </c>
      <c r="B29" s="99" t="s">
        <v>74</v>
      </c>
      <c r="C29" s="102">
        <v>78</v>
      </c>
      <c r="D29" s="6">
        <v>29</v>
      </c>
      <c r="E29" s="153">
        <f t="shared" si="10"/>
        <v>0.37179487179487181</v>
      </c>
      <c r="F29" s="6">
        <v>2</v>
      </c>
      <c r="G29" s="153">
        <f t="shared" si="11"/>
        <v>2.564102564102564E-2</v>
      </c>
      <c r="H29" s="6">
        <v>1</v>
      </c>
      <c r="I29" s="153">
        <f t="shared" si="12"/>
        <v>1.282051282051282E-2</v>
      </c>
      <c r="J29" s="6">
        <v>22</v>
      </c>
      <c r="K29" s="153">
        <f t="shared" si="0"/>
        <v>0.28205128205128205</v>
      </c>
      <c r="L29" s="6">
        <v>101</v>
      </c>
      <c r="M29" s="154">
        <f t="shared" si="1"/>
        <v>1.2948717948717949</v>
      </c>
      <c r="N29" s="6">
        <v>101</v>
      </c>
      <c r="O29" s="154">
        <f t="shared" si="2"/>
        <v>1.2948717948717949</v>
      </c>
      <c r="P29" s="6">
        <v>79</v>
      </c>
      <c r="Q29" s="154">
        <f t="shared" si="3"/>
        <v>1.0128205128205128</v>
      </c>
      <c r="R29" s="6">
        <v>100</v>
      </c>
      <c r="S29" s="154">
        <f t="shared" si="4"/>
        <v>1.2820512820512822</v>
      </c>
      <c r="T29" s="6">
        <v>97</v>
      </c>
      <c r="U29" s="154">
        <f t="shared" si="5"/>
        <v>1.2435897435897436</v>
      </c>
      <c r="V29" s="6">
        <v>69</v>
      </c>
      <c r="W29" s="155">
        <f t="shared" si="6"/>
        <v>0.88461538461538458</v>
      </c>
      <c r="X29" s="6">
        <v>96</v>
      </c>
      <c r="Y29" s="155">
        <f t="shared" si="7"/>
        <v>1.2307692307692308</v>
      </c>
      <c r="Z29" s="6">
        <v>72</v>
      </c>
      <c r="AA29" s="155">
        <f t="shared" si="8"/>
        <v>0.92307692307692313</v>
      </c>
      <c r="AB29" s="6">
        <v>94</v>
      </c>
      <c r="AC29" s="157">
        <f t="shared" si="13"/>
        <v>1.2051282051282051</v>
      </c>
      <c r="AE29" s="6">
        <v>1</v>
      </c>
      <c r="AF29" s="171">
        <f t="shared" si="9"/>
        <v>1.282051282051282E-2</v>
      </c>
      <c r="AH29" s="83">
        <f>cálculos1!O29</f>
        <v>7</v>
      </c>
      <c r="AI29" s="161">
        <f t="shared" si="14"/>
        <v>0.70000000000000007</v>
      </c>
      <c r="AJ29" s="83">
        <f>cálculos1!P29</f>
        <v>4</v>
      </c>
      <c r="AK29" s="160">
        <f t="shared" si="15"/>
        <v>1</v>
      </c>
    </row>
    <row r="30" spans="1:40">
      <c r="A30" s="99" t="s">
        <v>49</v>
      </c>
      <c r="B30" s="99" t="s">
        <v>75</v>
      </c>
      <c r="C30" s="102">
        <v>266.66666666666669</v>
      </c>
      <c r="D30" s="6">
        <v>166</v>
      </c>
      <c r="E30" s="153">
        <f t="shared" si="10"/>
        <v>0.62249999999999994</v>
      </c>
      <c r="F30" s="6">
        <v>7</v>
      </c>
      <c r="G30" s="153">
        <f t="shared" si="11"/>
        <v>2.6249999999999999E-2</v>
      </c>
      <c r="H30" s="6">
        <v>3</v>
      </c>
      <c r="I30" s="153">
        <f t="shared" si="12"/>
        <v>1.125E-2</v>
      </c>
      <c r="J30" s="6">
        <v>176</v>
      </c>
      <c r="K30" s="153">
        <f t="shared" si="0"/>
        <v>0.65999999999999992</v>
      </c>
      <c r="L30" s="6">
        <v>227</v>
      </c>
      <c r="M30" s="154">
        <f t="shared" si="1"/>
        <v>0.85124999999999995</v>
      </c>
      <c r="N30" s="6">
        <v>228</v>
      </c>
      <c r="O30" s="154">
        <f t="shared" si="2"/>
        <v>0.85499999999999998</v>
      </c>
      <c r="P30" s="6">
        <v>212</v>
      </c>
      <c r="Q30" s="154">
        <f t="shared" si="3"/>
        <v>0.79499999999999993</v>
      </c>
      <c r="R30" s="6">
        <v>223</v>
      </c>
      <c r="S30" s="154">
        <f t="shared" si="4"/>
        <v>0.83624999999999994</v>
      </c>
      <c r="T30" s="6">
        <v>200</v>
      </c>
      <c r="U30" s="154">
        <f t="shared" si="5"/>
        <v>0.75</v>
      </c>
      <c r="V30" s="6">
        <v>204</v>
      </c>
      <c r="W30" s="155">
        <f t="shared" si="6"/>
        <v>0.7649999999999999</v>
      </c>
      <c r="X30" s="6">
        <v>230</v>
      </c>
      <c r="Y30" s="155">
        <f t="shared" si="7"/>
        <v>0.86249999999999993</v>
      </c>
      <c r="Z30" s="6">
        <v>217</v>
      </c>
      <c r="AA30" s="155">
        <f t="shared" si="8"/>
        <v>0.81374999999999997</v>
      </c>
      <c r="AB30" s="6">
        <v>226</v>
      </c>
      <c r="AC30" s="157">
        <f t="shared" si="13"/>
        <v>0.84749999999999992</v>
      </c>
      <c r="AE30" s="6">
        <v>2</v>
      </c>
      <c r="AF30" s="171">
        <f t="shared" si="9"/>
        <v>7.4999999999999997E-3</v>
      </c>
      <c r="AH30" s="83">
        <f>cálculos1!O30</f>
        <v>0</v>
      </c>
      <c r="AI30" s="161">
        <f t="shared" si="14"/>
        <v>0</v>
      </c>
      <c r="AJ30" s="83">
        <f>cálculos1!P30</f>
        <v>0</v>
      </c>
      <c r="AK30" s="160">
        <f t="shared" si="15"/>
        <v>0</v>
      </c>
    </row>
    <row r="31" spans="1:40">
      <c r="A31" s="99" t="s">
        <v>40</v>
      </c>
      <c r="B31" s="99" t="s">
        <v>76</v>
      </c>
      <c r="C31" s="102">
        <v>1141.3333333333333</v>
      </c>
      <c r="D31" s="6">
        <v>987</v>
      </c>
      <c r="E31" s="153">
        <f t="shared" si="10"/>
        <v>0.8647780373831776</v>
      </c>
      <c r="F31" s="6">
        <v>887</v>
      </c>
      <c r="G31" s="153">
        <f t="shared" si="11"/>
        <v>0.77716121495327106</v>
      </c>
      <c r="H31" s="6">
        <v>808</v>
      </c>
      <c r="I31" s="153">
        <f t="shared" si="12"/>
        <v>0.70794392523364491</v>
      </c>
      <c r="J31" s="6">
        <v>1012</v>
      </c>
      <c r="K31" s="153">
        <f t="shared" si="0"/>
        <v>0.88668224299065423</v>
      </c>
      <c r="L31" s="6">
        <v>973</v>
      </c>
      <c r="M31" s="154">
        <f t="shared" si="1"/>
        <v>0.85251168224299068</v>
      </c>
      <c r="N31" s="6">
        <v>973</v>
      </c>
      <c r="O31" s="154">
        <f t="shared" si="2"/>
        <v>0.85251168224299068</v>
      </c>
      <c r="P31" s="6">
        <v>1002</v>
      </c>
      <c r="Q31" s="154">
        <f t="shared" si="3"/>
        <v>0.87792056074766356</v>
      </c>
      <c r="R31" s="6">
        <v>1022</v>
      </c>
      <c r="S31" s="154">
        <f t="shared" si="4"/>
        <v>0.89544392523364491</v>
      </c>
      <c r="T31" s="6">
        <v>706</v>
      </c>
      <c r="U31" s="154">
        <f t="shared" si="5"/>
        <v>0.61857476635514019</v>
      </c>
      <c r="V31" s="6">
        <v>907</v>
      </c>
      <c r="W31" s="155">
        <f t="shared" si="6"/>
        <v>0.79468457943925241</v>
      </c>
      <c r="X31" s="6">
        <v>1016</v>
      </c>
      <c r="Y31" s="155">
        <f t="shared" si="7"/>
        <v>0.89018691588785048</v>
      </c>
      <c r="Z31" s="6">
        <v>813</v>
      </c>
      <c r="AA31" s="155">
        <f t="shared" si="8"/>
        <v>0.71232476635514019</v>
      </c>
      <c r="AB31" s="6">
        <v>1072</v>
      </c>
      <c r="AC31" s="157">
        <f t="shared" si="13"/>
        <v>0.93925233644859818</v>
      </c>
      <c r="AE31" s="6">
        <v>15</v>
      </c>
      <c r="AF31" s="171">
        <f t="shared" si="9"/>
        <v>1.3142523364485983E-2</v>
      </c>
      <c r="AH31" s="83">
        <f>cálculos1!O31</f>
        <v>1</v>
      </c>
      <c r="AI31" s="161">
        <f t="shared" si="14"/>
        <v>0.1</v>
      </c>
      <c r="AJ31" s="83">
        <f>cálculos1!P31</f>
        <v>0</v>
      </c>
      <c r="AK31" s="160">
        <f t="shared" si="15"/>
        <v>0</v>
      </c>
    </row>
    <row r="32" spans="1:40">
      <c r="A32" s="99" t="s">
        <v>40</v>
      </c>
      <c r="B32" s="99" t="s">
        <v>77</v>
      </c>
      <c r="C32" s="102">
        <v>253.33333333333334</v>
      </c>
      <c r="D32" s="6">
        <v>206</v>
      </c>
      <c r="E32" s="153">
        <f t="shared" si="10"/>
        <v>0.81315789473684208</v>
      </c>
      <c r="F32" s="6">
        <v>3</v>
      </c>
      <c r="G32" s="153">
        <f t="shared" si="11"/>
        <v>1.1842105263157895E-2</v>
      </c>
      <c r="H32" s="6">
        <v>0</v>
      </c>
      <c r="I32" s="153">
        <f t="shared" si="12"/>
        <v>0</v>
      </c>
      <c r="J32" s="6">
        <v>219</v>
      </c>
      <c r="K32" s="153">
        <f t="shared" si="0"/>
        <v>0.86447368421052628</v>
      </c>
      <c r="L32" s="6">
        <v>270</v>
      </c>
      <c r="M32" s="154">
        <f t="shared" si="1"/>
        <v>1.0657894736842104</v>
      </c>
      <c r="N32" s="6">
        <v>271</v>
      </c>
      <c r="O32" s="154">
        <f t="shared" si="2"/>
        <v>1.0697368421052631</v>
      </c>
      <c r="P32" s="6">
        <v>263</v>
      </c>
      <c r="Q32" s="154">
        <f t="shared" si="3"/>
        <v>1.0381578947368422</v>
      </c>
      <c r="R32" s="6">
        <v>263</v>
      </c>
      <c r="S32" s="154">
        <f t="shared" si="4"/>
        <v>1.0381578947368422</v>
      </c>
      <c r="T32" s="6">
        <v>244</v>
      </c>
      <c r="U32" s="154">
        <f t="shared" si="5"/>
        <v>0.9631578947368421</v>
      </c>
      <c r="V32" s="6">
        <v>254</v>
      </c>
      <c r="W32" s="155">
        <f t="shared" si="6"/>
        <v>1.0026315789473683</v>
      </c>
      <c r="X32" s="6">
        <v>275</v>
      </c>
      <c r="Y32" s="155">
        <f t="shared" si="7"/>
        <v>1.0855263157894737</v>
      </c>
      <c r="Z32" s="6">
        <v>285</v>
      </c>
      <c r="AA32" s="155">
        <f t="shared" si="8"/>
        <v>1.125</v>
      </c>
      <c r="AB32" s="6">
        <v>275</v>
      </c>
      <c r="AC32" s="157">
        <f t="shared" si="13"/>
        <v>1.0855263157894737</v>
      </c>
      <c r="AE32" s="6">
        <v>0</v>
      </c>
      <c r="AF32" s="171">
        <f t="shared" si="9"/>
        <v>0</v>
      </c>
      <c r="AH32" s="83">
        <f>cálculos1!O32</f>
        <v>9</v>
      </c>
      <c r="AI32" s="161">
        <f t="shared" si="14"/>
        <v>0.9</v>
      </c>
      <c r="AJ32" s="83">
        <f>cálculos1!P32</f>
        <v>4</v>
      </c>
      <c r="AK32" s="160">
        <f t="shared" si="15"/>
        <v>1</v>
      </c>
    </row>
    <row r="33" spans="1:37">
      <c r="A33" s="99" t="s">
        <v>40</v>
      </c>
      <c r="B33" s="99" t="s">
        <v>78</v>
      </c>
      <c r="C33" s="102">
        <v>104.66666666666667</v>
      </c>
      <c r="D33" s="6">
        <v>20</v>
      </c>
      <c r="E33" s="153">
        <f t="shared" si="10"/>
        <v>0.19108280254777069</v>
      </c>
      <c r="F33" s="6">
        <v>0</v>
      </c>
      <c r="G33" s="153">
        <f t="shared" si="11"/>
        <v>0</v>
      </c>
      <c r="H33" s="6">
        <v>0</v>
      </c>
      <c r="I33" s="153">
        <f t="shared" si="12"/>
        <v>0</v>
      </c>
      <c r="J33" s="6">
        <v>20</v>
      </c>
      <c r="K33" s="153">
        <f t="shared" si="0"/>
        <v>0.19108280254777069</v>
      </c>
      <c r="L33" s="6">
        <v>71</v>
      </c>
      <c r="M33" s="154">
        <f t="shared" si="1"/>
        <v>0.67834394904458595</v>
      </c>
      <c r="N33" s="6">
        <v>72</v>
      </c>
      <c r="O33" s="154">
        <f t="shared" si="2"/>
        <v>0.68789808917197448</v>
      </c>
      <c r="P33" s="6">
        <v>74</v>
      </c>
      <c r="Q33" s="154">
        <f t="shared" si="3"/>
        <v>0.70700636942675155</v>
      </c>
      <c r="R33" s="6">
        <v>75</v>
      </c>
      <c r="S33" s="154">
        <f t="shared" si="4"/>
        <v>0.71656050955414008</v>
      </c>
      <c r="T33" s="6">
        <v>69</v>
      </c>
      <c r="U33" s="154">
        <f t="shared" si="5"/>
        <v>0.65923566878980888</v>
      </c>
      <c r="V33" s="6">
        <v>92</v>
      </c>
      <c r="W33" s="155">
        <f t="shared" si="6"/>
        <v>0.87898089171974514</v>
      </c>
      <c r="X33" s="6">
        <v>78</v>
      </c>
      <c r="Y33" s="155">
        <f t="shared" si="7"/>
        <v>0.74522292993630568</v>
      </c>
      <c r="Z33" s="6">
        <v>95</v>
      </c>
      <c r="AA33" s="155">
        <f t="shared" si="8"/>
        <v>0.90764331210191074</v>
      </c>
      <c r="AB33" s="6">
        <v>77</v>
      </c>
      <c r="AC33" s="157">
        <f t="shared" si="13"/>
        <v>0.73566878980891715</v>
      </c>
      <c r="AE33" s="6">
        <v>0</v>
      </c>
      <c r="AF33" s="171">
        <f t="shared" si="9"/>
        <v>0</v>
      </c>
      <c r="AH33" s="83">
        <f>cálculos1!O33</f>
        <v>0</v>
      </c>
      <c r="AI33" s="161">
        <f t="shared" si="14"/>
        <v>0</v>
      </c>
      <c r="AJ33" s="83">
        <f>cálculos1!P33</f>
        <v>0</v>
      </c>
      <c r="AK33" s="160">
        <f t="shared" si="15"/>
        <v>0</v>
      </c>
    </row>
    <row r="34" spans="1:37">
      <c r="A34" s="99" t="s">
        <v>49</v>
      </c>
      <c r="B34" s="99" t="s">
        <v>79</v>
      </c>
      <c r="C34" s="102">
        <v>99.333333333333329</v>
      </c>
      <c r="D34" s="6">
        <v>64</v>
      </c>
      <c r="E34" s="153">
        <f t="shared" si="10"/>
        <v>0.64429530201342289</v>
      </c>
      <c r="F34" s="6">
        <v>3</v>
      </c>
      <c r="G34" s="153">
        <f t="shared" si="11"/>
        <v>3.0201342281879196E-2</v>
      </c>
      <c r="H34" s="6">
        <v>0</v>
      </c>
      <c r="I34" s="153">
        <f t="shared" si="12"/>
        <v>0</v>
      </c>
      <c r="J34" s="6">
        <v>72</v>
      </c>
      <c r="K34" s="153">
        <f t="shared" si="0"/>
        <v>0.72483221476510074</v>
      </c>
      <c r="L34" s="6">
        <v>80</v>
      </c>
      <c r="M34" s="154">
        <f t="shared" si="1"/>
        <v>0.80536912751677858</v>
      </c>
      <c r="N34" s="6">
        <v>80</v>
      </c>
      <c r="O34" s="154">
        <f t="shared" si="2"/>
        <v>0.80536912751677858</v>
      </c>
      <c r="P34" s="6">
        <v>83</v>
      </c>
      <c r="Q34" s="154">
        <f t="shared" si="3"/>
        <v>0.83557046979865779</v>
      </c>
      <c r="R34" s="6">
        <v>77</v>
      </c>
      <c r="S34" s="154">
        <f t="shared" si="4"/>
        <v>0.77516778523489938</v>
      </c>
      <c r="T34" s="6">
        <v>71</v>
      </c>
      <c r="U34" s="154">
        <f t="shared" si="5"/>
        <v>0.71476510067114096</v>
      </c>
      <c r="V34" s="6">
        <v>94</v>
      </c>
      <c r="W34" s="155">
        <f t="shared" si="6"/>
        <v>0.94630872483221484</v>
      </c>
      <c r="X34" s="6">
        <v>87</v>
      </c>
      <c r="Y34" s="155">
        <f t="shared" si="7"/>
        <v>0.87583892617449666</v>
      </c>
      <c r="Z34" s="6">
        <v>95</v>
      </c>
      <c r="AA34" s="155">
        <f t="shared" si="8"/>
        <v>0.9563758389261745</v>
      </c>
      <c r="AB34" s="6">
        <v>88</v>
      </c>
      <c r="AC34" s="157">
        <f t="shared" si="13"/>
        <v>0.88590604026845643</v>
      </c>
      <c r="AE34" s="6">
        <v>2</v>
      </c>
      <c r="AF34" s="171">
        <f t="shared" si="9"/>
        <v>2.0134228187919465E-2</v>
      </c>
      <c r="AH34" s="83">
        <f>cálculos1!O34</f>
        <v>1</v>
      </c>
      <c r="AI34" s="161">
        <f t="shared" si="14"/>
        <v>0.1</v>
      </c>
      <c r="AJ34" s="83">
        <f>cálculos1!P34</f>
        <v>0</v>
      </c>
      <c r="AK34" s="160">
        <f t="shared" si="15"/>
        <v>0</v>
      </c>
    </row>
    <row r="35" spans="1:37">
      <c r="A35" s="99" t="s">
        <v>49</v>
      </c>
      <c r="B35" s="99" t="s">
        <v>80</v>
      </c>
      <c r="C35" s="102">
        <v>80.666666666666671</v>
      </c>
      <c r="D35" s="6">
        <v>26</v>
      </c>
      <c r="E35" s="153">
        <f t="shared" si="10"/>
        <v>0.32231404958677684</v>
      </c>
      <c r="F35" s="6">
        <v>1</v>
      </c>
      <c r="G35" s="153">
        <f t="shared" si="11"/>
        <v>1.2396694214876032E-2</v>
      </c>
      <c r="H35" s="6">
        <v>0</v>
      </c>
      <c r="I35" s="153">
        <f t="shared" si="12"/>
        <v>0</v>
      </c>
      <c r="J35" s="6">
        <v>37</v>
      </c>
      <c r="K35" s="153">
        <f t="shared" ref="K35:K66" si="16">J35/C35</f>
        <v>0.45867768595041319</v>
      </c>
      <c r="L35" s="6">
        <v>71</v>
      </c>
      <c r="M35" s="154">
        <f t="shared" ref="M35:M66" si="17">L35/C35</f>
        <v>0.8801652892561983</v>
      </c>
      <c r="N35" s="6">
        <v>71</v>
      </c>
      <c r="O35" s="154">
        <f t="shared" ref="O35:O66" si="18">N35/C35</f>
        <v>0.8801652892561983</v>
      </c>
      <c r="P35" s="6">
        <v>55</v>
      </c>
      <c r="Q35" s="154">
        <f t="shared" ref="Q35:Q66" si="19">P35/C35</f>
        <v>0.68181818181818177</v>
      </c>
      <c r="R35" s="6">
        <v>76</v>
      </c>
      <c r="S35" s="154">
        <f t="shared" ref="S35:S66" si="20">R35/C35</f>
        <v>0.94214876033057848</v>
      </c>
      <c r="T35" s="6">
        <v>92</v>
      </c>
      <c r="U35" s="154">
        <f t="shared" ref="U35:U66" si="21">T35/C35</f>
        <v>1.140495867768595</v>
      </c>
      <c r="V35" s="6">
        <v>91</v>
      </c>
      <c r="W35" s="155">
        <f t="shared" ref="W35:W66" si="22">V35/C35</f>
        <v>1.1280991735537189</v>
      </c>
      <c r="X35" s="6">
        <v>103</v>
      </c>
      <c r="Y35" s="155">
        <f t="shared" ref="Y35:Y66" si="23">X35/C35</f>
        <v>1.2768595041322313</v>
      </c>
      <c r="Z35" s="6">
        <v>90</v>
      </c>
      <c r="AA35" s="155">
        <f t="shared" ref="AA35:AA66" si="24">Z35/C35</f>
        <v>1.1157024793388428</v>
      </c>
      <c r="AB35" s="6">
        <v>70</v>
      </c>
      <c r="AC35" s="157">
        <f t="shared" si="13"/>
        <v>0.86776859504132231</v>
      </c>
      <c r="AE35" s="6">
        <v>3</v>
      </c>
      <c r="AF35" s="171">
        <f t="shared" ref="AF35:AF66" si="25">AE35/C35</f>
        <v>3.71900826446281E-2</v>
      </c>
      <c r="AH35" s="83">
        <f>cálculos1!O35</f>
        <v>4</v>
      </c>
      <c r="AI35" s="161">
        <f t="shared" si="14"/>
        <v>0.4</v>
      </c>
      <c r="AJ35" s="83">
        <f>cálculos1!P35</f>
        <v>1</v>
      </c>
      <c r="AK35" s="160">
        <f t="shared" si="15"/>
        <v>0.25</v>
      </c>
    </row>
    <row r="36" spans="1:37">
      <c r="A36" s="99" t="s">
        <v>49</v>
      </c>
      <c r="B36" s="99" t="s">
        <v>81</v>
      </c>
      <c r="C36" s="102">
        <v>120.66666666666667</v>
      </c>
      <c r="D36" s="6">
        <v>51</v>
      </c>
      <c r="E36" s="153">
        <f t="shared" si="10"/>
        <v>0.42265193370165743</v>
      </c>
      <c r="F36" s="6">
        <v>4</v>
      </c>
      <c r="G36" s="153">
        <f t="shared" si="11"/>
        <v>3.3149171270718231E-2</v>
      </c>
      <c r="H36" s="6">
        <v>3</v>
      </c>
      <c r="I36" s="153">
        <f t="shared" si="12"/>
        <v>2.4861878453038673E-2</v>
      </c>
      <c r="J36" s="6">
        <v>65</v>
      </c>
      <c r="K36" s="153">
        <f t="shared" si="16"/>
        <v>0.53867403314917128</v>
      </c>
      <c r="L36" s="6">
        <v>145</v>
      </c>
      <c r="M36" s="154">
        <f t="shared" si="17"/>
        <v>1.2016574585635358</v>
      </c>
      <c r="N36" s="6">
        <v>147</v>
      </c>
      <c r="O36" s="154">
        <f t="shared" si="18"/>
        <v>1.218232044198895</v>
      </c>
      <c r="P36" s="6">
        <v>108</v>
      </c>
      <c r="Q36" s="154">
        <f t="shared" si="19"/>
        <v>0.8950276243093922</v>
      </c>
      <c r="R36" s="6">
        <v>134</v>
      </c>
      <c r="S36" s="154">
        <f t="shared" si="20"/>
        <v>1.1104972375690607</v>
      </c>
      <c r="T36" s="6">
        <v>147</v>
      </c>
      <c r="U36" s="154">
        <f t="shared" si="21"/>
        <v>1.218232044198895</v>
      </c>
      <c r="V36" s="6">
        <v>112</v>
      </c>
      <c r="W36" s="155">
        <f t="shared" si="22"/>
        <v>0.92817679558011046</v>
      </c>
      <c r="X36" s="6">
        <v>150</v>
      </c>
      <c r="Y36" s="155">
        <f t="shared" si="23"/>
        <v>1.2430939226519337</v>
      </c>
      <c r="Z36" s="6">
        <v>127</v>
      </c>
      <c r="AA36" s="155">
        <f t="shared" si="24"/>
        <v>1.0524861878453038</v>
      </c>
      <c r="AB36" s="6">
        <v>128</v>
      </c>
      <c r="AC36" s="157">
        <f t="shared" si="13"/>
        <v>1.0607734806629834</v>
      </c>
      <c r="AE36" s="6">
        <v>2</v>
      </c>
      <c r="AF36" s="171">
        <f t="shared" si="25"/>
        <v>1.6574585635359115E-2</v>
      </c>
      <c r="AH36" s="83">
        <f>cálculos1!O36</f>
        <v>7</v>
      </c>
      <c r="AI36" s="161">
        <f t="shared" si="14"/>
        <v>0.70000000000000007</v>
      </c>
      <c r="AJ36" s="83">
        <f>cálculos1!P36</f>
        <v>3</v>
      </c>
      <c r="AK36" s="160">
        <f t="shared" si="15"/>
        <v>0.75</v>
      </c>
    </row>
    <row r="37" spans="1:37">
      <c r="A37" s="99" t="s">
        <v>40</v>
      </c>
      <c r="B37" s="99" t="s">
        <v>82</v>
      </c>
      <c r="C37" s="102">
        <v>89.333333333333329</v>
      </c>
      <c r="D37" s="6">
        <v>12</v>
      </c>
      <c r="E37" s="153">
        <f t="shared" si="10"/>
        <v>0.13432835820895522</v>
      </c>
      <c r="F37" s="6">
        <v>0</v>
      </c>
      <c r="G37" s="153">
        <f t="shared" si="11"/>
        <v>0</v>
      </c>
      <c r="H37" s="6">
        <v>0</v>
      </c>
      <c r="I37" s="153">
        <f t="shared" si="12"/>
        <v>0</v>
      </c>
      <c r="J37" s="6">
        <v>14</v>
      </c>
      <c r="K37" s="153">
        <f t="shared" si="16"/>
        <v>0.15671641791044777</v>
      </c>
      <c r="L37" s="6">
        <v>68</v>
      </c>
      <c r="M37" s="154">
        <f t="shared" si="17"/>
        <v>0.76119402985074636</v>
      </c>
      <c r="N37" s="6">
        <v>68</v>
      </c>
      <c r="O37" s="154">
        <f t="shared" si="18"/>
        <v>0.76119402985074636</v>
      </c>
      <c r="P37" s="6">
        <v>72</v>
      </c>
      <c r="Q37" s="154">
        <f t="shared" si="19"/>
        <v>0.80597014925373134</v>
      </c>
      <c r="R37" s="6">
        <v>71</v>
      </c>
      <c r="S37" s="154">
        <f t="shared" si="20"/>
        <v>0.79477611940298509</v>
      </c>
      <c r="T37" s="6">
        <v>77</v>
      </c>
      <c r="U37" s="154">
        <f t="shared" si="21"/>
        <v>0.86194029850746279</v>
      </c>
      <c r="V37" s="6">
        <v>86</v>
      </c>
      <c r="W37" s="155">
        <f t="shared" si="22"/>
        <v>0.96268656716417911</v>
      </c>
      <c r="X37" s="6">
        <v>78</v>
      </c>
      <c r="Y37" s="155">
        <f t="shared" si="23"/>
        <v>0.87313432835820903</v>
      </c>
      <c r="Z37" s="6">
        <v>87</v>
      </c>
      <c r="AA37" s="155">
        <f t="shared" si="24"/>
        <v>0.97388059701492546</v>
      </c>
      <c r="AB37" s="6">
        <v>82</v>
      </c>
      <c r="AC37" s="157">
        <f t="shared" si="13"/>
        <v>0.91791044776119413</v>
      </c>
      <c r="AE37" s="6">
        <v>0</v>
      </c>
      <c r="AF37" s="171">
        <f t="shared" si="25"/>
        <v>0</v>
      </c>
      <c r="AH37" s="83">
        <f>cálculos1!O37</f>
        <v>3</v>
      </c>
      <c r="AI37" s="161">
        <f t="shared" si="14"/>
        <v>0.30000000000000004</v>
      </c>
      <c r="AJ37" s="83">
        <f>cálculos1!P37</f>
        <v>0</v>
      </c>
      <c r="AK37" s="160">
        <f t="shared" si="15"/>
        <v>0</v>
      </c>
    </row>
    <row r="38" spans="1:37">
      <c r="A38" s="99" t="s">
        <v>49</v>
      </c>
      <c r="B38" s="99" t="s">
        <v>83</v>
      </c>
      <c r="C38" s="102">
        <v>340.66666666666669</v>
      </c>
      <c r="D38" s="6">
        <v>514</v>
      </c>
      <c r="E38" s="153">
        <f t="shared" si="10"/>
        <v>1.5088062622309197</v>
      </c>
      <c r="F38" s="6">
        <v>479</v>
      </c>
      <c r="G38" s="153">
        <f t="shared" si="11"/>
        <v>1.4060665362035225</v>
      </c>
      <c r="H38" s="6">
        <v>479</v>
      </c>
      <c r="I38" s="153">
        <f t="shared" si="12"/>
        <v>1.4060665362035225</v>
      </c>
      <c r="J38" s="6">
        <v>173</v>
      </c>
      <c r="K38" s="153">
        <f t="shared" si="16"/>
        <v>0.50782778864970646</v>
      </c>
      <c r="L38" s="6">
        <v>307</v>
      </c>
      <c r="M38" s="154">
        <f t="shared" si="17"/>
        <v>0.90117416829745589</v>
      </c>
      <c r="N38" s="6">
        <v>306</v>
      </c>
      <c r="O38" s="154">
        <f t="shared" si="18"/>
        <v>0.89823874755381594</v>
      </c>
      <c r="P38" s="6">
        <v>296</v>
      </c>
      <c r="Q38" s="154">
        <f t="shared" si="19"/>
        <v>0.86888454011741678</v>
      </c>
      <c r="R38" s="6">
        <v>315</v>
      </c>
      <c r="S38" s="154">
        <f t="shared" si="20"/>
        <v>0.92465753424657526</v>
      </c>
      <c r="T38" s="6">
        <v>215</v>
      </c>
      <c r="U38" s="154">
        <f t="shared" si="21"/>
        <v>0.63111545988258311</v>
      </c>
      <c r="V38" s="6">
        <v>320</v>
      </c>
      <c r="W38" s="155">
        <f t="shared" si="22"/>
        <v>0.9393346379647749</v>
      </c>
      <c r="X38" s="6">
        <v>339</v>
      </c>
      <c r="Y38" s="155">
        <f t="shared" si="23"/>
        <v>0.99510763209393338</v>
      </c>
      <c r="Z38" s="6">
        <v>315</v>
      </c>
      <c r="AA38" s="155">
        <f t="shared" si="24"/>
        <v>0.92465753424657526</v>
      </c>
      <c r="AB38" s="6">
        <v>347</v>
      </c>
      <c r="AC38" s="157">
        <f t="shared" si="13"/>
        <v>1.0185909980430528</v>
      </c>
      <c r="AE38" s="6">
        <v>0</v>
      </c>
      <c r="AF38" s="171">
        <f t="shared" si="25"/>
        <v>0</v>
      </c>
      <c r="AH38" s="83">
        <f>cálculos1!O38</f>
        <v>2</v>
      </c>
      <c r="AI38" s="161">
        <f t="shared" si="14"/>
        <v>0.2</v>
      </c>
      <c r="AJ38" s="83">
        <f>cálculos1!P38</f>
        <v>1</v>
      </c>
      <c r="AK38" s="160">
        <f t="shared" si="15"/>
        <v>0.25</v>
      </c>
    </row>
    <row r="39" spans="1:37">
      <c r="A39" s="99" t="s">
        <v>40</v>
      </c>
      <c r="B39" s="99" t="s">
        <v>84</v>
      </c>
      <c r="C39" s="102">
        <v>90.666666666666671</v>
      </c>
      <c r="D39" s="6">
        <v>7</v>
      </c>
      <c r="E39" s="153">
        <f t="shared" si="10"/>
        <v>7.7205882352941166E-2</v>
      </c>
      <c r="F39" s="6">
        <v>0</v>
      </c>
      <c r="G39" s="153">
        <f t="shared" si="11"/>
        <v>0</v>
      </c>
      <c r="H39" s="6">
        <v>0</v>
      </c>
      <c r="I39" s="153">
        <f t="shared" si="12"/>
        <v>0</v>
      </c>
      <c r="J39" s="6">
        <v>7</v>
      </c>
      <c r="K39" s="153">
        <f t="shared" si="16"/>
        <v>7.7205882352941166E-2</v>
      </c>
      <c r="L39" s="6">
        <v>76</v>
      </c>
      <c r="M39" s="154">
        <f t="shared" si="17"/>
        <v>0.83823529411764697</v>
      </c>
      <c r="N39" s="6">
        <v>76</v>
      </c>
      <c r="O39" s="154">
        <f t="shared" si="18"/>
        <v>0.83823529411764697</v>
      </c>
      <c r="P39" s="6">
        <v>87</v>
      </c>
      <c r="Q39" s="154">
        <f t="shared" si="19"/>
        <v>0.95955882352941169</v>
      </c>
      <c r="R39" s="6">
        <v>84</v>
      </c>
      <c r="S39" s="154">
        <f t="shared" si="20"/>
        <v>0.92647058823529405</v>
      </c>
      <c r="T39" s="6">
        <v>76</v>
      </c>
      <c r="U39" s="154">
        <f t="shared" si="21"/>
        <v>0.83823529411764697</v>
      </c>
      <c r="V39" s="6">
        <v>70</v>
      </c>
      <c r="W39" s="155">
        <f t="shared" si="22"/>
        <v>0.77205882352941169</v>
      </c>
      <c r="X39" s="6">
        <v>83</v>
      </c>
      <c r="Y39" s="155">
        <f t="shared" si="23"/>
        <v>0.9154411764705882</v>
      </c>
      <c r="Z39" s="6">
        <v>70</v>
      </c>
      <c r="AA39" s="155">
        <f t="shared" si="24"/>
        <v>0.77205882352941169</v>
      </c>
      <c r="AB39" s="6">
        <v>95</v>
      </c>
      <c r="AC39" s="157">
        <f t="shared" si="13"/>
        <v>1.0477941176470589</v>
      </c>
      <c r="AE39" s="6">
        <v>0</v>
      </c>
      <c r="AF39" s="171">
        <f t="shared" si="25"/>
        <v>0</v>
      </c>
      <c r="AH39" s="83">
        <f>cálculos1!O39</f>
        <v>2</v>
      </c>
      <c r="AI39" s="161">
        <f t="shared" si="14"/>
        <v>0.2</v>
      </c>
      <c r="AJ39" s="83">
        <f>cálculos1!P39</f>
        <v>1</v>
      </c>
      <c r="AK39" s="160">
        <f t="shared" si="15"/>
        <v>0.25</v>
      </c>
    </row>
    <row r="40" spans="1:37">
      <c r="A40" s="99" t="s">
        <v>49</v>
      </c>
      <c r="B40" s="99" t="s">
        <v>85</v>
      </c>
      <c r="C40" s="102">
        <v>285.33333333333331</v>
      </c>
      <c r="D40" s="6">
        <v>151</v>
      </c>
      <c r="E40" s="153">
        <f t="shared" si="10"/>
        <v>0.52920560747663559</v>
      </c>
      <c r="F40" s="6">
        <v>3</v>
      </c>
      <c r="G40" s="153">
        <f t="shared" si="11"/>
        <v>1.0514018691588786E-2</v>
      </c>
      <c r="H40" s="6">
        <v>0</v>
      </c>
      <c r="I40" s="153">
        <f t="shared" si="12"/>
        <v>0</v>
      </c>
      <c r="J40" s="6">
        <v>169</v>
      </c>
      <c r="K40" s="153">
        <f t="shared" si="16"/>
        <v>0.59228971962616828</v>
      </c>
      <c r="L40" s="6">
        <v>217</v>
      </c>
      <c r="M40" s="154">
        <f t="shared" si="17"/>
        <v>0.76051401869158886</v>
      </c>
      <c r="N40" s="6">
        <v>216</v>
      </c>
      <c r="O40" s="154">
        <f t="shared" si="18"/>
        <v>0.75700934579439261</v>
      </c>
      <c r="P40" s="6">
        <v>214</v>
      </c>
      <c r="Q40" s="154">
        <f t="shared" si="19"/>
        <v>0.75</v>
      </c>
      <c r="R40" s="6">
        <v>215</v>
      </c>
      <c r="S40" s="154">
        <f t="shared" si="20"/>
        <v>0.75350467289719636</v>
      </c>
      <c r="T40" s="6">
        <v>216</v>
      </c>
      <c r="U40" s="154">
        <f t="shared" si="21"/>
        <v>0.75700934579439261</v>
      </c>
      <c r="V40" s="6">
        <v>240</v>
      </c>
      <c r="W40" s="155">
        <f t="shared" si="22"/>
        <v>0.8411214953271029</v>
      </c>
      <c r="X40" s="6">
        <v>252</v>
      </c>
      <c r="Y40" s="155">
        <f t="shared" si="23"/>
        <v>0.88317757009345799</v>
      </c>
      <c r="Z40" s="6">
        <v>252</v>
      </c>
      <c r="AA40" s="155">
        <f t="shared" si="24"/>
        <v>0.88317757009345799</v>
      </c>
      <c r="AB40" s="6">
        <v>216</v>
      </c>
      <c r="AC40" s="157">
        <f t="shared" si="13"/>
        <v>0.75700934579439261</v>
      </c>
      <c r="AE40" s="6">
        <v>0</v>
      </c>
      <c r="AF40" s="171">
        <f t="shared" si="25"/>
        <v>0</v>
      </c>
      <c r="AH40" s="83">
        <f>cálculos1!O40</f>
        <v>0</v>
      </c>
      <c r="AI40" s="161">
        <f t="shared" si="14"/>
        <v>0</v>
      </c>
      <c r="AJ40" s="83">
        <f>cálculos1!P40</f>
        <v>0</v>
      </c>
      <c r="AK40" s="160">
        <f t="shared" si="15"/>
        <v>0</v>
      </c>
    </row>
    <row r="41" spans="1:37">
      <c r="A41" s="99" t="s">
        <v>43</v>
      </c>
      <c r="B41" s="99" t="s">
        <v>86</v>
      </c>
      <c r="C41" s="102">
        <v>308</v>
      </c>
      <c r="D41" s="6">
        <v>251</v>
      </c>
      <c r="E41" s="153">
        <f t="shared" si="10"/>
        <v>0.81493506493506496</v>
      </c>
      <c r="F41" s="6">
        <v>230</v>
      </c>
      <c r="G41" s="153">
        <f t="shared" si="11"/>
        <v>0.74675324675324672</v>
      </c>
      <c r="H41" s="6">
        <v>224</v>
      </c>
      <c r="I41" s="153">
        <f t="shared" si="12"/>
        <v>0.72727272727272729</v>
      </c>
      <c r="J41" s="6">
        <v>247</v>
      </c>
      <c r="K41" s="153">
        <f t="shared" si="16"/>
        <v>0.80194805194805197</v>
      </c>
      <c r="L41" s="6">
        <v>288</v>
      </c>
      <c r="M41" s="154">
        <f t="shared" si="17"/>
        <v>0.93506493506493504</v>
      </c>
      <c r="N41" s="6">
        <v>285</v>
      </c>
      <c r="O41" s="154">
        <f t="shared" si="18"/>
        <v>0.92532467532467533</v>
      </c>
      <c r="P41" s="6">
        <v>276</v>
      </c>
      <c r="Q41" s="154">
        <f t="shared" si="19"/>
        <v>0.89610389610389607</v>
      </c>
      <c r="R41" s="6">
        <v>293</v>
      </c>
      <c r="S41" s="154">
        <f t="shared" si="20"/>
        <v>0.95129870129870131</v>
      </c>
      <c r="T41" s="6">
        <v>241</v>
      </c>
      <c r="U41" s="154">
        <f t="shared" si="21"/>
        <v>0.78246753246753242</v>
      </c>
      <c r="V41" s="6">
        <v>284</v>
      </c>
      <c r="W41" s="155">
        <f t="shared" si="22"/>
        <v>0.92207792207792205</v>
      </c>
      <c r="X41" s="6">
        <v>307</v>
      </c>
      <c r="Y41" s="155">
        <f t="shared" si="23"/>
        <v>0.99675324675324672</v>
      </c>
      <c r="Z41" s="6">
        <v>277</v>
      </c>
      <c r="AA41" s="155">
        <f t="shared" si="24"/>
        <v>0.89935064935064934</v>
      </c>
      <c r="AB41" s="6">
        <v>305</v>
      </c>
      <c r="AC41" s="157">
        <f t="shared" si="13"/>
        <v>0.99025974025974028</v>
      </c>
      <c r="AE41" s="6">
        <v>2</v>
      </c>
      <c r="AF41" s="171">
        <f t="shared" si="25"/>
        <v>6.4935064935064939E-3</v>
      </c>
      <c r="AH41" s="83">
        <f>cálculos1!O41</f>
        <v>3</v>
      </c>
      <c r="AI41" s="161">
        <f t="shared" si="14"/>
        <v>0.30000000000000004</v>
      </c>
      <c r="AJ41" s="83">
        <f>cálculos1!P41</f>
        <v>1</v>
      </c>
      <c r="AK41" s="160">
        <f t="shared" si="15"/>
        <v>0.25</v>
      </c>
    </row>
    <row r="42" spans="1:37">
      <c r="A42" s="99" t="s">
        <v>49</v>
      </c>
      <c r="B42" s="99" t="s">
        <v>87</v>
      </c>
      <c r="C42" s="102">
        <v>90.666666666666671</v>
      </c>
      <c r="D42" s="6">
        <v>24</v>
      </c>
      <c r="E42" s="153">
        <f t="shared" si="10"/>
        <v>0.26470588235294118</v>
      </c>
      <c r="F42" s="6">
        <v>1</v>
      </c>
      <c r="G42" s="153">
        <f t="shared" si="11"/>
        <v>1.1029411764705881E-2</v>
      </c>
      <c r="H42" s="6">
        <v>0</v>
      </c>
      <c r="I42" s="153">
        <f t="shared" si="12"/>
        <v>0</v>
      </c>
      <c r="J42" s="6">
        <v>25</v>
      </c>
      <c r="K42" s="153">
        <f t="shared" si="16"/>
        <v>0.27573529411764702</v>
      </c>
      <c r="L42" s="6">
        <v>81</v>
      </c>
      <c r="M42" s="154">
        <f t="shared" si="17"/>
        <v>0.89338235294117641</v>
      </c>
      <c r="N42" s="6">
        <v>82</v>
      </c>
      <c r="O42" s="154">
        <f t="shared" si="18"/>
        <v>0.90441176470588236</v>
      </c>
      <c r="P42" s="6">
        <v>82</v>
      </c>
      <c r="Q42" s="154">
        <f t="shared" si="19"/>
        <v>0.90441176470588236</v>
      </c>
      <c r="R42" s="6">
        <v>89</v>
      </c>
      <c r="S42" s="154">
        <f t="shared" si="20"/>
        <v>0.98161764705882348</v>
      </c>
      <c r="T42" s="6">
        <v>52</v>
      </c>
      <c r="U42" s="154">
        <f t="shared" si="21"/>
        <v>0.57352941176470584</v>
      </c>
      <c r="V42" s="6">
        <v>88</v>
      </c>
      <c r="W42" s="155">
        <f t="shared" si="22"/>
        <v>0.97058823529411764</v>
      </c>
      <c r="X42" s="6">
        <v>87</v>
      </c>
      <c r="Y42" s="155">
        <f t="shared" si="23"/>
        <v>0.95955882352941169</v>
      </c>
      <c r="Z42" s="6">
        <v>86</v>
      </c>
      <c r="AA42" s="155">
        <f t="shared" si="24"/>
        <v>0.94852941176470584</v>
      </c>
      <c r="AB42" s="6">
        <v>95</v>
      </c>
      <c r="AC42" s="157">
        <f t="shared" si="13"/>
        <v>1.0477941176470589</v>
      </c>
      <c r="AE42" s="6">
        <v>2</v>
      </c>
      <c r="AF42" s="171">
        <f t="shared" si="25"/>
        <v>2.2058823529411763E-2</v>
      </c>
      <c r="AH42" s="83">
        <f>cálculos1!O42</f>
        <v>4</v>
      </c>
      <c r="AI42" s="161">
        <f t="shared" si="14"/>
        <v>0.4</v>
      </c>
      <c r="AJ42" s="83">
        <f>cálculos1!P42</f>
        <v>1</v>
      </c>
      <c r="AK42" s="160">
        <f t="shared" si="15"/>
        <v>0.25</v>
      </c>
    </row>
    <row r="43" spans="1:37">
      <c r="A43" s="99" t="s">
        <v>40</v>
      </c>
      <c r="B43" s="99" t="s">
        <v>88</v>
      </c>
      <c r="C43" s="102">
        <v>105.33333333333333</v>
      </c>
      <c r="D43" s="6">
        <v>35</v>
      </c>
      <c r="E43" s="153">
        <f t="shared" si="10"/>
        <v>0.33227848101265822</v>
      </c>
      <c r="F43" s="6">
        <v>3</v>
      </c>
      <c r="G43" s="153">
        <f t="shared" si="11"/>
        <v>2.8481012658227851E-2</v>
      </c>
      <c r="H43" s="6">
        <v>1</v>
      </c>
      <c r="I43" s="153">
        <f t="shared" si="12"/>
        <v>9.4936708860759497E-3</v>
      </c>
      <c r="J43" s="6">
        <v>33</v>
      </c>
      <c r="K43" s="153">
        <f t="shared" si="16"/>
        <v>0.31329113924050633</v>
      </c>
      <c r="L43" s="6">
        <v>70</v>
      </c>
      <c r="M43" s="154">
        <f t="shared" si="17"/>
        <v>0.66455696202531644</v>
      </c>
      <c r="N43" s="6">
        <v>69</v>
      </c>
      <c r="O43" s="154">
        <f t="shared" si="18"/>
        <v>0.65506329113924056</v>
      </c>
      <c r="P43" s="6">
        <v>79</v>
      </c>
      <c r="Q43" s="154">
        <f t="shared" si="19"/>
        <v>0.75</v>
      </c>
      <c r="R43" s="6">
        <v>72</v>
      </c>
      <c r="S43" s="154">
        <f t="shared" si="20"/>
        <v>0.68354430379746833</v>
      </c>
      <c r="T43" s="6">
        <v>88</v>
      </c>
      <c r="U43" s="154">
        <f t="shared" si="21"/>
        <v>0.83544303797468356</v>
      </c>
      <c r="V43" s="6">
        <v>90</v>
      </c>
      <c r="W43" s="155">
        <f t="shared" si="22"/>
        <v>0.85443037974683544</v>
      </c>
      <c r="X43" s="6">
        <v>104</v>
      </c>
      <c r="Y43" s="155">
        <f t="shared" si="23"/>
        <v>0.98734177215189878</v>
      </c>
      <c r="Z43" s="6">
        <v>86</v>
      </c>
      <c r="AA43" s="155">
        <f t="shared" si="24"/>
        <v>0.81645569620253167</v>
      </c>
      <c r="AB43" s="6">
        <v>86</v>
      </c>
      <c r="AC43" s="157">
        <f t="shared" si="13"/>
        <v>0.81645569620253167</v>
      </c>
      <c r="AE43" s="6">
        <v>0</v>
      </c>
      <c r="AF43" s="171">
        <f t="shared" si="25"/>
        <v>0</v>
      </c>
      <c r="AH43" s="83">
        <f>cálculos1!O43</f>
        <v>1</v>
      </c>
      <c r="AI43" s="161">
        <f t="shared" si="14"/>
        <v>0.1</v>
      </c>
      <c r="AJ43" s="83">
        <f>cálculos1!P43</f>
        <v>1</v>
      </c>
      <c r="AK43" s="160">
        <f t="shared" si="15"/>
        <v>0.25</v>
      </c>
    </row>
    <row r="44" spans="1:37">
      <c r="A44" s="99" t="s">
        <v>40</v>
      </c>
      <c r="B44" s="99" t="s">
        <v>89</v>
      </c>
      <c r="C44" s="102">
        <v>64.666666666666671</v>
      </c>
      <c r="D44" s="6">
        <v>2</v>
      </c>
      <c r="E44" s="153">
        <f t="shared" si="10"/>
        <v>3.0927835051546389E-2</v>
      </c>
      <c r="F44" s="6">
        <v>0</v>
      </c>
      <c r="G44" s="153">
        <f t="shared" si="11"/>
        <v>0</v>
      </c>
      <c r="H44" s="6">
        <v>0</v>
      </c>
      <c r="I44" s="153">
        <f t="shared" si="12"/>
        <v>0</v>
      </c>
      <c r="J44" s="6">
        <v>12</v>
      </c>
      <c r="K44" s="153">
        <f t="shared" si="16"/>
        <v>0.18556701030927833</v>
      </c>
      <c r="L44" s="6">
        <v>70</v>
      </c>
      <c r="M44" s="154">
        <f t="shared" si="17"/>
        <v>1.0824742268041236</v>
      </c>
      <c r="N44" s="6">
        <v>70</v>
      </c>
      <c r="O44" s="154">
        <f t="shared" si="18"/>
        <v>1.0824742268041236</v>
      </c>
      <c r="P44" s="6">
        <v>60</v>
      </c>
      <c r="Q44" s="154">
        <f t="shared" si="19"/>
        <v>0.92783505154639168</v>
      </c>
      <c r="R44" s="6">
        <v>62</v>
      </c>
      <c r="S44" s="154">
        <f t="shared" si="20"/>
        <v>0.95876288659793807</v>
      </c>
      <c r="T44" s="6">
        <v>70</v>
      </c>
      <c r="U44" s="154">
        <f t="shared" si="21"/>
        <v>1.0824742268041236</v>
      </c>
      <c r="V44" s="6">
        <v>84</v>
      </c>
      <c r="W44" s="155">
        <f t="shared" si="22"/>
        <v>1.2989690721649483</v>
      </c>
      <c r="X44" s="6">
        <v>80</v>
      </c>
      <c r="Y44" s="155">
        <f t="shared" si="23"/>
        <v>1.2371134020618555</v>
      </c>
      <c r="Z44" s="6">
        <v>87</v>
      </c>
      <c r="AA44" s="155">
        <f t="shared" si="24"/>
        <v>1.3453608247422679</v>
      </c>
      <c r="AB44" s="6">
        <v>75</v>
      </c>
      <c r="AC44" s="157">
        <f t="shared" si="13"/>
        <v>1.1597938144329896</v>
      </c>
      <c r="AE44" s="6">
        <v>5</v>
      </c>
      <c r="AF44" s="171">
        <f t="shared" si="25"/>
        <v>7.7319587628865968E-2</v>
      </c>
      <c r="AH44" s="83">
        <f>cálculos1!O44</f>
        <v>8</v>
      </c>
      <c r="AI44" s="161">
        <f t="shared" si="14"/>
        <v>0.8</v>
      </c>
      <c r="AJ44" s="83">
        <f>cálculos1!P44</f>
        <v>3</v>
      </c>
      <c r="AK44" s="160">
        <f t="shared" si="15"/>
        <v>0.75</v>
      </c>
    </row>
    <row r="45" spans="1:37">
      <c r="A45" s="99" t="s">
        <v>47</v>
      </c>
      <c r="B45" s="99" t="s">
        <v>90</v>
      </c>
      <c r="C45" s="102">
        <v>1752</v>
      </c>
      <c r="D45" s="6">
        <v>2268</v>
      </c>
      <c r="E45" s="153">
        <f t="shared" si="10"/>
        <v>1.2945205479452055</v>
      </c>
      <c r="F45" s="6">
        <v>1841</v>
      </c>
      <c r="G45" s="153">
        <f t="shared" si="11"/>
        <v>1.0507990867579908</v>
      </c>
      <c r="H45" s="6">
        <v>1537</v>
      </c>
      <c r="I45" s="153">
        <f t="shared" si="12"/>
        <v>0.87728310502283102</v>
      </c>
      <c r="J45" s="6">
        <v>2285</v>
      </c>
      <c r="K45" s="153">
        <f t="shared" si="16"/>
        <v>1.3042237442922375</v>
      </c>
      <c r="L45" s="6">
        <v>1590</v>
      </c>
      <c r="M45" s="154">
        <f t="shared" si="17"/>
        <v>0.90753424657534243</v>
      </c>
      <c r="N45" s="6">
        <v>1551</v>
      </c>
      <c r="O45" s="154">
        <f t="shared" si="18"/>
        <v>0.88527397260273977</v>
      </c>
      <c r="P45" s="6">
        <v>1645</v>
      </c>
      <c r="Q45" s="154">
        <f t="shared" si="19"/>
        <v>0.9389269406392694</v>
      </c>
      <c r="R45" s="6">
        <v>1629</v>
      </c>
      <c r="S45" s="154">
        <f t="shared" si="20"/>
        <v>0.9297945205479452</v>
      </c>
      <c r="T45" s="6">
        <v>1167</v>
      </c>
      <c r="U45" s="154">
        <f t="shared" si="21"/>
        <v>0.66609589041095896</v>
      </c>
      <c r="V45" s="6">
        <v>1495</v>
      </c>
      <c r="W45" s="155">
        <f t="shared" si="22"/>
        <v>0.85331050228310501</v>
      </c>
      <c r="X45" s="6">
        <v>1596</v>
      </c>
      <c r="Y45" s="155">
        <f t="shared" si="23"/>
        <v>0.91095890410958902</v>
      </c>
      <c r="Z45" s="6">
        <v>1554</v>
      </c>
      <c r="AA45" s="155">
        <f t="shared" si="24"/>
        <v>0.88698630136986301</v>
      </c>
      <c r="AB45" s="6">
        <v>1706</v>
      </c>
      <c r="AC45" s="157">
        <f t="shared" si="13"/>
        <v>0.97374429223744297</v>
      </c>
      <c r="AE45" s="6">
        <v>7</v>
      </c>
      <c r="AF45" s="171">
        <f t="shared" si="25"/>
        <v>3.9954337899543377E-3</v>
      </c>
      <c r="AH45" s="83">
        <f>cálculos1!O45</f>
        <v>2</v>
      </c>
      <c r="AI45" s="161">
        <f t="shared" si="14"/>
        <v>0.2</v>
      </c>
      <c r="AJ45" s="83">
        <f>cálculos1!P45</f>
        <v>0</v>
      </c>
      <c r="AK45" s="160">
        <f t="shared" si="15"/>
        <v>0</v>
      </c>
    </row>
    <row r="46" spans="1:37">
      <c r="A46" s="99" t="s">
        <v>47</v>
      </c>
      <c r="B46" s="99" t="s">
        <v>91</v>
      </c>
      <c r="C46" s="102">
        <v>92</v>
      </c>
      <c r="D46" s="6">
        <v>36</v>
      </c>
      <c r="E46" s="153">
        <f t="shared" si="10"/>
        <v>0.39130434782608697</v>
      </c>
      <c r="F46" s="6">
        <v>3</v>
      </c>
      <c r="G46" s="153">
        <f t="shared" si="11"/>
        <v>3.2608695652173912E-2</v>
      </c>
      <c r="H46" s="6">
        <v>0</v>
      </c>
      <c r="I46" s="153">
        <f t="shared" si="12"/>
        <v>0</v>
      </c>
      <c r="J46" s="6">
        <v>38</v>
      </c>
      <c r="K46" s="153">
        <f t="shared" si="16"/>
        <v>0.41304347826086957</v>
      </c>
      <c r="L46" s="6">
        <v>93</v>
      </c>
      <c r="M46" s="154">
        <f t="shared" si="17"/>
        <v>1.0108695652173914</v>
      </c>
      <c r="N46" s="6">
        <v>92</v>
      </c>
      <c r="O46" s="154">
        <f t="shared" si="18"/>
        <v>1</v>
      </c>
      <c r="P46" s="6">
        <v>100</v>
      </c>
      <c r="Q46" s="154">
        <f t="shared" si="19"/>
        <v>1.0869565217391304</v>
      </c>
      <c r="R46" s="6">
        <v>97</v>
      </c>
      <c r="S46" s="154">
        <f t="shared" si="20"/>
        <v>1.0543478260869565</v>
      </c>
      <c r="T46" s="6">
        <v>81</v>
      </c>
      <c r="U46" s="154">
        <f t="shared" si="21"/>
        <v>0.88043478260869568</v>
      </c>
      <c r="V46" s="6">
        <v>87</v>
      </c>
      <c r="W46" s="155">
        <f t="shared" si="22"/>
        <v>0.94565217391304346</v>
      </c>
      <c r="X46" s="6">
        <v>83</v>
      </c>
      <c r="Y46" s="155">
        <f t="shared" si="23"/>
        <v>0.90217391304347827</v>
      </c>
      <c r="Z46" s="6">
        <v>81</v>
      </c>
      <c r="AA46" s="155">
        <f t="shared" si="24"/>
        <v>0.88043478260869568</v>
      </c>
      <c r="AB46" s="6">
        <v>105</v>
      </c>
      <c r="AC46" s="157">
        <f t="shared" si="13"/>
        <v>1.1413043478260869</v>
      </c>
      <c r="AE46" s="6">
        <v>3</v>
      </c>
      <c r="AF46" s="171">
        <f t="shared" si="25"/>
        <v>3.2608695652173912E-2</v>
      </c>
      <c r="AH46" s="83">
        <f>cálculos1!O46</f>
        <v>5</v>
      </c>
      <c r="AI46" s="161">
        <f t="shared" si="14"/>
        <v>0.5</v>
      </c>
      <c r="AJ46" s="83">
        <f>cálculos1!P46</f>
        <v>3</v>
      </c>
      <c r="AK46" s="160">
        <f t="shared" si="15"/>
        <v>0.75</v>
      </c>
    </row>
    <row r="47" spans="1:37">
      <c r="A47" s="99" t="s">
        <v>49</v>
      </c>
      <c r="B47" s="99" t="s">
        <v>92</v>
      </c>
      <c r="C47" s="102">
        <v>379.33333333333331</v>
      </c>
      <c r="D47" s="6">
        <v>38</v>
      </c>
      <c r="E47" s="153">
        <f t="shared" si="10"/>
        <v>0.10017574692442882</v>
      </c>
      <c r="F47" s="6">
        <v>0</v>
      </c>
      <c r="G47" s="153">
        <f t="shared" si="11"/>
        <v>0</v>
      </c>
      <c r="H47" s="6">
        <v>0</v>
      </c>
      <c r="I47" s="153">
        <f t="shared" si="12"/>
        <v>0</v>
      </c>
      <c r="J47" s="6">
        <v>176</v>
      </c>
      <c r="K47" s="153">
        <f t="shared" si="16"/>
        <v>0.46397188049209143</v>
      </c>
      <c r="L47" s="6">
        <v>365</v>
      </c>
      <c r="M47" s="154">
        <f t="shared" si="17"/>
        <v>0.96221441124780316</v>
      </c>
      <c r="N47" s="6">
        <v>370</v>
      </c>
      <c r="O47" s="154">
        <f t="shared" si="18"/>
        <v>0.97539543057996492</v>
      </c>
      <c r="P47" s="6">
        <v>366</v>
      </c>
      <c r="Q47" s="154">
        <f t="shared" si="19"/>
        <v>0.96485061511423553</v>
      </c>
      <c r="R47" s="6">
        <v>382</v>
      </c>
      <c r="S47" s="154">
        <f t="shared" si="20"/>
        <v>1.0070298769771528</v>
      </c>
      <c r="T47" s="6">
        <v>243</v>
      </c>
      <c r="U47" s="154">
        <f t="shared" si="21"/>
        <v>0.64059753954305798</v>
      </c>
      <c r="V47" s="6">
        <v>360</v>
      </c>
      <c r="W47" s="155">
        <f t="shared" si="22"/>
        <v>0.94903339191564151</v>
      </c>
      <c r="X47" s="6">
        <v>355</v>
      </c>
      <c r="Y47" s="155">
        <f t="shared" si="23"/>
        <v>0.93585237258347986</v>
      </c>
      <c r="Z47" s="6">
        <v>424</v>
      </c>
      <c r="AA47" s="155">
        <f t="shared" si="24"/>
        <v>1.1177504393673112</v>
      </c>
      <c r="AB47" s="6">
        <v>388</v>
      </c>
      <c r="AC47" s="157">
        <f t="shared" si="13"/>
        <v>1.0228471001757469</v>
      </c>
      <c r="AE47" s="6">
        <v>0</v>
      </c>
      <c r="AF47" s="171">
        <f t="shared" si="25"/>
        <v>0</v>
      </c>
      <c r="AH47" s="83">
        <f>cálculos1!O47</f>
        <v>6</v>
      </c>
      <c r="AI47" s="161">
        <f t="shared" si="14"/>
        <v>0.60000000000000009</v>
      </c>
      <c r="AJ47" s="83">
        <f>cálculos1!P47</f>
        <v>3</v>
      </c>
      <c r="AK47" s="160">
        <f t="shared" si="15"/>
        <v>0.75</v>
      </c>
    </row>
    <row r="48" spans="1:37">
      <c r="A48" s="99" t="s">
        <v>40</v>
      </c>
      <c r="B48" s="99" t="s">
        <v>93</v>
      </c>
      <c r="C48" s="102">
        <v>131.33333333333334</v>
      </c>
      <c r="D48" s="6">
        <v>24</v>
      </c>
      <c r="E48" s="153">
        <f t="shared" si="10"/>
        <v>0.18274111675126903</v>
      </c>
      <c r="F48" s="6">
        <v>1</v>
      </c>
      <c r="G48" s="153">
        <f t="shared" si="11"/>
        <v>7.6142131979695426E-3</v>
      </c>
      <c r="H48" s="6">
        <v>0</v>
      </c>
      <c r="I48" s="153">
        <f t="shared" si="12"/>
        <v>0</v>
      </c>
      <c r="J48" s="6">
        <v>28</v>
      </c>
      <c r="K48" s="153">
        <f t="shared" si="16"/>
        <v>0.21319796954314718</v>
      </c>
      <c r="L48" s="6">
        <v>128</v>
      </c>
      <c r="M48" s="154">
        <f t="shared" si="17"/>
        <v>0.97461928934010145</v>
      </c>
      <c r="N48" s="6">
        <v>121</v>
      </c>
      <c r="O48" s="154">
        <f t="shared" si="18"/>
        <v>0.92131979695431465</v>
      </c>
      <c r="P48" s="6">
        <v>115</v>
      </c>
      <c r="Q48" s="154">
        <f t="shared" si="19"/>
        <v>0.87563451776649737</v>
      </c>
      <c r="R48" s="6">
        <v>122</v>
      </c>
      <c r="S48" s="154">
        <f t="shared" si="20"/>
        <v>0.92893401015228416</v>
      </c>
      <c r="T48" s="6">
        <v>120</v>
      </c>
      <c r="U48" s="154">
        <f t="shared" si="21"/>
        <v>0.91370558375634514</v>
      </c>
      <c r="V48" s="6">
        <v>122</v>
      </c>
      <c r="W48" s="155">
        <f t="shared" si="22"/>
        <v>0.92893401015228416</v>
      </c>
      <c r="X48" s="6">
        <v>141</v>
      </c>
      <c r="Y48" s="155">
        <f t="shared" si="23"/>
        <v>1.0736040609137054</v>
      </c>
      <c r="Z48" s="6">
        <v>130</v>
      </c>
      <c r="AA48" s="155">
        <f t="shared" si="24"/>
        <v>0.98984771573604058</v>
      </c>
      <c r="AB48" s="6">
        <v>122</v>
      </c>
      <c r="AC48" s="157">
        <f t="shared" si="13"/>
        <v>0.92893401015228416</v>
      </c>
      <c r="AE48" s="6">
        <v>4</v>
      </c>
      <c r="AF48" s="171">
        <f t="shared" si="25"/>
        <v>3.045685279187817E-2</v>
      </c>
      <c r="AH48" s="83">
        <f>cálculos1!O48</f>
        <v>4</v>
      </c>
      <c r="AI48" s="161">
        <f t="shared" si="14"/>
        <v>0.4</v>
      </c>
      <c r="AJ48" s="83">
        <f>cálculos1!P48</f>
        <v>2</v>
      </c>
      <c r="AK48" s="160">
        <f t="shared" si="15"/>
        <v>0.5</v>
      </c>
    </row>
    <row r="49" spans="1:37">
      <c r="A49" s="99" t="s">
        <v>47</v>
      </c>
      <c r="B49" s="99" t="s">
        <v>94</v>
      </c>
      <c r="C49" s="102">
        <v>96.666666666666671</v>
      </c>
      <c r="D49" s="6">
        <v>28</v>
      </c>
      <c r="E49" s="153">
        <f t="shared" si="10"/>
        <v>0.28965517241379307</v>
      </c>
      <c r="F49" s="6">
        <v>3</v>
      </c>
      <c r="G49" s="153">
        <f t="shared" si="11"/>
        <v>3.1034482758620689E-2</v>
      </c>
      <c r="H49" s="6">
        <v>0</v>
      </c>
      <c r="I49" s="153">
        <f t="shared" si="12"/>
        <v>0</v>
      </c>
      <c r="J49" s="6">
        <v>31</v>
      </c>
      <c r="K49" s="153">
        <f t="shared" si="16"/>
        <v>0.32068965517241377</v>
      </c>
      <c r="L49" s="6">
        <v>88</v>
      </c>
      <c r="M49" s="154">
        <f t="shared" si="17"/>
        <v>0.91034482758620683</v>
      </c>
      <c r="N49" s="6">
        <v>89</v>
      </c>
      <c r="O49" s="154">
        <f t="shared" si="18"/>
        <v>0.92068965517241375</v>
      </c>
      <c r="P49" s="6">
        <v>84</v>
      </c>
      <c r="Q49" s="154">
        <f t="shared" si="19"/>
        <v>0.86896551724137927</v>
      </c>
      <c r="R49" s="6">
        <v>88</v>
      </c>
      <c r="S49" s="154">
        <f t="shared" si="20"/>
        <v>0.91034482758620683</v>
      </c>
      <c r="T49" s="6">
        <v>106</v>
      </c>
      <c r="U49" s="154">
        <f t="shared" si="21"/>
        <v>1.096551724137931</v>
      </c>
      <c r="V49" s="6">
        <v>108</v>
      </c>
      <c r="W49" s="155">
        <f t="shared" si="22"/>
        <v>1.1172413793103448</v>
      </c>
      <c r="X49" s="6">
        <v>117</v>
      </c>
      <c r="Y49" s="155">
        <f t="shared" si="23"/>
        <v>1.2103448275862068</v>
      </c>
      <c r="Z49" s="6">
        <v>112</v>
      </c>
      <c r="AA49" s="155">
        <f t="shared" si="24"/>
        <v>1.1586206896551723</v>
      </c>
      <c r="AB49" s="6">
        <v>102</v>
      </c>
      <c r="AC49" s="157">
        <f t="shared" si="13"/>
        <v>1.0551724137931033</v>
      </c>
      <c r="AE49" s="6">
        <v>11</v>
      </c>
      <c r="AF49" s="171">
        <f t="shared" si="25"/>
        <v>0.11379310344827585</v>
      </c>
      <c r="AH49" s="83">
        <f>cálculos1!O49</f>
        <v>5</v>
      </c>
      <c r="AI49" s="161">
        <f t="shared" si="14"/>
        <v>0.5</v>
      </c>
      <c r="AJ49" s="83">
        <f>cálculos1!P49</f>
        <v>1</v>
      </c>
      <c r="AK49" s="160">
        <f t="shared" si="15"/>
        <v>0.25</v>
      </c>
    </row>
    <row r="50" spans="1:37">
      <c r="A50" s="99" t="s">
        <v>49</v>
      </c>
      <c r="B50" s="99" t="s">
        <v>95</v>
      </c>
      <c r="C50" s="102">
        <v>176</v>
      </c>
      <c r="D50" s="6">
        <v>24</v>
      </c>
      <c r="E50" s="153">
        <f t="shared" si="10"/>
        <v>0.13636363636363635</v>
      </c>
      <c r="F50" s="6">
        <v>3</v>
      </c>
      <c r="G50" s="153">
        <f t="shared" si="11"/>
        <v>1.7045454545454544E-2</v>
      </c>
      <c r="H50" s="6">
        <v>1</v>
      </c>
      <c r="I50" s="153">
        <f t="shared" si="12"/>
        <v>5.681818181818182E-3</v>
      </c>
      <c r="J50" s="6">
        <v>35</v>
      </c>
      <c r="K50" s="153">
        <f t="shared" si="16"/>
        <v>0.19886363636363635</v>
      </c>
      <c r="L50" s="6">
        <v>132</v>
      </c>
      <c r="M50" s="154">
        <f t="shared" si="17"/>
        <v>0.75</v>
      </c>
      <c r="N50" s="6">
        <v>132</v>
      </c>
      <c r="O50" s="154">
        <f t="shared" si="18"/>
        <v>0.75</v>
      </c>
      <c r="P50" s="6">
        <v>117</v>
      </c>
      <c r="Q50" s="154">
        <f t="shared" si="19"/>
        <v>0.66477272727272729</v>
      </c>
      <c r="R50" s="6">
        <v>133</v>
      </c>
      <c r="S50" s="154">
        <f t="shared" si="20"/>
        <v>0.75568181818181823</v>
      </c>
      <c r="T50" s="6">
        <v>124</v>
      </c>
      <c r="U50" s="154">
        <f t="shared" si="21"/>
        <v>0.70454545454545459</v>
      </c>
      <c r="V50" s="6">
        <v>161</v>
      </c>
      <c r="W50" s="155">
        <f t="shared" si="22"/>
        <v>0.91477272727272729</v>
      </c>
      <c r="X50" s="6">
        <v>188</v>
      </c>
      <c r="Y50" s="155">
        <f t="shared" si="23"/>
        <v>1.0681818181818181</v>
      </c>
      <c r="Z50" s="6">
        <v>159</v>
      </c>
      <c r="AA50" s="155">
        <f t="shared" si="24"/>
        <v>0.90340909090909094</v>
      </c>
      <c r="AB50" s="6">
        <v>135</v>
      </c>
      <c r="AC50" s="157">
        <f t="shared" si="13"/>
        <v>0.76704545454545459</v>
      </c>
      <c r="AE50" s="6">
        <v>3</v>
      </c>
      <c r="AF50" s="171">
        <f t="shared" si="25"/>
        <v>1.7045454545454544E-2</v>
      </c>
      <c r="AH50" s="83">
        <f>cálculos1!O50</f>
        <v>1</v>
      </c>
      <c r="AI50" s="161">
        <f t="shared" si="14"/>
        <v>0.1</v>
      </c>
      <c r="AJ50" s="83">
        <f>cálculos1!P50</f>
        <v>1</v>
      </c>
      <c r="AK50" s="160">
        <f t="shared" si="15"/>
        <v>0.25</v>
      </c>
    </row>
    <row r="51" spans="1:37">
      <c r="A51" s="99" t="s">
        <v>43</v>
      </c>
      <c r="B51" s="99" t="s">
        <v>96</v>
      </c>
      <c r="C51" s="102">
        <v>154</v>
      </c>
      <c r="D51" s="6">
        <v>34</v>
      </c>
      <c r="E51" s="153">
        <f t="shared" si="10"/>
        <v>0.22077922077922077</v>
      </c>
      <c r="F51" s="6">
        <v>1</v>
      </c>
      <c r="G51" s="153">
        <f t="shared" si="11"/>
        <v>6.4935064935064939E-3</v>
      </c>
      <c r="H51" s="6">
        <v>0</v>
      </c>
      <c r="I51" s="153">
        <f t="shared" si="12"/>
        <v>0</v>
      </c>
      <c r="J51" s="6">
        <v>38</v>
      </c>
      <c r="K51" s="153">
        <f t="shared" si="16"/>
        <v>0.24675324675324675</v>
      </c>
      <c r="L51" s="6">
        <v>187</v>
      </c>
      <c r="M51" s="154">
        <f t="shared" si="17"/>
        <v>1.2142857142857142</v>
      </c>
      <c r="N51" s="6">
        <v>189</v>
      </c>
      <c r="O51" s="154">
        <f t="shared" si="18"/>
        <v>1.2272727272727273</v>
      </c>
      <c r="P51" s="6">
        <v>170</v>
      </c>
      <c r="Q51" s="154">
        <f t="shared" si="19"/>
        <v>1.1038961038961039</v>
      </c>
      <c r="R51" s="6">
        <v>178</v>
      </c>
      <c r="S51" s="154">
        <f t="shared" si="20"/>
        <v>1.1558441558441559</v>
      </c>
      <c r="T51" s="6">
        <v>145</v>
      </c>
      <c r="U51" s="154">
        <f t="shared" si="21"/>
        <v>0.94155844155844159</v>
      </c>
      <c r="V51" s="6">
        <v>162</v>
      </c>
      <c r="W51" s="155">
        <f t="shared" si="22"/>
        <v>1.051948051948052</v>
      </c>
      <c r="X51" s="6">
        <v>156</v>
      </c>
      <c r="Y51" s="155">
        <f t="shared" si="23"/>
        <v>1.0129870129870129</v>
      </c>
      <c r="Z51" s="6">
        <v>161</v>
      </c>
      <c r="AA51" s="155">
        <f t="shared" si="24"/>
        <v>1.0454545454545454</v>
      </c>
      <c r="AB51" s="6">
        <v>190</v>
      </c>
      <c r="AC51" s="157">
        <f t="shared" si="13"/>
        <v>1.2337662337662338</v>
      </c>
      <c r="AE51" s="6">
        <v>1</v>
      </c>
      <c r="AF51" s="171">
        <f t="shared" si="25"/>
        <v>6.4935064935064939E-3</v>
      </c>
      <c r="AH51" s="83">
        <f>cálculos1!O51</f>
        <v>8</v>
      </c>
      <c r="AI51" s="161">
        <f t="shared" si="14"/>
        <v>0.8</v>
      </c>
      <c r="AJ51" s="83">
        <f>cálculos1!P51</f>
        <v>4</v>
      </c>
      <c r="AK51" s="160">
        <f t="shared" si="15"/>
        <v>1</v>
      </c>
    </row>
    <row r="52" spans="1:37">
      <c r="A52" s="99" t="s">
        <v>43</v>
      </c>
      <c r="B52" s="99" t="s">
        <v>97</v>
      </c>
      <c r="C52" s="102">
        <v>46.666666666666664</v>
      </c>
      <c r="D52" s="6">
        <v>3</v>
      </c>
      <c r="E52" s="153">
        <f t="shared" si="10"/>
        <v>6.4285714285714293E-2</v>
      </c>
      <c r="F52" s="6">
        <v>1</v>
      </c>
      <c r="G52" s="153">
        <f t="shared" si="11"/>
        <v>2.1428571428571429E-2</v>
      </c>
      <c r="H52" s="6">
        <v>0</v>
      </c>
      <c r="I52" s="153">
        <f t="shared" si="12"/>
        <v>0</v>
      </c>
      <c r="J52" s="6">
        <v>4</v>
      </c>
      <c r="K52" s="153">
        <f t="shared" si="16"/>
        <v>8.5714285714285715E-2</v>
      </c>
      <c r="L52" s="6">
        <v>36</v>
      </c>
      <c r="M52" s="154">
        <f t="shared" si="17"/>
        <v>0.77142857142857146</v>
      </c>
      <c r="N52" s="6">
        <v>30</v>
      </c>
      <c r="O52" s="154">
        <f t="shared" si="18"/>
        <v>0.6428571428571429</v>
      </c>
      <c r="P52" s="6">
        <v>36</v>
      </c>
      <c r="Q52" s="154">
        <f t="shared" si="19"/>
        <v>0.77142857142857146</v>
      </c>
      <c r="R52" s="6">
        <v>37</v>
      </c>
      <c r="S52" s="154">
        <f>R52/C52</f>
        <v>0.79285714285714293</v>
      </c>
      <c r="T52" s="6">
        <v>22</v>
      </c>
      <c r="U52" s="154">
        <f t="shared" si="21"/>
        <v>0.47142857142857147</v>
      </c>
      <c r="V52" s="6">
        <v>42</v>
      </c>
      <c r="W52" s="155">
        <f t="shared" si="22"/>
        <v>0.9</v>
      </c>
      <c r="X52" s="6">
        <v>35</v>
      </c>
      <c r="Y52" s="155">
        <f t="shared" si="23"/>
        <v>0.75</v>
      </c>
      <c r="Z52" s="6">
        <v>45</v>
      </c>
      <c r="AA52" s="155">
        <f t="shared" si="24"/>
        <v>0.9642857142857143</v>
      </c>
      <c r="AB52" s="6">
        <v>44</v>
      </c>
      <c r="AC52" s="157">
        <f t="shared" si="13"/>
        <v>0.94285714285714295</v>
      </c>
      <c r="AE52" s="6">
        <v>0</v>
      </c>
      <c r="AF52" s="171">
        <f t="shared" si="25"/>
        <v>0</v>
      </c>
      <c r="AH52" s="83">
        <f>cálculos1!O52</f>
        <v>2</v>
      </c>
      <c r="AI52" s="161">
        <f t="shared" si="14"/>
        <v>0.2</v>
      </c>
      <c r="AJ52" s="83">
        <f>cálculos1!P52</f>
        <v>0</v>
      </c>
      <c r="AK52" s="160">
        <f t="shared" si="15"/>
        <v>0</v>
      </c>
    </row>
    <row r="53" spans="1:37">
      <c r="A53" s="99" t="s">
        <v>49</v>
      </c>
      <c r="B53" s="99" t="s">
        <v>98</v>
      </c>
      <c r="C53" s="102">
        <v>146</v>
      </c>
      <c r="D53" s="6">
        <v>65</v>
      </c>
      <c r="E53" s="153">
        <f t="shared" si="10"/>
        <v>0.4452054794520548</v>
      </c>
      <c r="F53" s="6">
        <v>3</v>
      </c>
      <c r="G53" s="153">
        <f t="shared" si="11"/>
        <v>2.0547945205479451E-2</v>
      </c>
      <c r="H53" s="6">
        <v>0</v>
      </c>
      <c r="I53" s="153">
        <f t="shared" si="12"/>
        <v>0</v>
      </c>
      <c r="J53" s="6">
        <v>83</v>
      </c>
      <c r="K53" s="153">
        <f t="shared" si="16"/>
        <v>0.56849315068493156</v>
      </c>
      <c r="L53" s="6">
        <v>179</v>
      </c>
      <c r="M53" s="154">
        <f t="shared" si="17"/>
        <v>1.226027397260274</v>
      </c>
      <c r="N53" s="6">
        <v>180</v>
      </c>
      <c r="O53" s="154">
        <f t="shared" si="18"/>
        <v>1.2328767123287672</v>
      </c>
      <c r="P53" s="6">
        <v>147</v>
      </c>
      <c r="Q53" s="154">
        <f t="shared" si="19"/>
        <v>1.0068493150684932</v>
      </c>
      <c r="R53" s="6">
        <v>165</v>
      </c>
      <c r="S53" s="154">
        <f t="shared" si="20"/>
        <v>1.1301369863013699</v>
      </c>
      <c r="T53" s="6">
        <v>166</v>
      </c>
      <c r="U53" s="154">
        <f t="shared" si="21"/>
        <v>1.1369863013698631</v>
      </c>
      <c r="V53" s="6">
        <v>149</v>
      </c>
      <c r="W53" s="155">
        <f t="shared" si="22"/>
        <v>1.0205479452054795</v>
      </c>
      <c r="X53" s="6">
        <v>174</v>
      </c>
      <c r="Y53" s="155">
        <f t="shared" si="23"/>
        <v>1.1917808219178083</v>
      </c>
      <c r="Z53" s="6">
        <v>192</v>
      </c>
      <c r="AA53" s="155">
        <f t="shared" si="24"/>
        <v>1.3150684931506849</v>
      </c>
      <c r="AB53" s="6">
        <v>171</v>
      </c>
      <c r="AC53" s="157">
        <f t="shared" si="13"/>
        <v>1.1712328767123288</v>
      </c>
      <c r="AE53" s="6">
        <v>2</v>
      </c>
      <c r="AF53" s="171">
        <f t="shared" si="25"/>
        <v>1.3698630136986301E-2</v>
      </c>
      <c r="AH53" s="83">
        <f>cálculos1!O53</f>
        <v>9</v>
      </c>
      <c r="AI53" s="161">
        <f t="shared" si="14"/>
        <v>0.9</v>
      </c>
      <c r="AJ53" s="83">
        <f>cálculos1!P53</f>
        <v>4</v>
      </c>
      <c r="AK53" s="160">
        <f t="shared" si="15"/>
        <v>1</v>
      </c>
    </row>
    <row r="54" spans="1:37">
      <c r="A54" s="99" t="s">
        <v>49</v>
      </c>
      <c r="B54" s="99" t="s">
        <v>99</v>
      </c>
      <c r="C54" s="102">
        <v>96.666666666666671</v>
      </c>
      <c r="D54" s="6">
        <v>23</v>
      </c>
      <c r="E54" s="153">
        <f t="shared" si="10"/>
        <v>0.2379310344827586</v>
      </c>
      <c r="F54" s="6">
        <v>2</v>
      </c>
      <c r="G54" s="153">
        <f t="shared" si="11"/>
        <v>2.0689655172413793E-2</v>
      </c>
      <c r="H54" s="6">
        <v>0</v>
      </c>
      <c r="I54" s="153">
        <f t="shared" si="12"/>
        <v>0</v>
      </c>
      <c r="J54" s="6">
        <v>25</v>
      </c>
      <c r="K54" s="153">
        <f t="shared" si="16"/>
        <v>0.25862068965517238</v>
      </c>
      <c r="L54" s="6">
        <v>87</v>
      </c>
      <c r="M54" s="154">
        <f t="shared" si="17"/>
        <v>0.89999999999999991</v>
      </c>
      <c r="N54" s="6">
        <v>85</v>
      </c>
      <c r="O54" s="154">
        <f t="shared" si="18"/>
        <v>0.87931034482758619</v>
      </c>
      <c r="P54" s="6">
        <v>83</v>
      </c>
      <c r="Q54" s="154">
        <f t="shared" si="19"/>
        <v>0.85862068965517235</v>
      </c>
      <c r="R54" s="6">
        <v>90</v>
      </c>
      <c r="S54" s="154">
        <f t="shared" si="20"/>
        <v>0.93103448275862066</v>
      </c>
      <c r="T54" s="6">
        <v>88</v>
      </c>
      <c r="U54" s="154">
        <f t="shared" si="21"/>
        <v>0.91034482758620683</v>
      </c>
      <c r="V54" s="6">
        <v>112</v>
      </c>
      <c r="W54" s="155">
        <f t="shared" si="22"/>
        <v>1.1586206896551723</v>
      </c>
      <c r="X54" s="6">
        <v>113</v>
      </c>
      <c r="Y54" s="155">
        <f t="shared" si="23"/>
        <v>1.1689655172413793</v>
      </c>
      <c r="Z54" s="6">
        <v>113</v>
      </c>
      <c r="AA54" s="155">
        <f t="shared" si="24"/>
        <v>1.1689655172413793</v>
      </c>
      <c r="AB54" s="6">
        <v>91</v>
      </c>
      <c r="AC54" s="157">
        <f t="shared" si="13"/>
        <v>0.94137931034482758</v>
      </c>
      <c r="AE54" s="6">
        <v>4</v>
      </c>
      <c r="AF54" s="171">
        <f t="shared" si="25"/>
        <v>4.1379310344827586E-2</v>
      </c>
      <c r="AH54" s="83">
        <f>cálculos1!O54</f>
        <v>4</v>
      </c>
      <c r="AI54" s="161">
        <f t="shared" si="14"/>
        <v>0.4</v>
      </c>
      <c r="AJ54" s="83">
        <f>cálculos1!P54</f>
        <v>1</v>
      </c>
      <c r="AK54" s="160">
        <f t="shared" si="15"/>
        <v>0.25</v>
      </c>
    </row>
    <row r="55" spans="1:37">
      <c r="A55" s="99" t="s">
        <v>43</v>
      </c>
      <c r="B55" s="99" t="s">
        <v>100</v>
      </c>
      <c r="C55" s="102">
        <v>440</v>
      </c>
      <c r="D55" s="6">
        <v>388</v>
      </c>
      <c r="E55" s="153">
        <f t="shared" si="10"/>
        <v>0.88181818181818183</v>
      </c>
      <c r="F55" s="6">
        <v>334</v>
      </c>
      <c r="G55" s="153">
        <f t="shared" si="11"/>
        <v>0.75909090909090904</v>
      </c>
      <c r="H55" s="6">
        <v>330</v>
      </c>
      <c r="I55" s="153">
        <f t="shared" si="12"/>
        <v>0.75</v>
      </c>
      <c r="J55" s="6">
        <v>298</v>
      </c>
      <c r="K55" s="153">
        <f t="shared" si="16"/>
        <v>0.67727272727272725</v>
      </c>
      <c r="L55" s="6">
        <v>402</v>
      </c>
      <c r="M55" s="154">
        <f t="shared" si="17"/>
        <v>0.91363636363636369</v>
      </c>
      <c r="N55" s="6">
        <v>407</v>
      </c>
      <c r="O55" s="154">
        <f t="shared" si="18"/>
        <v>0.92500000000000004</v>
      </c>
      <c r="P55" s="6">
        <v>416</v>
      </c>
      <c r="Q55" s="154">
        <f t="shared" si="19"/>
        <v>0.94545454545454544</v>
      </c>
      <c r="R55" s="6">
        <v>417</v>
      </c>
      <c r="S55" s="154">
        <f t="shared" si="20"/>
        <v>0.94772727272727275</v>
      </c>
      <c r="T55" s="6">
        <v>363</v>
      </c>
      <c r="U55" s="154">
        <f t="shared" si="21"/>
        <v>0.82499999999999996</v>
      </c>
      <c r="V55" s="6">
        <v>428</v>
      </c>
      <c r="W55" s="155">
        <f t="shared" si="22"/>
        <v>0.97272727272727277</v>
      </c>
      <c r="X55" s="6">
        <v>459</v>
      </c>
      <c r="Y55" s="155">
        <f t="shared" si="23"/>
        <v>1.0431818181818182</v>
      </c>
      <c r="Z55" s="6">
        <v>448</v>
      </c>
      <c r="AA55" s="155">
        <f t="shared" si="24"/>
        <v>1.0181818181818181</v>
      </c>
      <c r="AB55" s="6">
        <v>440</v>
      </c>
      <c r="AC55" s="157">
        <f t="shared" si="13"/>
        <v>1</v>
      </c>
      <c r="AE55" s="6">
        <v>8</v>
      </c>
      <c r="AF55" s="171">
        <f t="shared" si="25"/>
        <v>1.8181818181818181E-2</v>
      </c>
      <c r="AH55" s="83">
        <f>cálculos1!O55</f>
        <v>4</v>
      </c>
      <c r="AI55" s="161">
        <f t="shared" si="14"/>
        <v>0.4</v>
      </c>
      <c r="AJ55" s="83">
        <f>cálculos1!P55</f>
        <v>1</v>
      </c>
      <c r="AK55" s="160">
        <f t="shared" si="15"/>
        <v>0.25</v>
      </c>
    </row>
    <row r="56" spans="1:37">
      <c r="A56" s="99" t="s">
        <v>47</v>
      </c>
      <c r="B56" s="99" t="s">
        <v>101</v>
      </c>
      <c r="C56" s="102">
        <v>133.33333333333334</v>
      </c>
      <c r="D56" s="6">
        <v>45</v>
      </c>
      <c r="E56" s="153">
        <f t="shared" si="10"/>
        <v>0.33749999999999997</v>
      </c>
      <c r="F56" s="6">
        <v>5</v>
      </c>
      <c r="G56" s="153">
        <f t="shared" si="11"/>
        <v>3.7499999999999999E-2</v>
      </c>
      <c r="H56" s="6">
        <v>0</v>
      </c>
      <c r="I56" s="153">
        <f t="shared" si="12"/>
        <v>0</v>
      </c>
      <c r="J56" s="6">
        <v>53</v>
      </c>
      <c r="K56" s="153">
        <f t="shared" si="16"/>
        <v>0.39749999999999996</v>
      </c>
      <c r="L56" s="6">
        <v>113</v>
      </c>
      <c r="M56" s="154">
        <f t="shared" si="17"/>
        <v>0.84749999999999992</v>
      </c>
      <c r="N56" s="6">
        <v>111</v>
      </c>
      <c r="O56" s="154">
        <f t="shared" si="18"/>
        <v>0.83249999999999991</v>
      </c>
      <c r="P56" s="6">
        <v>110</v>
      </c>
      <c r="Q56" s="154">
        <f t="shared" si="19"/>
        <v>0.82499999999999996</v>
      </c>
      <c r="R56" s="6">
        <v>108</v>
      </c>
      <c r="S56" s="154">
        <f t="shared" si="20"/>
        <v>0.80999999999999994</v>
      </c>
      <c r="T56" s="6">
        <v>129</v>
      </c>
      <c r="U56" s="154">
        <f t="shared" si="21"/>
        <v>0.96749999999999992</v>
      </c>
      <c r="V56" s="6">
        <v>165</v>
      </c>
      <c r="W56" s="155">
        <f t="shared" si="22"/>
        <v>1.2374999999999998</v>
      </c>
      <c r="X56" s="6">
        <v>149</v>
      </c>
      <c r="Y56" s="155">
        <f t="shared" si="23"/>
        <v>1.1174999999999999</v>
      </c>
      <c r="Z56" s="6">
        <v>166</v>
      </c>
      <c r="AA56" s="155">
        <f t="shared" si="24"/>
        <v>1.2449999999999999</v>
      </c>
      <c r="AB56" s="6">
        <v>119</v>
      </c>
      <c r="AC56" s="157">
        <f t="shared" si="13"/>
        <v>0.89249999999999996</v>
      </c>
      <c r="AE56" s="6">
        <v>3</v>
      </c>
      <c r="AF56" s="171">
        <f t="shared" si="25"/>
        <v>2.2499999999999999E-2</v>
      </c>
      <c r="AH56" s="83">
        <f>cálculos1!O56</f>
        <v>4</v>
      </c>
      <c r="AI56" s="161">
        <f t="shared" si="14"/>
        <v>0.4</v>
      </c>
      <c r="AJ56" s="83">
        <f>cálculos1!P56</f>
        <v>1</v>
      </c>
      <c r="AK56" s="160">
        <f t="shared" si="15"/>
        <v>0.25</v>
      </c>
    </row>
    <row r="57" spans="1:37">
      <c r="A57" s="99" t="s">
        <v>43</v>
      </c>
      <c r="B57" s="99" t="s">
        <v>102</v>
      </c>
      <c r="C57" s="102">
        <v>218.66666666666666</v>
      </c>
      <c r="D57" s="6">
        <v>18</v>
      </c>
      <c r="E57" s="153">
        <f t="shared" si="10"/>
        <v>8.2317073170731711E-2</v>
      </c>
      <c r="F57" s="6">
        <v>0</v>
      </c>
      <c r="G57" s="153">
        <f t="shared" si="11"/>
        <v>0</v>
      </c>
      <c r="H57" s="6">
        <v>0</v>
      </c>
      <c r="I57" s="153">
        <f t="shared" si="12"/>
        <v>0</v>
      </c>
      <c r="J57" s="6">
        <v>19</v>
      </c>
      <c r="K57" s="153">
        <f t="shared" si="16"/>
        <v>8.6890243902439032E-2</v>
      </c>
      <c r="L57" s="6">
        <v>214</v>
      </c>
      <c r="M57" s="154">
        <f t="shared" si="17"/>
        <v>0.97865853658536595</v>
      </c>
      <c r="N57" s="6">
        <v>214</v>
      </c>
      <c r="O57" s="154">
        <f t="shared" si="18"/>
        <v>0.97865853658536595</v>
      </c>
      <c r="P57" s="6">
        <v>205</v>
      </c>
      <c r="Q57" s="154">
        <f t="shared" si="19"/>
        <v>0.9375</v>
      </c>
      <c r="R57" s="6">
        <v>199</v>
      </c>
      <c r="S57" s="154">
        <f t="shared" si="20"/>
        <v>0.91006097560975618</v>
      </c>
      <c r="T57" s="6">
        <v>179</v>
      </c>
      <c r="U57" s="154">
        <f t="shared" si="21"/>
        <v>0.81859756097560976</v>
      </c>
      <c r="V57" s="6">
        <v>212</v>
      </c>
      <c r="W57" s="155">
        <f t="shared" si="22"/>
        <v>0.9695121951219513</v>
      </c>
      <c r="X57" s="6">
        <v>244</v>
      </c>
      <c r="Y57" s="155">
        <f t="shared" si="23"/>
        <v>1.1158536585365855</v>
      </c>
      <c r="Z57" s="6">
        <v>209</v>
      </c>
      <c r="AA57" s="155">
        <f t="shared" si="24"/>
        <v>0.95579268292682928</v>
      </c>
      <c r="AB57" s="6">
        <v>214</v>
      </c>
      <c r="AC57" s="157">
        <f t="shared" si="13"/>
        <v>0.97865853658536595</v>
      </c>
      <c r="AE57" s="6">
        <v>1</v>
      </c>
      <c r="AF57" s="171">
        <f t="shared" si="25"/>
        <v>4.5731707317073177E-3</v>
      </c>
      <c r="AH57" s="83">
        <f>cálculos1!O57</f>
        <v>6</v>
      </c>
      <c r="AI57" s="161">
        <f t="shared" si="14"/>
        <v>0.60000000000000009</v>
      </c>
      <c r="AJ57" s="83">
        <f>cálculos1!P57</f>
        <v>3</v>
      </c>
      <c r="AK57" s="160">
        <f t="shared" si="15"/>
        <v>0.75</v>
      </c>
    </row>
    <row r="58" spans="1:37">
      <c r="A58" s="99" t="s">
        <v>43</v>
      </c>
      <c r="B58" s="99" t="s">
        <v>103</v>
      </c>
      <c r="C58" s="102">
        <v>210</v>
      </c>
      <c r="D58" s="6">
        <v>8</v>
      </c>
      <c r="E58" s="153">
        <f t="shared" si="10"/>
        <v>3.8095238095238099E-2</v>
      </c>
      <c r="F58" s="6">
        <v>0</v>
      </c>
      <c r="G58" s="153">
        <f t="shared" si="11"/>
        <v>0</v>
      </c>
      <c r="H58" s="6">
        <v>0</v>
      </c>
      <c r="I58" s="153">
        <f t="shared" si="12"/>
        <v>0</v>
      </c>
      <c r="J58" s="6">
        <v>15</v>
      </c>
      <c r="K58" s="153">
        <f t="shared" si="16"/>
        <v>7.1428571428571425E-2</v>
      </c>
      <c r="L58" s="6">
        <v>195</v>
      </c>
      <c r="M58" s="154">
        <f t="shared" si="17"/>
        <v>0.9285714285714286</v>
      </c>
      <c r="N58" s="6">
        <v>196</v>
      </c>
      <c r="O58" s="154">
        <f t="shared" si="18"/>
        <v>0.93333333333333335</v>
      </c>
      <c r="P58" s="6">
        <v>175</v>
      </c>
      <c r="Q58" s="154">
        <f t="shared" si="19"/>
        <v>0.83333333333333337</v>
      </c>
      <c r="R58" s="6">
        <v>192</v>
      </c>
      <c r="S58" s="154">
        <f t="shared" si="20"/>
        <v>0.91428571428571426</v>
      </c>
      <c r="T58" s="6">
        <v>147</v>
      </c>
      <c r="U58" s="154">
        <f t="shared" si="21"/>
        <v>0.7</v>
      </c>
      <c r="V58" s="6">
        <v>181</v>
      </c>
      <c r="W58" s="155">
        <f t="shared" si="22"/>
        <v>0.86190476190476195</v>
      </c>
      <c r="X58" s="6">
        <v>222</v>
      </c>
      <c r="Y58" s="155">
        <f t="shared" si="23"/>
        <v>1.0571428571428572</v>
      </c>
      <c r="Z58" s="6">
        <v>155</v>
      </c>
      <c r="AA58" s="155">
        <f t="shared" si="24"/>
        <v>0.73809523809523814</v>
      </c>
      <c r="AB58" s="6">
        <v>196</v>
      </c>
      <c r="AC58" s="157">
        <f t="shared" si="13"/>
        <v>0.93333333333333335</v>
      </c>
      <c r="AE58" s="6">
        <v>3</v>
      </c>
      <c r="AF58" s="171">
        <f t="shared" si="25"/>
        <v>1.4285714285714285E-2</v>
      </c>
      <c r="AH58" s="83">
        <f>cálculos1!O58</f>
        <v>2</v>
      </c>
      <c r="AI58" s="161">
        <f t="shared" si="14"/>
        <v>0.2</v>
      </c>
      <c r="AJ58" s="83">
        <f>cálculos1!P58</f>
        <v>1</v>
      </c>
      <c r="AK58" s="160">
        <f t="shared" si="15"/>
        <v>0.25</v>
      </c>
    </row>
    <row r="59" spans="1:37">
      <c r="A59" s="99" t="s">
        <v>49</v>
      </c>
      <c r="B59" s="99" t="s">
        <v>104</v>
      </c>
      <c r="C59" s="102">
        <v>195.33333333333334</v>
      </c>
      <c r="D59" s="6">
        <v>13</v>
      </c>
      <c r="E59" s="153">
        <f t="shared" si="10"/>
        <v>6.6552901023890776E-2</v>
      </c>
      <c r="F59" s="6">
        <v>0</v>
      </c>
      <c r="G59" s="153">
        <f t="shared" si="11"/>
        <v>0</v>
      </c>
      <c r="H59" s="6">
        <v>0</v>
      </c>
      <c r="I59" s="153">
        <f t="shared" si="12"/>
        <v>0</v>
      </c>
      <c r="J59" s="6">
        <v>88</v>
      </c>
      <c r="K59" s="153">
        <f t="shared" si="16"/>
        <v>0.45051194539249145</v>
      </c>
      <c r="L59" s="6">
        <v>169</v>
      </c>
      <c r="M59" s="154">
        <f t="shared" si="17"/>
        <v>0.8651877133105802</v>
      </c>
      <c r="N59" s="6">
        <v>162</v>
      </c>
      <c r="O59" s="154">
        <f t="shared" si="18"/>
        <v>0.82935153583617749</v>
      </c>
      <c r="P59" s="6">
        <v>161</v>
      </c>
      <c r="Q59" s="154">
        <f t="shared" si="19"/>
        <v>0.82423208191126274</v>
      </c>
      <c r="R59" s="6">
        <v>159</v>
      </c>
      <c r="S59" s="154">
        <f t="shared" si="20"/>
        <v>0.81399317406143346</v>
      </c>
      <c r="T59" s="6">
        <v>137</v>
      </c>
      <c r="U59" s="154">
        <f t="shared" si="21"/>
        <v>0.70136518771331058</v>
      </c>
      <c r="V59" s="6">
        <v>203</v>
      </c>
      <c r="W59" s="155">
        <f t="shared" si="22"/>
        <v>1.0392491467576792</v>
      </c>
      <c r="X59" s="6">
        <v>209</v>
      </c>
      <c r="Y59" s="155">
        <f t="shared" si="23"/>
        <v>1.0699658703071673</v>
      </c>
      <c r="Z59" s="6">
        <v>191</v>
      </c>
      <c r="AA59" s="155">
        <f t="shared" si="24"/>
        <v>0.97781569965870307</v>
      </c>
      <c r="AB59" s="6">
        <v>166</v>
      </c>
      <c r="AC59" s="157">
        <f t="shared" si="13"/>
        <v>0.84982935153583616</v>
      </c>
      <c r="AE59" s="6">
        <v>8</v>
      </c>
      <c r="AF59" s="171">
        <f t="shared" si="25"/>
        <v>4.0955631399317405E-2</v>
      </c>
      <c r="AH59" s="83">
        <f>cálculos1!O59</f>
        <v>3</v>
      </c>
      <c r="AI59" s="161">
        <f t="shared" si="14"/>
        <v>0.30000000000000004</v>
      </c>
      <c r="AJ59" s="83">
        <f>cálculos1!P59</f>
        <v>1</v>
      </c>
      <c r="AK59" s="160">
        <f t="shared" si="15"/>
        <v>0.25</v>
      </c>
    </row>
    <row r="60" spans="1:37">
      <c r="A60" s="99" t="s">
        <v>43</v>
      </c>
      <c r="B60" s="99" t="s">
        <v>105</v>
      </c>
      <c r="C60" s="102">
        <v>54</v>
      </c>
      <c r="D60" s="6">
        <v>7</v>
      </c>
      <c r="E60" s="153">
        <f t="shared" si="10"/>
        <v>0.12962962962962962</v>
      </c>
      <c r="F60" s="6">
        <v>0</v>
      </c>
      <c r="G60" s="153">
        <f t="shared" si="11"/>
        <v>0</v>
      </c>
      <c r="H60" s="6">
        <v>0</v>
      </c>
      <c r="I60" s="153">
        <f t="shared" si="12"/>
        <v>0</v>
      </c>
      <c r="J60" s="6">
        <v>14</v>
      </c>
      <c r="K60" s="153">
        <f t="shared" si="16"/>
        <v>0.25925925925925924</v>
      </c>
      <c r="L60" s="6">
        <v>70</v>
      </c>
      <c r="M60" s="154">
        <f t="shared" si="17"/>
        <v>1.2962962962962963</v>
      </c>
      <c r="N60" s="6">
        <v>68</v>
      </c>
      <c r="O60" s="154">
        <f t="shared" si="18"/>
        <v>1.2592592592592593</v>
      </c>
      <c r="P60" s="6">
        <v>74</v>
      </c>
      <c r="Q60" s="154">
        <f t="shared" si="19"/>
        <v>1.3703703703703705</v>
      </c>
      <c r="R60" s="6">
        <v>65</v>
      </c>
      <c r="S60" s="154">
        <f t="shared" si="20"/>
        <v>1.2037037037037037</v>
      </c>
      <c r="T60" s="6">
        <v>66</v>
      </c>
      <c r="U60" s="154">
        <f t="shared" si="21"/>
        <v>1.2222222222222223</v>
      </c>
      <c r="V60" s="6">
        <v>54</v>
      </c>
      <c r="W60" s="155">
        <f t="shared" si="22"/>
        <v>1</v>
      </c>
      <c r="X60" s="6">
        <v>53</v>
      </c>
      <c r="Y60" s="155">
        <f t="shared" si="23"/>
        <v>0.98148148148148151</v>
      </c>
      <c r="Z60" s="6">
        <v>55</v>
      </c>
      <c r="AA60" s="155">
        <f t="shared" si="24"/>
        <v>1.0185185185185186</v>
      </c>
      <c r="AB60" s="6">
        <v>75</v>
      </c>
      <c r="AC60" s="157">
        <f t="shared" si="13"/>
        <v>1.3888888888888888</v>
      </c>
      <c r="AE60" s="6">
        <v>0</v>
      </c>
      <c r="AF60" s="171">
        <f t="shared" si="25"/>
        <v>0</v>
      </c>
      <c r="AH60" s="83">
        <f>cálculos1!O60</f>
        <v>9</v>
      </c>
      <c r="AI60" s="161">
        <f t="shared" si="14"/>
        <v>0.9</v>
      </c>
      <c r="AJ60" s="83">
        <f>cálculos1!P60</f>
        <v>4</v>
      </c>
      <c r="AK60" s="160">
        <f t="shared" si="15"/>
        <v>1</v>
      </c>
    </row>
    <row r="61" spans="1:37">
      <c r="A61" s="99" t="s">
        <v>49</v>
      </c>
      <c r="B61" s="99" t="s">
        <v>106</v>
      </c>
      <c r="C61" s="102">
        <v>140</v>
      </c>
      <c r="D61" s="6">
        <v>11</v>
      </c>
      <c r="E61" s="153">
        <f t="shared" si="10"/>
        <v>7.857142857142857E-2</v>
      </c>
      <c r="F61" s="6">
        <v>0</v>
      </c>
      <c r="G61" s="153">
        <f t="shared" si="11"/>
        <v>0</v>
      </c>
      <c r="H61" s="6">
        <v>0</v>
      </c>
      <c r="I61" s="153">
        <f t="shared" si="12"/>
        <v>0</v>
      </c>
      <c r="J61" s="6">
        <v>20</v>
      </c>
      <c r="K61" s="153">
        <f t="shared" si="16"/>
        <v>0.14285714285714285</v>
      </c>
      <c r="L61" s="6">
        <v>122</v>
      </c>
      <c r="M61" s="154">
        <f t="shared" si="17"/>
        <v>0.87142857142857144</v>
      </c>
      <c r="N61" s="6">
        <v>121</v>
      </c>
      <c r="O61" s="154">
        <f t="shared" si="18"/>
        <v>0.86428571428571432</v>
      </c>
      <c r="P61" s="6">
        <v>118</v>
      </c>
      <c r="Q61" s="154">
        <f t="shared" si="19"/>
        <v>0.84285714285714286</v>
      </c>
      <c r="R61" s="6">
        <v>126</v>
      </c>
      <c r="S61" s="154">
        <f t="shared" si="20"/>
        <v>0.9</v>
      </c>
      <c r="T61" s="6">
        <v>101</v>
      </c>
      <c r="U61" s="154">
        <f t="shared" si="21"/>
        <v>0.72142857142857142</v>
      </c>
      <c r="V61" s="6">
        <v>130</v>
      </c>
      <c r="W61" s="155">
        <f t="shared" si="22"/>
        <v>0.9285714285714286</v>
      </c>
      <c r="X61" s="6">
        <v>155</v>
      </c>
      <c r="Y61" s="155">
        <f t="shared" si="23"/>
        <v>1.1071428571428572</v>
      </c>
      <c r="Z61" s="6">
        <v>135</v>
      </c>
      <c r="AA61" s="155">
        <f t="shared" si="24"/>
        <v>0.9642857142857143</v>
      </c>
      <c r="AB61" s="6">
        <v>132</v>
      </c>
      <c r="AC61" s="157">
        <f t="shared" si="13"/>
        <v>0.94285714285714284</v>
      </c>
      <c r="AE61" s="6">
        <v>2</v>
      </c>
      <c r="AF61" s="171">
        <f t="shared" si="25"/>
        <v>1.4285714285714285E-2</v>
      </c>
      <c r="AH61" s="83">
        <f>cálculos1!O61</f>
        <v>3</v>
      </c>
      <c r="AI61" s="161">
        <f t="shared" si="14"/>
        <v>0.30000000000000004</v>
      </c>
      <c r="AJ61" s="83">
        <f>cálculos1!P61</f>
        <v>1</v>
      </c>
      <c r="AK61" s="160">
        <f t="shared" si="15"/>
        <v>0.25</v>
      </c>
    </row>
    <row r="62" spans="1:37">
      <c r="A62" s="99" t="s">
        <v>47</v>
      </c>
      <c r="B62" s="99" t="s">
        <v>107</v>
      </c>
      <c r="C62" s="102">
        <v>202</v>
      </c>
      <c r="D62" s="6">
        <v>28</v>
      </c>
      <c r="E62" s="153">
        <f t="shared" si="10"/>
        <v>0.13861386138613863</v>
      </c>
      <c r="F62" s="6">
        <v>1</v>
      </c>
      <c r="G62" s="153">
        <f t="shared" si="11"/>
        <v>4.9504950495049506E-3</v>
      </c>
      <c r="H62" s="6">
        <v>0</v>
      </c>
      <c r="I62" s="153">
        <f t="shared" si="12"/>
        <v>0</v>
      </c>
      <c r="J62" s="6">
        <v>21</v>
      </c>
      <c r="K62" s="153">
        <f t="shared" si="16"/>
        <v>0.10396039603960396</v>
      </c>
      <c r="L62" s="6">
        <v>166</v>
      </c>
      <c r="M62" s="154">
        <f t="shared" si="17"/>
        <v>0.82178217821782173</v>
      </c>
      <c r="N62" s="6">
        <v>168</v>
      </c>
      <c r="O62" s="154">
        <f t="shared" si="18"/>
        <v>0.83168316831683164</v>
      </c>
      <c r="P62" s="6">
        <v>154</v>
      </c>
      <c r="Q62" s="154">
        <f t="shared" si="19"/>
        <v>0.76237623762376239</v>
      </c>
      <c r="R62" s="6">
        <v>155</v>
      </c>
      <c r="S62" s="154">
        <f t="shared" si="20"/>
        <v>0.76732673267326734</v>
      </c>
      <c r="T62" s="6">
        <v>174</v>
      </c>
      <c r="U62" s="154">
        <f t="shared" si="21"/>
        <v>0.86138613861386137</v>
      </c>
      <c r="V62" s="6">
        <v>191</v>
      </c>
      <c r="W62" s="155">
        <f t="shared" si="22"/>
        <v>0.9455445544554455</v>
      </c>
      <c r="X62" s="6">
        <v>199</v>
      </c>
      <c r="Y62" s="155">
        <f t="shared" si="23"/>
        <v>0.98514851485148514</v>
      </c>
      <c r="Z62" s="6">
        <v>230</v>
      </c>
      <c r="AA62" s="155">
        <f t="shared" si="24"/>
        <v>1.1386138613861385</v>
      </c>
      <c r="AB62" s="6">
        <v>181</v>
      </c>
      <c r="AC62" s="157">
        <f t="shared" si="13"/>
        <v>0.89603960396039606</v>
      </c>
      <c r="AE62" s="6">
        <v>4</v>
      </c>
      <c r="AF62" s="171">
        <f t="shared" si="25"/>
        <v>1.9801980198019802E-2</v>
      </c>
      <c r="AH62" s="83">
        <f>cálculos1!O62</f>
        <v>2</v>
      </c>
      <c r="AI62" s="161">
        <f t="shared" si="14"/>
        <v>0.2</v>
      </c>
      <c r="AJ62" s="83">
        <f>cálculos1!P62</f>
        <v>1</v>
      </c>
      <c r="AK62" s="160">
        <f t="shared" si="15"/>
        <v>0.25</v>
      </c>
    </row>
    <row r="63" spans="1:37">
      <c r="A63" s="99" t="s">
        <v>49</v>
      </c>
      <c r="B63" s="99" t="s">
        <v>108</v>
      </c>
      <c r="C63" s="102">
        <v>68.666666666666671</v>
      </c>
      <c r="D63" s="6">
        <v>20</v>
      </c>
      <c r="E63" s="153">
        <f t="shared" si="10"/>
        <v>0.29126213592233008</v>
      </c>
      <c r="F63" s="6">
        <v>1</v>
      </c>
      <c r="G63" s="153">
        <f t="shared" si="11"/>
        <v>1.4563106796116504E-2</v>
      </c>
      <c r="H63" s="6">
        <v>1</v>
      </c>
      <c r="I63" s="153">
        <f t="shared" si="12"/>
        <v>1.4563106796116504E-2</v>
      </c>
      <c r="J63" s="6">
        <v>34</v>
      </c>
      <c r="K63" s="153">
        <f t="shared" si="16"/>
        <v>0.49514563106796111</v>
      </c>
      <c r="L63" s="6">
        <v>77</v>
      </c>
      <c r="M63" s="154">
        <f t="shared" si="17"/>
        <v>1.1213592233009708</v>
      </c>
      <c r="N63" s="6">
        <v>76</v>
      </c>
      <c r="O63" s="154">
        <f t="shared" si="18"/>
        <v>1.1067961165048543</v>
      </c>
      <c r="P63" s="6">
        <v>73</v>
      </c>
      <c r="Q63" s="154">
        <f t="shared" si="19"/>
        <v>1.0631067961165048</v>
      </c>
      <c r="R63" s="6">
        <v>81</v>
      </c>
      <c r="S63" s="154">
        <f t="shared" si="20"/>
        <v>1.1796116504854368</v>
      </c>
      <c r="T63" s="6">
        <v>58</v>
      </c>
      <c r="U63" s="154">
        <f t="shared" si="21"/>
        <v>0.84466019417475724</v>
      </c>
      <c r="V63" s="6">
        <v>90</v>
      </c>
      <c r="W63" s="155">
        <f t="shared" si="22"/>
        <v>1.3106796116504853</v>
      </c>
      <c r="X63" s="6">
        <v>92</v>
      </c>
      <c r="Y63" s="155">
        <f t="shared" si="23"/>
        <v>1.3398058252427183</v>
      </c>
      <c r="Z63" s="6">
        <v>87</v>
      </c>
      <c r="AA63" s="155">
        <f t="shared" si="24"/>
        <v>1.2669902912621358</v>
      </c>
      <c r="AB63" s="6">
        <v>83</v>
      </c>
      <c r="AC63" s="157">
        <f t="shared" si="13"/>
        <v>1.2087378640776698</v>
      </c>
      <c r="AE63" s="6">
        <v>0</v>
      </c>
      <c r="AF63" s="171">
        <f t="shared" si="25"/>
        <v>0</v>
      </c>
      <c r="AH63" s="83">
        <f>cálculos1!O63</f>
        <v>8</v>
      </c>
      <c r="AI63" s="161">
        <f t="shared" si="14"/>
        <v>0.8</v>
      </c>
      <c r="AJ63" s="83">
        <f>cálculos1!P63</f>
        <v>4</v>
      </c>
      <c r="AK63" s="160">
        <f t="shared" si="15"/>
        <v>1</v>
      </c>
    </row>
    <row r="64" spans="1:37">
      <c r="A64" s="99" t="s">
        <v>40</v>
      </c>
      <c r="B64" s="99" t="s">
        <v>109</v>
      </c>
      <c r="C64" s="102">
        <v>56</v>
      </c>
      <c r="D64" s="6">
        <v>17</v>
      </c>
      <c r="E64" s="153">
        <f t="shared" si="10"/>
        <v>0.30357142857142855</v>
      </c>
      <c r="F64" s="6">
        <v>2</v>
      </c>
      <c r="G64" s="153">
        <f t="shared" si="11"/>
        <v>3.5714285714285712E-2</v>
      </c>
      <c r="H64" s="6">
        <v>2</v>
      </c>
      <c r="I64" s="153">
        <f t="shared" si="12"/>
        <v>3.5714285714285712E-2</v>
      </c>
      <c r="J64" s="6">
        <v>21</v>
      </c>
      <c r="K64" s="153">
        <f t="shared" si="16"/>
        <v>0.375</v>
      </c>
      <c r="L64" s="6">
        <v>47</v>
      </c>
      <c r="M64" s="154">
        <f t="shared" si="17"/>
        <v>0.8392857142857143</v>
      </c>
      <c r="N64" s="6">
        <v>47</v>
      </c>
      <c r="O64" s="154">
        <f t="shared" si="18"/>
        <v>0.8392857142857143</v>
      </c>
      <c r="P64" s="6">
        <v>45</v>
      </c>
      <c r="Q64" s="154">
        <f t="shared" si="19"/>
        <v>0.8035714285714286</v>
      </c>
      <c r="R64" s="6">
        <v>46</v>
      </c>
      <c r="S64" s="154">
        <f t="shared" si="20"/>
        <v>0.8214285714285714</v>
      </c>
      <c r="T64" s="6">
        <v>51</v>
      </c>
      <c r="U64" s="154">
        <f t="shared" si="21"/>
        <v>0.9107142857142857</v>
      </c>
      <c r="V64" s="6">
        <v>60</v>
      </c>
      <c r="W64" s="155">
        <f t="shared" si="22"/>
        <v>1.0714285714285714</v>
      </c>
      <c r="X64" s="6">
        <v>53</v>
      </c>
      <c r="Y64" s="155">
        <f t="shared" si="23"/>
        <v>0.9464285714285714</v>
      </c>
      <c r="Z64" s="6">
        <v>64</v>
      </c>
      <c r="AA64" s="155">
        <f t="shared" si="24"/>
        <v>1.1428571428571428</v>
      </c>
      <c r="AB64" s="6">
        <v>46</v>
      </c>
      <c r="AC64" s="157">
        <f t="shared" si="13"/>
        <v>0.8214285714285714</v>
      </c>
      <c r="AE64" s="6">
        <v>0</v>
      </c>
      <c r="AF64" s="171">
        <f t="shared" si="25"/>
        <v>0</v>
      </c>
      <c r="AH64" s="83">
        <f>cálculos1!O64</f>
        <v>2</v>
      </c>
      <c r="AI64" s="161">
        <f t="shared" si="14"/>
        <v>0.2</v>
      </c>
      <c r="AJ64" s="83">
        <f>cálculos1!P64</f>
        <v>0</v>
      </c>
      <c r="AK64" s="160">
        <f t="shared" si="15"/>
        <v>0</v>
      </c>
    </row>
    <row r="65" spans="1:37">
      <c r="A65" s="99" t="s">
        <v>40</v>
      </c>
      <c r="B65" s="99" t="s">
        <v>110</v>
      </c>
      <c r="C65" s="102">
        <v>461.33333333333331</v>
      </c>
      <c r="D65" s="6">
        <v>282</v>
      </c>
      <c r="E65" s="153">
        <f t="shared" si="10"/>
        <v>0.6112716763005781</v>
      </c>
      <c r="F65" s="6">
        <v>271</v>
      </c>
      <c r="G65" s="153">
        <f t="shared" si="11"/>
        <v>0.58742774566473988</v>
      </c>
      <c r="H65" s="6">
        <v>269</v>
      </c>
      <c r="I65" s="153">
        <f t="shared" si="12"/>
        <v>0.58309248554913296</v>
      </c>
      <c r="J65" s="6">
        <v>272</v>
      </c>
      <c r="K65" s="153">
        <f t="shared" si="16"/>
        <v>0.58959537572254339</v>
      </c>
      <c r="L65" s="6">
        <v>466</v>
      </c>
      <c r="M65" s="154">
        <f t="shared" si="17"/>
        <v>1.0101156069364163</v>
      </c>
      <c r="N65" s="6">
        <v>460</v>
      </c>
      <c r="O65" s="154">
        <f t="shared" si="18"/>
        <v>0.99710982658959546</v>
      </c>
      <c r="P65" s="6">
        <v>415</v>
      </c>
      <c r="Q65" s="154">
        <f t="shared" si="19"/>
        <v>0.89956647398843936</v>
      </c>
      <c r="R65" s="6">
        <v>444</v>
      </c>
      <c r="S65" s="154">
        <f t="shared" si="20"/>
        <v>0.96242774566473988</v>
      </c>
      <c r="T65" s="6">
        <v>421</v>
      </c>
      <c r="U65" s="154">
        <f t="shared" si="21"/>
        <v>0.91257225433526012</v>
      </c>
      <c r="V65" s="6">
        <v>423</v>
      </c>
      <c r="W65" s="155">
        <f t="shared" si="22"/>
        <v>0.91690751445086704</v>
      </c>
      <c r="X65" s="6">
        <v>457</v>
      </c>
      <c r="Y65" s="155">
        <f t="shared" si="23"/>
        <v>0.99060693641618502</v>
      </c>
      <c r="Z65" s="6">
        <v>434</v>
      </c>
      <c r="AA65" s="155">
        <f t="shared" si="24"/>
        <v>0.94075144508670527</v>
      </c>
      <c r="AB65" s="6">
        <v>463</v>
      </c>
      <c r="AC65" s="157">
        <f t="shared" si="13"/>
        <v>1.0036127167630058</v>
      </c>
      <c r="AE65" s="6">
        <v>3</v>
      </c>
      <c r="AF65" s="171">
        <f t="shared" si="25"/>
        <v>6.5028901734104048E-3</v>
      </c>
      <c r="AH65" s="83">
        <f>cálculos1!O65</f>
        <v>5</v>
      </c>
      <c r="AI65" s="161">
        <f t="shared" si="14"/>
        <v>0.5</v>
      </c>
      <c r="AJ65" s="83">
        <f>cálculos1!P65</f>
        <v>3</v>
      </c>
      <c r="AK65" s="160">
        <f t="shared" si="15"/>
        <v>0.75</v>
      </c>
    </row>
    <row r="66" spans="1:37">
      <c r="A66" s="99" t="s">
        <v>40</v>
      </c>
      <c r="B66" s="99" t="s">
        <v>111</v>
      </c>
      <c r="C66" s="102">
        <v>196</v>
      </c>
      <c r="D66" s="6">
        <v>529</v>
      </c>
      <c r="E66" s="153">
        <f t="shared" si="10"/>
        <v>2.6989795918367347</v>
      </c>
      <c r="F66" s="6">
        <v>519</v>
      </c>
      <c r="G66" s="153">
        <f t="shared" si="11"/>
        <v>2.6479591836734695</v>
      </c>
      <c r="H66" s="6">
        <v>368</v>
      </c>
      <c r="I66" s="153">
        <f t="shared" si="12"/>
        <v>1.8775510204081634</v>
      </c>
      <c r="J66" s="6">
        <v>537</v>
      </c>
      <c r="K66" s="153">
        <f t="shared" si="16"/>
        <v>2.739795918367347</v>
      </c>
      <c r="L66" s="6">
        <v>160</v>
      </c>
      <c r="M66" s="154">
        <f t="shared" si="17"/>
        <v>0.81632653061224492</v>
      </c>
      <c r="N66" s="6">
        <v>159</v>
      </c>
      <c r="O66" s="154">
        <f t="shared" si="18"/>
        <v>0.81122448979591832</v>
      </c>
      <c r="P66" s="6">
        <v>175</v>
      </c>
      <c r="Q66" s="154">
        <f t="shared" si="19"/>
        <v>0.8928571428571429</v>
      </c>
      <c r="R66" s="6">
        <v>171</v>
      </c>
      <c r="S66" s="154">
        <f t="shared" si="20"/>
        <v>0.87244897959183676</v>
      </c>
      <c r="T66" s="6">
        <v>144</v>
      </c>
      <c r="U66" s="154">
        <f t="shared" si="21"/>
        <v>0.73469387755102045</v>
      </c>
      <c r="V66" s="6">
        <v>154</v>
      </c>
      <c r="W66" s="155">
        <f t="shared" si="22"/>
        <v>0.7857142857142857</v>
      </c>
      <c r="X66" s="6">
        <v>170</v>
      </c>
      <c r="Y66" s="155">
        <f t="shared" si="23"/>
        <v>0.86734693877551017</v>
      </c>
      <c r="Z66" s="6">
        <v>150</v>
      </c>
      <c r="AA66" s="155">
        <f t="shared" si="24"/>
        <v>0.76530612244897955</v>
      </c>
      <c r="AB66" s="6">
        <v>170</v>
      </c>
      <c r="AC66" s="157">
        <f t="shared" si="13"/>
        <v>0.86734693877551017</v>
      </c>
      <c r="AE66" s="6">
        <v>1</v>
      </c>
      <c r="AF66" s="171">
        <f t="shared" si="25"/>
        <v>5.1020408163265302E-3</v>
      </c>
      <c r="AH66" s="83">
        <f>cálculos1!O66</f>
        <v>1</v>
      </c>
      <c r="AI66" s="161">
        <f t="shared" si="14"/>
        <v>0.1</v>
      </c>
      <c r="AJ66" s="83">
        <f>cálculos1!P66</f>
        <v>0</v>
      </c>
      <c r="AK66" s="160">
        <f t="shared" si="15"/>
        <v>0</v>
      </c>
    </row>
    <row r="67" spans="1:37">
      <c r="A67" s="99" t="s">
        <v>47</v>
      </c>
      <c r="B67" s="99" t="s">
        <v>112</v>
      </c>
      <c r="C67" s="102">
        <v>78.666666666666671</v>
      </c>
      <c r="D67" s="6">
        <v>30</v>
      </c>
      <c r="E67" s="153">
        <f t="shared" si="10"/>
        <v>0.38135593220338981</v>
      </c>
      <c r="F67" s="6">
        <v>4</v>
      </c>
      <c r="G67" s="153">
        <f t="shared" si="11"/>
        <v>5.084745762711864E-2</v>
      </c>
      <c r="H67" s="6">
        <v>1</v>
      </c>
      <c r="I67" s="153">
        <f t="shared" si="12"/>
        <v>1.271186440677966E-2</v>
      </c>
      <c r="J67" s="6">
        <v>35</v>
      </c>
      <c r="K67" s="153">
        <f t="shared" ref="K67:K80" si="26">J67/C67</f>
        <v>0.44491525423728812</v>
      </c>
      <c r="L67" s="6">
        <v>74</v>
      </c>
      <c r="M67" s="154">
        <f t="shared" ref="M67:M80" si="27">L67/C67</f>
        <v>0.94067796610169485</v>
      </c>
      <c r="N67" s="6">
        <v>74</v>
      </c>
      <c r="O67" s="154">
        <f t="shared" ref="O67:O80" si="28">N67/C67</f>
        <v>0.94067796610169485</v>
      </c>
      <c r="P67" s="6">
        <v>61</v>
      </c>
      <c r="Q67" s="154">
        <f t="shared" ref="Q67:Q80" si="29">P67/C67</f>
        <v>0.77542372881355925</v>
      </c>
      <c r="R67" s="6">
        <v>71</v>
      </c>
      <c r="S67" s="154">
        <f t="shared" ref="S67:S80" si="30">R67/C67</f>
        <v>0.90254237288135586</v>
      </c>
      <c r="T67" s="6">
        <v>76</v>
      </c>
      <c r="U67" s="154">
        <f t="shared" ref="U67:U80" si="31">T67/C67</f>
        <v>0.96610169491525422</v>
      </c>
      <c r="V67" s="6">
        <v>65</v>
      </c>
      <c r="W67" s="155">
        <f t="shared" ref="W67:W80" si="32">V67/C67</f>
        <v>0.82627118644067787</v>
      </c>
      <c r="X67" s="6">
        <v>79</v>
      </c>
      <c r="Y67" s="155">
        <f t="shared" ref="Y67:Y80" si="33">X67/C67</f>
        <v>1.0042372881355932</v>
      </c>
      <c r="Z67" s="6">
        <v>68</v>
      </c>
      <c r="AA67" s="155">
        <f t="shared" ref="AA67:AA80" si="34">Z67/C67</f>
        <v>0.86440677966101687</v>
      </c>
      <c r="AB67" s="6">
        <v>71</v>
      </c>
      <c r="AC67" s="157">
        <f t="shared" si="13"/>
        <v>0.90254237288135586</v>
      </c>
      <c r="AE67" s="6">
        <v>0</v>
      </c>
      <c r="AF67" s="171">
        <f t="shared" ref="AF67:AF80" si="35">AE67/C67</f>
        <v>0</v>
      </c>
      <c r="AH67" s="83">
        <f>cálculos1!O67</f>
        <v>3</v>
      </c>
      <c r="AI67" s="161">
        <f t="shared" si="14"/>
        <v>0.30000000000000004</v>
      </c>
      <c r="AJ67" s="83">
        <f>cálculos1!P67</f>
        <v>1</v>
      </c>
      <c r="AK67" s="160">
        <f t="shared" si="15"/>
        <v>0.25</v>
      </c>
    </row>
    <row r="68" spans="1:37">
      <c r="A68" s="99" t="s">
        <v>47</v>
      </c>
      <c r="B68" s="99" t="s">
        <v>113</v>
      </c>
      <c r="C68" s="102">
        <v>281.33333333333331</v>
      </c>
      <c r="D68" s="6">
        <v>133</v>
      </c>
      <c r="E68" s="153">
        <f t="shared" ref="E68:E80" si="36">D68/C68</f>
        <v>0.4727488151658768</v>
      </c>
      <c r="F68" s="6">
        <v>13</v>
      </c>
      <c r="G68" s="153">
        <f t="shared" ref="G68:G80" si="37">F68/C68</f>
        <v>4.6208530805687209E-2</v>
      </c>
      <c r="H68" s="6">
        <v>3</v>
      </c>
      <c r="I68" s="153">
        <f t="shared" ref="I68:I80" si="38">H68/C68</f>
        <v>1.066350710900474E-2</v>
      </c>
      <c r="J68" s="6">
        <v>149</v>
      </c>
      <c r="K68" s="153">
        <f t="shared" si="26"/>
        <v>0.52962085308056872</v>
      </c>
      <c r="L68" s="6">
        <v>302</v>
      </c>
      <c r="M68" s="154">
        <f t="shared" si="27"/>
        <v>1.0734597156398105</v>
      </c>
      <c r="N68" s="6">
        <v>300</v>
      </c>
      <c r="O68" s="154">
        <f t="shared" si="28"/>
        <v>1.066350710900474</v>
      </c>
      <c r="P68" s="6">
        <v>272</v>
      </c>
      <c r="Q68" s="154">
        <f t="shared" si="29"/>
        <v>0.96682464454976313</v>
      </c>
      <c r="R68" s="6">
        <v>298</v>
      </c>
      <c r="S68" s="154">
        <f t="shared" si="30"/>
        <v>1.0592417061611374</v>
      </c>
      <c r="T68" s="6">
        <v>265</v>
      </c>
      <c r="U68" s="154">
        <f t="shared" si="31"/>
        <v>0.94194312796208535</v>
      </c>
      <c r="V68" s="6">
        <v>232</v>
      </c>
      <c r="W68" s="155">
        <f t="shared" si="32"/>
        <v>0.82464454976303325</v>
      </c>
      <c r="X68" s="6">
        <v>250</v>
      </c>
      <c r="Y68" s="155">
        <f t="shared" si="33"/>
        <v>0.88862559241706163</v>
      </c>
      <c r="Z68" s="6">
        <v>248</v>
      </c>
      <c r="AA68" s="155">
        <f t="shared" si="34"/>
        <v>0.88151658767772523</v>
      </c>
      <c r="AB68" s="6">
        <v>355</v>
      </c>
      <c r="AC68" s="157">
        <f t="shared" ref="AC68:AC80" si="39">AB68/C68</f>
        <v>1.2618483412322277</v>
      </c>
      <c r="AE68" s="6">
        <v>1</v>
      </c>
      <c r="AF68" s="171">
        <f t="shared" si="35"/>
        <v>3.5545023696682467E-3</v>
      </c>
      <c r="AH68" s="83">
        <f>cálculos1!O68</f>
        <v>5</v>
      </c>
      <c r="AI68" s="161">
        <f t="shared" ref="AI68:AI80" si="40">AH68*0.1</f>
        <v>0.5</v>
      </c>
      <c r="AJ68" s="83">
        <f>cálculos1!P68</f>
        <v>3</v>
      </c>
      <c r="AK68" s="160">
        <f t="shared" ref="AK68:AK86" si="41">AJ68*0.25</f>
        <v>0.75</v>
      </c>
    </row>
    <row r="69" spans="1:37">
      <c r="A69" s="99" t="s">
        <v>49</v>
      </c>
      <c r="B69" s="99" t="s">
        <v>114</v>
      </c>
      <c r="C69" s="102">
        <v>70.666666666666671</v>
      </c>
      <c r="D69" s="6">
        <v>50</v>
      </c>
      <c r="E69" s="153">
        <f t="shared" si="36"/>
        <v>0.70754716981132071</v>
      </c>
      <c r="F69" s="6">
        <v>3</v>
      </c>
      <c r="G69" s="153">
        <f t="shared" si="37"/>
        <v>4.2452830188679243E-2</v>
      </c>
      <c r="H69" s="6">
        <v>2</v>
      </c>
      <c r="I69" s="153">
        <f t="shared" si="38"/>
        <v>2.8301886792452827E-2</v>
      </c>
      <c r="J69" s="6">
        <v>69</v>
      </c>
      <c r="K69" s="153">
        <f t="shared" si="26"/>
        <v>0.97641509433962259</v>
      </c>
      <c r="L69" s="6">
        <v>70</v>
      </c>
      <c r="M69" s="154">
        <f t="shared" si="27"/>
        <v>0.99056603773584895</v>
      </c>
      <c r="N69" s="6">
        <v>70</v>
      </c>
      <c r="O69" s="154">
        <f t="shared" si="28"/>
        <v>0.99056603773584895</v>
      </c>
      <c r="P69" s="6">
        <v>59</v>
      </c>
      <c r="Q69" s="154">
        <f t="shared" si="29"/>
        <v>0.83490566037735847</v>
      </c>
      <c r="R69" s="6">
        <v>78</v>
      </c>
      <c r="S69" s="154">
        <f t="shared" si="30"/>
        <v>1.1037735849056602</v>
      </c>
      <c r="T69" s="6">
        <v>46</v>
      </c>
      <c r="U69" s="154">
        <f t="shared" si="31"/>
        <v>0.65094339622641506</v>
      </c>
      <c r="V69" s="6">
        <v>50</v>
      </c>
      <c r="W69" s="155">
        <f t="shared" si="32"/>
        <v>0.70754716981132071</v>
      </c>
      <c r="X69" s="6">
        <v>62</v>
      </c>
      <c r="Y69" s="155">
        <f t="shared" si="33"/>
        <v>0.87735849056603765</v>
      </c>
      <c r="Z69" s="6">
        <v>47</v>
      </c>
      <c r="AA69" s="155">
        <f t="shared" si="34"/>
        <v>0.66509433962264142</v>
      </c>
      <c r="AB69" s="6">
        <v>78</v>
      </c>
      <c r="AC69" s="157">
        <f t="shared" si="39"/>
        <v>1.1037735849056602</v>
      </c>
      <c r="AE69" s="6">
        <v>3</v>
      </c>
      <c r="AF69" s="171">
        <f t="shared" si="35"/>
        <v>4.2452830188679243E-2</v>
      </c>
      <c r="AH69" s="83">
        <f>cálculos1!O69</f>
        <v>5</v>
      </c>
      <c r="AI69" s="161">
        <f t="shared" si="40"/>
        <v>0.5</v>
      </c>
      <c r="AJ69" s="83">
        <f>cálculos1!P69</f>
        <v>2</v>
      </c>
      <c r="AK69" s="160">
        <f t="shared" si="41"/>
        <v>0.5</v>
      </c>
    </row>
    <row r="70" spans="1:37">
      <c r="A70" s="99" t="s">
        <v>43</v>
      </c>
      <c r="B70" s="99" t="s">
        <v>115</v>
      </c>
      <c r="C70" s="102">
        <v>1216</v>
      </c>
      <c r="D70" s="6">
        <v>2359</v>
      </c>
      <c r="E70" s="153">
        <f t="shared" si="36"/>
        <v>1.939967105263158</v>
      </c>
      <c r="F70" s="6">
        <v>2311</v>
      </c>
      <c r="G70" s="153">
        <f t="shared" si="37"/>
        <v>1.9004934210526316</v>
      </c>
      <c r="H70" s="6">
        <v>2304</v>
      </c>
      <c r="I70" s="153">
        <f t="shared" si="38"/>
        <v>1.8947368421052631</v>
      </c>
      <c r="J70" s="6">
        <v>2241</v>
      </c>
      <c r="K70" s="153">
        <f t="shared" si="26"/>
        <v>1.8429276315789473</v>
      </c>
      <c r="L70" s="6">
        <v>1250</v>
      </c>
      <c r="M70" s="154">
        <f t="shared" si="27"/>
        <v>1.0279605263157894</v>
      </c>
      <c r="N70" s="6">
        <v>1224</v>
      </c>
      <c r="O70" s="154">
        <f t="shared" si="28"/>
        <v>1.006578947368421</v>
      </c>
      <c r="P70" s="6">
        <v>1280</v>
      </c>
      <c r="Q70" s="154">
        <f t="shared" si="29"/>
        <v>1.0526315789473684</v>
      </c>
      <c r="R70" s="6">
        <v>1290</v>
      </c>
      <c r="S70" s="154">
        <f t="shared" si="30"/>
        <v>1.0608552631578947</v>
      </c>
      <c r="T70" s="6">
        <v>910</v>
      </c>
      <c r="U70" s="154">
        <f t="shared" si="31"/>
        <v>0.74835526315789469</v>
      </c>
      <c r="V70" s="6">
        <v>1066</v>
      </c>
      <c r="W70" s="155">
        <f t="shared" si="32"/>
        <v>0.87664473684210531</v>
      </c>
      <c r="X70" s="6">
        <v>1191</v>
      </c>
      <c r="Y70" s="155">
        <f t="shared" si="33"/>
        <v>0.97944078947368418</v>
      </c>
      <c r="Z70" s="6">
        <v>961</v>
      </c>
      <c r="AA70" s="155">
        <f t="shared" si="34"/>
        <v>0.79029605263157898</v>
      </c>
      <c r="AB70" s="6">
        <v>1335</v>
      </c>
      <c r="AC70" s="157">
        <f t="shared" si="39"/>
        <v>1.0978618421052631</v>
      </c>
      <c r="AE70" s="6">
        <v>12</v>
      </c>
      <c r="AF70" s="171">
        <f t="shared" si="35"/>
        <v>9.8684210526315784E-3</v>
      </c>
      <c r="AH70" s="83">
        <f>cálculos1!O70</f>
        <v>7</v>
      </c>
      <c r="AI70" s="161">
        <f t="shared" si="40"/>
        <v>0.70000000000000007</v>
      </c>
      <c r="AJ70" s="83">
        <f>cálculos1!P70</f>
        <v>4</v>
      </c>
      <c r="AK70" s="160">
        <f t="shared" si="41"/>
        <v>1</v>
      </c>
    </row>
    <row r="71" spans="1:37">
      <c r="A71" s="99" t="s">
        <v>47</v>
      </c>
      <c r="B71" s="99" t="s">
        <v>116</v>
      </c>
      <c r="C71" s="102">
        <v>89.333333333333329</v>
      </c>
      <c r="D71" s="6">
        <v>35</v>
      </c>
      <c r="E71" s="153">
        <f t="shared" si="36"/>
        <v>0.39179104477611942</v>
      </c>
      <c r="F71" s="6">
        <v>8</v>
      </c>
      <c r="G71" s="153">
        <f t="shared" si="37"/>
        <v>8.9552238805970158E-2</v>
      </c>
      <c r="H71" s="6">
        <v>2</v>
      </c>
      <c r="I71" s="153">
        <f t="shared" si="38"/>
        <v>2.2388059701492539E-2</v>
      </c>
      <c r="J71" s="6">
        <v>32</v>
      </c>
      <c r="K71" s="153">
        <f t="shared" si="26"/>
        <v>0.35820895522388063</v>
      </c>
      <c r="L71" s="6">
        <v>77</v>
      </c>
      <c r="M71" s="154">
        <f t="shared" si="27"/>
        <v>0.86194029850746279</v>
      </c>
      <c r="N71" s="6">
        <v>76</v>
      </c>
      <c r="O71" s="154">
        <f t="shared" si="28"/>
        <v>0.85074626865671643</v>
      </c>
      <c r="P71" s="6">
        <v>74</v>
      </c>
      <c r="Q71" s="154">
        <f t="shared" si="29"/>
        <v>0.82835820895522394</v>
      </c>
      <c r="R71" s="6">
        <v>67</v>
      </c>
      <c r="S71" s="154">
        <f t="shared" si="30"/>
        <v>0.75</v>
      </c>
      <c r="T71" s="6">
        <v>86</v>
      </c>
      <c r="U71" s="154">
        <f t="shared" si="31"/>
        <v>0.96268656716417911</v>
      </c>
      <c r="V71" s="6">
        <v>83</v>
      </c>
      <c r="W71" s="155">
        <f t="shared" si="32"/>
        <v>0.92910447761194037</v>
      </c>
      <c r="X71" s="6">
        <v>89</v>
      </c>
      <c r="Y71" s="155">
        <f t="shared" si="33"/>
        <v>0.99626865671641796</v>
      </c>
      <c r="Z71" s="6">
        <v>83</v>
      </c>
      <c r="AA71" s="155">
        <f t="shared" si="34"/>
        <v>0.92910447761194037</v>
      </c>
      <c r="AB71" s="6">
        <v>78</v>
      </c>
      <c r="AC71" s="157">
        <f t="shared" si="39"/>
        <v>0.87313432835820903</v>
      </c>
      <c r="AE71" s="6">
        <v>0</v>
      </c>
      <c r="AF71" s="171">
        <f t="shared" si="35"/>
        <v>0</v>
      </c>
      <c r="AH71" s="83">
        <f>cálculos1!O71</f>
        <v>2</v>
      </c>
      <c r="AI71" s="161">
        <f t="shared" si="40"/>
        <v>0.2</v>
      </c>
      <c r="AJ71" s="83">
        <f>cálculos1!P71</f>
        <v>1</v>
      </c>
      <c r="AK71" s="160">
        <f t="shared" si="41"/>
        <v>0.25</v>
      </c>
    </row>
    <row r="72" spans="1:37">
      <c r="A72" s="99" t="s">
        <v>40</v>
      </c>
      <c r="B72" s="99" t="s">
        <v>117</v>
      </c>
      <c r="C72" s="102">
        <v>4911.333333333333</v>
      </c>
      <c r="D72" s="6">
        <v>6395</v>
      </c>
      <c r="E72" s="153">
        <f t="shared" si="36"/>
        <v>1.3020904031491789</v>
      </c>
      <c r="F72" s="6">
        <v>5479</v>
      </c>
      <c r="G72" s="153">
        <f t="shared" si="37"/>
        <v>1.1155830052938782</v>
      </c>
      <c r="H72" s="6">
        <v>4180</v>
      </c>
      <c r="I72" s="153">
        <f t="shared" si="38"/>
        <v>0.85109271073707082</v>
      </c>
      <c r="J72" s="6">
        <v>6170</v>
      </c>
      <c r="K72" s="153">
        <f t="shared" si="26"/>
        <v>1.256277996470748</v>
      </c>
      <c r="L72" s="6">
        <v>4215</v>
      </c>
      <c r="M72" s="154">
        <f t="shared" si="27"/>
        <v>0.85821908510927114</v>
      </c>
      <c r="N72" s="6">
        <v>4196</v>
      </c>
      <c r="O72" s="154">
        <f t="shared" si="28"/>
        <v>0.85435048187864804</v>
      </c>
      <c r="P72" s="6">
        <v>4103</v>
      </c>
      <c r="Q72" s="154">
        <f t="shared" si="29"/>
        <v>0.83541468711822997</v>
      </c>
      <c r="R72" s="6">
        <v>4272</v>
      </c>
      <c r="S72" s="154">
        <f t="shared" si="30"/>
        <v>0.86982489480114022</v>
      </c>
      <c r="T72" s="6">
        <v>3456</v>
      </c>
      <c r="U72" s="154">
        <f t="shared" si="31"/>
        <v>0.70367856658069772</v>
      </c>
      <c r="V72" s="6">
        <v>3985</v>
      </c>
      <c r="W72" s="155">
        <f t="shared" si="32"/>
        <v>0.81138862494909736</v>
      </c>
      <c r="X72" s="6">
        <v>4446</v>
      </c>
      <c r="Y72" s="155">
        <f t="shared" si="33"/>
        <v>0.90525315596579348</v>
      </c>
      <c r="Z72" s="6">
        <v>3734</v>
      </c>
      <c r="AA72" s="155">
        <f t="shared" si="34"/>
        <v>0.76028234016560337</v>
      </c>
      <c r="AB72" s="6">
        <v>4566</v>
      </c>
      <c r="AC72" s="157">
        <f t="shared" si="39"/>
        <v>0.9296864395276232</v>
      </c>
      <c r="AE72" s="6">
        <v>101</v>
      </c>
      <c r="AF72" s="171">
        <f t="shared" si="35"/>
        <v>2.0564680331206734E-2</v>
      </c>
      <c r="AH72" s="83">
        <f>cálculos1!O72</f>
        <v>2</v>
      </c>
      <c r="AI72" s="161">
        <f t="shared" si="40"/>
        <v>0.2</v>
      </c>
      <c r="AJ72" s="83">
        <f>cálculos1!P72</f>
        <v>0</v>
      </c>
      <c r="AK72" s="160">
        <f t="shared" si="41"/>
        <v>0</v>
      </c>
    </row>
    <row r="73" spans="1:37">
      <c r="A73" s="99" t="s">
        <v>47</v>
      </c>
      <c r="B73" s="99" t="s">
        <v>118</v>
      </c>
      <c r="C73" s="102">
        <v>299.33333333333331</v>
      </c>
      <c r="D73" s="6">
        <v>15</v>
      </c>
      <c r="E73" s="153">
        <f t="shared" si="36"/>
        <v>5.011135857461025E-2</v>
      </c>
      <c r="F73" s="6">
        <v>2</v>
      </c>
      <c r="G73" s="153">
        <f t="shared" si="37"/>
        <v>6.6815144766146995E-3</v>
      </c>
      <c r="H73" s="6">
        <v>0</v>
      </c>
      <c r="I73" s="153">
        <f t="shared" si="38"/>
        <v>0</v>
      </c>
      <c r="J73" s="6">
        <v>19</v>
      </c>
      <c r="K73" s="153">
        <f t="shared" si="26"/>
        <v>6.3474387527839654E-2</v>
      </c>
      <c r="L73" s="6">
        <v>262</v>
      </c>
      <c r="M73" s="154">
        <f t="shared" si="27"/>
        <v>0.87527839643652572</v>
      </c>
      <c r="N73" s="6">
        <v>257</v>
      </c>
      <c r="O73" s="154">
        <f t="shared" si="28"/>
        <v>0.85857461024498893</v>
      </c>
      <c r="P73" s="6">
        <v>263</v>
      </c>
      <c r="Q73" s="154">
        <f t="shared" si="29"/>
        <v>0.87861915367483301</v>
      </c>
      <c r="R73" s="6">
        <v>280</v>
      </c>
      <c r="S73" s="154">
        <f t="shared" si="30"/>
        <v>0.93541202672605794</v>
      </c>
      <c r="T73" s="6">
        <v>250</v>
      </c>
      <c r="U73" s="154">
        <f t="shared" si="31"/>
        <v>0.83518930957683746</v>
      </c>
      <c r="V73" s="6">
        <v>254</v>
      </c>
      <c r="W73" s="155">
        <f t="shared" si="32"/>
        <v>0.84855233853006684</v>
      </c>
      <c r="X73" s="6">
        <v>284</v>
      </c>
      <c r="Y73" s="155">
        <f t="shared" si="33"/>
        <v>0.94877505567928733</v>
      </c>
      <c r="Z73" s="6">
        <v>263</v>
      </c>
      <c r="AA73" s="155">
        <f t="shared" si="34"/>
        <v>0.87861915367483301</v>
      </c>
      <c r="AB73" s="6">
        <v>303</v>
      </c>
      <c r="AC73" s="157">
        <f t="shared" si="39"/>
        <v>1.012249443207127</v>
      </c>
      <c r="AE73" s="6">
        <v>3</v>
      </c>
      <c r="AF73" s="171">
        <f t="shared" si="35"/>
        <v>1.002227171492205E-2</v>
      </c>
      <c r="AH73" s="83">
        <f>cálculos1!O73</f>
        <v>1</v>
      </c>
      <c r="AI73" s="161">
        <f t="shared" si="40"/>
        <v>0.1</v>
      </c>
      <c r="AJ73" s="83">
        <f>cálculos1!P73</f>
        <v>0</v>
      </c>
      <c r="AK73" s="160">
        <f t="shared" si="41"/>
        <v>0</v>
      </c>
    </row>
    <row r="74" spans="1:37">
      <c r="A74" s="99" t="s">
        <v>49</v>
      </c>
      <c r="B74" s="99" t="s">
        <v>119</v>
      </c>
      <c r="C74" s="102">
        <v>177.33333333333334</v>
      </c>
      <c r="D74" s="6">
        <v>27</v>
      </c>
      <c r="E74" s="153">
        <f t="shared" si="36"/>
        <v>0.15225563909774437</v>
      </c>
      <c r="F74" s="6">
        <v>1</v>
      </c>
      <c r="G74" s="153">
        <f t="shared" si="37"/>
        <v>5.6390977443609019E-3</v>
      </c>
      <c r="H74" s="6">
        <v>1</v>
      </c>
      <c r="I74" s="153">
        <f t="shared" si="38"/>
        <v>5.6390977443609019E-3</v>
      </c>
      <c r="J74" s="6">
        <v>38</v>
      </c>
      <c r="K74" s="153">
        <f t="shared" si="26"/>
        <v>0.21428571428571427</v>
      </c>
      <c r="L74" s="6">
        <v>165</v>
      </c>
      <c r="M74" s="154">
        <f t="shared" si="27"/>
        <v>0.93045112781954886</v>
      </c>
      <c r="N74" s="6">
        <v>164</v>
      </c>
      <c r="O74" s="154">
        <f t="shared" si="28"/>
        <v>0.92481203007518797</v>
      </c>
      <c r="P74" s="6">
        <v>159</v>
      </c>
      <c r="Q74" s="154">
        <f t="shared" si="29"/>
        <v>0.89661654135338342</v>
      </c>
      <c r="R74" s="6">
        <v>154</v>
      </c>
      <c r="S74" s="154">
        <f t="shared" si="30"/>
        <v>0.86842105263157887</v>
      </c>
      <c r="T74" s="6">
        <v>172</v>
      </c>
      <c r="U74" s="154">
        <f t="shared" si="31"/>
        <v>0.96992481203007519</v>
      </c>
      <c r="V74" s="6">
        <v>198</v>
      </c>
      <c r="W74" s="155">
        <f t="shared" si="32"/>
        <v>1.1165413533834585</v>
      </c>
      <c r="X74" s="6">
        <v>202</v>
      </c>
      <c r="Y74" s="155">
        <f t="shared" si="33"/>
        <v>1.1390977443609023</v>
      </c>
      <c r="Z74" s="6">
        <v>199</v>
      </c>
      <c r="AA74" s="155">
        <f t="shared" si="34"/>
        <v>1.1221804511278195</v>
      </c>
      <c r="AB74" s="6">
        <v>171</v>
      </c>
      <c r="AC74" s="157">
        <f t="shared" si="39"/>
        <v>0.96428571428571419</v>
      </c>
      <c r="AE74" s="6">
        <v>5</v>
      </c>
      <c r="AF74" s="171">
        <f t="shared" si="35"/>
        <v>2.819548872180451E-2</v>
      </c>
      <c r="AH74" s="83">
        <f>cálculos1!O74</f>
        <v>5</v>
      </c>
      <c r="AI74" s="161">
        <f t="shared" si="40"/>
        <v>0.5</v>
      </c>
      <c r="AJ74" s="83">
        <f>cálculos1!P74</f>
        <v>1</v>
      </c>
      <c r="AK74" s="160">
        <f t="shared" si="41"/>
        <v>0.25</v>
      </c>
    </row>
    <row r="75" spans="1:37">
      <c r="A75" s="99" t="s">
        <v>40</v>
      </c>
      <c r="B75" s="99" t="s">
        <v>120</v>
      </c>
      <c r="C75" s="102">
        <v>238</v>
      </c>
      <c r="D75" s="6">
        <v>522</v>
      </c>
      <c r="E75" s="153">
        <f t="shared" si="36"/>
        <v>2.1932773109243699</v>
      </c>
      <c r="F75" s="6">
        <v>501</v>
      </c>
      <c r="G75" s="153">
        <f t="shared" si="37"/>
        <v>2.1050420168067228</v>
      </c>
      <c r="H75" s="6">
        <v>500</v>
      </c>
      <c r="I75" s="153">
        <f t="shared" si="38"/>
        <v>2.1008403361344539</v>
      </c>
      <c r="J75" s="6">
        <v>240</v>
      </c>
      <c r="K75" s="153">
        <f t="shared" si="26"/>
        <v>1.0084033613445378</v>
      </c>
      <c r="L75" s="6">
        <v>211</v>
      </c>
      <c r="M75" s="154">
        <f t="shared" si="27"/>
        <v>0.88655462184873945</v>
      </c>
      <c r="N75" s="6">
        <v>211</v>
      </c>
      <c r="O75" s="154">
        <f t="shared" si="28"/>
        <v>0.88655462184873945</v>
      </c>
      <c r="P75" s="6">
        <v>193</v>
      </c>
      <c r="Q75" s="154">
        <f t="shared" si="29"/>
        <v>0.81092436974789917</v>
      </c>
      <c r="R75" s="6">
        <v>198</v>
      </c>
      <c r="S75" s="154">
        <f t="shared" si="30"/>
        <v>0.83193277310924374</v>
      </c>
      <c r="T75" s="6">
        <v>210</v>
      </c>
      <c r="U75" s="154">
        <f t="shared" si="31"/>
        <v>0.88235294117647056</v>
      </c>
      <c r="V75" s="6">
        <v>233</v>
      </c>
      <c r="W75" s="155">
        <f t="shared" si="32"/>
        <v>0.97899159663865543</v>
      </c>
      <c r="X75" s="6">
        <v>234</v>
      </c>
      <c r="Y75" s="155">
        <f t="shared" si="33"/>
        <v>0.98319327731092432</v>
      </c>
      <c r="Z75" s="6">
        <v>255</v>
      </c>
      <c r="AA75" s="155">
        <f t="shared" si="34"/>
        <v>1.0714285714285714</v>
      </c>
      <c r="AB75" s="6">
        <v>204</v>
      </c>
      <c r="AC75" s="157">
        <f t="shared" si="39"/>
        <v>0.8571428571428571</v>
      </c>
      <c r="AE75" s="6">
        <v>9</v>
      </c>
      <c r="AF75" s="171">
        <f t="shared" si="35"/>
        <v>3.7815126050420166E-2</v>
      </c>
      <c r="AH75" s="83">
        <f>cálculos1!O75</f>
        <v>4</v>
      </c>
      <c r="AI75" s="161">
        <f t="shared" si="40"/>
        <v>0.4</v>
      </c>
      <c r="AJ75" s="83">
        <f>cálculos1!P75</f>
        <v>1</v>
      </c>
      <c r="AK75" s="160">
        <f t="shared" si="41"/>
        <v>0.25</v>
      </c>
    </row>
    <row r="76" spans="1:37">
      <c r="A76" s="99" t="s">
        <v>40</v>
      </c>
      <c r="B76" s="99" t="s">
        <v>121</v>
      </c>
      <c r="C76" s="102">
        <v>606.66666666666663</v>
      </c>
      <c r="D76" s="6">
        <v>298</v>
      </c>
      <c r="E76" s="153">
        <f t="shared" si="36"/>
        <v>0.49120879120879124</v>
      </c>
      <c r="F76" s="6">
        <v>3</v>
      </c>
      <c r="G76" s="153">
        <f t="shared" si="37"/>
        <v>4.9450549450549457E-3</v>
      </c>
      <c r="H76" s="6">
        <v>1</v>
      </c>
      <c r="I76" s="153">
        <f t="shared" si="38"/>
        <v>1.6483516483516484E-3</v>
      </c>
      <c r="J76" s="6">
        <v>269</v>
      </c>
      <c r="K76" s="153">
        <f t="shared" si="26"/>
        <v>0.44340659340659344</v>
      </c>
      <c r="L76" s="6">
        <v>551</v>
      </c>
      <c r="M76" s="154">
        <f t="shared" si="27"/>
        <v>0.90824175824175835</v>
      </c>
      <c r="N76" s="6">
        <v>539</v>
      </c>
      <c r="O76" s="154">
        <f t="shared" si="28"/>
        <v>0.88846153846153852</v>
      </c>
      <c r="P76" s="6">
        <v>530</v>
      </c>
      <c r="Q76" s="154">
        <f t="shared" si="29"/>
        <v>0.87362637362637363</v>
      </c>
      <c r="R76" s="6">
        <v>554</v>
      </c>
      <c r="S76" s="154">
        <f t="shared" si="30"/>
        <v>0.91318681318681327</v>
      </c>
      <c r="T76" s="6">
        <v>411</v>
      </c>
      <c r="U76" s="154">
        <f t="shared" si="31"/>
        <v>0.67747252747252751</v>
      </c>
      <c r="V76" s="6">
        <v>551</v>
      </c>
      <c r="W76" s="155">
        <f t="shared" si="32"/>
        <v>0.90824175824175835</v>
      </c>
      <c r="X76" s="6">
        <v>622</v>
      </c>
      <c r="Y76" s="155">
        <f t="shared" si="33"/>
        <v>1.0252747252747254</v>
      </c>
      <c r="Z76" s="6">
        <v>574</v>
      </c>
      <c r="AA76" s="155">
        <f t="shared" si="34"/>
        <v>0.94615384615384623</v>
      </c>
      <c r="AB76" s="6">
        <v>609</v>
      </c>
      <c r="AC76" s="157">
        <f t="shared" si="39"/>
        <v>1.0038461538461538</v>
      </c>
      <c r="AE76" s="6">
        <v>10</v>
      </c>
      <c r="AF76" s="171">
        <f t="shared" si="35"/>
        <v>1.6483516483516484E-2</v>
      </c>
      <c r="AH76" s="83">
        <f>cálculos1!O76</f>
        <v>2</v>
      </c>
      <c r="AI76" s="161">
        <f t="shared" si="40"/>
        <v>0.2</v>
      </c>
      <c r="AJ76" s="83">
        <f>cálculos1!P76</f>
        <v>1</v>
      </c>
      <c r="AK76" s="160">
        <f t="shared" si="41"/>
        <v>0.25</v>
      </c>
    </row>
    <row r="77" spans="1:37">
      <c r="A77" s="99" t="s">
        <v>43</v>
      </c>
      <c r="B77" s="99" t="s">
        <v>122</v>
      </c>
      <c r="C77" s="102">
        <v>69.333333333333329</v>
      </c>
      <c r="D77" s="6">
        <v>13</v>
      </c>
      <c r="E77" s="153">
        <f t="shared" si="36"/>
        <v>0.1875</v>
      </c>
      <c r="F77" s="6">
        <v>1</v>
      </c>
      <c r="G77" s="153">
        <f t="shared" si="37"/>
        <v>1.4423076923076924E-2</v>
      </c>
      <c r="H77" s="6">
        <v>0</v>
      </c>
      <c r="I77" s="153">
        <f t="shared" si="38"/>
        <v>0</v>
      </c>
      <c r="J77" s="6">
        <v>38</v>
      </c>
      <c r="K77" s="153">
        <f t="shared" si="26"/>
        <v>0.54807692307692313</v>
      </c>
      <c r="L77" s="6">
        <v>83</v>
      </c>
      <c r="M77" s="154">
        <f t="shared" si="27"/>
        <v>1.1971153846153848</v>
      </c>
      <c r="N77" s="6">
        <v>82</v>
      </c>
      <c r="O77" s="154">
        <f t="shared" si="28"/>
        <v>1.1826923076923077</v>
      </c>
      <c r="P77" s="6">
        <v>66</v>
      </c>
      <c r="Q77" s="154">
        <f t="shared" si="29"/>
        <v>0.95192307692307698</v>
      </c>
      <c r="R77" s="6">
        <v>80</v>
      </c>
      <c r="S77" s="154">
        <f t="shared" si="30"/>
        <v>1.153846153846154</v>
      </c>
      <c r="T77" s="6">
        <v>83</v>
      </c>
      <c r="U77" s="154">
        <f t="shared" si="31"/>
        <v>1.1971153846153848</v>
      </c>
      <c r="V77" s="6">
        <v>92</v>
      </c>
      <c r="W77" s="155">
        <f t="shared" si="32"/>
        <v>1.3269230769230771</v>
      </c>
      <c r="X77" s="6">
        <v>94</v>
      </c>
      <c r="Y77" s="155">
        <f t="shared" si="33"/>
        <v>1.3557692307692308</v>
      </c>
      <c r="Z77" s="6">
        <v>107</v>
      </c>
      <c r="AA77" s="155">
        <f t="shared" si="34"/>
        <v>1.5432692307692308</v>
      </c>
      <c r="AB77" s="6">
        <v>79</v>
      </c>
      <c r="AC77" s="157">
        <f t="shared" si="39"/>
        <v>1.1394230769230771</v>
      </c>
      <c r="AE77" s="6">
        <v>0</v>
      </c>
      <c r="AF77" s="171">
        <f t="shared" si="35"/>
        <v>0</v>
      </c>
      <c r="AH77" s="83">
        <f>cálculos1!O77</f>
        <v>9</v>
      </c>
      <c r="AI77" s="161">
        <f t="shared" si="40"/>
        <v>0.9</v>
      </c>
      <c r="AJ77" s="83">
        <f>cálculos1!P77</f>
        <v>4</v>
      </c>
      <c r="AK77" s="160">
        <f t="shared" si="41"/>
        <v>1</v>
      </c>
    </row>
    <row r="78" spans="1:37">
      <c r="A78" s="99" t="s">
        <v>47</v>
      </c>
      <c r="B78" s="99" t="s">
        <v>123</v>
      </c>
      <c r="C78" s="102">
        <v>158</v>
      </c>
      <c r="D78" s="6">
        <v>35</v>
      </c>
      <c r="E78" s="153">
        <f t="shared" si="36"/>
        <v>0.22151898734177214</v>
      </c>
      <c r="F78" s="6">
        <v>0</v>
      </c>
      <c r="G78" s="153">
        <f t="shared" si="37"/>
        <v>0</v>
      </c>
      <c r="H78" s="6">
        <v>0</v>
      </c>
      <c r="I78" s="153">
        <f t="shared" si="38"/>
        <v>0</v>
      </c>
      <c r="J78" s="6">
        <v>38</v>
      </c>
      <c r="K78" s="153">
        <f t="shared" si="26"/>
        <v>0.24050632911392406</v>
      </c>
      <c r="L78" s="6">
        <v>149</v>
      </c>
      <c r="M78" s="154">
        <f t="shared" si="27"/>
        <v>0.94303797468354433</v>
      </c>
      <c r="N78" s="6">
        <v>150</v>
      </c>
      <c r="O78" s="154">
        <f t="shared" si="28"/>
        <v>0.94936708860759489</v>
      </c>
      <c r="P78" s="6">
        <v>131</v>
      </c>
      <c r="Q78" s="154">
        <f t="shared" si="29"/>
        <v>0.82911392405063289</v>
      </c>
      <c r="R78" s="6">
        <v>148</v>
      </c>
      <c r="S78" s="154">
        <f t="shared" si="30"/>
        <v>0.93670886075949367</v>
      </c>
      <c r="T78" s="6">
        <v>152</v>
      </c>
      <c r="U78" s="154">
        <f t="shared" si="31"/>
        <v>0.96202531645569622</v>
      </c>
      <c r="V78" s="6">
        <v>128</v>
      </c>
      <c r="W78" s="155">
        <f t="shared" si="32"/>
        <v>0.810126582278481</v>
      </c>
      <c r="X78" s="6">
        <v>158</v>
      </c>
      <c r="Y78" s="155">
        <f t="shared" si="33"/>
        <v>1</v>
      </c>
      <c r="Z78" s="6">
        <v>144</v>
      </c>
      <c r="AA78" s="155">
        <f t="shared" si="34"/>
        <v>0.91139240506329111</v>
      </c>
      <c r="AB78" s="6">
        <v>154</v>
      </c>
      <c r="AC78" s="157">
        <f t="shared" si="39"/>
        <v>0.97468354430379744</v>
      </c>
      <c r="AE78" s="6">
        <v>0</v>
      </c>
      <c r="AF78" s="171">
        <f t="shared" si="35"/>
        <v>0</v>
      </c>
      <c r="AH78" s="83">
        <f>cálculos1!O78</f>
        <v>3</v>
      </c>
      <c r="AI78" s="161">
        <f t="shared" si="40"/>
        <v>0.30000000000000004</v>
      </c>
      <c r="AJ78" s="83">
        <f>cálculos1!P78</f>
        <v>1</v>
      </c>
      <c r="AK78" s="160">
        <f t="shared" si="41"/>
        <v>0.25</v>
      </c>
    </row>
    <row r="79" spans="1:37">
      <c r="A79" s="99" t="s">
        <v>40</v>
      </c>
      <c r="B79" s="99" t="s">
        <v>124</v>
      </c>
      <c r="C79" s="102">
        <v>3624.6666666666665</v>
      </c>
      <c r="D79" s="6">
        <v>2799</v>
      </c>
      <c r="E79" s="153">
        <f t="shared" si="36"/>
        <v>0.77220893875298879</v>
      </c>
      <c r="F79" s="6">
        <v>1995</v>
      </c>
      <c r="G79" s="153">
        <f t="shared" si="37"/>
        <v>0.55039543866102636</v>
      </c>
      <c r="H79" s="6">
        <v>1486</v>
      </c>
      <c r="I79" s="153">
        <f t="shared" si="38"/>
        <v>0.40996873275703516</v>
      </c>
      <c r="J79" s="6">
        <v>2758</v>
      </c>
      <c r="K79" s="153">
        <f t="shared" si="26"/>
        <v>0.76089755379805046</v>
      </c>
      <c r="L79" s="6">
        <v>2875</v>
      </c>
      <c r="M79" s="154">
        <f t="shared" si="27"/>
        <v>0.79317638403531365</v>
      </c>
      <c r="N79" s="6">
        <v>2828</v>
      </c>
      <c r="O79" s="154">
        <f t="shared" si="28"/>
        <v>0.7802096744528233</v>
      </c>
      <c r="P79" s="6">
        <v>3071</v>
      </c>
      <c r="Q79" s="154">
        <f t="shared" si="29"/>
        <v>0.84725032186867766</v>
      </c>
      <c r="R79" s="6">
        <v>3160</v>
      </c>
      <c r="S79" s="154">
        <f t="shared" si="30"/>
        <v>0.87180430384403163</v>
      </c>
      <c r="T79" s="6">
        <v>2425</v>
      </c>
      <c r="U79" s="154">
        <f t="shared" si="31"/>
        <v>0.66902703696891674</v>
      </c>
      <c r="V79" s="6">
        <v>3036</v>
      </c>
      <c r="W79" s="155">
        <f t="shared" si="32"/>
        <v>0.83759426154129124</v>
      </c>
      <c r="X79" s="6">
        <v>3258</v>
      </c>
      <c r="Y79" s="155">
        <f t="shared" si="33"/>
        <v>0.89884127276071368</v>
      </c>
      <c r="Z79" s="6">
        <v>2904</v>
      </c>
      <c r="AA79" s="155">
        <f t="shared" si="34"/>
        <v>0.80117711973514805</v>
      </c>
      <c r="AB79" s="6">
        <v>3428</v>
      </c>
      <c r="AC79" s="157">
        <f t="shared" si="39"/>
        <v>0.94574213720801914</v>
      </c>
      <c r="AE79" s="6">
        <v>95</v>
      </c>
      <c r="AF79" s="171">
        <f t="shared" si="35"/>
        <v>2.6209306602906015E-2</v>
      </c>
      <c r="AH79" s="83">
        <f>cálculos1!O79</f>
        <v>1</v>
      </c>
      <c r="AI79" s="161">
        <f t="shared" si="40"/>
        <v>0.1</v>
      </c>
      <c r="AJ79" s="83">
        <f>cálculos1!P79</f>
        <v>0</v>
      </c>
      <c r="AK79" s="160">
        <f t="shared" si="41"/>
        <v>0</v>
      </c>
    </row>
    <row r="80" spans="1:37">
      <c r="A80" s="99" t="s">
        <v>40</v>
      </c>
      <c r="B80" s="99" t="s">
        <v>125</v>
      </c>
      <c r="C80" s="102">
        <v>2332</v>
      </c>
      <c r="D80" s="6">
        <v>4380</v>
      </c>
      <c r="E80" s="153">
        <f t="shared" si="36"/>
        <v>1.8782161234991424</v>
      </c>
      <c r="F80" s="6">
        <v>3894</v>
      </c>
      <c r="G80" s="153">
        <f t="shared" si="37"/>
        <v>1.6698113207547169</v>
      </c>
      <c r="H80" s="6">
        <v>3168</v>
      </c>
      <c r="I80" s="153">
        <f t="shared" si="38"/>
        <v>1.3584905660377358</v>
      </c>
      <c r="J80" s="6">
        <v>4716</v>
      </c>
      <c r="K80" s="153">
        <f t="shared" si="26"/>
        <v>2.0222984562607205</v>
      </c>
      <c r="L80" s="6">
        <v>2787</v>
      </c>
      <c r="M80" s="154">
        <f t="shared" si="27"/>
        <v>1.1951114922813035</v>
      </c>
      <c r="N80" s="6">
        <v>2770</v>
      </c>
      <c r="O80" s="154">
        <f t="shared" si="28"/>
        <v>1.1878216123499143</v>
      </c>
      <c r="P80" s="6">
        <v>3082</v>
      </c>
      <c r="Q80" s="154">
        <f t="shared" si="29"/>
        <v>1.3216123499142367</v>
      </c>
      <c r="R80" s="6">
        <v>3040</v>
      </c>
      <c r="S80" s="154">
        <f t="shared" si="30"/>
        <v>1.3036020583190395</v>
      </c>
      <c r="T80" s="6">
        <v>1576</v>
      </c>
      <c r="U80" s="154">
        <f t="shared" si="31"/>
        <v>0.67581475128644941</v>
      </c>
      <c r="V80" s="6">
        <v>2413</v>
      </c>
      <c r="W80" s="155">
        <f t="shared" si="32"/>
        <v>1.0347341337907376</v>
      </c>
      <c r="X80" s="6">
        <v>2538</v>
      </c>
      <c r="Y80" s="155">
        <f t="shared" si="33"/>
        <v>1.0883361921097769</v>
      </c>
      <c r="Z80" s="6">
        <v>2469</v>
      </c>
      <c r="AA80" s="155">
        <f t="shared" si="34"/>
        <v>1.0587478559176673</v>
      </c>
      <c r="AB80" s="6">
        <v>2922</v>
      </c>
      <c r="AC80" s="157">
        <f t="shared" si="39"/>
        <v>1.2530017152658661</v>
      </c>
      <c r="AE80" s="6">
        <v>99</v>
      </c>
      <c r="AF80" s="171">
        <f t="shared" si="35"/>
        <v>4.2452830188679243E-2</v>
      </c>
      <c r="AH80" s="83">
        <f>cálculos1!O80</f>
        <v>9</v>
      </c>
      <c r="AI80" s="161">
        <f t="shared" si="40"/>
        <v>0.9</v>
      </c>
      <c r="AJ80" s="83">
        <f>cálculos1!P80</f>
        <v>4</v>
      </c>
      <c r="AK80" s="160">
        <f t="shared" si="41"/>
        <v>1</v>
      </c>
    </row>
    <row r="82" spans="1:39" s="150" customFormat="1">
      <c r="A82" s="96"/>
      <c r="B82" s="6" t="s">
        <v>126</v>
      </c>
      <c r="C82" s="102">
        <f>SUMIF($A$3:$A$80,"Norte",C$3:C$80)</f>
        <v>3786.666666666667</v>
      </c>
      <c r="D82" s="6">
        <f>SUMIF($A$3:$A$80,"Norte",D$3:D$80)</f>
        <v>3445</v>
      </c>
      <c r="E82" s="153">
        <f>D82/C82</f>
        <v>0.90977112676056326</v>
      </c>
      <c r="F82" s="6">
        <f>SUMIF($A$3:$A$80,"Norte",F$3:F$80)</f>
        <v>2933</v>
      </c>
      <c r="G82" s="153">
        <f>F82/C82</f>
        <v>0.77455985915492953</v>
      </c>
      <c r="H82" s="6">
        <f>SUMIF($A$3:$A$80,"Norte",H$3:H$80)</f>
        <v>2891</v>
      </c>
      <c r="I82" s="153">
        <f>H82/C82</f>
        <v>0.76346830985915481</v>
      </c>
      <c r="J82" s="6">
        <f>SUMIF($A$3:$A$80,"Norte",J$3:J$80)</f>
        <v>3330</v>
      </c>
      <c r="K82" s="153">
        <f>J82/C82</f>
        <v>0.87940140845070414</v>
      </c>
      <c r="L82" s="6">
        <f>SUMIF($A$3:$A$80,"Norte",L$3:L$80)</f>
        <v>3721</v>
      </c>
      <c r="M82" s="154">
        <f>L82/C82</f>
        <v>0.98265845070422531</v>
      </c>
      <c r="N82" s="6">
        <f>SUMIF($A$3:$A$80,"Norte",N$3:N$80)</f>
        <v>3685</v>
      </c>
      <c r="O82" s="154">
        <f>N82/C82</f>
        <v>0.97315140845070414</v>
      </c>
      <c r="P82" s="6">
        <f>SUMIF($A$3:$A$80,"Norte",P$3:P$80)</f>
        <v>3711</v>
      </c>
      <c r="Q82" s="154">
        <f>P82/C82</f>
        <v>0.98001760563380269</v>
      </c>
      <c r="R82" s="6">
        <f>SUMIF($A$3:$A$80,"Norte",R$3:R$80)</f>
        <v>3741</v>
      </c>
      <c r="S82" s="154">
        <f>R82/C82</f>
        <v>0.98794014084507031</v>
      </c>
      <c r="T82" s="6">
        <f>SUMIF($A$3:$A$80,"Norte",T$3:T$80)</f>
        <v>3038</v>
      </c>
      <c r="U82" s="154">
        <f>T82/C82</f>
        <v>0.80228873239436616</v>
      </c>
      <c r="V82" s="6">
        <f>SUMIF($A$3:$A$80,"Norte",V$3:V$80)</f>
        <v>3508</v>
      </c>
      <c r="W82" s="155">
        <f>V82/C82</f>
        <v>0.92640845070422528</v>
      </c>
      <c r="X82" s="6">
        <f>SUMIF($A$3:$A$80,"Norte",X$3:X$80)</f>
        <v>3796</v>
      </c>
      <c r="Y82" s="155">
        <f>X82/C82</f>
        <v>1.0024647887323943</v>
      </c>
      <c r="Z82" s="6">
        <f>SUMIF($A$3:$A$80,"Norte",Z$3:Z$80)</f>
        <v>3362</v>
      </c>
      <c r="AA82" s="155">
        <f>Z82/C82</f>
        <v>0.88785211267605624</v>
      </c>
      <c r="AB82" s="6">
        <f>SUMIF($A$3:$A$80,"Norte",AB$3:AB$80)</f>
        <v>3967</v>
      </c>
      <c r="AC82" s="157">
        <f>AB82/C82</f>
        <v>1.0476232394366196</v>
      </c>
      <c r="AD82"/>
      <c r="AE82" s="6">
        <f>SUMIF($A$3:$A$80,"Norte",AE$3:AE$80)</f>
        <v>30</v>
      </c>
      <c r="AF82" s="171">
        <f>AE82/C82</f>
        <v>7.9225352112676055E-3</v>
      </c>
      <c r="AG82"/>
      <c r="AH82" s="83">
        <f>cálculos1!O82</f>
        <v>6</v>
      </c>
      <c r="AI82" s="161">
        <f>AH82*0.1</f>
        <v>0.60000000000000009</v>
      </c>
      <c r="AJ82" s="83">
        <f>cálculos1!P82</f>
        <v>4</v>
      </c>
      <c r="AK82" s="160">
        <f t="shared" si="41"/>
        <v>1</v>
      </c>
      <c r="AM82" s="290">
        <v>33308.666666666701</v>
      </c>
    </row>
    <row r="83" spans="1:39" s="150" customFormat="1">
      <c r="A83" s="96"/>
      <c r="B83" s="6" t="s">
        <v>127</v>
      </c>
      <c r="C83" s="102">
        <f>SUMIF($A$3:$A$80,"Central",C$3:C$80)</f>
        <v>4653.3333333333321</v>
      </c>
      <c r="D83" s="6">
        <f>SUMIF($A$3:$A$80,"Central",D$3:D$80)</f>
        <v>5260</v>
      </c>
      <c r="E83" s="153">
        <f>D83/C83</f>
        <v>1.1303724928366765</v>
      </c>
      <c r="F83" s="6">
        <f>SUMIF($A$3:$A$80,"Central",F$3:F$80)</f>
        <v>3780</v>
      </c>
      <c r="G83" s="153">
        <f>F83/C83</f>
        <v>0.81232091690544439</v>
      </c>
      <c r="H83" s="6">
        <f>SUMIF($A$3:$A$80,"Central",H$3:H$80)</f>
        <v>3092</v>
      </c>
      <c r="I83" s="153">
        <f t="shared" ref="I83:I86" si="42">H83/C83</f>
        <v>0.6644699140401148</v>
      </c>
      <c r="J83" s="6">
        <f>SUMIF($A$3:$A$80,"Central",J$3:J$80)</f>
        <v>5323</v>
      </c>
      <c r="K83" s="153">
        <f>J83/C83</f>
        <v>1.1439111747851005</v>
      </c>
      <c r="L83" s="6">
        <f>SUMIF($A$3:$A$80,"Central",L$3:L$80)</f>
        <v>4337</v>
      </c>
      <c r="M83" s="154">
        <f>L83/C83</f>
        <v>0.93202005730659054</v>
      </c>
      <c r="N83" s="6">
        <f>SUMIF($A$3:$A$80,"Central",N$3:N$80)</f>
        <v>4286</v>
      </c>
      <c r="O83" s="154">
        <f>N83/C83</f>
        <v>0.92106017191977096</v>
      </c>
      <c r="P83" s="6">
        <f>SUMIF($A$3:$A$80,"Central",P$3:P$80)</f>
        <v>4324</v>
      </c>
      <c r="Q83" s="154">
        <f>P83/C83</f>
        <v>0.9292263610315189</v>
      </c>
      <c r="R83" s="6">
        <f>SUMIF($A$3:$A$80,"Central",R$3:R$80)</f>
        <v>4389</v>
      </c>
      <c r="S83" s="154">
        <f>R83/C83</f>
        <v>0.94319484240687701</v>
      </c>
      <c r="T83" s="6">
        <f>SUMIF($A$3:$A$80,"Central",T$3:T$80)</f>
        <v>3751</v>
      </c>
      <c r="U83" s="154">
        <f>T83/C83</f>
        <v>0.80608882521489988</v>
      </c>
      <c r="V83" s="6">
        <f>SUMIF($A$3:$A$80,"Central",V$3:V$80)</f>
        <v>4091</v>
      </c>
      <c r="W83" s="155">
        <f>V83/C83</f>
        <v>0.87915472779369652</v>
      </c>
      <c r="X83" s="6">
        <f>SUMIF($A$3:$A$80,"Central",X$3:X$80)</f>
        <v>4458</v>
      </c>
      <c r="Y83" s="155">
        <f>X83/C83</f>
        <v>0.95802292263610345</v>
      </c>
      <c r="Z83" s="6">
        <f>SUMIF($A$3:$A$80,"Central",Z$3:Z$80)</f>
        <v>4269</v>
      </c>
      <c r="AA83" s="155">
        <f>Z83/C83</f>
        <v>0.91740687679083122</v>
      </c>
      <c r="AB83" s="6">
        <f>SUMIF($A$3:$A$80,"Central",AB$3:AB$80)</f>
        <v>4653</v>
      </c>
      <c r="AC83" s="157">
        <f t="shared" ref="AC83:AC86" si="43">AB83/C83</f>
        <v>0.99992836676217789</v>
      </c>
      <c r="AD83"/>
      <c r="AE83" s="6">
        <f>SUMIF($A$3:$A$80,"Central",AE$3:AE$80)</f>
        <v>55</v>
      </c>
      <c r="AF83" s="171">
        <f>AE83/C83</f>
        <v>1.1819484240687681E-2</v>
      </c>
      <c r="AG83"/>
      <c r="AH83" s="83">
        <f>cálculos1!O83</f>
        <v>3</v>
      </c>
      <c r="AI83" s="161">
        <f t="shared" ref="AI83:AI86" si="44">AH83*0.1</f>
        <v>0.30000000000000004</v>
      </c>
      <c r="AJ83" s="83">
        <f>cálculos1!P83</f>
        <v>1</v>
      </c>
      <c r="AK83" s="160">
        <f t="shared" si="41"/>
        <v>0.25</v>
      </c>
    </row>
    <row r="84" spans="1:39" s="150" customFormat="1">
      <c r="A84" s="96"/>
      <c r="B84" s="6" t="s">
        <v>128</v>
      </c>
      <c r="C84" s="102">
        <f>SUMIF($A$3:$A$80,"Metropolitana",C$3:C$80)</f>
        <v>19422.666666666664</v>
      </c>
      <c r="D84" s="6">
        <f>SUMIF($A$3:$A$80,"Metropolitana",D$3:D$80)</f>
        <v>18978</v>
      </c>
      <c r="E84" s="153">
        <f>D84/C84</f>
        <v>0.97710578705292794</v>
      </c>
      <c r="F84" s="6">
        <f>SUMIF($A$3:$A$80,"Metropolitana",F$3:F$80)</f>
        <v>14244</v>
      </c>
      <c r="G84" s="153">
        <f>F84/C84</f>
        <v>0.73336994576783154</v>
      </c>
      <c r="H84" s="6">
        <f>SUMIF($A$3:$A$80,"Metropolitana",H$3:H$80)</f>
        <v>11191</v>
      </c>
      <c r="I84" s="153">
        <f t="shared" si="42"/>
        <v>0.57618246722042976</v>
      </c>
      <c r="J84" s="6">
        <f>SUMIF($A$3:$A$80,"Metropolitana",J$3:J$80)</f>
        <v>18978</v>
      </c>
      <c r="K84" s="153">
        <f>J84/C84</f>
        <v>0.97710578705292794</v>
      </c>
      <c r="L84" s="6">
        <f>SUMIF($A$3:$A$80,"Metropolitana",L$3:L$80)</f>
        <v>17332</v>
      </c>
      <c r="M84" s="154">
        <f>L84/C84</f>
        <v>0.89235944257568489</v>
      </c>
      <c r="N84" s="6">
        <f>SUMIF($A$3:$A$80,"Metropolitana",N$3:N$80)</f>
        <v>17191</v>
      </c>
      <c r="O84" s="154">
        <f>N84/C84</f>
        <v>0.88509988329786515</v>
      </c>
      <c r="P84" s="6">
        <f>SUMIF($A$3:$A$80,"Metropolitana",P$3:P$80)</f>
        <v>17540</v>
      </c>
      <c r="Q84" s="154">
        <f>P84/C84</f>
        <v>0.90306857966636933</v>
      </c>
      <c r="R84" s="6">
        <f>SUMIF($A$3:$A$80,"Metropolitana",R$3:R$80)</f>
        <v>18031</v>
      </c>
      <c r="S84" s="154">
        <f>R84/C84</f>
        <v>0.92834832154870606</v>
      </c>
      <c r="T84" s="6">
        <f>SUMIF($A$3:$A$80,"Metropolitana",T$3:T$80)</f>
        <v>13972</v>
      </c>
      <c r="U84" s="154">
        <f>T84/C84</f>
        <v>0.71936568957232105</v>
      </c>
      <c r="V84" s="6">
        <f>SUMIF($A$3:$A$80,"Metropolitana",V$3:V$80)</f>
        <v>17114</v>
      </c>
      <c r="W84" s="155">
        <f>V84/C84</f>
        <v>0.88113544312487135</v>
      </c>
      <c r="X84" s="6">
        <f>SUMIF($A$3:$A$80,"Metropolitana",X$3:X$80)</f>
        <v>18669</v>
      </c>
      <c r="Y84" s="155">
        <f>X84/C84</f>
        <v>0.96119654012494005</v>
      </c>
      <c r="Z84" s="6">
        <f>SUMIF($A$3:$A$80,"Metropolitana",Z$3:Z$80)</f>
        <v>16765</v>
      </c>
      <c r="AA84" s="155">
        <f>Z84/C84</f>
        <v>0.86316674675636729</v>
      </c>
      <c r="AB84" s="6">
        <f>SUMIF($A$3:$A$80,"Metropolitana",AB$3:AB$80)</f>
        <v>19042</v>
      </c>
      <c r="AC84" s="157">
        <f t="shared" si="43"/>
        <v>0.98040090615775399</v>
      </c>
      <c r="AD84"/>
      <c r="AE84" s="6">
        <f>SUMIF($A$3:$A$80,"Metropolitana",AE$3:AE$80)</f>
        <v>451</v>
      </c>
      <c r="AF84" s="171">
        <f>AE84/C84</f>
        <v>2.3220292441820556E-2</v>
      </c>
      <c r="AG84"/>
      <c r="AH84" s="83">
        <f>cálculos1!O84</f>
        <v>3</v>
      </c>
      <c r="AI84" s="161">
        <f t="shared" si="44"/>
        <v>0.30000000000000004</v>
      </c>
      <c r="AJ84" s="83">
        <f>cálculos1!P84</f>
        <v>1</v>
      </c>
      <c r="AK84" s="160">
        <f t="shared" si="41"/>
        <v>0.25</v>
      </c>
    </row>
    <row r="85" spans="1:39" s="150" customFormat="1">
      <c r="A85" s="96"/>
      <c r="B85" s="6" t="s">
        <v>129</v>
      </c>
      <c r="C85" s="102">
        <f>SUMIF($A$3:$A$80,"sul",C$3:C$80)</f>
        <v>5445.9999999999991</v>
      </c>
      <c r="D85" s="6">
        <f>SUMIF($A$3:$A$80,"Sul",D$3:D$80)</f>
        <v>5136</v>
      </c>
      <c r="E85" s="153">
        <f>D85/C85</f>
        <v>0.94307748806463476</v>
      </c>
      <c r="F85" s="6">
        <f>SUMIF($A$3:$A$80,"Sul",F$3:F$80)</f>
        <v>3672</v>
      </c>
      <c r="G85" s="153">
        <f>F85/C85</f>
        <v>0.67425633492471548</v>
      </c>
      <c r="H85" s="6">
        <f>SUMIF($A$3:$A$80,"Sul",H$3:H$80)</f>
        <v>2350</v>
      </c>
      <c r="I85" s="153">
        <f t="shared" si="42"/>
        <v>0.43150936467131845</v>
      </c>
      <c r="J85" s="6">
        <f>SUMIF($A$3:$A$80,"Sul",J$3:J$80)</f>
        <v>5364</v>
      </c>
      <c r="K85" s="153">
        <f>J85/C85</f>
        <v>0.98494307748806476</v>
      </c>
      <c r="L85" s="6">
        <f>SUMIF($A$3:$A$80,"Sul",L$3:L$80)</f>
        <v>5052</v>
      </c>
      <c r="M85" s="154">
        <f>L85/C85</f>
        <v>0.92765332354021313</v>
      </c>
      <c r="N85" s="6">
        <f>SUMIF($A$3:$A$80,"Sul",N$3:N$80)</f>
        <v>5028</v>
      </c>
      <c r="O85" s="154">
        <f>N85/C85</f>
        <v>0.92324641939037844</v>
      </c>
      <c r="P85" s="6">
        <f>SUMIF($A$3:$A$80,"Sul",P$3:P$80)</f>
        <v>4811</v>
      </c>
      <c r="Q85" s="154">
        <f>P85/C85</f>
        <v>0.88340066103562265</v>
      </c>
      <c r="R85" s="6">
        <f>SUMIF($A$3:$A$80,"Sul",R$3:R$80)</f>
        <v>5002</v>
      </c>
      <c r="S85" s="154">
        <f>R85/C85</f>
        <v>0.91847227322805747</v>
      </c>
      <c r="T85" s="6">
        <f>SUMIF($A$3:$A$80,"Sul",T$3:T$80)</f>
        <v>4163</v>
      </c>
      <c r="U85" s="154">
        <f>T85/C85</f>
        <v>0.76441424899008459</v>
      </c>
      <c r="V85" s="6">
        <f>SUMIF($A$3:$A$80,"Sul",V$3:V$80)</f>
        <v>5067</v>
      </c>
      <c r="W85" s="155">
        <f>V85/C85</f>
        <v>0.93040763863385989</v>
      </c>
      <c r="X85" s="6">
        <f>SUMIF($A$3:$A$80,"Sul",X$3:X$80)</f>
        <v>5479</v>
      </c>
      <c r="Y85" s="155">
        <f>X85/C85</f>
        <v>1.0060594932060229</v>
      </c>
      <c r="Z85" s="6">
        <f>SUMIF($A$3:$A$80,"Sul",Z$3:Z$80)</f>
        <v>5190</v>
      </c>
      <c r="AA85" s="155">
        <f>Z85/C85</f>
        <v>0.95299302240176287</v>
      </c>
      <c r="AB85" s="6">
        <f>SUMIF($A$3:$A$80,"Sul",AB$3:AB$80)</f>
        <v>5280</v>
      </c>
      <c r="AC85" s="157">
        <f t="shared" si="43"/>
        <v>0.96951891296364323</v>
      </c>
      <c r="AD85"/>
      <c r="AE85" s="6">
        <f>SUMIF($A$3:$A$80,"Sul",AE$3:AE$80)</f>
        <v>91</v>
      </c>
      <c r="AF85" s="171">
        <f>AE85/C85</f>
        <v>1.6709511568123395E-2</v>
      </c>
      <c r="AG85"/>
      <c r="AH85" s="83">
        <f>cálculos1!O85</f>
        <v>4</v>
      </c>
      <c r="AI85" s="161">
        <f t="shared" si="44"/>
        <v>0.4</v>
      </c>
      <c r="AJ85" s="83">
        <f>cálculos1!P85</f>
        <v>1</v>
      </c>
      <c r="AK85" s="160">
        <f t="shared" si="41"/>
        <v>0.25</v>
      </c>
    </row>
    <row r="86" spans="1:39" s="150" customFormat="1">
      <c r="A86" s="162"/>
      <c r="B86" s="2" t="s">
        <v>130</v>
      </c>
      <c r="C86" s="163">
        <f>SUM(C3:C80)</f>
        <v>33308.666666666664</v>
      </c>
      <c r="D86" s="2">
        <f>SUM(D82:D85)</f>
        <v>32819</v>
      </c>
      <c r="E86" s="164">
        <f>D86/C86</f>
        <v>0.98529912134979891</v>
      </c>
      <c r="F86" s="2">
        <f>SUM(F82:F85)</f>
        <v>24629</v>
      </c>
      <c r="G86" s="164">
        <f>F86/C86</f>
        <v>0.73941716870484164</v>
      </c>
      <c r="H86" s="2">
        <f>SUM(H82:H85)</f>
        <v>19524</v>
      </c>
      <c r="I86" s="164">
        <f t="shared" si="42"/>
        <v>0.58615375377779566</v>
      </c>
      <c r="J86" s="2">
        <f>SUM(J82:J85)</f>
        <v>32995</v>
      </c>
      <c r="K86" s="164">
        <f>J86/C86</f>
        <v>0.99058303144326809</v>
      </c>
      <c r="L86" s="2">
        <f>SUM(L82:L85)</f>
        <v>30442</v>
      </c>
      <c r="M86" s="288">
        <f>L86/C86</f>
        <v>0.91393631287152499</v>
      </c>
      <c r="N86" s="2">
        <f>SUM(N82:N85)</f>
        <v>30190</v>
      </c>
      <c r="O86" s="288">
        <f>N86/C86</f>
        <v>0.90637071432860328</v>
      </c>
      <c r="P86" s="2">
        <f>SUM(P82:P85)</f>
        <v>30386</v>
      </c>
      <c r="Q86" s="288">
        <f>P86/C86</f>
        <v>0.9122550687508757</v>
      </c>
      <c r="R86" s="2">
        <f>SUM(R82:R85)</f>
        <v>31163</v>
      </c>
      <c r="S86" s="288">
        <f>R86/C86</f>
        <v>0.93558233092488452</v>
      </c>
      <c r="T86" s="2">
        <f>SUM(T82:T85)</f>
        <v>24924</v>
      </c>
      <c r="U86" s="288">
        <f>T86/C86</f>
        <v>0.74827372255469049</v>
      </c>
      <c r="V86" s="2">
        <f>SUM(V82:V85)</f>
        <v>29780</v>
      </c>
      <c r="W86" s="240">
        <f>V86/C86</f>
        <v>0.8940616055881353</v>
      </c>
      <c r="X86" s="2">
        <f>SUM(X82:X85)</f>
        <v>32402</v>
      </c>
      <c r="Y86" s="240">
        <f>X86/C86</f>
        <v>0.97277985709424986</v>
      </c>
      <c r="Z86" s="2">
        <f>SUM(Z82:Z85)</f>
        <v>29586</v>
      </c>
      <c r="AA86" s="240">
        <f>Z86/C86</f>
        <v>0.88823729559874309</v>
      </c>
      <c r="AB86" s="2">
        <f>SUM(AB82:AB85)</f>
        <v>32942</v>
      </c>
      <c r="AC86" s="239">
        <f t="shared" si="43"/>
        <v>0.98899185397193934</v>
      </c>
      <c r="AD86"/>
      <c r="AE86" s="2">
        <f>SUM(AE82:AE85)</f>
        <v>627</v>
      </c>
      <c r="AF86" s="172">
        <f>AE86/C86</f>
        <v>1.8823929707983911E-2</v>
      </c>
      <c r="AG86"/>
      <c r="AH86" s="86">
        <f>cálculos1!O86</f>
        <v>3</v>
      </c>
      <c r="AI86" s="289">
        <f t="shared" si="44"/>
        <v>0.30000000000000004</v>
      </c>
      <c r="AJ86" s="86">
        <f>cálculos1!P86</f>
        <v>1</v>
      </c>
      <c r="AK86" s="167">
        <f t="shared" si="41"/>
        <v>0.25</v>
      </c>
    </row>
    <row r="87" spans="1:39" s="151" customFormat="1" outlineLevel="1">
      <c r="C87" s="165"/>
      <c r="D87" s="347">
        <f>COUNTIF(E3:E80,"&gt;=0,95")</f>
        <v>10</v>
      </c>
      <c r="E87" s="347"/>
      <c r="F87" s="347">
        <f>COUNTIF(G3:G80,"&gt;=0,95")</f>
        <v>9</v>
      </c>
      <c r="G87" s="347"/>
      <c r="H87" s="347">
        <f>COUNTIF(I3:I80,"&gt;=0,95")</f>
        <v>7</v>
      </c>
      <c r="I87" s="347"/>
      <c r="J87" s="348">
        <f>COUNTIF(K3:K80,"&gt;=0,9")</f>
        <v>11</v>
      </c>
      <c r="K87" s="348"/>
      <c r="L87" s="348">
        <f>COUNTIF(M3:M80,"&gt;=0,95")</f>
        <v>30</v>
      </c>
      <c r="M87" s="348"/>
      <c r="N87" s="348">
        <f>COUNTIF(O3:O80,"&gt;=0,95")</f>
        <v>28</v>
      </c>
      <c r="O87" s="348"/>
      <c r="P87" s="348">
        <f>COUNTIF(Q3:Q80,"&gt;=0,95")</f>
        <v>24</v>
      </c>
      <c r="Q87" s="348"/>
      <c r="R87" s="347">
        <f>COUNTIF(S3:S80,"&gt;=0,95")</f>
        <v>30</v>
      </c>
      <c r="S87" s="347"/>
      <c r="T87" s="347">
        <f>COUNTIF(U3:U80,"&gt;=0,95")</f>
        <v>21</v>
      </c>
      <c r="U87" s="347"/>
      <c r="V87" s="347">
        <f>COUNTIF(W3:W80,"&gt;=0,95")</f>
        <v>38</v>
      </c>
      <c r="W87" s="347"/>
      <c r="X87" s="348">
        <f>COUNTIF(Y3:Y80,"&gt;=0,95")</f>
        <v>54</v>
      </c>
      <c r="Y87" s="348"/>
      <c r="Z87" s="347">
        <f>COUNTIF(AA3:AA80,"&gt;=0,95")</f>
        <v>43</v>
      </c>
      <c r="AA87" s="347"/>
      <c r="AB87" s="348">
        <f>COUNTIF(AC3:AC80,"&gt;=0,9")</f>
        <v>59</v>
      </c>
      <c r="AC87" s="348"/>
      <c r="AD87"/>
      <c r="AE87" s="348">
        <f>COUNTIF(AF3:AF80,"&gt;=0,9")</f>
        <v>0</v>
      </c>
      <c r="AF87" s="348"/>
      <c r="AG87"/>
    </row>
    <row r="88" spans="1:39" outlineLevel="1">
      <c r="B88" s="349" t="s">
        <v>131</v>
      </c>
      <c r="C88" s="350"/>
      <c r="D88" s="351">
        <f>D87/78</f>
        <v>0.12820512820512819</v>
      </c>
      <c r="E88" s="351"/>
      <c r="F88" s="351">
        <f>F87/78</f>
        <v>0.11538461538461539</v>
      </c>
      <c r="G88" s="351"/>
      <c r="H88" s="351">
        <f>H87/78</f>
        <v>8.9743589743589744E-2</v>
      </c>
      <c r="I88" s="351"/>
      <c r="J88" s="351">
        <f>J87/78</f>
        <v>0.14102564102564102</v>
      </c>
      <c r="K88" s="351"/>
      <c r="L88" s="352">
        <f>L87/78</f>
        <v>0.38461538461538464</v>
      </c>
      <c r="M88" s="353"/>
      <c r="N88" s="352">
        <f>N87/78</f>
        <v>0.35897435897435898</v>
      </c>
      <c r="O88" s="353"/>
      <c r="P88" s="352">
        <f>P87/78</f>
        <v>0.30769230769230771</v>
      </c>
      <c r="Q88" s="353"/>
      <c r="R88" s="351">
        <f>R87/78</f>
        <v>0.38461538461538464</v>
      </c>
      <c r="S88" s="351"/>
      <c r="T88" s="351">
        <f>T87/78</f>
        <v>0.26923076923076922</v>
      </c>
      <c r="U88" s="351"/>
      <c r="V88" s="351">
        <f>V87/78</f>
        <v>0.48717948717948717</v>
      </c>
      <c r="W88" s="351"/>
      <c r="X88" s="351">
        <f>X87/78</f>
        <v>0.69230769230769229</v>
      </c>
      <c r="Y88" s="351"/>
      <c r="Z88" s="351">
        <f>Z87/78</f>
        <v>0.55128205128205132</v>
      </c>
      <c r="AA88" s="351"/>
      <c r="AB88" s="352">
        <f>AB87/78</f>
        <v>0.75641025641025639</v>
      </c>
      <c r="AC88" s="353"/>
      <c r="AE88" s="352">
        <f t="shared" ref="AE88" si="45">AE87/78</f>
        <v>0</v>
      </c>
      <c r="AF88" s="353"/>
    </row>
    <row r="89" spans="1:39" customFormat="1" ht="23.25" customHeight="1">
      <c r="D89" s="140"/>
      <c r="E89" s="140"/>
      <c r="F89" s="140"/>
      <c r="G89" s="140"/>
      <c r="H89" s="140"/>
      <c r="I89" s="140"/>
      <c r="J89" s="140"/>
      <c r="K89" s="140"/>
    </row>
    <row r="90" spans="1:39" ht="23.25" customHeight="1">
      <c r="E90" s="234"/>
      <c r="G90" s="234"/>
      <c r="I90" s="234"/>
      <c r="K90" s="234"/>
      <c r="Q90" s="264" t="s">
        <v>0</v>
      </c>
    </row>
    <row r="91" spans="1:39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9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9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9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9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9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Z98" s="96"/>
      <c r="AA98" s="96"/>
      <c r="AB98"/>
    </row>
    <row r="99" spans="1:38">
      <c r="AB99"/>
      <c r="AC99"/>
    </row>
    <row r="100" spans="1:38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223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65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225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65" t="s">
        <v>222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6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>
      <c r="A107" s="224" t="s">
        <v>216</v>
      </c>
      <c r="B107" s="225"/>
      <c r="C107" s="225"/>
      <c r="D107" s="225"/>
      <c r="E107" s="225"/>
      <c r="F107" s="225"/>
      <c r="G107" s="225"/>
      <c r="H107" s="225"/>
      <c r="I107" s="225"/>
      <c r="J107" s="225"/>
      <c r="K107" s="225"/>
      <c r="L107" s="225"/>
      <c r="M107" s="225"/>
      <c r="N107" s="225"/>
      <c r="O107" s="225"/>
      <c r="P107" s="225"/>
      <c r="Q107" s="225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5"/>
      <c r="AE107" s="226"/>
      <c r="AF107" s="226"/>
      <c r="AG107" s="225"/>
      <c r="AH107" s="227"/>
      <c r="AI107" s="227"/>
      <c r="AJ107" s="227"/>
      <c r="AK107" s="227"/>
      <c r="AL107" s="228"/>
    </row>
    <row r="108" spans="1:38">
      <c r="L108" s="112" t="s">
        <v>0</v>
      </c>
    </row>
    <row r="114" spans="5:5">
      <c r="E114" s="173" t="s">
        <v>0</v>
      </c>
    </row>
  </sheetData>
  <autoFilter ref="A2:AF80"/>
  <customSheetViews>
    <customSheetView guid="{3750D93B-2A32-4040-BAE5-F8408ECDBB1D}" showGridLines="0" showAutoFilter="1">
      <pane ySplit="1" topLeftCell="A68" state="frozen"/>
      <selection activeCell="E17" sqref="E17"/>
      <pageMargins left="0" right="0" top="0" bottom="0" header="0" footer="0"/>
      <pageSetup paperSize="9" orientation="portrait"/>
      <autoFilter ref="A1:X87"/>
    </customSheetView>
    <customSheetView guid="{1A030D3C-92EE-4DAF-ABAC-228947DF045D}" showGridLines="0" showAutoFilter="1" topLeftCell="D1">
      <pane ySplit="1" topLeftCell="A77" state="frozen"/>
      <selection activeCell="J88" sqref="J88"/>
      <pageMargins left="0" right="0" top="0" bottom="0" header="0" footer="0"/>
      <pageSetup paperSize="9" orientation="portrait"/>
      <autoFilter ref="A1:AB87"/>
    </customSheetView>
    <customSheetView guid="{9EFA0E2E-4423-4194-BE85-A51AF61C76D7}" showGridLines="0" showAutoFilter="1">
      <pane xSplit="4" ySplit="2" topLeftCell="E3" state="frozen"/>
      <selection activeCell="O100" sqref="O100"/>
      <pageMargins left="0" right="0" top="0" bottom="0" header="0" footer="0"/>
      <pageSetup paperSize="9" orientation="portrait"/>
      <autoFilter ref="A2:Z88"/>
    </customSheetView>
  </customSheetViews>
  <mergeCells count="36">
    <mergeCell ref="V88:W88"/>
    <mergeCell ref="X88:Y88"/>
    <mergeCell ref="Z88:AA88"/>
    <mergeCell ref="AB88:AC88"/>
    <mergeCell ref="AE88:AF88"/>
    <mergeCell ref="L88:M88"/>
    <mergeCell ref="N88:O88"/>
    <mergeCell ref="P88:Q88"/>
    <mergeCell ref="R88:S88"/>
    <mergeCell ref="T88:U88"/>
    <mergeCell ref="B88:C88"/>
    <mergeCell ref="D88:E88"/>
    <mergeCell ref="F88:G88"/>
    <mergeCell ref="H88:I88"/>
    <mergeCell ref="J88:K88"/>
    <mergeCell ref="AM3:AN3"/>
    <mergeCell ref="AM12:AN12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E87:AF87"/>
    <mergeCell ref="D1:K1"/>
    <mergeCell ref="L1:U1"/>
    <mergeCell ref="V1:AA1"/>
    <mergeCell ref="AB1:AC1"/>
    <mergeCell ref="AE1:AF1"/>
  </mergeCells>
  <conditionalFormatting sqref="D88:L88">
    <cfRule type="cellIs" dxfId="73" priority="38" operator="greaterThanOrEqual">
      <formula>0.7</formula>
    </cfRule>
    <cfRule type="cellIs" dxfId="72" priority="37" operator="lessThan">
      <formula>0.7</formula>
    </cfRule>
  </conditionalFormatting>
  <conditionalFormatting sqref="E86">
    <cfRule type="cellIs" dxfId="71" priority="31" operator="greaterThan">
      <formula>0.95</formula>
    </cfRule>
  </conditionalFormatting>
  <conditionalFormatting sqref="G86">
    <cfRule type="cellIs" dxfId="70" priority="19" operator="greaterThan">
      <formula>0.95</formula>
    </cfRule>
  </conditionalFormatting>
  <conditionalFormatting sqref="I86">
    <cfRule type="cellIs" dxfId="69" priority="18" operator="greaterThan">
      <formula>0.95</formula>
    </cfRule>
  </conditionalFormatting>
  <conditionalFormatting sqref="K86 AC86">
    <cfRule type="cellIs" dxfId="68" priority="57" operator="greaterThanOrEqual">
      <formula>0.9</formula>
    </cfRule>
  </conditionalFormatting>
  <conditionalFormatting sqref="M86">
    <cfRule type="cellIs" dxfId="67" priority="27" operator="greaterThanOrEqual">
      <formula>0.95</formula>
    </cfRule>
  </conditionalFormatting>
  <conditionalFormatting sqref="N88">
    <cfRule type="cellIs" dxfId="66" priority="120" operator="lessThan">
      <formula>0.7</formula>
    </cfRule>
    <cfRule type="cellIs" dxfId="65" priority="121" operator="greaterThanOrEqual">
      <formula>0.7</formula>
    </cfRule>
  </conditionalFormatting>
  <conditionalFormatting sqref="O86">
    <cfRule type="cellIs" dxfId="64" priority="17" operator="greaterThanOrEqual">
      <formula>0.95</formula>
    </cfRule>
  </conditionalFormatting>
  <conditionalFormatting sqref="P88">
    <cfRule type="cellIs" dxfId="63" priority="118" operator="lessThan">
      <formula>0.7</formula>
    </cfRule>
    <cfRule type="cellIs" dxfId="62" priority="119" operator="greaterThanOrEqual">
      <formula>0.7</formula>
    </cfRule>
  </conditionalFormatting>
  <conditionalFormatting sqref="Q86">
    <cfRule type="cellIs" dxfId="61" priority="16" operator="greaterThanOrEqual">
      <formula>0.95</formula>
    </cfRule>
  </conditionalFormatting>
  <conditionalFormatting sqref="R88:AB88">
    <cfRule type="cellIs" dxfId="60" priority="36" operator="greaterThanOrEqual">
      <formula>0.7</formula>
    </cfRule>
    <cfRule type="cellIs" dxfId="59" priority="35" operator="lessThan">
      <formula>0.7</formula>
    </cfRule>
  </conditionalFormatting>
  <conditionalFormatting sqref="S86">
    <cfRule type="cellIs" dxfId="58" priority="15" operator="greaterThanOrEqual">
      <formula>0.95</formula>
    </cfRule>
  </conditionalFormatting>
  <conditionalFormatting sqref="U86">
    <cfRule type="cellIs" dxfId="57" priority="14" operator="greaterThanOrEqual">
      <formula>0.95</formula>
    </cfRule>
  </conditionalFormatting>
  <conditionalFormatting sqref="W86">
    <cfRule type="cellIs" dxfId="56" priority="22" operator="greaterThanOrEqual">
      <formula>0.95</formula>
    </cfRule>
  </conditionalFormatting>
  <conditionalFormatting sqref="Y86">
    <cfRule type="cellIs" dxfId="55" priority="21" operator="greaterThanOrEqual">
      <formula>0.95</formula>
    </cfRule>
  </conditionalFormatting>
  <conditionalFormatting sqref="AA86">
    <cfRule type="cellIs" dxfId="54" priority="20" operator="greaterThanOrEqual">
      <formula>0.95</formula>
    </cfRule>
  </conditionalFormatting>
  <conditionalFormatting sqref="AE88">
    <cfRule type="cellIs" dxfId="53" priority="59" operator="greaterThanOrEqual">
      <formula>0.7</formula>
    </cfRule>
    <cfRule type="cellIs" dxfId="52" priority="58" operator="lessThan">
      <formula>0.7</formula>
    </cfRule>
  </conditionalFormatting>
  <conditionalFormatting sqref="AF86">
    <cfRule type="cellIs" dxfId="51" priority="55" operator="greaterThanOrEqual">
      <formula>0.9</formula>
    </cfRule>
  </conditionalFormatting>
  <conditionalFormatting sqref="AI3:AI80">
    <cfRule type="colorScale" priority="2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I82:AI86">
    <cfRule type="colorScale" priority="1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K3:AK80">
    <cfRule type="cellIs" dxfId="50" priority="8" operator="equal">
      <formula>1</formula>
    </cfRule>
    <cfRule type="cellIs" dxfId="49" priority="12" operator="equal">
      <formula>0</formula>
    </cfRule>
    <cfRule type="cellIs" dxfId="48" priority="11" operator="equal">
      <formula>0.25</formula>
    </cfRule>
    <cfRule type="cellIs" dxfId="47" priority="10" operator="equal">
      <formula>0.5</formula>
    </cfRule>
    <cfRule type="cellIs" dxfId="46" priority="9" operator="equal">
      <formula>0.75</formula>
    </cfRule>
  </conditionalFormatting>
  <conditionalFormatting sqref="AK82:AK86">
    <cfRule type="cellIs" dxfId="45" priority="7" operator="equal">
      <formula>0</formula>
    </cfRule>
    <cfRule type="cellIs" dxfId="44" priority="6" operator="equal">
      <formula>0.25</formula>
    </cfRule>
    <cfRule type="cellIs" dxfId="43" priority="5" operator="equal">
      <formula>0.5</formula>
    </cfRule>
    <cfRule type="cellIs" dxfId="42" priority="4" operator="equal">
      <formula>0.75</formula>
    </cfRule>
    <cfRule type="cellIs" dxfId="41" priority="3" operator="equal">
      <formula>1</formula>
    </cfRule>
  </conditionalFormatting>
  <conditionalFormatting sqref="AM5:AM9">
    <cfRule type="cellIs" dxfId="40" priority="131" operator="equal">
      <formula>1</formula>
    </cfRule>
    <cfRule type="cellIs" dxfId="39" priority="132" operator="equal">
      <formula>0.75</formula>
    </cfRule>
    <cfRule type="cellIs" dxfId="38" priority="133" operator="equal">
      <formula>0.5</formula>
    </cfRule>
    <cfRule type="cellIs" dxfId="37" priority="134" operator="equal">
      <formula>0.25</formula>
    </cfRule>
    <cfRule type="cellIs" dxfId="36" priority="135" operator="equal">
      <formula>0</formula>
    </cfRule>
  </conditionalFormatting>
  <conditionalFormatting sqref="AM14:AM24">
    <cfRule type="colorScale" priority="136">
      <colorScale>
        <cfvo type="min"/>
        <cfvo type="percentile" val="50"/>
        <cfvo type="max"/>
        <color rgb="FFFF0000"/>
        <color rgb="FFFFFF00"/>
        <color rgb="FF00B050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>
    <tabColor theme="4" tint="0.39994506668294322"/>
  </sheetPr>
  <dimension ref="A1:AN108"/>
  <sheetViews>
    <sheetView showGridLines="0" tabSelected="1" topLeftCell="N1" zoomScaleNormal="100" workbookViewId="0">
      <pane ySplit="2" topLeftCell="A36" activePane="bottomLeft" state="frozen"/>
      <selection activeCell="B109" sqref="B109"/>
      <selection pane="bottomLeft" activeCell="Y3" sqref="Y3:Y80"/>
    </sheetView>
  </sheetViews>
  <sheetFormatPr defaultColWidth="9.140625" defaultRowHeight="15" outlineLevelRow="1" outlineLevelCol="1"/>
  <cols>
    <col min="1" max="1" width="18.140625" style="96" customWidth="1"/>
    <col min="2" max="2" width="23.85546875" style="96" customWidth="1"/>
    <col min="3" max="3" width="14.140625" style="112" customWidth="1"/>
    <col min="4" max="29" width="13.42578125" style="112" customWidth="1" outlineLevel="1"/>
    <col min="30" max="30" width="9.140625" style="96" customWidth="1"/>
    <col min="31" max="32" width="13.42578125" style="112" customWidth="1"/>
    <col min="33" max="33" width="9.140625" style="96" customWidth="1"/>
    <col min="34" max="37" width="20.28515625" style="96" customWidth="1"/>
    <col min="38" max="38" width="9.140625" style="96"/>
    <col min="39" max="39" width="26.7109375" style="96" customWidth="1"/>
    <col min="40" max="40" width="18" style="96" customWidth="1"/>
    <col min="41" max="16384" width="9.140625" style="96"/>
  </cols>
  <sheetData>
    <row r="1" spans="1:40">
      <c r="D1" s="354" t="s">
        <v>1</v>
      </c>
      <c r="E1" s="354"/>
      <c r="F1" s="354"/>
      <c r="G1" s="354"/>
      <c r="H1" s="354"/>
      <c r="I1" s="354"/>
      <c r="J1" s="354"/>
      <c r="K1" s="354"/>
      <c r="L1" s="355" t="s">
        <v>2</v>
      </c>
      <c r="M1" s="356"/>
      <c r="N1" s="356"/>
      <c r="O1" s="356"/>
      <c r="P1" s="356"/>
      <c r="Q1" s="356"/>
      <c r="R1" s="356"/>
      <c r="S1" s="356"/>
      <c r="T1" s="356"/>
      <c r="U1" s="357"/>
      <c r="V1" s="358" t="s">
        <v>3</v>
      </c>
      <c r="W1" s="358"/>
      <c r="X1" s="358"/>
      <c r="Y1" s="358"/>
      <c r="Z1" s="358"/>
      <c r="AA1" s="358"/>
      <c r="AB1" s="341" t="s">
        <v>4</v>
      </c>
      <c r="AC1" s="342"/>
      <c r="AE1" s="359" t="s">
        <v>2</v>
      </c>
      <c r="AF1" s="360"/>
    </row>
    <row r="2" spans="1:40" ht="59.25" customHeight="1">
      <c r="A2" s="2" t="s">
        <v>5</v>
      </c>
      <c r="B2" s="2" t="s">
        <v>6</v>
      </c>
      <c r="C2" s="17" t="s">
        <v>136</v>
      </c>
      <c r="D2" s="141" t="s">
        <v>8</v>
      </c>
      <c r="E2" s="152" t="s">
        <v>9</v>
      </c>
      <c r="F2" s="141" t="s">
        <v>10</v>
      </c>
      <c r="G2" s="152" t="s">
        <v>11</v>
      </c>
      <c r="H2" s="141" t="s">
        <v>12</v>
      </c>
      <c r="I2" s="152" t="s">
        <v>13</v>
      </c>
      <c r="J2" s="141" t="s">
        <v>14</v>
      </c>
      <c r="K2" s="152" t="s">
        <v>15</v>
      </c>
      <c r="L2" s="141" t="s">
        <v>16</v>
      </c>
      <c r="M2" s="3" t="s">
        <v>17</v>
      </c>
      <c r="N2" s="141" t="s">
        <v>18</v>
      </c>
      <c r="O2" s="3" t="s">
        <v>19</v>
      </c>
      <c r="P2" s="141" t="s">
        <v>20</v>
      </c>
      <c r="Q2" s="3" t="s">
        <v>21</v>
      </c>
      <c r="R2" s="141" t="s">
        <v>22</v>
      </c>
      <c r="S2" s="3" t="s">
        <v>23</v>
      </c>
      <c r="T2" s="141" t="s">
        <v>24</v>
      </c>
      <c r="U2" s="3" t="s">
        <v>25</v>
      </c>
      <c r="V2" s="141" t="s">
        <v>26</v>
      </c>
      <c r="W2" s="145" t="s">
        <v>27</v>
      </c>
      <c r="X2" s="141" t="s">
        <v>28</v>
      </c>
      <c r="Y2" s="145" t="s">
        <v>29</v>
      </c>
      <c r="Z2" s="141" t="s">
        <v>30</v>
      </c>
      <c r="AA2" s="145" t="s">
        <v>31</v>
      </c>
      <c r="AB2" s="141" t="s">
        <v>32</v>
      </c>
      <c r="AC2" s="156" t="s">
        <v>33</v>
      </c>
      <c r="AE2" s="141" t="s">
        <v>34</v>
      </c>
      <c r="AF2" s="142" t="s">
        <v>137</v>
      </c>
      <c r="AH2" s="159" t="s">
        <v>36</v>
      </c>
      <c r="AI2" s="159" t="s">
        <v>37</v>
      </c>
      <c r="AJ2" s="156" t="s">
        <v>38</v>
      </c>
      <c r="AK2" s="156" t="s">
        <v>39</v>
      </c>
    </row>
    <row r="3" spans="1:40" ht="15" customHeight="1">
      <c r="A3" s="99" t="s">
        <v>40</v>
      </c>
      <c r="B3" s="99" t="s">
        <v>41</v>
      </c>
      <c r="C3" s="102">
        <v>238</v>
      </c>
      <c r="D3" s="263">
        <v>213</v>
      </c>
      <c r="E3" s="153">
        <f>D3/C3</f>
        <v>0.89495798319327735</v>
      </c>
      <c r="F3" s="263">
        <v>169</v>
      </c>
      <c r="G3" s="153">
        <f>F3/C3</f>
        <v>0.71008403361344541</v>
      </c>
      <c r="H3" s="263">
        <v>121</v>
      </c>
      <c r="I3" s="153">
        <f>H3/C3</f>
        <v>0.50840336134453779</v>
      </c>
      <c r="J3" s="6">
        <v>204</v>
      </c>
      <c r="K3" s="153">
        <f>J3/C3</f>
        <v>0.8571428571428571</v>
      </c>
      <c r="L3" s="6">
        <v>208</v>
      </c>
      <c r="M3" s="154">
        <f t="shared" ref="M3:M34" si="0">L3/C3</f>
        <v>0.87394957983193278</v>
      </c>
      <c r="N3" s="6">
        <v>206</v>
      </c>
      <c r="O3" s="154">
        <f t="shared" ref="O3:O34" si="1">N3/C3</f>
        <v>0.86554621848739499</v>
      </c>
      <c r="P3" s="6">
        <v>198</v>
      </c>
      <c r="Q3" s="154">
        <f t="shared" ref="Q3:Q34" si="2">P3/C3</f>
        <v>0.83193277310924374</v>
      </c>
      <c r="R3" s="6">
        <v>214</v>
      </c>
      <c r="S3" s="154">
        <f t="shared" ref="S3:S34" si="3">R3/C3</f>
        <v>0.89915966386554624</v>
      </c>
      <c r="T3" s="6">
        <v>212</v>
      </c>
      <c r="U3" s="154">
        <f t="shared" ref="U3:U34" si="4">T3/C3</f>
        <v>0.89075630252100846</v>
      </c>
      <c r="V3" s="6">
        <v>247</v>
      </c>
      <c r="W3" s="155">
        <f t="shared" ref="W3:W34" si="5">V3/C3</f>
        <v>1.0378151260504203</v>
      </c>
      <c r="X3" s="6">
        <v>238</v>
      </c>
      <c r="Y3" s="155">
        <f t="shared" ref="Y3:Y34" si="6">X3/C3</f>
        <v>1</v>
      </c>
      <c r="Z3" s="6">
        <v>248</v>
      </c>
      <c r="AA3" s="155">
        <f t="shared" ref="AA3:AA34" si="7">Z3/C3</f>
        <v>1.0420168067226891</v>
      </c>
      <c r="AB3" s="6">
        <v>215</v>
      </c>
      <c r="AC3" s="157">
        <f t="shared" ref="AC3:AC34" si="8">AB3/C3</f>
        <v>0.90336134453781514</v>
      </c>
      <c r="AE3" s="158">
        <v>0</v>
      </c>
      <c r="AF3" s="118">
        <f t="shared" ref="AF3:AF34" si="9">AE3/C3</f>
        <v>0</v>
      </c>
      <c r="AH3" s="83">
        <f>cálculos2!O3</f>
        <v>4</v>
      </c>
      <c r="AI3" s="161">
        <f>AH3*0.1</f>
        <v>0.4</v>
      </c>
      <c r="AJ3" s="83">
        <f>cálculos2!P3</f>
        <v>1</v>
      </c>
      <c r="AK3" s="160">
        <f>AJ3*0.25</f>
        <v>0.25</v>
      </c>
      <c r="AM3" s="345" t="s">
        <v>42</v>
      </c>
      <c r="AN3" s="345"/>
    </row>
    <row r="4" spans="1:40">
      <c r="A4" s="99" t="s">
        <v>43</v>
      </c>
      <c r="B4" s="99" t="s">
        <v>44</v>
      </c>
      <c r="C4" s="102">
        <v>130</v>
      </c>
      <c r="D4" s="6">
        <v>101</v>
      </c>
      <c r="E4" s="153">
        <f t="shared" ref="E4:E67" si="10">D4/C4</f>
        <v>0.77692307692307694</v>
      </c>
      <c r="F4" s="6">
        <v>47</v>
      </c>
      <c r="G4" s="153">
        <f t="shared" ref="G4:G67" si="11">F4/C4</f>
        <v>0.36153846153846153</v>
      </c>
      <c r="H4" s="6">
        <v>40</v>
      </c>
      <c r="I4" s="153">
        <f t="shared" ref="I4:I67" si="12">H4/C4</f>
        <v>0.30769230769230771</v>
      </c>
      <c r="J4" s="6">
        <v>104</v>
      </c>
      <c r="K4" s="153">
        <f t="shared" ref="K4:K67" si="13">J4/C4</f>
        <v>0.8</v>
      </c>
      <c r="L4" s="6">
        <v>98</v>
      </c>
      <c r="M4" s="154">
        <f t="shared" si="0"/>
        <v>0.75384615384615383</v>
      </c>
      <c r="N4" s="6">
        <v>94</v>
      </c>
      <c r="O4" s="154">
        <f t="shared" si="1"/>
        <v>0.72307692307692306</v>
      </c>
      <c r="P4" s="6">
        <v>90</v>
      </c>
      <c r="Q4" s="154">
        <f t="shared" si="2"/>
        <v>0.69230769230769229</v>
      </c>
      <c r="R4" s="6">
        <v>94</v>
      </c>
      <c r="S4" s="154">
        <f t="shared" si="3"/>
        <v>0.72307692307692306</v>
      </c>
      <c r="T4" s="6">
        <v>66</v>
      </c>
      <c r="U4" s="154">
        <f t="shared" si="4"/>
        <v>0.50769230769230766</v>
      </c>
      <c r="V4" s="6">
        <v>82</v>
      </c>
      <c r="W4" s="155">
        <f t="shared" si="5"/>
        <v>0.63076923076923075</v>
      </c>
      <c r="X4" s="6">
        <v>79</v>
      </c>
      <c r="Y4" s="155">
        <f t="shared" si="6"/>
        <v>0.60769230769230764</v>
      </c>
      <c r="Z4" s="6">
        <v>81</v>
      </c>
      <c r="AA4" s="155">
        <f t="shared" si="7"/>
        <v>0.62307692307692308</v>
      </c>
      <c r="AB4" s="6">
        <v>100</v>
      </c>
      <c r="AC4" s="157">
        <f t="shared" si="8"/>
        <v>0.76923076923076927</v>
      </c>
      <c r="AE4" s="158">
        <v>0</v>
      </c>
      <c r="AF4" s="118">
        <f t="shared" si="9"/>
        <v>0</v>
      </c>
      <c r="AH4" s="83">
        <f>cálculos2!O4</f>
        <v>0</v>
      </c>
      <c r="AI4" s="161">
        <f t="shared" ref="AI4:AI67" si="14">AH4*0.1</f>
        <v>0</v>
      </c>
      <c r="AJ4" s="83">
        <f>cálculos2!P4</f>
        <v>0</v>
      </c>
      <c r="AK4" s="160">
        <f t="shared" ref="AK4:AK67" si="15">AJ4*0.25</f>
        <v>0</v>
      </c>
      <c r="AM4" s="156" t="s">
        <v>45</v>
      </c>
      <c r="AN4" s="156" t="s">
        <v>46</v>
      </c>
    </row>
    <row r="5" spans="1:40">
      <c r="A5" s="99" t="s">
        <v>47</v>
      </c>
      <c r="B5" s="99" t="s">
        <v>48</v>
      </c>
      <c r="C5" s="102">
        <v>98</v>
      </c>
      <c r="D5" s="6">
        <v>114</v>
      </c>
      <c r="E5" s="153">
        <f t="shared" si="10"/>
        <v>1.1632653061224489</v>
      </c>
      <c r="F5" s="6">
        <v>45</v>
      </c>
      <c r="G5" s="153">
        <f t="shared" si="11"/>
        <v>0.45918367346938777</v>
      </c>
      <c r="H5" s="6">
        <v>32</v>
      </c>
      <c r="I5" s="153">
        <f t="shared" si="12"/>
        <v>0.32653061224489793</v>
      </c>
      <c r="J5" s="6">
        <v>112</v>
      </c>
      <c r="K5" s="153">
        <f t="shared" si="13"/>
        <v>1.1428571428571428</v>
      </c>
      <c r="L5" s="6">
        <v>99</v>
      </c>
      <c r="M5" s="154">
        <f t="shared" si="0"/>
        <v>1.010204081632653</v>
      </c>
      <c r="N5" s="6">
        <v>99</v>
      </c>
      <c r="O5" s="154">
        <f t="shared" si="1"/>
        <v>1.010204081632653</v>
      </c>
      <c r="P5" s="6">
        <v>93</v>
      </c>
      <c r="Q5" s="154">
        <f t="shared" si="2"/>
        <v>0.94897959183673475</v>
      </c>
      <c r="R5" s="6">
        <v>99</v>
      </c>
      <c r="S5" s="154">
        <f t="shared" si="3"/>
        <v>1.010204081632653</v>
      </c>
      <c r="T5" s="6">
        <v>104</v>
      </c>
      <c r="U5" s="154">
        <f t="shared" si="4"/>
        <v>1.0612244897959184</v>
      </c>
      <c r="V5" s="6">
        <v>94</v>
      </c>
      <c r="W5" s="155">
        <f t="shared" si="5"/>
        <v>0.95918367346938771</v>
      </c>
      <c r="X5" s="6">
        <v>114</v>
      </c>
      <c r="Y5" s="155">
        <f t="shared" si="6"/>
        <v>1.1632653061224489</v>
      </c>
      <c r="Z5" s="6">
        <v>98</v>
      </c>
      <c r="AA5" s="155">
        <f t="shared" si="7"/>
        <v>1</v>
      </c>
      <c r="AB5" s="6">
        <v>96</v>
      </c>
      <c r="AC5" s="157">
        <f t="shared" si="8"/>
        <v>0.97959183673469385</v>
      </c>
      <c r="AE5" s="158">
        <v>4</v>
      </c>
      <c r="AF5" s="118">
        <f t="shared" si="9"/>
        <v>4.0816326530612242E-2</v>
      </c>
      <c r="AH5" s="83">
        <f>cálculos2!O5</f>
        <v>9</v>
      </c>
      <c r="AI5" s="161">
        <f t="shared" si="14"/>
        <v>0.9</v>
      </c>
      <c r="AJ5" s="83">
        <f>cálculos2!P5</f>
        <v>3</v>
      </c>
      <c r="AK5" s="160">
        <f t="shared" si="15"/>
        <v>0.75</v>
      </c>
      <c r="AM5" s="160">
        <v>0</v>
      </c>
      <c r="AN5" s="6">
        <f>COUNTIF($AK$3:$AK$80,"=0")</f>
        <v>20</v>
      </c>
    </row>
    <row r="6" spans="1:40">
      <c r="A6" s="99" t="s">
        <v>49</v>
      </c>
      <c r="B6" s="99" t="s">
        <v>50</v>
      </c>
      <c r="C6" s="102">
        <v>198.66666666666666</v>
      </c>
      <c r="D6" s="6">
        <v>206</v>
      </c>
      <c r="E6" s="153">
        <f t="shared" si="10"/>
        <v>1.0369127516778525</v>
      </c>
      <c r="F6" s="6">
        <v>98</v>
      </c>
      <c r="G6" s="153">
        <f t="shared" si="11"/>
        <v>0.49328859060402686</v>
      </c>
      <c r="H6" s="6">
        <v>63</v>
      </c>
      <c r="I6" s="153">
        <f t="shared" si="12"/>
        <v>0.31711409395973156</v>
      </c>
      <c r="J6" s="6">
        <v>214</v>
      </c>
      <c r="K6" s="153">
        <f t="shared" si="13"/>
        <v>1.0771812080536913</v>
      </c>
      <c r="L6" s="6">
        <v>187</v>
      </c>
      <c r="M6" s="154">
        <f t="shared" si="0"/>
        <v>0.9412751677852349</v>
      </c>
      <c r="N6" s="6">
        <v>187</v>
      </c>
      <c r="O6" s="154">
        <f t="shared" si="1"/>
        <v>0.9412751677852349</v>
      </c>
      <c r="P6" s="6">
        <v>186</v>
      </c>
      <c r="Q6" s="154">
        <f t="shared" si="2"/>
        <v>0.93624161073825507</v>
      </c>
      <c r="R6" s="6">
        <v>183</v>
      </c>
      <c r="S6" s="154">
        <f t="shared" si="3"/>
        <v>0.92114093959731547</v>
      </c>
      <c r="T6" s="6">
        <v>180</v>
      </c>
      <c r="U6" s="154">
        <f t="shared" si="4"/>
        <v>0.90604026845637586</v>
      </c>
      <c r="V6" s="6">
        <v>188</v>
      </c>
      <c r="W6" s="155">
        <f t="shared" si="5"/>
        <v>0.94630872483221484</v>
      </c>
      <c r="X6" s="6">
        <v>212</v>
      </c>
      <c r="Y6" s="155">
        <f t="shared" si="6"/>
        <v>1.0671140939597317</v>
      </c>
      <c r="Z6" s="6">
        <v>193</v>
      </c>
      <c r="AA6" s="155">
        <f t="shared" si="7"/>
        <v>0.97147651006711411</v>
      </c>
      <c r="AB6" s="6">
        <v>198</v>
      </c>
      <c r="AC6" s="157">
        <f t="shared" si="8"/>
        <v>0.99664429530201348</v>
      </c>
      <c r="AE6" s="158">
        <v>11</v>
      </c>
      <c r="AF6" s="118">
        <f t="shared" si="9"/>
        <v>5.5369127516778527E-2</v>
      </c>
      <c r="AH6" s="83">
        <f>cálculos2!O6</f>
        <v>4</v>
      </c>
      <c r="AI6" s="161">
        <f t="shared" si="14"/>
        <v>0.4</v>
      </c>
      <c r="AJ6" s="83">
        <f>cálculos2!P6</f>
        <v>1</v>
      </c>
      <c r="AK6" s="160">
        <f t="shared" si="15"/>
        <v>0.25</v>
      </c>
      <c r="AM6" s="160">
        <v>0.25</v>
      </c>
      <c r="AN6" s="6">
        <f>COUNTIF($AK$3:$AK$80,"=0,25")</f>
        <v>21</v>
      </c>
    </row>
    <row r="7" spans="1:40">
      <c r="A7" s="99" t="s">
        <v>49</v>
      </c>
      <c r="B7" s="99" t="s">
        <v>51</v>
      </c>
      <c r="C7" s="102">
        <v>82</v>
      </c>
      <c r="D7" s="6">
        <v>78</v>
      </c>
      <c r="E7" s="153">
        <f t="shared" si="10"/>
        <v>0.95121951219512191</v>
      </c>
      <c r="F7" s="6">
        <v>71</v>
      </c>
      <c r="G7" s="153">
        <f t="shared" si="11"/>
        <v>0.86585365853658536</v>
      </c>
      <c r="H7" s="6">
        <v>52</v>
      </c>
      <c r="I7" s="153">
        <f t="shared" si="12"/>
        <v>0.63414634146341464</v>
      </c>
      <c r="J7" s="6">
        <v>87</v>
      </c>
      <c r="K7" s="153">
        <f t="shared" si="13"/>
        <v>1.0609756097560976</v>
      </c>
      <c r="L7" s="6">
        <v>74</v>
      </c>
      <c r="M7" s="154">
        <f t="shared" si="0"/>
        <v>0.90243902439024393</v>
      </c>
      <c r="N7" s="6">
        <v>73</v>
      </c>
      <c r="O7" s="154">
        <f t="shared" si="1"/>
        <v>0.8902439024390244</v>
      </c>
      <c r="P7" s="6">
        <v>72</v>
      </c>
      <c r="Q7" s="154">
        <f t="shared" si="2"/>
        <v>0.87804878048780488</v>
      </c>
      <c r="R7" s="6">
        <v>70</v>
      </c>
      <c r="S7" s="154">
        <f t="shared" si="3"/>
        <v>0.85365853658536583</v>
      </c>
      <c r="T7" s="6">
        <v>67</v>
      </c>
      <c r="U7" s="154">
        <f t="shared" si="4"/>
        <v>0.81707317073170727</v>
      </c>
      <c r="V7" s="6">
        <v>73</v>
      </c>
      <c r="W7" s="155">
        <f t="shared" si="5"/>
        <v>0.8902439024390244</v>
      </c>
      <c r="X7" s="6">
        <v>77</v>
      </c>
      <c r="Y7" s="155">
        <f t="shared" si="6"/>
        <v>0.93902439024390238</v>
      </c>
      <c r="Z7" s="6">
        <v>74</v>
      </c>
      <c r="AA7" s="155">
        <f t="shared" si="7"/>
        <v>0.90243902439024393</v>
      </c>
      <c r="AB7" s="6">
        <v>74</v>
      </c>
      <c r="AC7" s="157">
        <f t="shared" si="8"/>
        <v>0.90243902439024393</v>
      </c>
      <c r="AE7" s="158">
        <v>1</v>
      </c>
      <c r="AF7" s="118">
        <f t="shared" si="9"/>
        <v>1.2195121951219513E-2</v>
      </c>
      <c r="AH7" s="83">
        <f>cálculos2!O7</f>
        <v>2</v>
      </c>
      <c r="AI7" s="161">
        <f t="shared" si="14"/>
        <v>0.2</v>
      </c>
      <c r="AJ7" s="83">
        <f>cálculos2!P7</f>
        <v>0</v>
      </c>
      <c r="AK7" s="160">
        <f t="shared" si="15"/>
        <v>0</v>
      </c>
      <c r="AM7" s="160">
        <v>0.5</v>
      </c>
      <c r="AN7" s="6">
        <f>COUNTIF($AK$3:$AK$80,"=0,5")</f>
        <v>3</v>
      </c>
    </row>
    <row r="8" spans="1:40">
      <c r="A8" s="99" t="s">
        <v>47</v>
      </c>
      <c r="B8" s="99" t="s">
        <v>52</v>
      </c>
      <c r="C8" s="102">
        <v>60.666666666666664</v>
      </c>
      <c r="D8" s="6">
        <v>72</v>
      </c>
      <c r="E8" s="153">
        <f t="shared" si="10"/>
        <v>1.1868131868131868</v>
      </c>
      <c r="F8" s="6">
        <v>49</v>
      </c>
      <c r="G8" s="153">
        <f t="shared" si="11"/>
        <v>0.80769230769230771</v>
      </c>
      <c r="H8" s="6">
        <v>43</v>
      </c>
      <c r="I8" s="153">
        <f t="shared" si="12"/>
        <v>0.70879120879120883</v>
      </c>
      <c r="J8" s="6">
        <v>79</v>
      </c>
      <c r="K8" s="153">
        <f t="shared" si="13"/>
        <v>1.3021978021978022</v>
      </c>
      <c r="L8" s="6">
        <v>59</v>
      </c>
      <c r="M8" s="154">
        <f t="shared" si="0"/>
        <v>0.97252747252747251</v>
      </c>
      <c r="N8" s="6">
        <v>59</v>
      </c>
      <c r="O8" s="154">
        <f t="shared" si="1"/>
        <v>0.97252747252747251</v>
      </c>
      <c r="P8" s="6">
        <v>66</v>
      </c>
      <c r="Q8" s="154">
        <f t="shared" si="2"/>
        <v>1.087912087912088</v>
      </c>
      <c r="R8" s="6">
        <v>64</v>
      </c>
      <c r="S8" s="154">
        <f t="shared" si="3"/>
        <v>1.054945054945055</v>
      </c>
      <c r="T8" s="6">
        <v>61</v>
      </c>
      <c r="U8" s="154">
        <f t="shared" si="4"/>
        <v>1.0054945054945055</v>
      </c>
      <c r="V8" s="6">
        <v>54</v>
      </c>
      <c r="W8" s="155">
        <f t="shared" si="5"/>
        <v>0.89010989010989017</v>
      </c>
      <c r="X8" s="6">
        <v>78</v>
      </c>
      <c r="Y8" s="155">
        <f t="shared" si="6"/>
        <v>1.2857142857142858</v>
      </c>
      <c r="Z8" s="6">
        <v>52</v>
      </c>
      <c r="AA8" s="155">
        <f t="shared" si="7"/>
        <v>0.85714285714285721</v>
      </c>
      <c r="AB8" s="6">
        <v>67</v>
      </c>
      <c r="AC8" s="157">
        <f t="shared" si="8"/>
        <v>1.1043956043956045</v>
      </c>
      <c r="AE8" s="158">
        <v>0</v>
      </c>
      <c r="AF8" s="118">
        <f t="shared" si="9"/>
        <v>0</v>
      </c>
      <c r="AH8" s="83">
        <f>cálculos2!O8</f>
        <v>8</v>
      </c>
      <c r="AI8" s="161">
        <f t="shared" si="14"/>
        <v>0.8</v>
      </c>
      <c r="AJ8" s="83">
        <f>cálculos2!P8</f>
        <v>4</v>
      </c>
      <c r="AK8" s="160">
        <f t="shared" si="15"/>
        <v>1</v>
      </c>
      <c r="AM8" s="160">
        <v>0.75</v>
      </c>
      <c r="AN8" s="6">
        <f>COUNTIF($AK$3:$AK$80,"=0,75")</f>
        <v>12</v>
      </c>
    </row>
    <row r="9" spans="1:40">
      <c r="A9" s="99" t="s">
        <v>49</v>
      </c>
      <c r="B9" s="99" t="s">
        <v>53</v>
      </c>
      <c r="C9" s="102">
        <v>235.33333333333334</v>
      </c>
      <c r="D9" s="6">
        <v>250</v>
      </c>
      <c r="E9" s="153">
        <f t="shared" si="10"/>
        <v>1.0623229461756374</v>
      </c>
      <c r="F9" s="6">
        <v>218</v>
      </c>
      <c r="G9" s="153">
        <f t="shared" si="11"/>
        <v>0.92634560906515573</v>
      </c>
      <c r="H9" s="6">
        <v>165</v>
      </c>
      <c r="I9" s="153">
        <f t="shared" si="12"/>
        <v>0.70113314447592068</v>
      </c>
      <c r="J9" s="6">
        <v>258</v>
      </c>
      <c r="K9" s="153">
        <f t="shared" si="13"/>
        <v>1.0963172804532577</v>
      </c>
      <c r="L9" s="6">
        <v>248</v>
      </c>
      <c r="M9" s="154">
        <f t="shared" si="0"/>
        <v>1.0538243626062322</v>
      </c>
      <c r="N9" s="6">
        <v>248</v>
      </c>
      <c r="O9" s="154">
        <f t="shared" si="1"/>
        <v>1.0538243626062322</v>
      </c>
      <c r="P9" s="6">
        <v>251</v>
      </c>
      <c r="Q9" s="154">
        <f t="shared" si="2"/>
        <v>1.06657223796034</v>
      </c>
      <c r="R9" s="6">
        <v>243</v>
      </c>
      <c r="S9" s="154">
        <f t="shared" si="3"/>
        <v>1.0325779036827194</v>
      </c>
      <c r="T9" s="6">
        <v>180</v>
      </c>
      <c r="U9" s="154">
        <f t="shared" si="4"/>
        <v>0.76487252124645888</v>
      </c>
      <c r="V9" s="6">
        <v>274</v>
      </c>
      <c r="W9" s="155">
        <f t="shared" si="5"/>
        <v>1.1643059490084986</v>
      </c>
      <c r="X9" s="6">
        <v>247</v>
      </c>
      <c r="Y9" s="155">
        <f t="shared" si="6"/>
        <v>1.0495750708215297</v>
      </c>
      <c r="Z9" s="6">
        <v>269</v>
      </c>
      <c r="AA9" s="155">
        <f t="shared" si="7"/>
        <v>1.1430594900849858</v>
      </c>
      <c r="AB9" s="6">
        <v>262</v>
      </c>
      <c r="AC9" s="157">
        <f t="shared" si="8"/>
        <v>1.113314447592068</v>
      </c>
      <c r="AE9" s="158">
        <v>2</v>
      </c>
      <c r="AF9" s="118">
        <f t="shared" si="9"/>
        <v>8.4985835694050983E-3</v>
      </c>
      <c r="AH9" s="83">
        <f>cálculos2!O9</f>
        <v>9</v>
      </c>
      <c r="AI9" s="161">
        <f t="shared" si="14"/>
        <v>0.9</v>
      </c>
      <c r="AJ9" s="83">
        <f>cálculos2!P9</f>
        <v>4</v>
      </c>
      <c r="AK9" s="160">
        <f t="shared" si="15"/>
        <v>1</v>
      </c>
      <c r="AM9" s="160">
        <v>1</v>
      </c>
      <c r="AN9" s="6">
        <f>COUNTIF($AK$3:$AK$80,"=1,0")</f>
        <v>22</v>
      </c>
    </row>
    <row r="10" spans="1:40" ht="15" customHeight="1">
      <c r="A10" s="99" t="s">
        <v>49</v>
      </c>
      <c r="B10" s="99" t="s">
        <v>54</v>
      </c>
      <c r="C10" s="102">
        <v>50</v>
      </c>
      <c r="D10" s="6">
        <v>10</v>
      </c>
      <c r="E10" s="153">
        <f t="shared" si="10"/>
        <v>0.2</v>
      </c>
      <c r="F10" s="6">
        <v>3</v>
      </c>
      <c r="G10" s="153">
        <f t="shared" si="11"/>
        <v>0.06</v>
      </c>
      <c r="H10" s="6">
        <v>1</v>
      </c>
      <c r="I10" s="153">
        <f t="shared" si="12"/>
        <v>0.02</v>
      </c>
      <c r="J10" s="6">
        <v>41</v>
      </c>
      <c r="K10" s="153">
        <f t="shared" si="13"/>
        <v>0.82</v>
      </c>
      <c r="L10" s="6">
        <v>37</v>
      </c>
      <c r="M10" s="154">
        <f t="shared" si="0"/>
        <v>0.74</v>
      </c>
      <c r="N10" s="6">
        <v>36</v>
      </c>
      <c r="O10" s="154">
        <f t="shared" si="1"/>
        <v>0.72</v>
      </c>
      <c r="P10" s="6">
        <v>42</v>
      </c>
      <c r="Q10" s="154">
        <f t="shared" si="2"/>
        <v>0.84</v>
      </c>
      <c r="R10" s="6">
        <v>45</v>
      </c>
      <c r="S10" s="154">
        <f t="shared" si="3"/>
        <v>0.9</v>
      </c>
      <c r="T10" s="6">
        <v>29</v>
      </c>
      <c r="U10" s="154">
        <f t="shared" si="4"/>
        <v>0.57999999999999996</v>
      </c>
      <c r="V10" s="6">
        <v>36</v>
      </c>
      <c r="W10" s="155">
        <f t="shared" si="5"/>
        <v>0.72</v>
      </c>
      <c r="X10" s="6">
        <v>38</v>
      </c>
      <c r="Y10" s="155">
        <f t="shared" si="6"/>
        <v>0.76</v>
      </c>
      <c r="Z10" s="6">
        <v>32</v>
      </c>
      <c r="AA10" s="155">
        <f t="shared" si="7"/>
        <v>0.64</v>
      </c>
      <c r="AB10" s="6">
        <v>37</v>
      </c>
      <c r="AC10" s="157">
        <f t="shared" si="8"/>
        <v>0.74</v>
      </c>
      <c r="AE10" s="158">
        <v>0</v>
      </c>
      <c r="AF10" s="118">
        <f t="shared" si="9"/>
        <v>0</v>
      </c>
      <c r="AH10" s="83">
        <f>cálculos2!O10</f>
        <v>0</v>
      </c>
      <c r="AI10" s="161">
        <f t="shared" si="14"/>
        <v>0</v>
      </c>
      <c r="AJ10" s="83">
        <f>cálculos2!P10</f>
        <v>0</v>
      </c>
      <c r="AK10" s="160">
        <f t="shared" si="15"/>
        <v>0</v>
      </c>
    </row>
    <row r="11" spans="1:40">
      <c r="A11" s="99" t="s">
        <v>40</v>
      </c>
      <c r="B11" s="99" t="s">
        <v>55</v>
      </c>
      <c r="C11" s="102">
        <v>910</v>
      </c>
      <c r="D11" s="6">
        <v>997</v>
      </c>
      <c r="E11" s="153">
        <f t="shared" si="10"/>
        <v>1.0956043956043957</v>
      </c>
      <c r="F11" s="6">
        <v>642</v>
      </c>
      <c r="G11" s="153">
        <f t="shared" si="11"/>
        <v>0.70549450549450554</v>
      </c>
      <c r="H11" s="6">
        <v>423</v>
      </c>
      <c r="I11" s="153">
        <f t="shared" si="12"/>
        <v>0.46483516483516485</v>
      </c>
      <c r="J11" s="6">
        <v>1012</v>
      </c>
      <c r="K11" s="153">
        <f t="shared" si="13"/>
        <v>1.1120879120879121</v>
      </c>
      <c r="L11" s="6">
        <v>855</v>
      </c>
      <c r="M11" s="154">
        <f t="shared" si="0"/>
        <v>0.93956043956043955</v>
      </c>
      <c r="N11" s="6">
        <v>840</v>
      </c>
      <c r="O11" s="154">
        <f t="shared" si="1"/>
        <v>0.92307692307692313</v>
      </c>
      <c r="P11" s="6">
        <v>783</v>
      </c>
      <c r="Q11" s="154">
        <f t="shared" si="2"/>
        <v>0.86043956043956049</v>
      </c>
      <c r="R11" s="6">
        <v>834</v>
      </c>
      <c r="S11" s="154">
        <f t="shared" si="3"/>
        <v>0.91648351648351645</v>
      </c>
      <c r="T11" s="6">
        <v>740</v>
      </c>
      <c r="U11" s="154">
        <f t="shared" si="4"/>
        <v>0.81318681318681318</v>
      </c>
      <c r="V11" s="6">
        <v>872</v>
      </c>
      <c r="W11" s="155">
        <f t="shared" si="5"/>
        <v>0.95824175824175828</v>
      </c>
      <c r="X11" s="6">
        <v>963</v>
      </c>
      <c r="Y11" s="155">
        <f t="shared" si="6"/>
        <v>1.0582417582417583</v>
      </c>
      <c r="Z11" s="6">
        <v>870</v>
      </c>
      <c r="AA11" s="155">
        <f t="shared" si="7"/>
        <v>0.95604395604395609</v>
      </c>
      <c r="AB11" s="6">
        <v>910</v>
      </c>
      <c r="AC11" s="157">
        <f t="shared" si="8"/>
        <v>1</v>
      </c>
      <c r="AE11" s="158">
        <v>29</v>
      </c>
      <c r="AF11" s="118">
        <f t="shared" si="9"/>
        <v>3.1868131868131866E-2</v>
      </c>
      <c r="AH11" s="83">
        <f>cálculos2!O11</f>
        <v>5</v>
      </c>
      <c r="AI11" s="161">
        <f t="shared" si="14"/>
        <v>0.5</v>
      </c>
      <c r="AJ11" s="83">
        <f>cálculos2!P11</f>
        <v>1</v>
      </c>
      <c r="AK11" s="160">
        <f t="shared" si="15"/>
        <v>0.25</v>
      </c>
    </row>
    <row r="12" spans="1:40">
      <c r="A12" s="99" t="s">
        <v>49</v>
      </c>
      <c r="B12" s="99" t="s">
        <v>56</v>
      </c>
      <c r="C12" s="102">
        <v>106</v>
      </c>
      <c r="D12" s="6">
        <v>104</v>
      </c>
      <c r="E12" s="153">
        <f t="shared" si="10"/>
        <v>0.98113207547169812</v>
      </c>
      <c r="F12" s="6">
        <v>85</v>
      </c>
      <c r="G12" s="153">
        <f t="shared" si="11"/>
        <v>0.80188679245283023</v>
      </c>
      <c r="H12" s="6">
        <v>48</v>
      </c>
      <c r="I12" s="153">
        <f t="shared" si="12"/>
        <v>0.45283018867924529</v>
      </c>
      <c r="J12" s="6">
        <v>104</v>
      </c>
      <c r="K12" s="153">
        <f t="shared" si="13"/>
        <v>0.98113207547169812</v>
      </c>
      <c r="L12" s="6">
        <v>84</v>
      </c>
      <c r="M12" s="154">
        <f t="shared" si="0"/>
        <v>0.79245283018867929</v>
      </c>
      <c r="N12" s="6">
        <v>84</v>
      </c>
      <c r="O12" s="154">
        <f t="shared" si="1"/>
        <v>0.79245283018867929</v>
      </c>
      <c r="P12" s="6">
        <v>78</v>
      </c>
      <c r="Q12" s="154">
        <f t="shared" si="2"/>
        <v>0.73584905660377353</v>
      </c>
      <c r="R12" s="6">
        <v>92</v>
      </c>
      <c r="S12" s="154">
        <f t="shared" si="3"/>
        <v>0.86792452830188682</v>
      </c>
      <c r="T12" s="6">
        <v>79</v>
      </c>
      <c r="U12" s="154">
        <f t="shared" si="4"/>
        <v>0.74528301886792447</v>
      </c>
      <c r="V12" s="6">
        <v>126</v>
      </c>
      <c r="W12" s="155">
        <f t="shared" si="5"/>
        <v>1.1886792452830188</v>
      </c>
      <c r="X12" s="6">
        <v>123</v>
      </c>
      <c r="Y12" s="155">
        <f t="shared" si="6"/>
        <v>1.1603773584905661</v>
      </c>
      <c r="Z12" s="6">
        <v>128</v>
      </c>
      <c r="AA12" s="155">
        <f t="shared" si="7"/>
        <v>1.2075471698113207</v>
      </c>
      <c r="AB12" s="6">
        <v>90</v>
      </c>
      <c r="AC12" s="157">
        <f t="shared" si="8"/>
        <v>0.84905660377358494</v>
      </c>
      <c r="AE12" s="158">
        <v>1</v>
      </c>
      <c r="AF12" s="118">
        <f t="shared" si="9"/>
        <v>9.433962264150943E-3</v>
      </c>
      <c r="AH12" s="83">
        <f>cálculos2!O12</f>
        <v>4</v>
      </c>
      <c r="AI12" s="161">
        <f t="shared" si="14"/>
        <v>0.4</v>
      </c>
      <c r="AJ12" s="83">
        <f>cálculos2!P12</f>
        <v>1</v>
      </c>
      <c r="AK12" s="160">
        <f t="shared" si="15"/>
        <v>0.25</v>
      </c>
      <c r="AM12" s="346" t="s">
        <v>57</v>
      </c>
      <c r="AN12" s="346"/>
    </row>
    <row r="13" spans="1:40">
      <c r="A13" s="99" t="s">
        <v>47</v>
      </c>
      <c r="B13" s="99" t="s">
        <v>58</v>
      </c>
      <c r="C13" s="102">
        <v>232</v>
      </c>
      <c r="D13" s="6">
        <v>175</v>
      </c>
      <c r="E13" s="153">
        <f t="shared" si="10"/>
        <v>0.75431034482758619</v>
      </c>
      <c r="F13" s="6">
        <v>129</v>
      </c>
      <c r="G13" s="153">
        <f t="shared" si="11"/>
        <v>0.55603448275862066</v>
      </c>
      <c r="H13" s="6">
        <v>105</v>
      </c>
      <c r="I13" s="153">
        <f t="shared" si="12"/>
        <v>0.45258620689655171</v>
      </c>
      <c r="J13" s="6">
        <v>212</v>
      </c>
      <c r="K13" s="153">
        <f t="shared" si="13"/>
        <v>0.91379310344827591</v>
      </c>
      <c r="L13" s="6">
        <v>186</v>
      </c>
      <c r="M13" s="154">
        <f t="shared" si="0"/>
        <v>0.80172413793103448</v>
      </c>
      <c r="N13" s="6">
        <v>185</v>
      </c>
      <c r="O13" s="154">
        <f t="shared" si="1"/>
        <v>0.79741379310344829</v>
      </c>
      <c r="P13" s="6">
        <v>199</v>
      </c>
      <c r="Q13" s="154">
        <f t="shared" si="2"/>
        <v>0.85775862068965514</v>
      </c>
      <c r="R13" s="6">
        <v>195</v>
      </c>
      <c r="S13" s="154">
        <f t="shared" si="3"/>
        <v>0.84051724137931039</v>
      </c>
      <c r="T13" s="6">
        <v>213</v>
      </c>
      <c r="U13" s="154">
        <f t="shared" si="4"/>
        <v>0.9181034482758621</v>
      </c>
      <c r="V13" s="6">
        <v>209</v>
      </c>
      <c r="W13" s="155">
        <f t="shared" si="5"/>
        <v>0.90086206896551724</v>
      </c>
      <c r="X13" s="6">
        <v>230</v>
      </c>
      <c r="Y13" s="155">
        <f t="shared" si="6"/>
        <v>0.99137931034482762</v>
      </c>
      <c r="Z13" s="6">
        <v>215</v>
      </c>
      <c r="AA13" s="155">
        <f t="shared" si="7"/>
        <v>0.92672413793103448</v>
      </c>
      <c r="AB13" s="6">
        <v>206</v>
      </c>
      <c r="AC13" s="157">
        <f t="shared" si="8"/>
        <v>0.88793103448275867</v>
      </c>
      <c r="AD13" s="96" t="s">
        <v>0</v>
      </c>
      <c r="AE13" s="158">
        <v>0</v>
      </c>
      <c r="AF13" s="118">
        <f t="shared" si="9"/>
        <v>0</v>
      </c>
      <c r="AH13" s="83">
        <f>cálculos2!O13</f>
        <v>2</v>
      </c>
      <c r="AI13" s="161">
        <f t="shared" si="14"/>
        <v>0.2</v>
      </c>
      <c r="AJ13" s="83">
        <f>cálculos2!P13</f>
        <v>1</v>
      </c>
      <c r="AK13" s="160">
        <f t="shared" si="15"/>
        <v>0.25</v>
      </c>
      <c r="AM13" s="159" t="s">
        <v>45</v>
      </c>
      <c r="AN13" s="159" t="s">
        <v>46</v>
      </c>
    </row>
    <row r="14" spans="1:40">
      <c r="A14" s="99" t="s">
        <v>43</v>
      </c>
      <c r="B14" s="99" t="s">
        <v>59</v>
      </c>
      <c r="C14" s="102">
        <v>391.33333333333331</v>
      </c>
      <c r="D14" s="6">
        <v>359</v>
      </c>
      <c r="E14" s="153">
        <f t="shared" si="10"/>
        <v>0.91737649063032367</v>
      </c>
      <c r="F14" s="6">
        <v>164</v>
      </c>
      <c r="G14" s="153">
        <f t="shared" si="11"/>
        <v>0.4190800681431005</v>
      </c>
      <c r="H14" s="6">
        <v>115</v>
      </c>
      <c r="I14" s="153">
        <f t="shared" si="12"/>
        <v>0.29386712095400341</v>
      </c>
      <c r="J14" s="6">
        <v>354</v>
      </c>
      <c r="K14" s="153">
        <f t="shared" si="13"/>
        <v>0.90459965928449748</v>
      </c>
      <c r="L14" s="6">
        <v>343</v>
      </c>
      <c r="M14" s="154">
        <f t="shared" si="0"/>
        <v>0.8764906303236798</v>
      </c>
      <c r="N14" s="6">
        <v>344</v>
      </c>
      <c r="O14" s="154">
        <f t="shared" si="1"/>
        <v>0.87904599659284499</v>
      </c>
      <c r="P14" s="6">
        <v>367</v>
      </c>
      <c r="Q14" s="154">
        <f t="shared" si="2"/>
        <v>0.93781942078364566</v>
      </c>
      <c r="R14" s="6">
        <v>343</v>
      </c>
      <c r="S14" s="154">
        <f t="shared" si="3"/>
        <v>0.8764906303236798</v>
      </c>
      <c r="T14" s="6">
        <v>298</v>
      </c>
      <c r="U14" s="154">
        <f t="shared" si="4"/>
        <v>0.76149914821124365</v>
      </c>
      <c r="V14" s="6">
        <v>313</v>
      </c>
      <c r="W14" s="155">
        <f t="shared" si="5"/>
        <v>0.79982964224872233</v>
      </c>
      <c r="X14" s="6">
        <v>358</v>
      </c>
      <c r="Y14" s="155">
        <f t="shared" si="6"/>
        <v>0.91482112436115848</v>
      </c>
      <c r="Z14" s="6">
        <v>294</v>
      </c>
      <c r="AA14" s="155">
        <f t="shared" si="7"/>
        <v>0.75127768313458265</v>
      </c>
      <c r="AB14" s="6">
        <v>384</v>
      </c>
      <c r="AC14" s="157">
        <f t="shared" si="8"/>
        <v>0.98126064735945495</v>
      </c>
      <c r="AE14" s="158">
        <v>0</v>
      </c>
      <c r="AF14" s="118">
        <f t="shared" si="9"/>
        <v>0</v>
      </c>
      <c r="AH14" s="83">
        <f>cálculos2!O14</f>
        <v>2</v>
      </c>
      <c r="AI14" s="161">
        <f t="shared" si="14"/>
        <v>0.2</v>
      </c>
      <c r="AJ14" s="83">
        <f>cálculos2!P14</f>
        <v>0</v>
      </c>
      <c r="AK14" s="160">
        <f t="shared" si="15"/>
        <v>0</v>
      </c>
      <c r="AM14" s="161">
        <v>0</v>
      </c>
      <c r="AN14" s="6">
        <f>COUNTIF($AI$3:$AI$80,"=0")</f>
        <v>7</v>
      </c>
    </row>
    <row r="15" spans="1:40">
      <c r="A15" s="99" t="s">
        <v>43</v>
      </c>
      <c r="B15" s="99" t="s">
        <v>60</v>
      </c>
      <c r="C15" s="102">
        <v>136</v>
      </c>
      <c r="D15" s="6">
        <v>122</v>
      </c>
      <c r="E15" s="153">
        <f t="shared" si="10"/>
        <v>0.8970588235294118</v>
      </c>
      <c r="F15" s="6">
        <v>116</v>
      </c>
      <c r="G15" s="153">
        <f t="shared" si="11"/>
        <v>0.8529411764705882</v>
      </c>
      <c r="H15" s="6">
        <v>114</v>
      </c>
      <c r="I15" s="153">
        <f t="shared" si="12"/>
        <v>0.83823529411764708</v>
      </c>
      <c r="J15" s="6">
        <v>111</v>
      </c>
      <c r="K15" s="153">
        <f t="shared" si="13"/>
        <v>0.81617647058823528</v>
      </c>
      <c r="L15" s="6">
        <v>125</v>
      </c>
      <c r="M15" s="154">
        <f t="shared" si="0"/>
        <v>0.91911764705882348</v>
      </c>
      <c r="N15" s="6">
        <v>124</v>
      </c>
      <c r="O15" s="154">
        <f t="shared" si="1"/>
        <v>0.91176470588235292</v>
      </c>
      <c r="P15" s="6">
        <v>129</v>
      </c>
      <c r="Q15" s="154">
        <f t="shared" si="2"/>
        <v>0.94852941176470584</v>
      </c>
      <c r="R15" s="6">
        <v>128</v>
      </c>
      <c r="S15" s="154">
        <f t="shared" si="3"/>
        <v>0.94117647058823528</v>
      </c>
      <c r="T15" s="6">
        <v>115</v>
      </c>
      <c r="U15" s="154">
        <f t="shared" si="4"/>
        <v>0.84558823529411764</v>
      </c>
      <c r="V15" s="6">
        <v>137</v>
      </c>
      <c r="W15" s="155">
        <f t="shared" si="5"/>
        <v>1.0073529411764706</v>
      </c>
      <c r="X15" s="6">
        <v>133</v>
      </c>
      <c r="Y15" s="155">
        <f t="shared" si="6"/>
        <v>0.9779411764705882</v>
      </c>
      <c r="Z15" s="6">
        <v>125</v>
      </c>
      <c r="AA15" s="155">
        <f t="shared" si="7"/>
        <v>0.91911764705882348</v>
      </c>
      <c r="AB15" s="6">
        <v>136</v>
      </c>
      <c r="AC15" s="157">
        <f t="shared" si="8"/>
        <v>1</v>
      </c>
      <c r="AE15" s="158">
        <v>1</v>
      </c>
      <c r="AF15" s="118">
        <f t="shared" si="9"/>
        <v>7.3529411764705881E-3</v>
      </c>
      <c r="AH15" s="83">
        <f>cálculos2!O15</f>
        <v>3</v>
      </c>
      <c r="AI15" s="161">
        <f t="shared" si="14"/>
        <v>0.30000000000000004</v>
      </c>
      <c r="AJ15" s="83">
        <f>cálculos2!P15</f>
        <v>1</v>
      </c>
      <c r="AK15" s="160">
        <f t="shared" si="15"/>
        <v>0.25</v>
      </c>
      <c r="AM15" s="161">
        <v>0.1</v>
      </c>
      <c r="AN15" s="6">
        <f>COUNTIFS($AI$3:$AI$80,"&gt;=0,10",$AI$3:$AI$80,"&lt;0,20")</f>
        <v>2</v>
      </c>
    </row>
    <row r="16" spans="1:40">
      <c r="A16" s="99" t="s">
        <v>49</v>
      </c>
      <c r="B16" s="99" t="s">
        <v>61</v>
      </c>
      <c r="C16" s="102">
        <v>53.333333333333336</v>
      </c>
      <c r="D16" s="6">
        <v>24</v>
      </c>
      <c r="E16" s="153">
        <f t="shared" si="10"/>
        <v>0.44999999999999996</v>
      </c>
      <c r="F16" s="6">
        <v>7</v>
      </c>
      <c r="G16" s="153">
        <f t="shared" si="11"/>
        <v>0.13125000000000001</v>
      </c>
      <c r="H16" s="6">
        <v>5</v>
      </c>
      <c r="I16" s="153">
        <f t="shared" si="12"/>
        <v>9.375E-2</v>
      </c>
      <c r="J16" s="6">
        <v>42</v>
      </c>
      <c r="K16" s="153">
        <f t="shared" si="13"/>
        <v>0.78749999999999998</v>
      </c>
      <c r="L16" s="6">
        <v>51</v>
      </c>
      <c r="M16" s="154">
        <f t="shared" si="0"/>
        <v>0.95624999999999993</v>
      </c>
      <c r="N16" s="6">
        <v>53</v>
      </c>
      <c r="O16" s="154">
        <f t="shared" si="1"/>
        <v>0.99374999999999991</v>
      </c>
      <c r="P16" s="6">
        <v>51</v>
      </c>
      <c r="Q16" s="154">
        <f t="shared" si="2"/>
        <v>0.95624999999999993</v>
      </c>
      <c r="R16" s="6">
        <v>51</v>
      </c>
      <c r="S16" s="154">
        <f t="shared" si="3"/>
        <v>0.95624999999999993</v>
      </c>
      <c r="T16" s="6">
        <v>47</v>
      </c>
      <c r="U16" s="154">
        <f t="shared" si="4"/>
        <v>0.88124999999999998</v>
      </c>
      <c r="V16" s="6">
        <v>63</v>
      </c>
      <c r="W16" s="155">
        <f t="shared" si="5"/>
        <v>1.1812499999999999</v>
      </c>
      <c r="X16" s="6">
        <v>75</v>
      </c>
      <c r="Y16" s="155">
        <f t="shared" si="6"/>
        <v>1.40625</v>
      </c>
      <c r="Z16" s="6">
        <v>55</v>
      </c>
      <c r="AA16" s="155">
        <f t="shared" si="7"/>
        <v>1.03125</v>
      </c>
      <c r="AB16" s="6">
        <v>56</v>
      </c>
      <c r="AC16" s="157">
        <f t="shared" si="8"/>
        <v>1.05</v>
      </c>
      <c r="AE16" s="158">
        <v>3</v>
      </c>
      <c r="AF16" s="118">
        <f t="shared" si="9"/>
        <v>5.6249999999999994E-2</v>
      </c>
      <c r="AH16" s="83">
        <f>cálculos2!O16</f>
        <v>8</v>
      </c>
      <c r="AI16" s="161">
        <f t="shared" si="14"/>
        <v>0.8</v>
      </c>
      <c r="AJ16" s="83">
        <f>cálculos2!P16</f>
        <v>4</v>
      </c>
      <c r="AK16" s="160">
        <f t="shared" si="15"/>
        <v>1</v>
      </c>
      <c r="AM16" s="161">
        <v>0.2</v>
      </c>
      <c r="AN16" s="6">
        <f>COUNTIFS($AI$3:$AI$80,"&gt;=0,20",$AI$3:$AI$80,"&lt;0,30")</f>
        <v>12</v>
      </c>
    </row>
    <row r="17" spans="1:40">
      <c r="A17" s="99" t="s">
        <v>40</v>
      </c>
      <c r="B17" s="99" t="s">
        <v>62</v>
      </c>
      <c r="C17" s="102">
        <v>139.33333333333334</v>
      </c>
      <c r="D17" s="6">
        <v>160</v>
      </c>
      <c r="E17" s="153">
        <f t="shared" si="10"/>
        <v>1.1483253588516746</v>
      </c>
      <c r="F17" s="6">
        <v>134</v>
      </c>
      <c r="G17" s="153">
        <f t="shared" si="11"/>
        <v>0.96172248803827742</v>
      </c>
      <c r="H17" s="6">
        <v>128</v>
      </c>
      <c r="I17" s="153">
        <f t="shared" si="12"/>
        <v>0.91866028708133962</v>
      </c>
      <c r="J17" s="6">
        <v>148</v>
      </c>
      <c r="K17" s="153">
        <f t="shared" si="13"/>
        <v>1.062200956937799</v>
      </c>
      <c r="L17" s="6">
        <v>172</v>
      </c>
      <c r="M17" s="154">
        <f t="shared" si="0"/>
        <v>1.2344497607655502</v>
      </c>
      <c r="N17" s="6">
        <v>170</v>
      </c>
      <c r="O17" s="154">
        <f t="shared" si="1"/>
        <v>1.2200956937799041</v>
      </c>
      <c r="P17" s="6">
        <v>146</v>
      </c>
      <c r="Q17" s="154">
        <f t="shared" si="2"/>
        <v>1.0478468899521531</v>
      </c>
      <c r="R17" s="6">
        <v>182</v>
      </c>
      <c r="S17" s="154">
        <f t="shared" si="3"/>
        <v>1.3062200956937797</v>
      </c>
      <c r="T17" s="6">
        <v>156</v>
      </c>
      <c r="U17" s="154">
        <f t="shared" si="4"/>
        <v>1.1196172248803826</v>
      </c>
      <c r="V17" s="6">
        <v>157</v>
      </c>
      <c r="W17" s="155">
        <f t="shared" si="5"/>
        <v>1.1267942583732056</v>
      </c>
      <c r="X17" s="6">
        <v>164</v>
      </c>
      <c r="Y17" s="155">
        <f t="shared" si="6"/>
        <v>1.1770334928229664</v>
      </c>
      <c r="Z17" s="6">
        <v>149</v>
      </c>
      <c r="AA17" s="155">
        <f t="shared" si="7"/>
        <v>1.069377990430622</v>
      </c>
      <c r="AB17" s="6">
        <v>174</v>
      </c>
      <c r="AC17" s="157">
        <f t="shared" si="8"/>
        <v>1.2488038277511961</v>
      </c>
      <c r="AE17" s="158">
        <v>0</v>
      </c>
      <c r="AF17" s="118">
        <f t="shared" si="9"/>
        <v>0</v>
      </c>
      <c r="AH17" s="83">
        <f>cálculos2!O17</f>
        <v>10</v>
      </c>
      <c r="AI17" s="161">
        <f t="shared" si="14"/>
        <v>1</v>
      </c>
      <c r="AJ17" s="83">
        <f>cálculos2!P17</f>
        <v>4</v>
      </c>
      <c r="AK17" s="160">
        <f t="shared" si="15"/>
        <v>1</v>
      </c>
      <c r="AM17" s="161">
        <v>0.3</v>
      </c>
      <c r="AN17" s="6">
        <f>COUNTIFS($AI$3:$AI$80,"&gt;=0,30",$AI$3:$AI$80,"&lt;0,40")</f>
        <v>4</v>
      </c>
    </row>
    <row r="18" spans="1:40">
      <c r="A18" s="99" t="s">
        <v>49</v>
      </c>
      <c r="B18" s="99" t="s">
        <v>63</v>
      </c>
      <c r="C18" s="102">
        <v>1605.3333333333333</v>
      </c>
      <c r="D18" s="6">
        <v>1568</v>
      </c>
      <c r="E18" s="153">
        <f t="shared" si="10"/>
        <v>0.9767441860465117</v>
      </c>
      <c r="F18" s="6">
        <v>1278</v>
      </c>
      <c r="G18" s="153">
        <f t="shared" si="11"/>
        <v>0.79609634551495023</v>
      </c>
      <c r="H18" s="6">
        <v>733</v>
      </c>
      <c r="I18" s="153">
        <f t="shared" si="12"/>
        <v>0.45660299003322263</v>
      </c>
      <c r="J18" s="6">
        <v>1584</v>
      </c>
      <c r="K18" s="153">
        <f t="shared" si="13"/>
        <v>0.98671096345514953</v>
      </c>
      <c r="L18" s="6">
        <v>1418</v>
      </c>
      <c r="M18" s="154">
        <f t="shared" si="0"/>
        <v>0.88330564784053156</v>
      </c>
      <c r="N18" s="6">
        <v>1396</v>
      </c>
      <c r="O18" s="154">
        <f t="shared" si="1"/>
        <v>0.86960132890365449</v>
      </c>
      <c r="P18" s="6">
        <v>1329</v>
      </c>
      <c r="Q18" s="154">
        <f t="shared" si="2"/>
        <v>0.82786544850498345</v>
      </c>
      <c r="R18" s="6">
        <v>1392</v>
      </c>
      <c r="S18" s="154">
        <f t="shared" si="3"/>
        <v>0.86710963455149503</v>
      </c>
      <c r="T18" s="6">
        <v>1094</v>
      </c>
      <c r="U18" s="154">
        <f t="shared" si="4"/>
        <v>0.68147840531561465</v>
      </c>
      <c r="V18" s="6">
        <v>1298</v>
      </c>
      <c r="W18" s="155">
        <f t="shared" si="5"/>
        <v>0.80855481727574752</v>
      </c>
      <c r="X18" s="6">
        <v>1453</v>
      </c>
      <c r="Y18" s="155">
        <f t="shared" si="6"/>
        <v>0.90510797342192695</v>
      </c>
      <c r="Z18" s="6">
        <v>1296</v>
      </c>
      <c r="AA18" s="155">
        <f t="shared" si="7"/>
        <v>0.80730897009966784</v>
      </c>
      <c r="AB18" s="6">
        <v>1507</v>
      </c>
      <c r="AC18" s="157">
        <f t="shared" si="8"/>
        <v>0.93874584717607978</v>
      </c>
      <c r="AE18" s="158">
        <v>28</v>
      </c>
      <c r="AF18" s="118">
        <f t="shared" si="9"/>
        <v>1.7441860465116279E-2</v>
      </c>
      <c r="AH18" s="83">
        <f>cálculos2!O18</f>
        <v>2</v>
      </c>
      <c r="AI18" s="161">
        <f t="shared" si="14"/>
        <v>0.2</v>
      </c>
      <c r="AJ18" s="83">
        <f>cálculos2!P18</f>
        <v>0</v>
      </c>
      <c r="AK18" s="160">
        <f t="shared" si="15"/>
        <v>0</v>
      </c>
      <c r="AM18" s="161">
        <v>0.4</v>
      </c>
      <c r="AN18" s="6">
        <f>COUNTIFS($AI$3:$AI$80,"&gt;=0,40",$AI$3:$AI$80,"&lt;0,50")</f>
        <v>11</v>
      </c>
    </row>
    <row r="19" spans="1:40">
      <c r="A19" s="99" t="s">
        <v>40</v>
      </c>
      <c r="B19" s="99" t="s">
        <v>64</v>
      </c>
      <c r="C19" s="102">
        <v>3178</v>
      </c>
      <c r="D19" s="6">
        <v>2914</v>
      </c>
      <c r="E19" s="153">
        <f t="shared" si="10"/>
        <v>0.91692888609188172</v>
      </c>
      <c r="F19" s="6">
        <v>1424</v>
      </c>
      <c r="G19" s="153">
        <f t="shared" si="11"/>
        <v>0.44808055380742606</v>
      </c>
      <c r="H19" s="6">
        <v>1074</v>
      </c>
      <c r="I19" s="153">
        <f t="shared" si="12"/>
        <v>0.33794839521711767</v>
      </c>
      <c r="J19" s="6">
        <v>2933</v>
      </c>
      <c r="K19" s="153">
        <f t="shared" si="13"/>
        <v>0.9229074889867841</v>
      </c>
      <c r="L19" s="6">
        <v>2595</v>
      </c>
      <c r="M19" s="154">
        <f t="shared" si="0"/>
        <v>0.81655129011957206</v>
      </c>
      <c r="N19" s="6">
        <v>2581</v>
      </c>
      <c r="O19" s="154">
        <f t="shared" si="1"/>
        <v>0.81214600377595969</v>
      </c>
      <c r="P19" s="6">
        <v>2611</v>
      </c>
      <c r="Q19" s="154">
        <f t="shared" si="2"/>
        <v>0.82158590308370039</v>
      </c>
      <c r="R19" s="6">
        <v>2702</v>
      </c>
      <c r="S19" s="154">
        <f t="shared" si="3"/>
        <v>0.85022026431718056</v>
      </c>
      <c r="T19" s="6">
        <v>2163</v>
      </c>
      <c r="U19" s="154">
        <f t="shared" si="4"/>
        <v>0.68061674008810569</v>
      </c>
      <c r="V19" s="6">
        <v>2558</v>
      </c>
      <c r="W19" s="155">
        <f t="shared" si="5"/>
        <v>0.80490874764002518</v>
      </c>
      <c r="X19" s="6">
        <v>2921</v>
      </c>
      <c r="Y19" s="155">
        <f t="shared" si="6"/>
        <v>0.91913152926368791</v>
      </c>
      <c r="Z19" s="6">
        <v>2566</v>
      </c>
      <c r="AA19" s="155">
        <f t="shared" si="7"/>
        <v>0.80742605412208934</v>
      </c>
      <c r="AB19" s="6">
        <v>2890</v>
      </c>
      <c r="AC19" s="157">
        <f t="shared" si="8"/>
        <v>0.90937696664568912</v>
      </c>
      <c r="AE19" s="158">
        <v>46</v>
      </c>
      <c r="AF19" s="118">
        <f t="shared" si="9"/>
        <v>1.44745122718691E-2</v>
      </c>
      <c r="AH19" s="83">
        <f>cálculos2!O19</f>
        <v>2</v>
      </c>
      <c r="AI19" s="161">
        <f t="shared" si="14"/>
        <v>0.2</v>
      </c>
      <c r="AJ19" s="83">
        <f>cálculos2!P19</f>
        <v>0</v>
      </c>
      <c r="AK19" s="160">
        <f t="shared" si="15"/>
        <v>0</v>
      </c>
      <c r="AM19" s="161">
        <v>0.5</v>
      </c>
      <c r="AN19" s="6">
        <f>COUNTIFS($AI$3:$AI$80,"&gt;=0,50",$AI$3:$AI$80,"&lt;0,60")</f>
        <v>8</v>
      </c>
    </row>
    <row r="20" spans="1:40">
      <c r="A20" s="99" t="s">
        <v>49</v>
      </c>
      <c r="B20" s="99" t="s">
        <v>65</v>
      </c>
      <c r="C20" s="102">
        <v>280</v>
      </c>
      <c r="D20" s="6">
        <v>272</v>
      </c>
      <c r="E20" s="153">
        <f t="shared" si="10"/>
        <v>0.97142857142857142</v>
      </c>
      <c r="F20" s="6">
        <v>198</v>
      </c>
      <c r="G20" s="153">
        <f t="shared" si="11"/>
        <v>0.70714285714285718</v>
      </c>
      <c r="H20" s="6">
        <v>133</v>
      </c>
      <c r="I20" s="153">
        <f t="shared" si="12"/>
        <v>0.47499999999999998</v>
      </c>
      <c r="J20" s="6">
        <v>273</v>
      </c>
      <c r="K20" s="153">
        <f t="shared" si="13"/>
        <v>0.97499999999999998</v>
      </c>
      <c r="L20" s="6">
        <v>279</v>
      </c>
      <c r="M20" s="154">
        <f t="shared" si="0"/>
        <v>0.99642857142857144</v>
      </c>
      <c r="N20" s="6">
        <v>278</v>
      </c>
      <c r="O20" s="154">
        <f t="shared" si="1"/>
        <v>0.99285714285714288</v>
      </c>
      <c r="P20" s="6">
        <v>263</v>
      </c>
      <c r="Q20" s="154">
        <f t="shared" si="2"/>
        <v>0.93928571428571428</v>
      </c>
      <c r="R20" s="6">
        <v>273</v>
      </c>
      <c r="S20" s="154">
        <f t="shared" si="3"/>
        <v>0.97499999999999998</v>
      </c>
      <c r="T20" s="6">
        <v>238</v>
      </c>
      <c r="U20" s="154">
        <f t="shared" si="4"/>
        <v>0.85</v>
      </c>
      <c r="V20" s="6">
        <v>261</v>
      </c>
      <c r="W20" s="155">
        <f t="shared" si="5"/>
        <v>0.93214285714285716</v>
      </c>
      <c r="X20" s="6">
        <v>276</v>
      </c>
      <c r="Y20" s="155">
        <f t="shared" si="6"/>
        <v>0.98571428571428577</v>
      </c>
      <c r="Z20" s="6">
        <v>269</v>
      </c>
      <c r="AA20" s="155">
        <f t="shared" si="7"/>
        <v>0.96071428571428574</v>
      </c>
      <c r="AB20" s="6">
        <v>275</v>
      </c>
      <c r="AC20" s="157">
        <f t="shared" si="8"/>
        <v>0.9821428571428571</v>
      </c>
      <c r="AE20" s="158">
        <v>2</v>
      </c>
      <c r="AF20" s="118">
        <f t="shared" si="9"/>
        <v>7.1428571428571426E-3</v>
      </c>
      <c r="AH20" s="83">
        <f>cálculos2!O20</f>
        <v>7</v>
      </c>
      <c r="AI20" s="161">
        <f t="shared" si="14"/>
        <v>0.70000000000000007</v>
      </c>
      <c r="AJ20" s="83">
        <f>cálculos2!P20</f>
        <v>3</v>
      </c>
      <c r="AK20" s="160">
        <f t="shared" si="15"/>
        <v>0.75</v>
      </c>
      <c r="AM20" s="161">
        <v>0.6</v>
      </c>
      <c r="AN20" s="6">
        <f>COUNTIFS($AI$3:$AI$80,"&gt;=0,60",$AI$3:$AI$80,"&lt;0,70")</f>
        <v>3</v>
      </c>
    </row>
    <row r="21" spans="1:40">
      <c r="A21" s="99" t="s">
        <v>47</v>
      </c>
      <c r="B21" s="99" t="s">
        <v>66</v>
      </c>
      <c r="C21" s="102">
        <v>1002</v>
      </c>
      <c r="D21" s="6">
        <v>1035</v>
      </c>
      <c r="E21" s="153">
        <f t="shared" si="10"/>
        <v>1.032934131736527</v>
      </c>
      <c r="F21" s="6">
        <v>618</v>
      </c>
      <c r="G21" s="153">
        <f t="shared" si="11"/>
        <v>0.61676646706586824</v>
      </c>
      <c r="H21" s="6">
        <v>484</v>
      </c>
      <c r="I21" s="153">
        <f t="shared" si="12"/>
        <v>0.48303393213572854</v>
      </c>
      <c r="J21" s="6">
        <v>1040</v>
      </c>
      <c r="K21" s="153">
        <f t="shared" si="13"/>
        <v>1.0379241516966067</v>
      </c>
      <c r="L21" s="6">
        <v>879</v>
      </c>
      <c r="M21" s="154">
        <f t="shared" si="0"/>
        <v>0.8772455089820359</v>
      </c>
      <c r="N21" s="6">
        <v>875</v>
      </c>
      <c r="O21" s="154">
        <f t="shared" si="1"/>
        <v>0.87325349301397204</v>
      </c>
      <c r="P21" s="6">
        <v>862</v>
      </c>
      <c r="Q21" s="154">
        <f t="shared" si="2"/>
        <v>0.86027944111776444</v>
      </c>
      <c r="R21" s="6">
        <v>884</v>
      </c>
      <c r="S21" s="154">
        <f t="shared" si="3"/>
        <v>0.88223552894211577</v>
      </c>
      <c r="T21" s="6">
        <v>777</v>
      </c>
      <c r="U21" s="154">
        <f t="shared" si="4"/>
        <v>0.77544910179640714</v>
      </c>
      <c r="V21" s="6">
        <v>839</v>
      </c>
      <c r="W21" s="155">
        <f t="shared" si="5"/>
        <v>0.83732534930139724</v>
      </c>
      <c r="X21" s="6">
        <v>906</v>
      </c>
      <c r="Y21" s="155">
        <f t="shared" si="6"/>
        <v>0.90419161676646709</v>
      </c>
      <c r="Z21" s="6">
        <v>849</v>
      </c>
      <c r="AA21" s="155">
        <f t="shared" si="7"/>
        <v>0.84730538922155685</v>
      </c>
      <c r="AB21" s="6">
        <v>938</v>
      </c>
      <c r="AC21" s="157">
        <f t="shared" si="8"/>
        <v>0.93612774451097802</v>
      </c>
      <c r="AE21" s="158">
        <v>18</v>
      </c>
      <c r="AF21" s="118">
        <f t="shared" si="9"/>
        <v>1.7964071856287425E-2</v>
      </c>
      <c r="AH21" s="83">
        <f>cálculos2!O21</f>
        <v>2</v>
      </c>
      <c r="AI21" s="161">
        <f t="shared" si="14"/>
        <v>0.2</v>
      </c>
      <c r="AJ21" s="83">
        <f>cálculos2!P21</f>
        <v>0</v>
      </c>
      <c r="AK21" s="160">
        <f t="shared" si="15"/>
        <v>0</v>
      </c>
      <c r="AM21" s="161">
        <v>0.7</v>
      </c>
      <c r="AN21" s="6">
        <f>COUNTIFS($AI$3:$AI$80,"&gt;=0,70",$AI$3:$AI$80,"&lt;0,80")</f>
        <v>5</v>
      </c>
    </row>
    <row r="22" spans="1:40">
      <c r="A22" s="99" t="s">
        <v>43</v>
      </c>
      <c r="B22" s="99" t="s">
        <v>67</v>
      </c>
      <c r="C22" s="102">
        <v>238</v>
      </c>
      <c r="D22" s="6">
        <v>308</v>
      </c>
      <c r="E22" s="153">
        <f t="shared" si="10"/>
        <v>1.2941176470588236</v>
      </c>
      <c r="F22" s="6">
        <v>300</v>
      </c>
      <c r="G22" s="153">
        <f t="shared" si="11"/>
        <v>1.2605042016806722</v>
      </c>
      <c r="H22" s="6">
        <v>299</v>
      </c>
      <c r="I22" s="153">
        <f t="shared" si="12"/>
        <v>1.2563025210084033</v>
      </c>
      <c r="J22" s="6">
        <v>297</v>
      </c>
      <c r="K22" s="153">
        <f t="shared" si="13"/>
        <v>1.2478991596638656</v>
      </c>
      <c r="L22" s="6">
        <v>260</v>
      </c>
      <c r="M22" s="154">
        <f t="shared" si="0"/>
        <v>1.0924369747899159</v>
      </c>
      <c r="N22" s="6">
        <v>259</v>
      </c>
      <c r="O22" s="154">
        <f t="shared" si="1"/>
        <v>1.088235294117647</v>
      </c>
      <c r="P22" s="6">
        <v>262</v>
      </c>
      <c r="Q22" s="154">
        <f t="shared" si="2"/>
        <v>1.1008403361344539</v>
      </c>
      <c r="R22" s="6">
        <v>271</v>
      </c>
      <c r="S22" s="154">
        <f t="shared" si="3"/>
        <v>1.1386554621848739</v>
      </c>
      <c r="T22" s="6">
        <v>257</v>
      </c>
      <c r="U22" s="154">
        <f t="shared" si="4"/>
        <v>1.0798319327731092</v>
      </c>
      <c r="V22" s="6">
        <v>264</v>
      </c>
      <c r="W22" s="155">
        <f t="shared" si="5"/>
        <v>1.1092436974789917</v>
      </c>
      <c r="X22" s="6">
        <v>275</v>
      </c>
      <c r="Y22" s="155">
        <f t="shared" si="6"/>
        <v>1.1554621848739495</v>
      </c>
      <c r="Z22" s="6">
        <v>278</v>
      </c>
      <c r="AA22" s="155">
        <f t="shared" si="7"/>
        <v>1.1680672268907564</v>
      </c>
      <c r="AB22" s="6">
        <v>292</v>
      </c>
      <c r="AC22" s="157">
        <f t="shared" si="8"/>
        <v>1.2268907563025211</v>
      </c>
      <c r="AE22" s="158">
        <v>0</v>
      </c>
      <c r="AF22" s="118">
        <f t="shared" si="9"/>
        <v>0</v>
      </c>
      <c r="AH22" s="83">
        <f>cálculos2!O22</f>
        <v>10</v>
      </c>
      <c r="AI22" s="161">
        <f t="shared" si="14"/>
        <v>1</v>
      </c>
      <c r="AJ22" s="83">
        <f>cálculos2!P22</f>
        <v>4</v>
      </c>
      <c r="AK22" s="160">
        <f t="shared" si="15"/>
        <v>1</v>
      </c>
      <c r="AM22" s="161">
        <v>0.8</v>
      </c>
      <c r="AN22" s="6">
        <f>COUNTIFS($AI$3:$AI$80,"&gt;=0,80",$AI$3:$AI$80,"&lt;0,90")</f>
        <v>7</v>
      </c>
    </row>
    <row r="23" spans="1:40">
      <c r="A23" s="99" t="s">
        <v>40</v>
      </c>
      <c r="B23" s="99" t="s">
        <v>68</v>
      </c>
      <c r="C23" s="102">
        <v>116</v>
      </c>
      <c r="D23" s="6">
        <v>102</v>
      </c>
      <c r="E23" s="153">
        <f t="shared" si="10"/>
        <v>0.87931034482758619</v>
      </c>
      <c r="F23" s="6">
        <v>96</v>
      </c>
      <c r="G23" s="153">
        <f t="shared" si="11"/>
        <v>0.82758620689655171</v>
      </c>
      <c r="H23" s="6">
        <v>92</v>
      </c>
      <c r="I23" s="153">
        <f t="shared" si="12"/>
        <v>0.7931034482758621</v>
      </c>
      <c r="J23" s="6">
        <v>98</v>
      </c>
      <c r="K23" s="153">
        <f t="shared" si="13"/>
        <v>0.84482758620689657</v>
      </c>
      <c r="L23" s="6">
        <v>93</v>
      </c>
      <c r="M23" s="154">
        <f t="shared" si="0"/>
        <v>0.80172413793103448</v>
      </c>
      <c r="N23" s="6">
        <v>92</v>
      </c>
      <c r="O23" s="154">
        <f t="shared" si="1"/>
        <v>0.7931034482758621</v>
      </c>
      <c r="P23" s="6">
        <v>91</v>
      </c>
      <c r="Q23" s="154">
        <f t="shared" si="2"/>
        <v>0.78448275862068961</v>
      </c>
      <c r="R23" s="6">
        <v>92</v>
      </c>
      <c r="S23" s="154">
        <f t="shared" si="3"/>
        <v>0.7931034482758621</v>
      </c>
      <c r="T23" s="6">
        <v>87</v>
      </c>
      <c r="U23" s="154">
        <f t="shared" si="4"/>
        <v>0.75</v>
      </c>
      <c r="V23" s="6">
        <v>106</v>
      </c>
      <c r="W23" s="155">
        <f t="shared" si="5"/>
        <v>0.91379310344827591</v>
      </c>
      <c r="X23" s="6">
        <v>102</v>
      </c>
      <c r="Y23" s="155">
        <f t="shared" si="6"/>
        <v>0.87931034482758619</v>
      </c>
      <c r="Z23" s="6">
        <v>109</v>
      </c>
      <c r="AA23" s="155">
        <f t="shared" si="7"/>
        <v>0.93965517241379315</v>
      </c>
      <c r="AB23" s="6">
        <v>97</v>
      </c>
      <c r="AC23" s="157">
        <f t="shared" si="8"/>
        <v>0.83620689655172409</v>
      </c>
      <c r="AE23" s="158">
        <v>4</v>
      </c>
      <c r="AF23" s="118">
        <f t="shared" si="9"/>
        <v>3.4482758620689655E-2</v>
      </c>
      <c r="AH23" s="83">
        <f>cálculos2!O23</f>
        <v>0</v>
      </c>
      <c r="AI23" s="161">
        <f t="shared" si="14"/>
        <v>0</v>
      </c>
      <c r="AJ23" s="83">
        <f>cálculos2!P23</f>
        <v>0</v>
      </c>
      <c r="AK23" s="160">
        <f t="shared" si="15"/>
        <v>0</v>
      </c>
      <c r="AM23" s="161">
        <v>0.9</v>
      </c>
      <c r="AN23" s="6">
        <f>COUNTIFS($AI$3:$AI$80,"&gt;=0,90",$AI$3:$AI$80,"&lt;1,0")</f>
        <v>13</v>
      </c>
    </row>
    <row r="24" spans="1:40">
      <c r="A24" s="99" t="s">
        <v>49</v>
      </c>
      <c r="B24" s="99" t="s">
        <v>69</v>
      </c>
      <c r="C24" s="102">
        <v>38.666666666666664</v>
      </c>
      <c r="D24" s="6">
        <v>37</v>
      </c>
      <c r="E24" s="153">
        <f t="shared" si="10"/>
        <v>0.95689655172413801</v>
      </c>
      <c r="F24" s="6">
        <v>9</v>
      </c>
      <c r="G24" s="153">
        <f t="shared" si="11"/>
        <v>0.23275862068965519</v>
      </c>
      <c r="H24" s="6">
        <v>5</v>
      </c>
      <c r="I24" s="153">
        <f t="shared" si="12"/>
        <v>0.12931034482758622</v>
      </c>
      <c r="J24" s="6">
        <v>40</v>
      </c>
      <c r="K24" s="153">
        <f t="shared" si="13"/>
        <v>1.0344827586206897</v>
      </c>
      <c r="L24" s="6">
        <v>53</v>
      </c>
      <c r="M24" s="154">
        <f t="shared" si="0"/>
        <v>1.3706896551724139</v>
      </c>
      <c r="N24" s="6">
        <v>53</v>
      </c>
      <c r="O24" s="154">
        <f t="shared" si="1"/>
        <v>1.3706896551724139</v>
      </c>
      <c r="P24" s="6">
        <v>51</v>
      </c>
      <c r="Q24" s="154">
        <f t="shared" si="2"/>
        <v>1.3189655172413794</v>
      </c>
      <c r="R24" s="6">
        <v>51</v>
      </c>
      <c r="S24" s="154">
        <f t="shared" si="3"/>
        <v>1.3189655172413794</v>
      </c>
      <c r="T24" s="6">
        <v>38</v>
      </c>
      <c r="U24" s="154">
        <f t="shared" si="4"/>
        <v>0.98275862068965525</v>
      </c>
      <c r="V24" s="6">
        <v>37</v>
      </c>
      <c r="W24" s="155">
        <f t="shared" si="5"/>
        <v>0.95689655172413801</v>
      </c>
      <c r="X24" s="6">
        <v>37</v>
      </c>
      <c r="Y24" s="155">
        <f t="shared" si="6"/>
        <v>0.95689655172413801</v>
      </c>
      <c r="Z24" s="6">
        <v>36</v>
      </c>
      <c r="AA24" s="155">
        <f t="shared" si="7"/>
        <v>0.93103448275862077</v>
      </c>
      <c r="AB24" s="6">
        <v>52</v>
      </c>
      <c r="AC24" s="157">
        <f t="shared" si="8"/>
        <v>1.3448275862068966</v>
      </c>
      <c r="AE24" s="158">
        <v>1</v>
      </c>
      <c r="AF24" s="118">
        <f t="shared" si="9"/>
        <v>2.5862068965517244E-2</v>
      </c>
      <c r="AH24" s="83">
        <f>cálculos2!O24</f>
        <v>9</v>
      </c>
      <c r="AI24" s="161">
        <f t="shared" si="14"/>
        <v>0.9</v>
      </c>
      <c r="AJ24" s="83">
        <f>cálculos2!P24</f>
        <v>4</v>
      </c>
      <c r="AK24" s="160">
        <f t="shared" si="15"/>
        <v>1</v>
      </c>
      <c r="AM24" s="161">
        <v>1</v>
      </c>
      <c r="AN24" s="6">
        <f>COUNTIF($AI$3:$AI$80,"&gt;=1,0")</f>
        <v>6</v>
      </c>
    </row>
    <row r="25" spans="1:40">
      <c r="A25" s="99" t="s">
        <v>40</v>
      </c>
      <c r="B25" s="99" t="s">
        <v>70</v>
      </c>
      <c r="C25" s="102">
        <v>285.33333333333331</v>
      </c>
      <c r="D25" s="6">
        <v>276</v>
      </c>
      <c r="E25" s="153">
        <f t="shared" si="10"/>
        <v>0.96728971962616828</v>
      </c>
      <c r="F25" s="6">
        <v>240</v>
      </c>
      <c r="G25" s="153">
        <f t="shared" si="11"/>
        <v>0.8411214953271029</v>
      </c>
      <c r="H25" s="6">
        <v>212</v>
      </c>
      <c r="I25" s="153">
        <f t="shared" si="12"/>
        <v>0.7429906542056075</v>
      </c>
      <c r="J25" s="6">
        <v>284</v>
      </c>
      <c r="K25" s="153">
        <f t="shared" si="13"/>
        <v>0.99532710280373837</v>
      </c>
      <c r="L25" s="6">
        <v>262</v>
      </c>
      <c r="M25" s="154">
        <f t="shared" si="0"/>
        <v>0.91822429906542058</v>
      </c>
      <c r="N25" s="6">
        <v>257</v>
      </c>
      <c r="O25" s="154">
        <f t="shared" si="1"/>
        <v>0.90070093457943934</v>
      </c>
      <c r="P25" s="6">
        <v>274</v>
      </c>
      <c r="Q25" s="154">
        <f t="shared" si="2"/>
        <v>0.96028037383177578</v>
      </c>
      <c r="R25" s="6">
        <v>261</v>
      </c>
      <c r="S25" s="154">
        <f t="shared" si="3"/>
        <v>0.91471962616822433</v>
      </c>
      <c r="T25" s="6">
        <v>237</v>
      </c>
      <c r="U25" s="154">
        <f t="shared" si="4"/>
        <v>0.83060747663551404</v>
      </c>
      <c r="V25" s="6">
        <v>260</v>
      </c>
      <c r="W25" s="155">
        <f t="shared" si="5"/>
        <v>0.91121495327102808</v>
      </c>
      <c r="X25" s="6">
        <v>272</v>
      </c>
      <c r="Y25" s="155">
        <f t="shared" si="6"/>
        <v>0.95327102803738328</v>
      </c>
      <c r="Z25" s="6">
        <v>246</v>
      </c>
      <c r="AA25" s="155">
        <f t="shared" si="7"/>
        <v>0.86214953271028039</v>
      </c>
      <c r="AB25" s="6">
        <v>275</v>
      </c>
      <c r="AC25" s="157">
        <f t="shared" si="8"/>
        <v>0.96378504672897203</v>
      </c>
      <c r="AE25" s="158">
        <v>14</v>
      </c>
      <c r="AF25" s="118">
        <f t="shared" si="9"/>
        <v>4.9065420560747669E-2</v>
      </c>
      <c r="AH25" s="83">
        <f>cálculos2!O25</f>
        <v>4</v>
      </c>
      <c r="AI25" s="161">
        <f t="shared" si="14"/>
        <v>0.4</v>
      </c>
      <c r="AJ25" s="83">
        <f>cálculos2!P25</f>
        <v>2</v>
      </c>
      <c r="AK25" s="160">
        <f t="shared" si="15"/>
        <v>0.5</v>
      </c>
    </row>
    <row r="26" spans="1:40">
      <c r="A26" s="99" t="s">
        <v>49</v>
      </c>
      <c r="B26" s="99" t="s">
        <v>71</v>
      </c>
      <c r="C26" s="102">
        <v>62.666666666666664</v>
      </c>
      <c r="D26" s="6">
        <v>46</v>
      </c>
      <c r="E26" s="153">
        <f t="shared" si="10"/>
        <v>0.73404255319148937</v>
      </c>
      <c r="F26" s="6">
        <v>16</v>
      </c>
      <c r="G26" s="153">
        <f t="shared" si="11"/>
        <v>0.25531914893617025</v>
      </c>
      <c r="H26" s="6">
        <v>9</v>
      </c>
      <c r="I26" s="153">
        <f t="shared" si="12"/>
        <v>0.14361702127659576</v>
      </c>
      <c r="J26" s="6">
        <v>50</v>
      </c>
      <c r="K26" s="153">
        <f t="shared" si="13"/>
        <v>0.7978723404255319</v>
      </c>
      <c r="L26" s="6">
        <v>45</v>
      </c>
      <c r="M26" s="154">
        <f t="shared" si="0"/>
        <v>0.71808510638297873</v>
      </c>
      <c r="N26" s="6">
        <v>43</v>
      </c>
      <c r="O26" s="154">
        <f t="shared" si="1"/>
        <v>0.68617021276595747</v>
      </c>
      <c r="P26" s="6">
        <v>45</v>
      </c>
      <c r="Q26" s="154">
        <f t="shared" si="2"/>
        <v>0.71808510638297873</v>
      </c>
      <c r="R26" s="6">
        <v>46</v>
      </c>
      <c r="S26" s="154">
        <f t="shared" si="3"/>
        <v>0.73404255319148937</v>
      </c>
      <c r="T26" s="6">
        <v>38</v>
      </c>
      <c r="U26" s="154">
        <f t="shared" si="4"/>
        <v>0.6063829787234043</v>
      </c>
      <c r="V26" s="6">
        <v>64</v>
      </c>
      <c r="W26" s="155">
        <f t="shared" si="5"/>
        <v>1.021276595744681</v>
      </c>
      <c r="X26" s="6">
        <v>71</v>
      </c>
      <c r="Y26" s="155">
        <f t="shared" si="6"/>
        <v>1.1329787234042554</v>
      </c>
      <c r="Z26" s="6">
        <v>62</v>
      </c>
      <c r="AA26" s="155">
        <f t="shared" si="7"/>
        <v>0.98936170212765961</v>
      </c>
      <c r="AB26" s="6">
        <v>51</v>
      </c>
      <c r="AC26" s="157">
        <f t="shared" si="8"/>
        <v>0.81382978723404253</v>
      </c>
      <c r="AE26" s="158">
        <v>4</v>
      </c>
      <c r="AF26" s="118">
        <f t="shared" si="9"/>
        <v>6.3829787234042562E-2</v>
      </c>
      <c r="AH26" s="83">
        <f>cálculos2!O26</f>
        <v>3</v>
      </c>
      <c r="AI26" s="161">
        <f t="shared" si="14"/>
        <v>0.30000000000000004</v>
      </c>
      <c r="AJ26" s="83">
        <f>cálculos2!P26</f>
        <v>1</v>
      </c>
      <c r="AK26" s="160">
        <f t="shared" si="15"/>
        <v>0.25</v>
      </c>
    </row>
    <row r="27" spans="1:40">
      <c r="A27" s="99" t="s">
        <v>43</v>
      </c>
      <c r="B27" s="99" t="s">
        <v>72</v>
      </c>
      <c r="C27" s="102">
        <v>174.66666666666666</v>
      </c>
      <c r="D27" s="6">
        <v>172</v>
      </c>
      <c r="E27" s="153">
        <f t="shared" si="10"/>
        <v>0.984732824427481</v>
      </c>
      <c r="F27" s="6">
        <v>102</v>
      </c>
      <c r="G27" s="153">
        <f t="shared" si="11"/>
        <v>0.58396946564885499</v>
      </c>
      <c r="H27" s="6">
        <v>90</v>
      </c>
      <c r="I27" s="153">
        <f t="shared" si="12"/>
        <v>0.51526717557251911</v>
      </c>
      <c r="J27" s="6">
        <v>172</v>
      </c>
      <c r="K27" s="153">
        <f t="shared" si="13"/>
        <v>0.984732824427481</v>
      </c>
      <c r="L27" s="6">
        <v>145</v>
      </c>
      <c r="M27" s="154">
        <f t="shared" si="0"/>
        <v>0.83015267175572527</v>
      </c>
      <c r="N27" s="6">
        <v>147</v>
      </c>
      <c r="O27" s="154">
        <f t="shared" si="1"/>
        <v>0.84160305343511455</v>
      </c>
      <c r="P27" s="6">
        <v>155</v>
      </c>
      <c r="Q27" s="154">
        <f t="shared" si="2"/>
        <v>0.88740458015267176</v>
      </c>
      <c r="R27" s="6">
        <v>152</v>
      </c>
      <c r="S27" s="154">
        <f t="shared" si="3"/>
        <v>0.87022900763358779</v>
      </c>
      <c r="T27" s="6">
        <v>135</v>
      </c>
      <c r="U27" s="154">
        <f t="shared" si="4"/>
        <v>0.77290076335877866</v>
      </c>
      <c r="V27" s="6">
        <v>193</v>
      </c>
      <c r="W27" s="155">
        <f t="shared" si="5"/>
        <v>1.1049618320610688</v>
      </c>
      <c r="X27" s="6">
        <v>184</v>
      </c>
      <c r="Y27" s="155">
        <f t="shared" si="6"/>
        <v>1.0534351145038168</v>
      </c>
      <c r="Z27" s="6">
        <v>170</v>
      </c>
      <c r="AA27" s="155">
        <f t="shared" si="7"/>
        <v>0.97328244274809161</v>
      </c>
      <c r="AB27" s="6">
        <v>161</v>
      </c>
      <c r="AC27" s="157">
        <f t="shared" si="8"/>
        <v>0.9217557251908397</v>
      </c>
      <c r="AE27" s="158">
        <v>2</v>
      </c>
      <c r="AF27" s="118">
        <f t="shared" si="9"/>
        <v>1.1450381679389313E-2</v>
      </c>
      <c r="AH27" s="83">
        <f>cálculos2!O27</f>
        <v>5</v>
      </c>
      <c r="AI27" s="161">
        <f t="shared" si="14"/>
        <v>0.5</v>
      </c>
      <c r="AJ27" s="83">
        <f>cálculos2!P27</f>
        <v>1</v>
      </c>
      <c r="AK27" s="160">
        <f t="shared" si="15"/>
        <v>0.25</v>
      </c>
    </row>
    <row r="28" spans="1:40">
      <c r="A28" s="99" t="s">
        <v>40</v>
      </c>
      <c r="B28" s="99" t="s">
        <v>73</v>
      </c>
      <c r="C28" s="102">
        <v>149.33333333333334</v>
      </c>
      <c r="D28" s="6">
        <v>156</v>
      </c>
      <c r="E28" s="153">
        <f t="shared" si="10"/>
        <v>1.044642857142857</v>
      </c>
      <c r="F28" s="6">
        <v>134</v>
      </c>
      <c r="G28" s="153">
        <f t="shared" si="11"/>
        <v>0.89732142857142849</v>
      </c>
      <c r="H28" s="6">
        <v>97</v>
      </c>
      <c r="I28" s="153">
        <f t="shared" si="12"/>
        <v>0.6495535714285714</v>
      </c>
      <c r="J28" s="6">
        <v>153</v>
      </c>
      <c r="K28" s="153">
        <f t="shared" si="13"/>
        <v>1.0245535714285714</v>
      </c>
      <c r="L28" s="6">
        <v>128</v>
      </c>
      <c r="M28" s="154">
        <f t="shared" si="0"/>
        <v>0.8571428571428571</v>
      </c>
      <c r="N28" s="6">
        <v>129</v>
      </c>
      <c r="O28" s="154">
        <f t="shared" si="1"/>
        <v>0.8638392857142857</v>
      </c>
      <c r="P28" s="6">
        <v>132</v>
      </c>
      <c r="Q28" s="154">
        <f t="shared" si="2"/>
        <v>0.8839285714285714</v>
      </c>
      <c r="R28" s="6">
        <v>141</v>
      </c>
      <c r="S28" s="154">
        <f t="shared" si="3"/>
        <v>0.94419642857142849</v>
      </c>
      <c r="T28" s="6">
        <v>110</v>
      </c>
      <c r="U28" s="154">
        <f t="shared" si="4"/>
        <v>0.73660714285714279</v>
      </c>
      <c r="V28" s="6">
        <v>157</v>
      </c>
      <c r="W28" s="155">
        <f t="shared" si="5"/>
        <v>1.0513392857142856</v>
      </c>
      <c r="X28" s="6">
        <v>150</v>
      </c>
      <c r="Y28" s="155">
        <f t="shared" si="6"/>
        <v>1.0044642857142856</v>
      </c>
      <c r="Z28" s="6">
        <v>150</v>
      </c>
      <c r="AA28" s="155">
        <f t="shared" si="7"/>
        <v>1.0044642857142856</v>
      </c>
      <c r="AB28" s="6">
        <v>142</v>
      </c>
      <c r="AC28" s="157">
        <f t="shared" si="8"/>
        <v>0.9508928571428571</v>
      </c>
      <c r="AE28" s="158">
        <v>4</v>
      </c>
      <c r="AF28" s="118">
        <f t="shared" si="9"/>
        <v>2.6785714285714284E-2</v>
      </c>
      <c r="AH28" s="83">
        <f>cálculos2!O28</f>
        <v>5</v>
      </c>
      <c r="AI28" s="161">
        <f t="shared" si="14"/>
        <v>0.5</v>
      </c>
      <c r="AJ28" s="83">
        <f>cálculos2!P28</f>
        <v>1</v>
      </c>
      <c r="AK28" s="160">
        <f t="shared" si="15"/>
        <v>0.25</v>
      </c>
    </row>
    <row r="29" spans="1:40">
      <c r="A29" s="99" t="s">
        <v>47</v>
      </c>
      <c r="B29" s="99" t="s">
        <v>74</v>
      </c>
      <c r="C29" s="102">
        <v>78</v>
      </c>
      <c r="D29" s="6">
        <v>99</v>
      </c>
      <c r="E29" s="153">
        <f t="shared" si="10"/>
        <v>1.2692307692307692</v>
      </c>
      <c r="F29" s="6">
        <v>60</v>
      </c>
      <c r="G29" s="153">
        <f t="shared" si="11"/>
        <v>0.76923076923076927</v>
      </c>
      <c r="H29" s="6">
        <v>50</v>
      </c>
      <c r="I29" s="153">
        <f t="shared" si="12"/>
        <v>0.64102564102564108</v>
      </c>
      <c r="J29" s="6">
        <v>102</v>
      </c>
      <c r="K29" s="153">
        <f t="shared" si="13"/>
        <v>1.3076923076923077</v>
      </c>
      <c r="L29" s="6">
        <v>101</v>
      </c>
      <c r="M29" s="154">
        <f t="shared" si="0"/>
        <v>1.2948717948717949</v>
      </c>
      <c r="N29" s="6">
        <v>100</v>
      </c>
      <c r="O29" s="154">
        <f t="shared" si="1"/>
        <v>1.2820512820512822</v>
      </c>
      <c r="P29" s="6">
        <v>94</v>
      </c>
      <c r="Q29" s="154">
        <f t="shared" si="2"/>
        <v>1.2051282051282051</v>
      </c>
      <c r="R29" s="6">
        <v>106</v>
      </c>
      <c r="S29" s="154">
        <f t="shared" si="3"/>
        <v>1.358974358974359</v>
      </c>
      <c r="T29" s="6">
        <v>88</v>
      </c>
      <c r="U29" s="154">
        <f t="shared" si="4"/>
        <v>1.1282051282051282</v>
      </c>
      <c r="V29" s="6">
        <v>59</v>
      </c>
      <c r="W29" s="155">
        <f t="shared" si="5"/>
        <v>0.75641025641025639</v>
      </c>
      <c r="X29" s="6">
        <v>80</v>
      </c>
      <c r="Y29" s="155">
        <f t="shared" si="6"/>
        <v>1.0256410256410255</v>
      </c>
      <c r="Z29" s="6">
        <v>62</v>
      </c>
      <c r="AA29" s="155">
        <f t="shared" si="7"/>
        <v>0.79487179487179482</v>
      </c>
      <c r="AB29" s="6">
        <v>96</v>
      </c>
      <c r="AC29" s="157">
        <f t="shared" si="8"/>
        <v>1.2307692307692308</v>
      </c>
      <c r="AE29" s="158">
        <v>1</v>
      </c>
      <c r="AF29" s="118">
        <f t="shared" si="9"/>
        <v>1.282051282051282E-2</v>
      </c>
      <c r="AH29" s="83">
        <f>cálculos2!O29</f>
        <v>8</v>
      </c>
      <c r="AI29" s="161">
        <f t="shared" si="14"/>
        <v>0.8</v>
      </c>
      <c r="AJ29" s="83">
        <f>cálculos2!P29</f>
        <v>4</v>
      </c>
      <c r="AK29" s="160">
        <f t="shared" si="15"/>
        <v>1</v>
      </c>
    </row>
    <row r="30" spans="1:40">
      <c r="A30" s="99" t="s">
        <v>49</v>
      </c>
      <c r="B30" s="99" t="s">
        <v>75</v>
      </c>
      <c r="C30" s="102">
        <v>266.66666666666669</v>
      </c>
      <c r="D30" s="6">
        <v>242</v>
      </c>
      <c r="E30" s="153">
        <f t="shared" si="10"/>
        <v>0.90749999999999997</v>
      </c>
      <c r="F30" s="6">
        <v>78</v>
      </c>
      <c r="G30" s="153">
        <f t="shared" si="11"/>
        <v>0.29249999999999998</v>
      </c>
      <c r="H30" s="6">
        <v>44</v>
      </c>
      <c r="I30" s="153">
        <f t="shared" si="12"/>
        <v>0.16499999999999998</v>
      </c>
      <c r="J30" s="6">
        <v>246</v>
      </c>
      <c r="K30" s="153">
        <f t="shared" si="13"/>
        <v>0.92249999999999999</v>
      </c>
      <c r="L30" s="6">
        <v>251</v>
      </c>
      <c r="M30" s="154">
        <f t="shared" si="0"/>
        <v>0.94124999999999992</v>
      </c>
      <c r="N30" s="6">
        <v>252</v>
      </c>
      <c r="O30" s="154">
        <f t="shared" si="1"/>
        <v>0.94499999999999995</v>
      </c>
      <c r="P30" s="6">
        <v>241</v>
      </c>
      <c r="Q30" s="154">
        <f t="shared" si="2"/>
        <v>0.90374999999999994</v>
      </c>
      <c r="R30" s="6">
        <v>253</v>
      </c>
      <c r="S30" s="154">
        <f t="shared" si="3"/>
        <v>0.94874999999999998</v>
      </c>
      <c r="T30" s="6">
        <v>209</v>
      </c>
      <c r="U30" s="154">
        <f t="shared" si="4"/>
        <v>0.78374999999999995</v>
      </c>
      <c r="V30" s="6">
        <v>211</v>
      </c>
      <c r="W30" s="155">
        <f t="shared" si="5"/>
        <v>0.7912499999999999</v>
      </c>
      <c r="X30" s="6">
        <v>241</v>
      </c>
      <c r="Y30" s="155">
        <f t="shared" si="6"/>
        <v>0.90374999999999994</v>
      </c>
      <c r="Z30" s="6">
        <v>226</v>
      </c>
      <c r="AA30" s="155">
        <f t="shared" si="7"/>
        <v>0.84749999999999992</v>
      </c>
      <c r="AB30" s="6">
        <v>251</v>
      </c>
      <c r="AC30" s="157">
        <f t="shared" si="8"/>
        <v>0.94124999999999992</v>
      </c>
      <c r="AE30" s="158">
        <v>3</v>
      </c>
      <c r="AF30" s="118">
        <f t="shared" si="9"/>
        <v>1.125E-2</v>
      </c>
      <c r="AH30" s="83">
        <f>cálculos2!O30</f>
        <v>2</v>
      </c>
      <c r="AI30" s="161">
        <f t="shared" si="14"/>
        <v>0.2</v>
      </c>
      <c r="AJ30" s="83">
        <f>cálculos2!P30</f>
        <v>0</v>
      </c>
      <c r="AK30" s="160">
        <f t="shared" si="15"/>
        <v>0</v>
      </c>
    </row>
    <row r="31" spans="1:40">
      <c r="A31" s="99" t="s">
        <v>40</v>
      </c>
      <c r="B31" s="99" t="s">
        <v>76</v>
      </c>
      <c r="C31" s="102">
        <v>1141.3333333333333</v>
      </c>
      <c r="D31" s="6">
        <v>1101</v>
      </c>
      <c r="E31" s="153">
        <f t="shared" si="10"/>
        <v>0.96466121495327106</v>
      </c>
      <c r="F31" s="6">
        <v>986</v>
      </c>
      <c r="G31" s="153">
        <f t="shared" si="11"/>
        <v>0.86390186915887857</v>
      </c>
      <c r="H31" s="6">
        <v>872</v>
      </c>
      <c r="I31" s="153">
        <f t="shared" si="12"/>
        <v>0.7640186915887851</v>
      </c>
      <c r="J31" s="6">
        <v>1118</v>
      </c>
      <c r="K31" s="153">
        <f t="shared" si="13"/>
        <v>0.9795560747663552</v>
      </c>
      <c r="L31" s="6">
        <v>977</v>
      </c>
      <c r="M31" s="154">
        <f t="shared" si="0"/>
        <v>0.85601635514018692</v>
      </c>
      <c r="N31" s="6">
        <v>975</v>
      </c>
      <c r="O31" s="154">
        <f t="shared" si="1"/>
        <v>0.85426401869158886</v>
      </c>
      <c r="P31" s="6">
        <v>1021</v>
      </c>
      <c r="Q31" s="154">
        <f t="shared" si="2"/>
        <v>0.89456775700934588</v>
      </c>
      <c r="R31" s="6">
        <v>1024</v>
      </c>
      <c r="S31" s="154">
        <f t="shared" si="3"/>
        <v>0.89719626168224309</v>
      </c>
      <c r="T31" s="6">
        <v>715</v>
      </c>
      <c r="U31" s="154">
        <f t="shared" si="4"/>
        <v>0.62646028037383183</v>
      </c>
      <c r="V31" s="6">
        <v>904</v>
      </c>
      <c r="W31" s="155">
        <f t="shared" si="5"/>
        <v>0.7920560747663552</v>
      </c>
      <c r="X31" s="6">
        <v>1026</v>
      </c>
      <c r="Y31" s="155">
        <f t="shared" si="6"/>
        <v>0.89894859813084116</v>
      </c>
      <c r="Z31" s="6">
        <v>822</v>
      </c>
      <c r="AA31" s="155">
        <f t="shared" si="7"/>
        <v>0.72021028037383183</v>
      </c>
      <c r="AB31" s="6">
        <v>1091</v>
      </c>
      <c r="AC31" s="157">
        <f t="shared" si="8"/>
        <v>0.95589953271028039</v>
      </c>
      <c r="AE31" s="158">
        <v>15</v>
      </c>
      <c r="AF31" s="118">
        <f t="shared" si="9"/>
        <v>1.3142523364485983E-2</v>
      </c>
      <c r="AH31" s="83">
        <f>cálculos2!O31</f>
        <v>2</v>
      </c>
      <c r="AI31" s="161">
        <f t="shared" si="14"/>
        <v>0.2</v>
      </c>
      <c r="AJ31" s="83">
        <f>cálculos2!P31</f>
        <v>0</v>
      </c>
      <c r="AK31" s="160">
        <f t="shared" si="15"/>
        <v>0</v>
      </c>
    </row>
    <row r="32" spans="1:40">
      <c r="A32" s="99" t="s">
        <v>40</v>
      </c>
      <c r="B32" s="99" t="s">
        <v>77</v>
      </c>
      <c r="C32" s="102">
        <v>253.33333333333334</v>
      </c>
      <c r="D32" s="6">
        <v>248</v>
      </c>
      <c r="E32" s="153">
        <f t="shared" si="10"/>
        <v>0.97894736842105257</v>
      </c>
      <c r="F32" s="6">
        <v>48</v>
      </c>
      <c r="G32" s="153">
        <f t="shared" si="11"/>
        <v>0.18947368421052632</v>
      </c>
      <c r="H32" s="6">
        <v>38</v>
      </c>
      <c r="I32" s="153">
        <f t="shared" si="12"/>
        <v>0.15</v>
      </c>
      <c r="J32" s="6">
        <v>248</v>
      </c>
      <c r="K32" s="153">
        <f t="shared" si="13"/>
        <v>0.97894736842105257</v>
      </c>
      <c r="L32" s="6">
        <v>250</v>
      </c>
      <c r="M32" s="154">
        <f t="shared" si="0"/>
        <v>0.98684210526315785</v>
      </c>
      <c r="N32" s="6">
        <v>251</v>
      </c>
      <c r="O32" s="154">
        <f t="shared" si="1"/>
        <v>0.99078947368421044</v>
      </c>
      <c r="P32" s="6">
        <v>232</v>
      </c>
      <c r="Q32" s="154">
        <f t="shared" si="2"/>
        <v>0.91578947368421049</v>
      </c>
      <c r="R32" s="6">
        <v>233</v>
      </c>
      <c r="S32" s="154">
        <f t="shared" si="3"/>
        <v>0.91973684210526307</v>
      </c>
      <c r="T32" s="6">
        <v>225</v>
      </c>
      <c r="U32" s="154">
        <f t="shared" si="4"/>
        <v>0.88815789473684204</v>
      </c>
      <c r="V32" s="6">
        <v>229</v>
      </c>
      <c r="W32" s="155">
        <f t="shared" si="5"/>
        <v>0.90394736842105261</v>
      </c>
      <c r="X32" s="6">
        <v>253</v>
      </c>
      <c r="Y32" s="155">
        <f t="shared" si="6"/>
        <v>0.99868421052631573</v>
      </c>
      <c r="Z32" s="6">
        <v>266</v>
      </c>
      <c r="AA32" s="155">
        <f t="shared" si="7"/>
        <v>1.05</v>
      </c>
      <c r="AB32" s="6">
        <v>244</v>
      </c>
      <c r="AC32" s="157">
        <f t="shared" si="8"/>
        <v>0.9631578947368421</v>
      </c>
      <c r="AE32" s="158">
        <v>0</v>
      </c>
      <c r="AF32" s="118">
        <f t="shared" si="9"/>
        <v>0</v>
      </c>
      <c r="AH32" s="83">
        <f>cálculos2!O32</f>
        <v>6</v>
      </c>
      <c r="AI32" s="161">
        <f t="shared" si="14"/>
        <v>0.60000000000000009</v>
      </c>
      <c r="AJ32" s="83">
        <f>cálculos2!P32</f>
        <v>3</v>
      </c>
      <c r="AK32" s="160">
        <f t="shared" si="15"/>
        <v>0.75</v>
      </c>
    </row>
    <row r="33" spans="1:37">
      <c r="A33" s="99" t="s">
        <v>40</v>
      </c>
      <c r="B33" s="99" t="s">
        <v>78</v>
      </c>
      <c r="C33" s="102">
        <v>104.66666666666667</v>
      </c>
      <c r="D33" s="6">
        <v>59</v>
      </c>
      <c r="E33" s="153">
        <f t="shared" si="10"/>
        <v>0.56369426751592355</v>
      </c>
      <c r="F33" s="6">
        <v>32</v>
      </c>
      <c r="G33" s="153">
        <f t="shared" si="11"/>
        <v>0.30573248407643311</v>
      </c>
      <c r="H33" s="6">
        <v>20</v>
      </c>
      <c r="I33" s="153">
        <f t="shared" si="12"/>
        <v>0.19108280254777069</v>
      </c>
      <c r="J33" s="6">
        <v>61</v>
      </c>
      <c r="K33" s="153">
        <f t="shared" si="13"/>
        <v>0.58280254777070062</v>
      </c>
      <c r="L33" s="6">
        <v>68</v>
      </c>
      <c r="M33" s="154">
        <f t="shared" si="0"/>
        <v>0.64968152866242035</v>
      </c>
      <c r="N33" s="6">
        <v>69</v>
      </c>
      <c r="O33" s="154">
        <f t="shared" si="1"/>
        <v>0.65923566878980888</v>
      </c>
      <c r="P33" s="6">
        <v>70</v>
      </c>
      <c r="Q33" s="154">
        <f t="shared" si="2"/>
        <v>0.66878980891719741</v>
      </c>
      <c r="R33" s="6">
        <v>68</v>
      </c>
      <c r="S33" s="154">
        <f t="shared" si="3"/>
        <v>0.64968152866242035</v>
      </c>
      <c r="T33" s="6">
        <v>66</v>
      </c>
      <c r="U33" s="154">
        <f t="shared" si="4"/>
        <v>0.63057324840764328</v>
      </c>
      <c r="V33" s="6">
        <v>85</v>
      </c>
      <c r="W33" s="155">
        <f t="shared" si="5"/>
        <v>0.81210191082802541</v>
      </c>
      <c r="X33" s="6">
        <v>81</v>
      </c>
      <c r="Y33" s="155">
        <f t="shared" si="6"/>
        <v>0.77388535031847128</v>
      </c>
      <c r="Z33" s="6">
        <v>87</v>
      </c>
      <c r="AA33" s="155">
        <f t="shared" si="7"/>
        <v>0.83121019108280247</v>
      </c>
      <c r="AB33" s="6">
        <v>69</v>
      </c>
      <c r="AC33" s="157">
        <f t="shared" si="8"/>
        <v>0.65923566878980888</v>
      </c>
      <c r="AE33" s="158">
        <v>0</v>
      </c>
      <c r="AF33" s="118">
        <f t="shared" si="9"/>
        <v>0</v>
      </c>
      <c r="AH33" s="83">
        <f>cálculos2!O33</f>
        <v>0</v>
      </c>
      <c r="AI33" s="161">
        <f t="shared" si="14"/>
        <v>0</v>
      </c>
      <c r="AJ33" s="83">
        <f>cálculos2!P33</f>
        <v>0</v>
      </c>
      <c r="AK33" s="160">
        <f t="shared" si="15"/>
        <v>0</v>
      </c>
    </row>
    <row r="34" spans="1:37">
      <c r="A34" s="99" t="s">
        <v>49</v>
      </c>
      <c r="B34" s="99" t="s">
        <v>79</v>
      </c>
      <c r="C34" s="102">
        <v>99.333333333333329</v>
      </c>
      <c r="D34" s="6">
        <v>98</v>
      </c>
      <c r="E34" s="153">
        <f t="shared" si="10"/>
        <v>0.98657718120805371</v>
      </c>
      <c r="F34" s="6">
        <v>27</v>
      </c>
      <c r="G34" s="153">
        <f t="shared" si="11"/>
        <v>0.27181208053691275</v>
      </c>
      <c r="H34" s="6">
        <v>13</v>
      </c>
      <c r="I34" s="153">
        <f t="shared" si="12"/>
        <v>0.13087248322147652</v>
      </c>
      <c r="J34" s="6">
        <v>107</v>
      </c>
      <c r="K34" s="153">
        <f t="shared" si="13"/>
        <v>1.0771812080536913</v>
      </c>
      <c r="L34" s="6">
        <v>86</v>
      </c>
      <c r="M34" s="154">
        <f t="shared" si="0"/>
        <v>0.865771812080537</v>
      </c>
      <c r="N34" s="6">
        <v>86</v>
      </c>
      <c r="O34" s="154">
        <f t="shared" si="1"/>
        <v>0.865771812080537</v>
      </c>
      <c r="P34" s="6">
        <v>89</v>
      </c>
      <c r="Q34" s="154">
        <f t="shared" si="2"/>
        <v>0.8959731543624162</v>
      </c>
      <c r="R34" s="6">
        <v>77</v>
      </c>
      <c r="S34" s="154">
        <f t="shared" si="3"/>
        <v>0.77516778523489938</v>
      </c>
      <c r="T34" s="6">
        <v>83</v>
      </c>
      <c r="U34" s="154">
        <f t="shared" si="4"/>
        <v>0.83557046979865779</v>
      </c>
      <c r="V34" s="6">
        <v>110</v>
      </c>
      <c r="W34" s="155">
        <f t="shared" si="5"/>
        <v>1.1073825503355705</v>
      </c>
      <c r="X34" s="6">
        <v>104</v>
      </c>
      <c r="Y34" s="155">
        <f t="shared" si="6"/>
        <v>1.0469798657718121</v>
      </c>
      <c r="Z34" s="6">
        <v>108</v>
      </c>
      <c r="AA34" s="155">
        <f t="shared" si="7"/>
        <v>1.087248322147651</v>
      </c>
      <c r="AB34" s="6">
        <v>93</v>
      </c>
      <c r="AC34" s="157">
        <f t="shared" si="8"/>
        <v>0.93624161073825507</v>
      </c>
      <c r="AE34" s="158">
        <v>3</v>
      </c>
      <c r="AF34" s="118">
        <f t="shared" si="9"/>
        <v>3.0201342281879196E-2</v>
      </c>
      <c r="AH34" s="83">
        <f>cálculos2!O34</f>
        <v>5</v>
      </c>
      <c r="AI34" s="161">
        <f t="shared" si="14"/>
        <v>0.5</v>
      </c>
      <c r="AJ34" s="83">
        <f>cálculos2!P34</f>
        <v>1</v>
      </c>
      <c r="AK34" s="160">
        <f t="shared" si="15"/>
        <v>0.25</v>
      </c>
    </row>
    <row r="35" spans="1:37">
      <c r="A35" s="99" t="s">
        <v>49</v>
      </c>
      <c r="B35" s="99" t="s">
        <v>80</v>
      </c>
      <c r="C35" s="102">
        <v>80.666666666666671</v>
      </c>
      <c r="D35" s="6">
        <v>80</v>
      </c>
      <c r="E35" s="153">
        <f t="shared" si="10"/>
        <v>0.99173553719008256</v>
      </c>
      <c r="F35" s="6">
        <v>56</v>
      </c>
      <c r="G35" s="153">
        <f t="shared" si="11"/>
        <v>0.69421487603305776</v>
      </c>
      <c r="H35" s="6">
        <v>46</v>
      </c>
      <c r="I35" s="153">
        <f t="shared" si="12"/>
        <v>0.57024793388429751</v>
      </c>
      <c r="J35" s="6">
        <v>80</v>
      </c>
      <c r="K35" s="153">
        <f t="shared" si="13"/>
        <v>0.99173553719008256</v>
      </c>
      <c r="L35" s="6">
        <v>77</v>
      </c>
      <c r="M35" s="154">
        <f t="shared" ref="M35:M66" si="16">L35/C35</f>
        <v>0.95454545454545447</v>
      </c>
      <c r="N35" s="6">
        <v>77</v>
      </c>
      <c r="O35" s="154">
        <f t="shared" ref="O35:O66" si="17">N35/C35</f>
        <v>0.95454545454545447</v>
      </c>
      <c r="P35" s="6">
        <v>67</v>
      </c>
      <c r="Q35" s="154">
        <f t="shared" ref="Q35:Q66" si="18">P35/C35</f>
        <v>0.83057851239669411</v>
      </c>
      <c r="R35" s="6">
        <v>80</v>
      </c>
      <c r="S35" s="154">
        <f t="shared" ref="S35:S66" si="19">R35/C35</f>
        <v>0.99173553719008256</v>
      </c>
      <c r="T35" s="6">
        <v>82</v>
      </c>
      <c r="U35" s="154">
        <f t="shared" ref="U35:U66" si="20">T35/C35</f>
        <v>1.0165289256198347</v>
      </c>
      <c r="V35" s="6">
        <v>89</v>
      </c>
      <c r="W35" s="155">
        <f t="shared" ref="W35:W66" si="21">V35/C35</f>
        <v>1.1033057851239669</v>
      </c>
      <c r="X35" s="6">
        <v>94</v>
      </c>
      <c r="Y35" s="155">
        <f t="shared" ref="Y35:Y66" si="22">X35/C35</f>
        <v>1.165289256198347</v>
      </c>
      <c r="Z35" s="6">
        <v>90</v>
      </c>
      <c r="AA35" s="155">
        <f t="shared" ref="AA35:AA66" si="23">Z35/C35</f>
        <v>1.1157024793388428</v>
      </c>
      <c r="AB35" s="6">
        <v>78</v>
      </c>
      <c r="AC35" s="157">
        <f t="shared" ref="AC35:AC66" si="24">AB35/C35</f>
        <v>0.96694214876033047</v>
      </c>
      <c r="AE35" s="158">
        <v>3</v>
      </c>
      <c r="AF35" s="118">
        <f t="shared" ref="AF35:AF66" si="25">AE35/C35</f>
        <v>3.71900826446281E-2</v>
      </c>
      <c r="AH35" s="83">
        <f>cálculos2!O35</f>
        <v>9</v>
      </c>
      <c r="AI35" s="161">
        <f t="shared" si="14"/>
        <v>0.9</v>
      </c>
      <c r="AJ35" s="83">
        <f>cálculos2!P35</f>
        <v>3</v>
      </c>
      <c r="AK35" s="160">
        <f t="shared" si="15"/>
        <v>0.75</v>
      </c>
    </row>
    <row r="36" spans="1:37">
      <c r="A36" s="99" t="s">
        <v>49</v>
      </c>
      <c r="B36" s="99" t="s">
        <v>81</v>
      </c>
      <c r="C36" s="102">
        <v>120.66666666666667</v>
      </c>
      <c r="D36" s="6">
        <v>77</v>
      </c>
      <c r="E36" s="153">
        <f t="shared" si="10"/>
        <v>0.63812154696132595</v>
      </c>
      <c r="F36" s="6">
        <v>27</v>
      </c>
      <c r="G36" s="153">
        <f t="shared" si="11"/>
        <v>0.22375690607734805</v>
      </c>
      <c r="H36" s="6">
        <v>19</v>
      </c>
      <c r="I36" s="153">
        <f t="shared" si="12"/>
        <v>0.15745856353591159</v>
      </c>
      <c r="J36" s="6">
        <v>88</v>
      </c>
      <c r="K36" s="153">
        <f t="shared" si="13"/>
        <v>0.72928176795580113</v>
      </c>
      <c r="L36" s="6">
        <v>137</v>
      </c>
      <c r="M36" s="154">
        <f t="shared" si="16"/>
        <v>1.1353591160220995</v>
      </c>
      <c r="N36" s="6">
        <v>138</v>
      </c>
      <c r="O36" s="154">
        <f t="shared" si="17"/>
        <v>1.1436464088397789</v>
      </c>
      <c r="P36" s="6">
        <v>107</v>
      </c>
      <c r="Q36" s="154">
        <f t="shared" si="18"/>
        <v>0.88674033149171272</v>
      </c>
      <c r="R36" s="6">
        <v>126</v>
      </c>
      <c r="S36" s="154">
        <f t="shared" si="19"/>
        <v>1.0441988950276242</v>
      </c>
      <c r="T36" s="6">
        <v>138</v>
      </c>
      <c r="U36" s="154">
        <f t="shared" si="20"/>
        <v>1.1436464088397789</v>
      </c>
      <c r="V36" s="6">
        <v>105</v>
      </c>
      <c r="W36" s="155">
        <f t="shared" si="21"/>
        <v>0.87016574585635353</v>
      </c>
      <c r="X36" s="6">
        <v>139</v>
      </c>
      <c r="Y36" s="155">
        <f t="shared" si="22"/>
        <v>1.1519337016574585</v>
      </c>
      <c r="Z36" s="6">
        <v>118</v>
      </c>
      <c r="AA36" s="155">
        <f t="shared" si="23"/>
        <v>0.97790055248618779</v>
      </c>
      <c r="AB36" s="6">
        <v>120</v>
      </c>
      <c r="AC36" s="157">
        <f t="shared" si="24"/>
        <v>0.99447513812154698</v>
      </c>
      <c r="AE36" s="158">
        <v>2</v>
      </c>
      <c r="AF36" s="118">
        <f t="shared" si="25"/>
        <v>1.6574585635359115E-2</v>
      </c>
      <c r="AH36" s="83">
        <f>cálculos2!O36</f>
        <v>7</v>
      </c>
      <c r="AI36" s="161">
        <f t="shared" si="14"/>
        <v>0.70000000000000007</v>
      </c>
      <c r="AJ36" s="83">
        <f>cálculos2!P36</f>
        <v>3</v>
      </c>
      <c r="AK36" s="160">
        <f t="shared" si="15"/>
        <v>0.75</v>
      </c>
    </row>
    <row r="37" spans="1:37">
      <c r="A37" s="99" t="s">
        <v>40</v>
      </c>
      <c r="B37" s="99" t="s">
        <v>82</v>
      </c>
      <c r="C37" s="102">
        <v>89.333333333333329</v>
      </c>
      <c r="D37" s="6">
        <v>81</v>
      </c>
      <c r="E37" s="153">
        <f t="shared" si="10"/>
        <v>0.90671641791044777</v>
      </c>
      <c r="F37" s="6">
        <v>65</v>
      </c>
      <c r="G37" s="153">
        <f t="shared" si="11"/>
        <v>0.72761194029850751</v>
      </c>
      <c r="H37" s="6">
        <v>45</v>
      </c>
      <c r="I37" s="153">
        <f t="shared" si="12"/>
        <v>0.50373134328358216</v>
      </c>
      <c r="J37" s="6">
        <v>81</v>
      </c>
      <c r="K37" s="153">
        <f t="shared" si="13"/>
        <v>0.90671641791044777</v>
      </c>
      <c r="L37" s="6">
        <v>74</v>
      </c>
      <c r="M37" s="154">
        <f t="shared" si="16"/>
        <v>0.82835820895522394</v>
      </c>
      <c r="N37" s="6">
        <v>74</v>
      </c>
      <c r="O37" s="154">
        <f t="shared" si="17"/>
        <v>0.82835820895522394</v>
      </c>
      <c r="P37" s="6">
        <v>86</v>
      </c>
      <c r="Q37" s="154">
        <f t="shared" si="18"/>
        <v>0.96268656716417911</v>
      </c>
      <c r="R37" s="6">
        <v>78</v>
      </c>
      <c r="S37" s="154">
        <f t="shared" si="19"/>
        <v>0.87313432835820903</v>
      </c>
      <c r="T37" s="6">
        <v>75</v>
      </c>
      <c r="U37" s="154">
        <f t="shared" si="20"/>
        <v>0.83955223880597019</v>
      </c>
      <c r="V37" s="6">
        <v>80</v>
      </c>
      <c r="W37" s="155">
        <f t="shared" si="21"/>
        <v>0.89552238805970152</v>
      </c>
      <c r="X37" s="6">
        <v>79</v>
      </c>
      <c r="Y37" s="155">
        <f t="shared" si="22"/>
        <v>0.88432835820895528</v>
      </c>
      <c r="Z37" s="6">
        <v>83</v>
      </c>
      <c r="AA37" s="155">
        <f t="shared" si="23"/>
        <v>0.92910447761194037</v>
      </c>
      <c r="AB37" s="6">
        <v>88</v>
      </c>
      <c r="AC37" s="157">
        <f t="shared" si="24"/>
        <v>0.98507462686567171</v>
      </c>
      <c r="AE37" s="158">
        <v>0</v>
      </c>
      <c r="AF37" s="118">
        <f t="shared" si="25"/>
        <v>0</v>
      </c>
      <c r="AH37" s="83">
        <f>cálculos2!O37</f>
        <v>3</v>
      </c>
      <c r="AI37" s="161">
        <f t="shared" si="14"/>
        <v>0.30000000000000004</v>
      </c>
      <c r="AJ37" s="83">
        <f>cálculos2!P37</f>
        <v>1</v>
      </c>
      <c r="AK37" s="160">
        <f t="shared" si="15"/>
        <v>0.25</v>
      </c>
    </row>
    <row r="38" spans="1:37">
      <c r="A38" s="99" t="s">
        <v>49</v>
      </c>
      <c r="B38" s="99" t="s">
        <v>83</v>
      </c>
      <c r="C38" s="102">
        <v>340.66666666666669</v>
      </c>
      <c r="D38" s="6">
        <v>334</v>
      </c>
      <c r="E38" s="153">
        <f t="shared" si="10"/>
        <v>0.98043052837573375</v>
      </c>
      <c r="F38" s="6">
        <v>291</v>
      </c>
      <c r="G38" s="153">
        <f t="shared" si="11"/>
        <v>0.85420743639921715</v>
      </c>
      <c r="H38" s="6">
        <v>228</v>
      </c>
      <c r="I38" s="153">
        <f t="shared" si="12"/>
        <v>0.66927592954990212</v>
      </c>
      <c r="J38" s="6">
        <v>348</v>
      </c>
      <c r="K38" s="153">
        <f t="shared" si="13"/>
        <v>1.0215264187866926</v>
      </c>
      <c r="L38" s="6">
        <v>336</v>
      </c>
      <c r="M38" s="154">
        <f t="shared" si="16"/>
        <v>0.98630136986301364</v>
      </c>
      <c r="N38" s="6">
        <v>334</v>
      </c>
      <c r="O38" s="154">
        <f t="shared" si="17"/>
        <v>0.98043052837573375</v>
      </c>
      <c r="P38" s="6">
        <v>321</v>
      </c>
      <c r="Q38" s="154">
        <f t="shared" si="18"/>
        <v>0.94227005870841485</v>
      </c>
      <c r="R38" s="6">
        <v>330</v>
      </c>
      <c r="S38" s="154">
        <f t="shared" si="19"/>
        <v>0.96868884540117406</v>
      </c>
      <c r="T38" s="6">
        <v>225</v>
      </c>
      <c r="U38" s="154">
        <f t="shared" si="20"/>
        <v>0.66046966731898238</v>
      </c>
      <c r="V38" s="6">
        <v>329</v>
      </c>
      <c r="W38" s="155">
        <f t="shared" si="21"/>
        <v>0.96575342465753422</v>
      </c>
      <c r="X38" s="6">
        <v>347</v>
      </c>
      <c r="Y38" s="155">
        <f t="shared" si="22"/>
        <v>1.0185909980430528</v>
      </c>
      <c r="Z38" s="6">
        <v>324</v>
      </c>
      <c r="AA38" s="155">
        <f t="shared" si="23"/>
        <v>0.95107632093933459</v>
      </c>
      <c r="AB38" s="6">
        <v>362</v>
      </c>
      <c r="AC38" s="157">
        <f t="shared" si="24"/>
        <v>1.0626223091976517</v>
      </c>
      <c r="AE38" s="158">
        <v>0</v>
      </c>
      <c r="AF38" s="118">
        <f t="shared" si="25"/>
        <v>0</v>
      </c>
      <c r="AH38" s="83">
        <f>cálculos2!O38</f>
        <v>8</v>
      </c>
      <c r="AI38" s="161">
        <f t="shared" si="14"/>
        <v>0.8</v>
      </c>
      <c r="AJ38" s="83">
        <f>cálculos2!P38</f>
        <v>3</v>
      </c>
      <c r="AK38" s="160">
        <f t="shared" si="15"/>
        <v>0.75</v>
      </c>
    </row>
    <row r="39" spans="1:37">
      <c r="A39" s="99" t="s">
        <v>40</v>
      </c>
      <c r="B39" s="99" t="s">
        <v>84</v>
      </c>
      <c r="C39" s="102">
        <v>90.666666666666671</v>
      </c>
      <c r="D39" s="6">
        <v>89</v>
      </c>
      <c r="E39" s="153">
        <f t="shared" si="10"/>
        <v>0.98161764705882348</v>
      </c>
      <c r="F39" s="6">
        <v>78</v>
      </c>
      <c r="G39" s="153">
        <f t="shared" si="11"/>
        <v>0.86029411764705876</v>
      </c>
      <c r="H39" s="6">
        <v>61</v>
      </c>
      <c r="I39" s="153">
        <f t="shared" si="12"/>
        <v>0.67279411764705876</v>
      </c>
      <c r="J39" s="6">
        <v>89</v>
      </c>
      <c r="K39" s="153">
        <f t="shared" si="13"/>
        <v>0.98161764705882348</v>
      </c>
      <c r="L39" s="6">
        <v>93</v>
      </c>
      <c r="M39" s="154">
        <f t="shared" si="16"/>
        <v>1.025735294117647</v>
      </c>
      <c r="N39" s="6">
        <v>93</v>
      </c>
      <c r="O39" s="154">
        <f t="shared" si="17"/>
        <v>1.025735294117647</v>
      </c>
      <c r="P39" s="6">
        <v>114</v>
      </c>
      <c r="Q39" s="154">
        <f t="shared" si="18"/>
        <v>1.2573529411764706</v>
      </c>
      <c r="R39" s="6">
        <v>104</v>
      </c>
      <c r="S39" s="154">
        <f t="shared" si="19"/>
        <v>1.1470588235294117</v>
      </c>
      <c r="T39" s="6">
        <v>91</v>
      </c>
      <c r="U39" s="154">
        <f t="shared" si="20"/>
        <v>1.0036764705882353</v>
      </c>
      <c r="V39" s="6">
        <v>77</v>
      </c>
      <c r="W39" s="155">
        <f t="shared" si="21"/>
        <v>0.84926470588235292</v>
      </c>
      <c r="X39" s="6">
        <v>90</v>
      </c>
      <c r="Y39" s="155">
        <f t="shared" si="22"/>
        <v>0.99264705882352933</v>
      </c>
      <c r="Z39" s="6">
        <v>76</v>
      </c>
      <c r="AA39" s="155">
        <f t="shared" si="23"/>
        <v>0.83823529411764697</v>
      </c>
      <c r="AB39" s="6">
        <v>111</v>
      </c>
      <c r="AC39" s="157">
        <f t="shared" si="24"/>
        <v>1.2242647058823528</v>
      </c>
      <c r="AE39" s="158">
        <v>0</v>
      </c>
      <c r="AF39" s="118">
        <f t="shared" si="25"/>
        <v>0</v>
      </c>
      <c r="AH39" s="83">
        <f>cálculos2!O39</f>
        <v>8</v>
      </c>
      <c r="AI39" s="161">
        <f t="shared" si="14"/>
        <v>0.8</v>
      </c>
      <c r="AJ39" s="83">
        <f>cálculos2!P39</f>
        <v>4</v>
      </c>
      <c r="AK39" s="160">
        <f t="shared" si="15"/>
        <v>1</v>
      </c>
    </row>
    <row r="40" spans="1:37">
      <c r="A40" s="99" t="s">
        <v>49</v>
      </c>
      <c r="B40" s="99" t="s">
        <v>85</v>
      </c>
      <c r="C40" s="102">
        <v>285.33333333333331</v>
      </c>
      <c r="D40" s="6">
        <v>183</v>
      </c>
      <c r="E40" s="153">
        <f t="shared" si="10"/>
        <v>0.64135514018691597</v>
      </c>
      <c r="F40" s="6">
        <v>38</v>
      </c>
      <c r="G40" s="153">
        <f t="shared" si="11"/>
        <v>0.13317757009345796</v>
      </c>
      <c r="H40" s="6">
        <v>25</v>
      </c>
      <c r="I40" s="153">
        <f t="shared" si="12"/>
        <v>8.7616822429906552E-2</v>
      </c>
      <c r="J40" s="6">
        <v>192</v>
      </c>
      <c r="K40" s="153">
        <f t="shared" si="13"/>
        <v>0.67289719626168232</v>
      </c>
      <c r="L40" s="6">
        <v>195</v>
      </c>
      <c r="M40" s="154">
        <f t="shared" si="16"/>
        <v>0.68341121495327106</v>
      </c>
      <c r="N40" s="6">
        <v>195</v>
      </c>
      <c r="O40" s="154">
        <f t="shared" si="17"/>
        <v>0.68341121495327106</v>
      </c>
      <c r="P40" s="6">
        <v>196</v>
      </c>
      <c r="Q40" s="154">
        <f t="shared" si="18"/>
        <v>0.68691588785046731</v>
      </c>
      <c r="R40" s="6">
        <v>202</v>
      </c>
      <c r="S40" s="154">
        <f t="shared" si="19"/>
        <v>0.70794392523364491</v>
      </c>
      <c r="T40" s="6">
        <v>213</v>
      </c>
      <c r="U40" s="154">
        <f t="shared" si="20"/>
        <v>0.74649532710280375</v>
      </c>
      <c r="V40" s="6">
        <v>235</v>
      </c>
      <c r="W40" s="155">
        <f t="shared" si="21"/>
        <v>0.82359813084112155</v>
      </c>
      <c r="X40" s="6">
        <v>247</v>
      </c>
      <c r="Y40" s="155">
        <f t="shared" si="22"/>
        <v>0.86565420560747675</v>
      </c>
      <c r="Z40" s="6">
        <v>246</v>
      </c>
      <c r="AA40" s="155">
        <f t="shared" si="23"/>
        <v>0.86214953271028039</v>
      </c>
      <c r="AB40" s="6">
        <v>204</v>
      </c>
      <c r="AC40" s="157">
        <f t="shared" si="24"/>
        <v>0.71495327102803741</v>
      </c>
      <c r="AE40" s="158">
        <v>0</v>
      </c>
      <c r="AF40" s="118">
        <f t="shared" si="25"/>
        <v>0</v>
      </c>
      <c r="AH40" s="83">
        <f>cálculos2!O40</f>
        <v>0</v>
      </c>
      <c r="AI40" s="161">
        <f t="shared" si="14"/>
        <v>0</v>
      </c>
      <c r="AJ40" s="83">
        <f>cálculos2!P40</f>
        <v>0</v>
      </c>
      <c r="AK40" s="160">
        <f t="shared" si="15"/>
        <v>0</v>
      </c>
    </row>
    <row r="41" spans="1:37">
      <c r="A41" s="99" t="s">
        <v>43</v>
      </c>
      <c r="B41" s="99" t="s">
        <v>86</v>
      </c>
      <c r="C41" s="102">
        <v>308</v>
      </c>
      <c r="D41" s="6">
        <v>346</v>
      </c>
      <c r="E41" s="153">
        <f t="shared" si="10"/>
        <v>1.1233766233766234</v>
      </c>
      <c r="F41" s="6">
        <v>320</v>
      </c>
      <c r="G41" s="153">
        <f t="shared" si="11"/>
        <v>1.0389610389610389</v>
      </c>
      <c r="H41" s="6">
        <v>305</v>
      </c>
      <c r="I41" s="153">
        <f t="shared" si="12"/>
        <v>0.99025974025974028</v>
      </c>
      <c r="J41" s="6">
        <v>340</v>
      </c>
      <c r="K41" s="153">
        <f t="shared" si="13"/>
        <v>1.1038961038961039</v>
      </c>
      <c r="L41" s="6">
        <v>302</v>
      </c>
      <c r="M41" s="154">
        <f t="shared" si="16"/>
        <v>0.98051948051948057</v>
      </c>
      <c r="N41" s="6">
        <v>299</v>
      </c>
      <c r="O41" s="154">
        <f t="shared" si="17"/>
        <v>0.97077922077922074</v>
      </c>
      <c r="P41" s="6">
        <v>303</v>
      </c>
      <c r="Q41" s="154">
        <f t="shared" si="18"/>
        <v>0.98376623376623373</v>
      </c>
      <c r="R41" s="6">
        <v>313</v>
      </c>
      <c r="S41" s="154">
        <f t="shared" si="19"/>
        <v>1.0162337662337662</v>
      </c>
      <c r="T41" s="6">
        <v>230</v>
      </c>
      <c r="U41" s="154">
        <f t="shared" si="20"/>
        <v>0.74675324675324672</v>
      </c>
      <c r="V41" s="6">
        <v>278</v>
      </c>
      <c r="W41" s="155">
        <f t="shared" si="21"/>
        <v>0.90259740259740262</v>
      </c>
      <c r="X41" s="6">
        <v>304</v>
      </c>
      <c r="Y41" s="155">
        <f t="shared" si="22"/>
        <v>0.98701298701298701</v>
      </c>
      <c r="Z41" s="6">
        <v>272</v>
      </c>
      <c r="AA41" s="155">
        <f t="shared" si="23"/>
        <v>0.88311688311688308</v>
      </c>
      <c r="AB41" s="6">
        <v>318</v>
      </c>
      <c r="AC41" s="157">
        <f t="shared" si="24"/>
        <v>1.0324675324675325</v>
      </c>
      <c r="AE41" s="158">
        <v>3</v>
      </c>
      <c r="AF41" s="118">
        <f t="shared" si="25"/>
        <v>9.74025974025974E-3</v>
      </c>
      <c r="AH41" s="83">
        <f>cálculos2!O41</f>
        <v>7</v>
      </c>
      <c r="AI41" s="161">
        <f t="shared" si="14"/>
        <v>0.70000000000000007</v>
      </c>
      <c r="AJ41" s="83">
        <f>cálculos2!P41</f>
        <v>4</v>
      </c>
      <c r="AK41" s="160">
        <f t="shared" si="15"/>
        <v>1</v>
      </c>
    </row>
    <row r="42" spans="1:37">
      <c r="A42" s="99" t="s">
        <v>49</v>
      </c>
      <c r="B42" s="99" t="s">
        <v>87</v>
      </c>
      <c r="C42" s="102">
        <v>90.666666666666671</v>
      </c>
      <c r="D42" s="6">
        <v>108</v>
      </c>
      <c r="E42" s="153">
        <f t="shared" si="10"/>
        <v>1.1911764705882353</v>
      </c>
      <c r="F42" s="6">
        <v>86</v>
      </c>
      <c r="G42" s="153">
        <f t="shared" si="11"/>
        <v>0.94852941176470584</v>
      </c>
      <c r="H42" s="6">
        <v>47</v>
      </c>
      <c r="I42" s="153">
        <f t="shared" si="12"/>
        <v>0.51838235294117641</v>
      </c>
      <c r="J42" s="6">
        <v>108</v>
      </c>
      <c r="K42" s="153">
        <f t="shared" si="13"/>
        <v>1.1911764705882353</v>
      </c>
      <c r="L42" s="6">
        <v>75</v>
      </c>
      <c r="M42" s="154">
        <f t="shared" si="16"/>
        <v>0.82720588235294112</v>
      </c>
      <c r="N42" s="6">
        <v>76</v>
      </c>
      <c r="O42" s="154">
        <f t="shared" si="17"/>
        <v>0.83823529411764697</v>
      </c>
      <c r="P42" s="6">
        <v>87</v>
      </c>
      <c r="Q42" s="154">
        <f t="shared" si="18"/>
        <v>0.95955882352941169</v>
      </c>
      <c r="R42" s="6">
        <v>87</v>
      </c>
      <c r="S42" s="154">
        <f t="shared" si="19"/>
        <v>0.95955882352941169</v>
      </c>
      <c r="T42" s="6">
        <v>51</v>
      </c>
      <c r="U42" s="154">
        <f t="shared" si="20"/>
        <v>0.5625</v>
      </c>
      <c r="V42" s="6">
        <v>82</v>
      </c>
      <c r="W42" s="155">
        <f t="shared" si="21"/>
        <v>0.90441176470588236</v>
      </c>
      <c r="X42" s="6">
        <v>83</v>
      </c>
      <c r="Y42" s="155">
        <f t="shared" si="22"/>
        <v>0.9154411764705882</v>
      </c>
      <c r="Z42" s="6">
        <v>83</v>
      </c>
      <c r="AA42" s="155">
        <f t="shared" si="23"/>
        <v>0.9154411764705882</v>
      </c>
      <c r="AB42" s="6">
        <v>95</v>
      </c>
      <c r="AC42" s="157">
        <f t="shared" si="24"/>
        <v>1.0477941176470589</v>
      </c>
      <c r="AE42" s="158">
        <v>3</v>
      </c>
      <c r="AF42" s="118">
        <f t="shared" si="25"/>
        <v>3.3088235294117647E-2</v>
      </c>
      <c r="AH42" s="83">
        <f>cálculos2!O42</f>
        <v>4</v>
      </c>
      <c r="AI42" s="161">
        <f t="shared" si="14"/>
        <v>0.4</v>
      </c>
      <c r="AJ42" s="83">
        <f>cálculos2!P42</f>
        <v>1</v>
      </c>
      <c r="AK42" s="160">
        <f t="shared" si="15"/>
        <v>0.25</v>
      </c>
    </row>
    <row r="43" spans="1:37">
      <c r="A43" s="99" t="s">
        <v>40</v>
      </c>
      <c r="B43" s="99" t="s">
        <v>88</v>
      </c>
      <c r="C43" s="102">
        <v>105.33333333333333</v>
      </c>
      <c r="D43" s="6">
        <v>86</v>
      </c>
      <c r="E43" s="153">
        <f t="shared" si="10"/>
        <v>0.81645569620253167</v>
      </c>
      <c r="F43" s="6">
        <v>42</v>
      </c>
      <c r="G43" s="153">
        <f t="shared" si="11"/>
        <v>0.39873417721518989</v>
      </c>
      <c r="H43" s="6">
        <v>28</v>
      </c>
      <c r="I43" s="153">
        <f t="shared" si="12"/>
        <v>0.26582278481012661</v>
      </c>
      <c r="J43" s="6">
        <v>84</v>
      </c>
      <c r="K43" s="153">
        <f t="shared" si="13"/>
        <v>0.79746835443037978</v>
      </c>
      <c r="L43" s="6">
        <v>75</v>
      </c>
      <c r="M43" s="154">
        <f t="shared" si="16"/>
        <v>0.71202531645569622</v>
      </c>
      <c r="N43" s="6">
        <v>75</v>
      </c>
      <c r="O43" s="154">
        <f t="shared" si="17"/>
        <v>0.71202531645569622</v>
      </c>
      <c r="P43" s="6">
        <v>80</v>
      </c>
      <c r="Q43" s="154">
        <f t="shared" si="18"/>
        <v>0.759493670886076</v>
      </c>
      <c r="R43" s="6">
        <v>72</v>
      </c>
      <c r="S43" s="154">
        <f t="shared" si="19"/>
        <v>0.68354430379746833</v>
      </c>
      <c r="T43" s="6">
        <v>83</v>
      </c>
      <c r="U43" s="154">
        <f t="shared" si="20"/>
        <v>0.78797468354430378</v>
      </c>
      <c r="V43" s="6">
        <v>77</v>
      </c>
      <c r="W43" s="155">
        <f t="shared" si="21"/>
        <v>0.73101265822784811</v>
      </c>
      <c r="X43" s="6">
        <v>88</v>
      </c>
      <c r="Y43" s="155">
        <f t="shared" si="22"/>
        <v>0.83544303797468356</v>
      </c>
      <c r="Z43" s="6">
        <v>74</v>
      </c>
      <c r="AA43" s="155">
        <f t="shared" si="23"/>
        <v>0.70253164556962033</v>
      </c>
      <c r="AB43" s="6">
        <v>88</v>
      </c>
      <c r="AC43" s="157">
        <f t="shared" si="24"/>
        <v>0.83544303797468356</v>
      </c>
      <c r="AE43" s="158">
        <v>0</v>
      </c>
      <c r="AF43" s="118">
        <f t="shared" si="25"/>
        <v>0</v>
      </c>
      <c r="AH43" s="83">
        <f>cálculos2!O43</f>
        <v>0</v>
      </c>
      <c r="AI43" s="161">
        <f t="shared" si="14"/>
        <v>0</v>
      </c>
      <c r="AJ43" s="83">
        <f>cálculos2!P43</f>
        <v>0</v>
      </c>
      <c r="AK43" s="160">
        <f t="shared" si="15"/>
        <v>0</v>
      </c>
    </row>
    <row r="44" spans="1:37">
      <c r="A44" s="99" t="s">
        <v>40</v>
      </c>
      <c r="B44" s="99" t="s">
        <v>89</v>
      </c>
      <c r="C44" s="102">
        <v>64.666666666666671</v>
      </c>
      <c r="D44" s="6">
        <v>62</v>
      </c>
      <c r="E44" s="153">
        <f t="shared" si="10"/>
        <v>0.95876288659793807</v>
      </c>
      <c r="F44" s="6">
        <v>59</v>
      </c>
      <c r="G44" s="153">
        <f t="shared" si="11"/>
        <v>0.91237113402061853</v>
      </c>
      <c r="H44" s="6">
        <v>42</v>
      </c>
      <c r="I44" s="153">
        <f t="shared" si="12"/>
        <v>0.64948453608247414</v>
      </c>
      <c r="J44" s="6">
        <v>67</v>
      </c>
      <c r="K44" s="153">
        <f t="shared" si="13"/>
        <v>1.036082474226804</v>
      </c>
      <c r="L44" s="6">
        <v>75</v>
      </c>
      <c r="M44" s="154">
        <f t="shared" si="16"/>
        <v>1.1597938144329896</v>
      </c>
      <c r="N44" s="6">
        <v>75</v>
      </c>
      <c r="O44" s="154">
        <f t="shared" si="17"/>
        <v>1.1597938144329896</v>
      </c>
      <c r="P44" s="6">
        <v>76</v>
      </c>
      <c r="Q44" s="154">
        <f t="shared" si="18"/>
        <v>1.1752577319587627</v>
      </c>
      <c r="R44" s="6">
        <v>70</v>
      </c>
      <c r="S44" s="154">
        <f t="shared" si="19"/>
        <v>1.0824742268041236</v>
      </c>
      <c r="T44" s="6">
        <v>73</v>
      </c>
      <c r="U44" s="154">
        <f t="shared" si="20"/>
        <v>1.1288659793814433</v>
      </c>
      <c r="V44" s="6">
        <v>84</v>
      </c>
      <c r="W44" s="155">
        <f t="shared" si="21"/>
        <v>1.2989690721649483</v>
      </c>
      <c r="X44" s="6">
        <v>84</v>
      </c>
      <c r="Y44" s="155">
        <f t="shared" si="22"/>
        <v>1.2989690721649483</v>
      </c>
      <c r="Z44" s="6">
        <v>87</v>
      </c>
      <c r="AA44" s="155">
        <f t="shared" si="23"/>
        <v>1.3453608247422679</v>
      </c>
      <c r="AB44" s="6">
        <v>77</v>
      </c>
      <c r="AC44" s="157">
        <f t="shared" si="24"/>
        <v>1.1907216494845361</v>
      </c>
      <c r="AE44" s="158">
        <v>5</v>
      </c>
      <c r="AF44" s="118">
        <f t="shared" si="25"/>
        <v>7.7319587628865968E-2</v>
      </c>
      <c r="AH44" s="83">
        <f>cálculos2!O44</f>
        <v>10</v>
      </c>
      <c r="AI44" s="161">
        <f t="shared" si="14"/>
        <v>1</v>
      </c>
      <c r="AJ44" s="83">
        <f>cálculos2!P44</f>
        <v>4</v>
      </c>
      <c r="AK44" s="160">
        <f t="shared" si="15"/>
        <v>1</v>
      </c>
    </row>
    <row r="45" spans="1:37">
      <c r="A45" s="99" t="s">
        <v>47</v>
      </c>
      <c r="B45" s="99" t="s">
        <v>90</v>
      </c>
      <c r="C45" s="102">
        <v>1752</v>
      </c>
      <c r="D45" s="6">
        <v>1879</v>
      </c>
      <c r="E45" s="153">
        <f t="shared" si="10"/>
        <v>1.0724885844748859</v>
      </c>
      <c r="F45" s="6">
        <v>1475</v>
      </c>
      <c r="G45" s="153">
        <f t="shared" si="11"/>
        <v>0.84189497716894979</v>
      </c>
      <c r="H45" s="6">
        <v>1227</v>
      </c>
      <c r="I45" s="153">
        <f t="shared" si="12"/>
        <v>0.70034246575342463</v>
      </c>
      <c r="J45" s="6">
        <v>1882</v>
      </c>
      <c r="K45" s="153">
        <f t="shared" si="13"/>
        <v>1.0742009132420092</v>
      </c>
      <c r="L45" s="6">
        <v>1594</v>
      </c>
      <c r="M45" s="154">
        <f t="shared" si="16"/>
        <v>0.90981735159817356</v>
      </c>
      <c r="N45" s="6">
        <v>1556</v>
      </c>
      <c r="O45" s="154">
        <f t="shared" si="17"/>
        <v>0.88812785388127857</v>
      </c>
      <c r="P45" s="6">
        <v>1650</v>
      </c>
      <c r="Q45" s="154">
        <f t="shared" si="18"/>
        <v>0.94178082191780821</v>
      </c>
      <c r="R45" s="6">
        <v>1634</v>
      </c>
      <c r="S45" s="154">
        <f t="shared" si="19"/>
        <v>0.93264840182648401</v>
      </c>
      <c r="T45" s="6">
        <v>1188</v>
      </c>
      <c r="U45" s="154">
        <f t="shared" si="20"/>
        <v>0.67808219178082196</v>
      </c>
      <c r="V45" s="6">
        <v>1475</v>
      </c>
      <c r="W45" s="155">
        <f t="shared" si="21"/>
        <v>0.84189497716894979</v>
      </c>
      <c r="X45" s="6">
        <v>1579</v>
      </c>
      <c r="Y45" s="155">
        <f t="shared" si="22"/>
        <v>0.90125570776255703</v>
      </c>
      <c r="Z45" s="6">
        <v>1532</v>
      </c>
      <c r="AA45" s="155">
        <f t="shared" si="23"/>
        <v>0.87442922374429222</v>
      </c>
      <c r="AB45" s="6">
        <v>1741</v>
      </c>
      <c r="AC45" s="157">
        <f t="shared" si="24"/>
        <v>0.99372146118721461</v>
      </c>
      <c r="AE45" s="158">
        <v>8</v>
      </c>
      <c r="AF45" s="118">
        <f t="shared" si="25"/>
        <v>4.5662100456621002E-3</v>
      </c>
      <c r="AH45" s="83">
        <f>cálculos2!O45</f>
        <v>2</v>
      </c>
      <c r="AI45" s="161">
        <f t="shared" si="14"/>
        <v>0.2</v>
      </c>
      <c r="AJ45" s="83">
        <f>cálculos2!P45</f>
        <v>0</v>
      </c>
      <c r="AK45" s="160">
        <f t="shared" si="15"/>
        <v>0</v>
      </c>
    </row>
    <row r="46" spans="1:37">
      <c r="A46" s="99" t="s">
        <v>47</v>
      </c>
      <c r="B46" s="99" t="s">
        <v>91</v>
      </c>
      <c r="C46" s="102">
        <v>92</v>
      </c>
      <c r="D46" s="6">
        <v>115</v>
      </c>
      <c r="E46" s="153">
        <f t="shared" si="10"/>
        <v>1.25</v>
      </c>
      <c r="F46" s="6">
        <v>74</v>
      </c>
      <c r="G46" s="153">
        <f t="shared" si="11"/>
        <v>0.80434782608695654</v>
      </c>
      <c r="H46" s="6">
        <v>59</v>
      </c>
      <c r="I46" s="153">
        <f t="shared" si="12"/>
        <v>0.64130434782608692</v>
      </c>
      <c r="J46" s="6">
        <v>117</v>
      </c>
      <c r="K46" s="153">
        <f t="shared" si="13"/>
        <v>1.2717391304347827</v>
      </c>
      <c r="L46" s="6">
        <v>94</v>
      </c>
      <c r="M46" s="154">
        <f t="shared" si="16"/>
        <v>1.0217391304347827</v>
      </c>
      <c r="N46" s="6">
        <v>93</v>
      </c>
      <c r="O46" s="154">
        <f t="shared" si="17"/>
        <v>1.0108695652173914</v>
      </c>
      <c r="P46" s="6">
        <v>108</v>
      </c>
      <c r="Q46" s="154">
        <f t="shared" si="18"/>
        <v>1.173913043478261</v>
      </c>
      <c r="R46" s="6">
        <v>102</v>
      </c>
      <c r="S46" s="154">
        <f t="shared" si="19"/>
        <v>1.1086956521739131</v>
      </c>
      <c r="T46" s="6">
        <v>78</v>
      </c>
      <c r="U46" s="154">
        <f t="shared" si="20"/>
        <v>0.84782608695652173</v>
      </c>
      <c r="V46" s="6">
        <v>84</v>
      </c>
      <c r="W46" s="155">
        <f t="shared" si="21"/>
        <v>0.91304347826086951</v>
      </c>
      <c r="X46" s="6">
        <v>79</v>
      </c>
      <c r="Y46" s="155">
        <f t="shared" si="22"/>
        <v>0.85869565217391308</v>
      </c>
      <c r="Z46" s="6">
        <v>79</v>
      </c>
      <c r="AA46" s="155">
        <f t="shared" si="23"/>
        <v>0.85869565217391308</v>
      </c>
      <c r="AB46" s="6">
        <v>109</v>
      </c>
      <c r="AC46" s="157">
        <f t="shared" si="24"/>
        <v>1.1847826086956521</v>
      </c>
      <c r="AE46" s="158">
        <v>3</v>
      </c>
      <c r="AF46" s="118">
        <f t="shared" si="25"/>
        <v>3.2608695652173912E-2</v>
      </c>
      <c r="AH46" s="83">
        <f>cálculos2!O46</f>
        <v>6</v>
      </c>
      <c r="AI46" s="161">
        <f t="shared" si="14"/>
        <v>0.60000000000000009</v>
      </c>
      <c r="AJ46" s="83">
        <f>cálculos2!P46</f>
        <v>3</v>
      </c>
      <c r="AK46" s="160">
        <f t="shared" si="15"/>
        <v>0.75</v>
      </c>
    </row>
    <row r="47" spans="1:37">
      <c r="A47" s="99" t="s">
        <v>49</v>
      </c>
      <c r="B47" s="99" t="s">
        <v>92</v>
      </c>
      <c r="C47" s="102">
        <v>379.33333333333331</v>
      </c>
      <c r="D47" s="6">
        <v>366</v>
      </c>
      <c r="E47" s="153">
        <f t="shared" si="10"/>
        <v>0.96485061511423553</v>
      </c>
      <c r="F47" s="6">
        <v>318</v>
      </c>
      <c r="G47" s="153">
        <f t="shared" si="11"/>
        <v>0.83831282952548336</v>
      </c>
      <c r="H47" s="6">
        <v>255</v>
      </c>
      <c r="I47" s="153">
        <f t="shared" si="12"/>
        <v>0.67223198594024602</v>
      </c>
      <c r="J47" s="6">
        <v>375</v>
      </c>
      <c r="K47" s="153">
        <f t="shared" si="13"/>
        <v>0.98857644991212656</v>
      </c>
      <c r="L47" s="6">
        <v>351</v>
      </c>
      <c r="M47" s="154">
        <f t="shared" si="16"/>
        <v>0.92530755711775048</v>
      </c>
      <c r="N47" s="6">
        <v>354</v>
      </c>
      <c r="O47" s="154">
        <f t="shared" si="17"/>
        <v>0.93321616871704749</v>
      </c>
      <c r="P47" s="6">
        <v>349</v>
      </c>
      <c r="Q47" s="154">
        <f t="shared" si="18"/>
        <v>0.92003514938488584</v>
      </c>
      <c r="R47" s="6">
        <v>361</v>
      </c>
      <c r="S47" s="154">
        <f t="shared" si="19"/>
        <v>0.95166959578207388</v>
      </c>
      <c r="T47" s="6">
        <v>240</v>
      </c>
      <c r="U47" s="154">
        <f t="shared" si="20"/>
        <v>0.63268892794376097</v>
      </c>
      <c r="V47" s="6">
        <v>357</v>
      </c>
      <c r="W47" s="155">
        <f t="shared" si="21"/>
        <v>0.9411247803163445</v>
      </c>
      <c r="X47" s="6">
        <v>346</v>
      </c>
      <c r="Y47" s="155">
        <f t="shared" si="22"/>
        <v>0.91212653778558883</v>
      </c>
      <c r="Z47" s="6">
        <v>402</v>
      </c>
      <c r="AA47" s="155">
        <f t="shared" si="23"/>
        <v>1.0597539543057997</v>
      </c>
      <c r="AB47" s="6">
        <v>378</v>
      </c>
      <c r="AC47" s="157">
        <f t="shared" si="24"/>
        <v>0.99648506151142358</v>
      </c>
      <c r="AE47" s="158">
        <v>0</v>
      </c>
      <c r="AF47" s="118">
        <f t="shared" si="25"/>
        <v>0</v>
      </c>
      <c r="AH47" s="83">
        <f>cálculos2!O47</f>
        <v>4</v>
      </c>
      <c r="AI47" s="161">
        <f t="shared" si="14"/>
        <v>0.4</v>
      </c>
      <c r="AJ47" s="83">
        <f>cálculos2!P47</f>
        <v>0</v>
      </c>
      <c r="AK47" s="160">
        <f t="shared" si="15"/>
        <v>0</v>
      </c>
    </row>
    <row r="48" spans="1:37">
      <c r="A48" s="99" t="s">
        <v>40</v>
      </c>
      <c r="B48" s="99" t="s">
        <v>93</v>
      </c>
      <c r="C48" s="102">
        <v>131.33333333333334</v>
      </c>
      <c r="D48" s="6">
        <v>119</v>
      </c>
      <c r="E48" s="153">
        <f t="shared" si="10"/>
        <v>0.90609137055837552</v>
      </c>
      <c r="F48" s="6">
        <v>93</v>
      </c>
      <c r="G48" s="153">
        <f t="shared" si="11"/>
        <v>0.70812182741116747</v>
      </c>
      <c r="H48" s="6">
        <v>72</v>
      </c>
      <c r="I48" s="153">
        <f t="shared" si="12"/>
        <v>0.54822335025380708</v>
      </c>
      <c r="J48" s="6">
        <v>116</v>
      </c>
      <c r="K48" s="153">
        <f t="shared" si="13"/>
        <v>0.88324873096446699</v>
      </c>
      <c r="L48" s="6">
        <v>126</v>
      </c>
      <c r="M48" s="154">
        <f t="shared" si="16"/>
        <v>0.95939086294416231</v>
      </c>
      <c r="N48" s="6">
        <v>119</v>
      </c>
      <c r="O48" s="154">
        <f t="shared" si="17"/>
        <v>0.90609137055837552</v>
      </c>
      <c r="P48" s="6">
        <v>129</v>
      </c>
      <c r="Q48" s="154">
        <f t="shared" si="18"/>
        <v>0.98223350253807096</v>
      </c>
      <c r="R48" s="6">
        <v>126</v>
      </c>
      <c r="S48" s="154">
        <f t="shared" si="19"/>
        <v>0.95939086294416231</v>
      </c>
      <c r="T48" s="6">
        <v>105</v>
      </c>
      <c r="U48" s="154">
        <f t="shared" si="20"/>
        <v>0.79949238578680193</v>
      </c>
      <c r="V48" s="6">
        <v>115</v>
      </c>
      <c r="W48" s="155">
        <f t="shared" si="21"/>
        <v>0.87563451776649737</v>
      </c>
      <c r="X48" s="6">
        <v>133</v>
      </c>
      <c r="Y48" s="155">
        <f t="shared" si="22"/>
        <v>1.0126903553299491</v>
      </c>
      <c r="Z48" s="6">
        <v>119</v>
      </c>
      <c r="AA48" s="155">
        <f t="shared" si="23"/>
        <v>0.90609137055837552</v>
      </c>
      <c r="AB48" s="6">
        <v>128</v>
      </c>
      <c r="AC48" s="157">
        <f t="shared" si="24"/>
        <v>0.97461928934010145</v>
      </c>
      <c r="AE48" s="158">
        <v>4</v>
      </c>
      <c r="AF48" s="118">
        <f t="shared" si="25"/>
        <v>3.045685279187817E-2</v>
      </c>
      <c r="AH48" s="83">
        <f>cálculos2!O48</f>
        <v>5</v>
      </c>
      <c r="AI48" s="161">
        <f t="shared" si="14"/>
        <v>0.5</v>
      </c>
      <c r="AJ48" s="83">
        <f>cálculos2!P48</f>
        <v>3</v>
      </c>
      <c r="AK48" s="160">
        <f t="shared" si="15"/>
        <v>0.75</v>
      </c>
    </row>
    <row r="49" spans="1:37">
      <c r="A49" s="99" t="s">
        <v>47</v>
      </c>
      <c r="B49" s="99" t="s">
        <v>94</v>
      </c>
      <c r="C49" s="102">
        <v>96.666666666666671</v>
      </c>
      <c r="D49" s="6">
        <v>93</v>
      </c>
      <c r="E49" s="153">
        <f t="shared" si="10"/>
        <v>0.9620689655172413</v>
      </c>
      <c r="F49" s="6">
        <v>63</v>
      </c>
      <c r="G49" s="153">
        <f t="shared" si="11"/>
        <v>0.65172413793103445</v>
      </c>
      <c r="H49" s="6">
        <v>49</v>
      </c>
      <c r="I49" s="153">
        <f t="shared" si="12"/>
        <v>0.50689655172413794</v>
      </c>
      <c r="J49" s="6">
        <v>95</v>
      </c>
      <c r="K49" s="153">
        <f t="shared" si="13"/>
        <v>0.98275862068965514</v>
      </c>
      <c r="L49" s="6">
        <v>100</v>
      </c>
      <c r="M49" s="154">
        <f t="shared" si="16"/>
        <v>1.0344827586206895</v>
      </c>
      <c r="N49" s="6">
        <v>101</v>
      </c>
      <c r="O49" s="154">
        <f t="shared" si="17"/>
        <v>1.0448275862068965</v>
      </c>
      <c r="P49" s="6">
        <v>110</v>
      </c>
      <c r="Q49" s="154">
        <f t="shared" si="18"/>
        <v>1.1379310344827587</v>
      </c>
      <c r="R49" s="6">
        <v>106</v>
      </c>
      <c r="S49" s="154">
        <f t="shared" si="19"/>
        <v>1.096551724137931</v>
      </c>
      <c r="T49" s="6">
        <v>104</v>
      </c>
      <c r="U49" s="154">
        <f t="shared" si="20"/>
        <v>1.0758620689655172</v>
      </c>
      <c r="V49" s="6">
        <v>110</v>
      </c>
      <c r="W49" s="155">
        <f t="shared" si="21"/>
        <v>1.1379310344827587</v>
      </c>
      <c r="X49" s="6">
        <v>117</v>
      </c>
      <c r="Y49" s="155">
        <f t="shared" si="22"/>
        <v>1.2103448275862068</v>
      </c>
      <c r="Z49" s="6">
        <v>114</v>
      </c>
      <c r="AA49" s="155">
        <f t="shared" si="23"/>
        <v>1.1793103448275861</v>
      </c>
      <c r="AB49" s="6">
        <v>109</v>
      </c>
      <c r="AC49" s="157">
        <f t="shared" si="24"/>
        <v>1.1275862068965516</v>
      </c>
      <c r="AE49" s="158">
        <v>10</v>
      </c>
      <c r="AF49" s="118">
        <f t="shared" si="25"/>
        <v>0.10344827586206896</v>
      </c>
      <c r="AH49" s="83">
        <f>cálculos2!O49</f>
        <v>10</v>
      </c>
      <c r="AI49" s="161">
        <f t="shared" si="14"/>
        <v>1</v>
      </c>
      <c r="AJ49" s="83">
        <f>cálculos2!P49</f>
        <v>4</v>
      </c>
      <c r="AK49" s="160">
        <f t="shared" si="15"/>
        <v>1</v>
      </c>
    </row>
    <row r="50" spans="1:37">
      <c r="A50" s="99" t="s">
        <v>49</v>
      </c>
      <c r="B50" s="99" t="s">
        <v>95</v>
      </c>
      <c r="C50" s="102">
        <v>176</v>
      </c>
      <c r="D50" s="6">
        <v>186</v>
      </c>
      <c r="E50" s="153">
        <f t="shared" si="10"/>
        <v>1.0568181818181819</v>
      </c>
      <c r="F50" s="6">
        <v>150</v>
      </c>
      <c r="G50" s="153">
        <f t="shared" si="11"/>
        <v>0.85227272727272729</v>
      </c>
      <c r="H50" s="6">
        <v>91</v>
      </c>
      <c r="I50" s="153">
        <f t="shared" si="12"/>
        <v>0.51704545454545459</v>
      </c>
      <c r="J50" s="6">
        <v>192</v>
      </c>
      <c r="K50" s="153">
        <f t="shared" si="13"/>
        <v>1.0909090909090908</v>
      </c>
      <c r="L50" s="6">
        <v>154</v>
      </c>
      <c r="M50" s="154">
        <f t="shared" si="16"/>
        <v>0.875</v>
      </c>
      <c r="N50" s="6">
        <v>154</v>
      </c>
      <c r="O50" s="154">
        <f t="shared" si="17"/>
        <v>0.875</v>
      </c>
      <c r="P50" s="6">
        <v>136</v>
      </c>
      <c r="Q50" s="154">
        <f t="shared" si="18"/>
        <v>0.77272727272727271</v>
      </c>
      <c r="R50" s="6">
        <v>148</v>
      </c>
      <c r="S50" s="154">
        <f t="shared" si="19"/>
        <v>0.84090909090909094</v>
      </c>
      <c r="T50" s="6">
        <v>134</v>
      </c>
      <c r="U50" s="154">
        <f t="shared" si="20"/>
        <v>0.76136363636363635</v>
      </c>
      <c r="V50" s="6">
        <v>175</v>
      </c>
      <c r="W50" s="155">
        <f t="shared" si="21"/>
        <v>0.99431818181818177</v>
      </c>
      <c r="X50" s="6">
        <v>205</v>
      </c>
      <c r="Y50" s="155">
        <f t="shared" si="22"/>
        <v>1.1647727272727273</v>
      </c>
      <c r="Z50" s="6">
        <v>172</v>
      </c>
      <c r="AA50" s="155">
        <f t="shared" si="23"/>
        <v>0.97727272727272729</v>
      </c>
      <c r="AB50" s="6">
        <v>149</v>
      </c>
      <c r="AC50" s="157">
        <f t="shared" si="24"/>
        <v>0.84659090909090906</v>
      </c>
      <c r="AE50" s="158">
        <v>5</v>
      </c>
      <c r="AF50" s="118">
        <f t="shared" si="25"/>
        <v>2.8409090909090908E-2</v>
      </c>
      <c r="AH50" s="83">
        <f>cálculos2!O50</f>
        <v>4</v>
      </c>
      <c r="AI50" s="161">
        <f t="shared" si="14"/>
        <v>0.4</v>
      </c>
      <c r="AJ50" s="83">
        <f>cálculos2!P50</f>
        <v>1</v>
      </c>
      <c r="AK50" s="160">
        <f t="shared" si="15"/>
        <v>0.25</v>
      </c>
    </row>
    <row r="51" spans="1:37">
      <c r="A51" s="99" t="s">
        <v>43</v>
      </c>
      <c r="B51" s="99" t="s">
        <v>96</v>
      </c>
      <c r="C51" s="102">
        <v>154</v>
      </c>
      <c r="D51" s="6">
        <v>148</v>
      </c>
      <c r="E51" s="153">
        <f t="shared" si="10"/>
        <v>0.96103896103896103</v>
      </c>
      <c r="F51" s="6">
        <v>113</v>
      </c>
      <c r="G51" s="153">
        <f t="shared" si="11"/>
        <v>0.73376623376623373</v>
      </c>
      <c r="H51" s="6">
        <v>109</v>
      </c>
      <c r="I51" s="153">
        <f t="shared" si="12"/>
        <v>0.70779220779220775</v>
      </c>
      <c r="J51" s="6">
        <v>147</v>
      </c>
      <c r="K51" s="153">
        <f t="shared" si="13"/>
        <v>0.95454545454545459</v>
      </c>
      <c r="L51" s="6">
        <v>178</v>
      </c>
      <c r="M51" s="154">
        <f t="shared" si="16"/>
        <v>1.1558441558441559</v>
      </c>
      <c r="N51" s="6">
        <v>180</v>
      </c>
      <c r="O51" s="154">
        <f t="shared" si="17"/>
        <v>1.1688311688311688</v>
      </c>
      <c r="P51" s="6">
        <v>157</v>
      </c>
      <c r="Q51" s="154">
        <f t="shared" si="18"/>
        <v>1.0194805194805194</v>
      </c>
      <c r="R51" s="6">
        <v>168</v>
      </c>
      <c r="S51" s="154">
        <f t="shared" si="19"/>
        <v>1.0909090909090908</v>
      </c>
      <c r="T51" s="6">
        <v>142</v>
      </c>
      <c r="U51" s="154">
        <f t="shared" si="20"/>
        <v>0.92207792207792205</v>
      </c>
      <c r="V51" s="6">
        <v>151</v>
      </c>
      <c r="W51" s="155">
        <f t="shared" si="21"/>
        <v>0.98051948051948057</v>
      </c>
      <c r="X51" s="6">
        <v>157</v>
      </c>
      <c r="Y51" s="155">
        <f t="shared" si="22"/>
        <v>1.0194805194805194</v>
      </c>
      <c r="Z51" s="6">
        <v>151</v>
      </c>
      <c r="AA51" s="155">
        <f t="shared" si="23"/>
        <v>0.98051948051948057</v>
      </c>
      <c r="AB51" s="6">
        <v>181</v>
      </c>
      <c r="AC51" s="157">
        <f t="shared" si="24"/>
        <v>1.1753246753246753</v>
      </c>
      <c r="AE51" s="158">
        <v>1</v>
      </c>
      <c r="AF51" s="118">
        <f t="shared" si="25"/>
        <v>6.4935064935064939E-3</v>
      </c>
      <c r="AH51" s="83">
        <f>cálculos2!O51</f>
        <v>9</v>
      </c>
      <c r="AI51" s="161">
        <f t="shared" si="14"/>
        <v>0.9</v>
      </c>
      <c r="AJ51" s="83">
        <f>cálculos2!P51</f>
        <v>4</v>
      </c>
      <c r="AK51" s="160">
        <f t="shared" si="15"/>
        <v>1</v>
      </c>
    </row>
    <row r="52" spans="1:37">
      <c r="A52" s="99" t="s">
        <v>43</v>
      </c>
      <c r="B52" s="99" t="s">
        <v>97</v>
      </c>
      <c r="C52" s="102">
        <v>46.666666666666664</v>
      </c>
      <c r="D52" s="6">
        <v>57</v>
      </c>
      <c r="E52" s="153">
        <f t="shared" si="10"/>
        <v>1.2214285714285715</v>
      </c>
      <c r="F52" s="6">
        <v>54</v>
      </c>
      <c r="G52" s="153">
        <f t="shared" si="11"/>
        <v>1.1571428571428573</v>
      </c>
      <c r="H52" s="6">
        <v>52</v>
      </c>
      <c r="I52" s="153">
        <f t="shared" si="12"/>
        <v>1.1142857142857143</v>
      </c>
      <c r="J52" s="6">
        <v>56</v>
      </c>
      <c r="K52" s="153">
        <f t="shared" si="13"/>
        <v>1.2</v>
      </c>
      <c r="L52" s="6">
        <v>34</v>
      </c>
      <c r="M52" s="154">
        <f t="shared" si="16"/>
        <v>0.72857142857142865</v>
      </c>
      <c r="N52" s="6">
        <v>27</v>
      </c>
      <c r="O52" s="154">
        <f t="shared" si="17"/>
        <v>0.57857142857142863</v>
      </c>
      <c r="P52" s="6">
        <v>35</v>
      </c>
      <c r="Q52" s="154">
        <f t="shared" si="18"/>
        <v>0.75</v>
      </c>
      <c r="R52" s="6">
        <v>35</v>
      </c>
      <c r="S52" s="154">
        <f t="shared" si="19"/>
        <v>0.75</v>
      </c>
      <c r="T52" s="6">
        <v>23</v>
      </c>
      <c r="U52" s="154">
        <f t="shared" si="20"/>
        <v>0.49285714285714288</v>
      </c>
      <c r="V52" s="6">
        <v>39</v>
      </c>
      <c r="W52" s="155">
        <f t="shared" si="21"/>
        <v>0.83571428571428574</v>
      </c>
      <c r="X52" s="6">
        <v>32</v>
      </c>
      <c r="Y52" s="155">
        <f t="shared" si="22"/>
        <v>0.68571428571428572</v>
      </c>
      <c r="Z52" s="6">
        <v>40</v>
      </c>
      <c r="AA52" s="155">
        <f t="shared" si="23"/>
        <v>0.85714285714285721</v>
      </c>
      <c r="AB52" s="6">
        <v>41</v>
      </c>
      <c r="AC52" s="157">
        <f t="shared" si="24"/>
        <v>0.87857142857142867</v>
      </c>
      <c r="AE52" s="158">
        <v>0</v>
      </c>
      <c r="AF52" s="118">
        <f t="shared" si="25"/>
        <v>0</v>
      </c>
      <c r="AH52" s="83">
        <f>cálculos2!O52</f>
        <v>1</v>
      </c>
      <c r="AI52" s="161">
        <f t="shared" si="14"/>
        <v>0.1</v>
      </c>
      <c r="AJ52" s="83">
        <f>cálculos2!P52</f>
        <v>0</v>
      </c>
      <c r="AK52" s="160">
        <f t="shared" si="15"/>
        <v>0</v>
      </c>
    </row>
    <row r="53" spans="1:37">
      <c r="A53" s="99" t="s">
        <v>49</v>
      </c>
      <c r="B53" s="99" t="s">
        <v>98</v>
      </c>
      <c r="C53" s="102">
        <v>146</v>
      </c>
      <c r="D53" s="6">
        <v>163</v>
      </c>
      <c r="E53" s="153">
        <f t="shared" si="10"/>
        <v>1.1164383561643836</v>
      </c>
      <c r="F53" s="6">
        <v>91</v>
      </c>
      <c r="G53" s="153">
        <f t="shared" si="11"/>
        <v>0.62328767123287676</v>
      </c>
      <c r="H53" s="6">
        <v>54</v>
      </c>
      <c r="I53" s="153">
        <f t="shared" si="12"/>
        <v>0.36986301369863012</v>
      </c>
      <c r="J53" s="6">
        <v>168</v>
      </c>
      <c r="K53" s="153">
        <f t="shared" si="13"/>
        <v>1.1506849315068493</v>
      </c>
      <c r="L53" s="6">
        <v>185</v>
      </c>
      <c r="M53" s="154">
        <f t="shared" si="16"/>
        <v>1.2671232876712328</v>
      </c>
      <c r="N53" s="6">
        <v>186</v>
      </c>
      <c r="O53" s="154">
        <f t="shared" si="17"/>
        <v>1.273972602739726</v>
      </c>
      <c r="P53" s="6">
        <v>160</v>
      </c>
      <c r="Q53" s="154">
        <f t="shared" si="18"/>
        <v>1.095890410958904</v>
      </c>
      <c r="R53" s="6">
        <v>178</v>
      </c>
      <c r="S53" s="154">
        <f t="shared" si="19"/>
        <v>1.2191780821917808</v>
      </c>
      <c r="T53" s="6">
        <v>164</v>
      </c>
      <c r="U53" s="154">
        <f t="shared" si="20"/>
        <v>1.1232876712328768</v>
      </c>
      <c r="V53" s="6">
        <v>161</v>
      </c>
      <c r="W53" s="155">
        <f t="shared" si="21"/>
        <v>1.1027397260273972</v>
      </c>
      <c r="X53" s="6">
        <v>175</v>
      </c>
      <c r="Y53" s="155">
        <f t="shared" si="22"/>
        <v>1.1986301369863013</v>
      </c>
      <c r="Z53" s="6">
        <v>200</v>
      </c>
      <c r="AA53" s="155">
        <f t="shared" si="23"/>
        <v>1.3698630136986301</v>
      </c>
      <c r="AB53" s="6">
        <v>185</v>
      </c>
      <c r="AC53" s="157">
        <f t="shared" si="24"/>
        <v>1.2671232876712328</v>
      </c>
      <c r="AE53" s="158">
        <v>2</v>
      </c>
      <c r="AF53" s="118">
        <f t="shared" si="25"/>
        <v>1.3698630136986301E-2</v>
      </c>
      <c r="AH53" s="83">
        <f>cálculos2!O53</f>
        <v>10</v>
      </c>
      <c r="AI53" s="161">
        <f t="shared" si="14"/>
        <v>1</v>
      </c>
      <c r="AJ53" s="83">
        <f>cálculos2!P53</f>
        <v>4</v>
      </c>
      <c r="AK53" s="160">
        <f t="shared" si="15"/>
        <v>1</v>
      </c>
    </row>
    <row r="54" spans="1:37">
      <c r="A54" s="99" t="s">
        <v>49</v>
      </c>
      <c r="B54" s="99" t="s">
        <v>99</v>
      </c>
      <c r="C54" s="102">
        <v>96.666666666666671</v>
      </c>
      <c r="D54" s="6">
        <v>93</v>
      </c>
      <c r="E54" s="153">
        <f t="shared" si="10"/>
        <v>0.9620689655172413</v>
      </c>
      <c r="F54" s="6">
        <v>71</v>
      </c>
      <c r="G54" s="153">
        <f t="shared" si="11"/>
        <v>0.73448275862068957</v>
      </c>
      <c r="H54" s="6">
        <v>35</v>
      </c>
      <c r="I54" s="153">
        <f t="shared" si="12"/>
        <v>0.36206896551724138</v>
      </c>
      <c r="J54" s="6">
        <v>94</v>
      </c>
      <c r="K54" s="153">
        <f t="shared" si="13"/>
        <v>0.97241379310344822</v>
      </c>
      <c r="L54" s="6">
        <v>94</v>
      </c>
      <c r="M54" s="154">
        <f t="shared" si="16"/>
        <v>0.97241379310344822</v>
      </c>
      <c r="N54" s="6">
        <v>92</v>
      </c>
      <c r="O54" s="154">
        <f t="shared" si="17"/>
        <v>0.95172413793103439</v>
      </c>
      <c r="P54" s="6">
        <v>92</v>
      </c>
      <c r="Q54" s="154">
        <f t="shared" si="18"/>
        <v>0.95172413793103439</v>
      </c>
      <c r="R54" s="6">
        <v>96</v>
      </c>
      <c r="S54" s="154">
        <f t="shared" si="19"/>
        <v>0.99310344827586206</v>
      </c>
      <c r="T54" s="6">
        <v>90</v>
      </c>
      <c r="U54" s="154">
        <f t="shared" si="20"/>
        <v>0.93103448275862066</v>
      </c>
      <c r="V54" s="6">
        <v>109</v>
      </c>
      <c r="W54" s="155">
        <f t="shared" si="21"/>
        <v>1.1275862068965516</v>
      </c>
      <c r="X54" s="6">
        <v>115</v>
      </c>
      <c r="Y54" s="155">
        <f t="shared" si="22"/>
        <v>1.1896551724137931</v>
      </c>
      <c r="Z54" s="6">
        <v>109</v>
      </c>
      <c r="AA54" s="155">
        <f t="shared" si="23"/>
        <v>1.1275862068965516</v>
      </c>
      <c r="AB54" s="6">
        <v>96</v>
      </c>
      <c r="AC54" s="157">
        <f t="shared" si="24"/>
        <v>0.99310344827586206</v>
      </c>
      <c r="AE54" s="158">
        <v>3</v>
      </c>
      <c r="AF54" s="118">
        <f t="shared" si="25"/>
        <v>3.1034482758620689E-2</v>
      </c>
      <c r="AH54" s="83">
        <f>cálculos2!O54</f>
        <v>9</v>
      </c>
      <c r="AI54" s="161">
        <f t="shared" si="14"/>
        <v>0.9</v>
      </c>
      <c r="AJ54" s="83">
        <f>cálculos2!P54</f>
        <v>4</v>
      </c>
      <c r="AK54" s="160">
        <f t="shared" si="15"/>
        <v>1</v>
      </c>
    </row>
    <row r="55" spans="1:37">
      <c r="A55" s="99" t="s">
        <v>43</v>
      </c>
      <c r="B55" s="99" t="s">
        <v>100</v>
      </c>
      <c r="C55" s="102">
        <v>440</v>
      </c>
      <c r="D55" s="6">
        <v>482</v>
      </c>
      <c r="E55" s="153">
        <f t="shared" si="10"/>
        <v>1.0954545454545455</v>
      </c>
      <c r="F55" s="6">
        <v>411</v>
      </c>
      <c r="G55" s="153">
        <f t="shared" si="11"/>
        <v>0.93409090909090908</v>
      </c>
      <c r="H55" s="6">
        <v>393</v>
      </c>
      <c r="I55" s="153">
        <f t="shared" si="12"/>
        <v>0.89318181818181819</v>
      </c>
      <c r="J55" s="6">
        <v>464</v>
      </c>
      <c r="K55" s="153">
        <f t="shared" si="13"/>
        <v>1.0545454545454545</v>
      </c>
      <c r="L55" s="6">
        <v>425</v>
      </c>
      <c r="M55" s="154">
        <f t="shared" si="16"/>
        <v>0.96590909090909094</v>
      </c>
      <c r="N55" s="6">
        <v>430</v>
      </c>
      <c r="O55" s="154">
        <f t="shared" si="17"/>
        <v>0.97727272727272729</v>
      </c>
      <c r="P55" s="6">
        <v>435</v>
      </c>
      <c r="Q55" s="154">
        <f t="shared" si="18"/>
        <v>0.98863636363636365</v>
      </c>
      <c r="R55" s="6">
        <v>437</v>
      </c>
      <c r="S55" s="154">
        <f t="shared" si="19"/>
        <v>0.99318181818181817</v>
      </c>
      <c r="T55" s="6">
        <v>369</v>
      </c>
      <c r="U55" s="154">
        <f t="shared" si="20"/>
        <v>0.83863636363636362</v>
      </c>
      <c r="V55" s="6">
        <v>435</v>
      </c>
      <c r="W55" s="155">
        <f t="shared" si="21"/>
        <v>0.98863636363636365</v>
      </c>
      <c r="X55" s="6">
        <v>464</v>
      </c>
      <c r="Y55" s="155">
        <f t="shared" si="22"/>
        <v>1.0545454545454545</v>
      </c>
      <c r="Z55" s="6">
        <v>458</v>
      </c>
      <c r="AA55" s="155">
        <f t="shared" si="23"/>
        <v>1.040909090909091</v>
      </c>
      <c r="AB55" s="6">
        <v>455</v>
      </c>
      <c r="AC55" s="157">
        <f t="shared" si="24"/>
        <v>1.0340909090909092</v>
      </c>
      <c r="AE55" s="158">
        <v>7</v>
      </c>
      <c r="AF55" s="118">
        <f t="shared" si="25"/>
        <v>1.5909090909090907E-2</v>
      </c>
      <c r="AH55" s="83">
        <f>cálculos2!O55</f>
        <v>9</v>
      </c>
      <c r="AI55" s="161">
        <f t="shared" si="14"/>
        <v>0.9</v>
      </c>
      <c r="AJ55" s="83">
        <f>cálculos2!P55</f>
        <v>4</v>
      </c>
      <c r="AK55" s="160">
        <f t="shared" si="15"/>
        <v>1</v>
      </c>
    </row>
    <row r="56" spans="1:37">
      <c r="A56" s="99" t="s">
        <v>47</v>
      </c>
      <c r="B56" s="99" t="s">
        <v>101</v>
      </c>
      <c r="C56" s="102">
        <v>133.33333333333334</v>
      </c>
      <c r="D56" s="6">
        <v>139</v>
      </c>
      <c r="E56" s="153">
        <f t="shared" si="10"/>
        <v>1.0425</v>
      </c>
      <c r="F56" s="6">
        <v>85</v>
      </c>
      <c r="G56" s="153">
        <f t="shared" si="11"/>
        <v>0.63749999999999996</v>
      </c>
      <c r="H56" s="6">
        <v>69</v>
      </c>
      <c r="I56" s="153">
        <f t="shared" si="12"/>
        <v>0.51749999999999996</v>
      </c>
      <c r="J56" s="6">
        <v>141</v>
      </c>
      <c r="K56" s="153">
        <f t="shared" si="13"/>
        <v>1.0574999999999999</v>
      </c>
      <c r="L56" s="6">
        <v>122</v>
      </c>
      <c r="M56" s="154">
        <f t="shared" si="16"/>
        <v>0.91499999999999992</v>
      </c>
      <c r="N56" s="6">
        <v>120</v>
      </c>
      <c r="O56" s="154">
        <f t="shared" si="17"/>
        <v>0.89999999999999991</v>
      </c>
      <c r="P56" s="6">
        <v>123</v>
      </c>
      <c r="Q56" s="154">
        <f t="shared" si="18"/>
        <v>0.92249999999999999</v>
      </c>
      <c r="R56" s="6">
        <v>127</v>
      </c>
      <c r="S56" s="154">
        <f t="shared" si="19"/>
        <v>0.9524999999999999</v>
      </c>
      <c r="T56" s="6">
        <v>127</v>
      </c>
      <c r="U56" s="154">
        <f t="shared" si="20"/>
        <v>0.9524999999999999</v>
      </c>
      <c r="V56" s="6">
        <v>154</v>
      </c>
      <c r="W56" s="155">
        <f t="shared" si="21"/>
        <v>1.155</v>
      </c>
      <c r="X56" s="6">
        <v>144</v>
      </c>
      <c r="Y56" s="155">
        <f t="shared" si="22"/>
        <v>1.0799999999999998</v>
      </c>
      <c r="Z56" s="6">
        <v>156</v>
      </c>
      <c r="AA56" s="155">
        <f t="shared" si="23"/>
        <v>1.17</v>
      </c>
      <c r="AB56" s="6">
        <v>130</v>
      </c>
      <c r="AC56" s="157">
        <f t="shared" si="24"/>
        <v>0.97499999999999998</v>
      </c>
      <c r="AE56" s="158">
        <v>3</v>
      </c>
      <c r="AF56" s="118">
        <f t="shared" si="25"/>
        <v>2.2499999999999999E-2</v>
      </c>
      <c r="AH56" s="83">
        <f>cálculos2!O56</f>
        <v>7</v>
      </c>
      <c r="AI56" s="161">
        <f t="shared" si="14"/>
        <v>0.70000000000000007</v>
      </c>
      <c r="AJ56" s="83">
        <f>cálculos2!P56</f>
        <v>1</v>
      </c>
      <c r="AK56" s="160">
        <f t="shared" si="15"/>
        <v>0.25</v>
      </c>
    </row>
    <row r="57" spans="1:37">
      <c r="A57" s="99" t="s">
        <v>43</v>
      </c>
      <c r="B57" s="99" t="s">
        <v>102</v>
      </c>
      <c r="C57" s="102">
        <v>218.66666666666666</v>
      </c>
      <c r="D57" s="6">
        <v>230</v>
      </c>
      <c r="E57" s="153">
        <f t="shared" si="10"/>
        <v>1.0518292682926829</v>
      </c>
      <c r="F57" s="6">
        <v>209</v>
      </c>
      <c r="G57" s="153">
        <f t="shared" si="11"/>
        <v>0.95579268292682928</v>
      </c>
      <c r="H57" s="6">
        <v>207</v>
      </c>
      <c r="I57" s="153">
        <f t="shared" si="12"/>
        <v>0.94664634146341464</v>
      </c>
      <c r="J57" s="6">
        <v>229</v>
      </c>
      <c r="K57" s="153">
        <f t="shared" si="13"/>
        <v>1.0472560975609757</v>
      </c>
      <c r="L57" s="6">
        <v>231</v>
      </c>
      <c r="M57" s="154">
        <f t="shared" si="16"/>
        <v>1.0564024390243902</v>
      </c>
      <c r="N57" s="6">
        <v>231</v>
      </c>
      <c r="O57" s="154">
        <f t="shared" si="17"/>
        <v>1.0564024390243902</v>
      </c>
      <c r="P57" s="6">
        <v>214</v>
      </c>
      <c r="Q57" s="154">
        <f t="shared" si="18"/>
        <v>0.97865853658536595</v>
      </c>
      <c r="R57" s="6">
        <v>209</v>
      </c>
      <c r="S57" s="154">
        <f t="shared" si="19"/>
        <v>0.95579268292682928</v>
      </c>
      <c r="T57" s="6">
        <v>186</v>
      </c>
      <c r="U57" s="154">
        <f t="shared" si="20"/>
        <v>0.85060975609756106</v>
      </c>
      <c r="V57" s="6">
        <v>225</v>
      </c>
      <c r="W57" s="155">
        <f t="shared" si="21"/>
        <v>1.0289634146341464</v>
      </c>
      <c r="X57" s="6">
        <v>258</v>
      </c>
      <c r="Y57" s="155">
        <f t="shared" si="22"/>
        <v>1.1798780487804879</v>
      </c>
      <c r="Z57" s="6">
        <v>224</v>
      </c>
      <c r="AA57" s="155">
        <f t="shared" si="23"/>
        <v>1.024390243902439</v>
      </c>
      <c r="AB57" s="6">
        <v>221</v>
      </c>
      <c r="AC57" s="157">
        <f t="shared" si="24"/>
        <v>1.0106707317073171</v>
      </c>
      <c r="AE57" s="158">
        <v>0</v>
      </c>
      <c r="AF57" s="118">
        <f t="shared" si="25"/>
        <v>0</v>
      </c>
      <c r="AH57" s="83">
        <f>cálculos2!O57</f>
        <v>9</v>
      </c>
      <c r="AI57" s="161">
        <f t="shared" si="14"/>
        <v>0.9</v>
      </c>
      <c r="AJ57" s="83">
        <f>cálculos2!P57</f>
        <v>4</v>
      </c>
      <c r="AK57" s="160">
        <f t="shared" si="15"/>
        <v>1</v>
      </c>
    </row>
    <row r="58" spans="1:37">
      <c r="A58" s="99" t="s">
        <v>43</v>
      </c>
      <c r="B58" s="99" t="s">
        <v>103</v>
      </c>
      <c r="C58" s="102">
        <v>210</v>
      </c>
      <c r="D58" s="6">
        <v>235</v>
      </c>
      <c r="E58" s="153">
        <f t="shared" si="10"/>
        <v>1.1190476190476191</v>
      </c>
      <c r="F58" s="6">
        <v>224</v>
      </c>
      <c r="G58" s="153">
        <f t="shared" si="11"/>
        <v>1.0666666666666667</v>
      </c>
      <c r="H58" s="6">
        <v>224</v>
      </c>
      <c r="I58" s="153">
        <f t="shared" si="12"/>
        <v>1.0666666666666667</v>
      </c>
      <c r="J58" s="6">
        <v>226</v>
      </c>
      <c r="K58" s="153">
        <f t="shared" si="13"/>
        <v>1.0761904761904761</v>
      </c>
      <c r="L58" s="6">
        <v>225</v>
      </c>
      <c r="M58" s="154">
        <f t="shared" si="16"/>
        <v>1.0714285714285714</v>
      </c>
      <c r="N58" s="6">
        <v>225</v>
      </c>
      <c r="O58" s="154">
        <f t="shared" si="17"/>
        <v>1.0714285714285714</v>
      </c>
      <c r="P58" s="6">
        <v>213</v>
      </c>
      <c r="Q58" s="154">
        <f t="shared" si="18"/>
        <v>1.0142857142857142</v>
      </c>
      <c r="R58" s="6">
        <v>224</v>
      </c>
      <c r="S58" s="154">
        <f t="shared" si="19"/>
        <v>1.0666666666666667</v>
      </c>
      <c r="T58" s="6">
        <v>172</v>
      </c>
      <c r="U58" s="154">
        <f t="shared" si="20"/>
        <v>0.81904761904761902</v>
      </c>
      <c r="V58" s="6">
        <v>210</v>
      </c>
      <c r="W58" s="155">
        <f t="shared" si="21"/>
        <v>1</v>
      </c>
      <c r="X58" s="6">
        <v>246</v>
      </c>
      <c r="Y58" s="155">
        <f t="shared" si="22"/>
        <v>1.1714285714285715</v>
      </c>
      <c r="Z58" s="6">
        <v>181</v>
      </c>
      <c r="AA58" s="155">
        <f t="shared" si="23"/>
        <v>0.86190476190476195</v>
      </c>
      <c r="AB58" s="6">
        <v>225</v>
      </c>
      <c r="AC58" s="157">
        <f t="shared" si="24"/>
        <v>1.0714285714285714</v>
      </c>
      <c r="AE58" s="158">
        <v>3</v>
      </c>
      <c r="AF58" s="118">
        <f t="shared" si="25"/>
        <v>1.4285714285714285E-2</v>
      </c>
      <c r="AH58" s="83">
        <f>cálculos2!O58</f>
        <v>8</v>
      </c>
      <c r="AI58" s="161">
        <f t="shared" si="14"/>
        <v>0.8</v>
      </c>
      <c r="AJ58" s="83">
        <f>cálculos2!P58</f>
        <v>4</v>
      </c>
      <c r="AK58" s="160">
        <f t="shared" si="15"/>
        <v>1</v>
      </c>
    </row>
    <row r="59" spans="1:37">
      <c r="A59" s="99" t="s">
        <v>49</v>
      </c>
      <c r="B59" s="99" t="s">
        <v>104</v>
      </c>
      <c r="C59" s="102">
        <v>195.33333333333334</v>
      </c>
      <c r="D59" s="6">
        <v>194</v>
      </c>
      <c r="E59" s="153">
        <f t="shared" si="10"/>
        <v>0.993174061433447</v>
      </c>
      <c r="F59" s="6">
        <v>176</v>
      </c>
      <c r="G59" s="153">
        <f t="shared" si="11"/>
        <v>0.90102389078498291</v>
      </c>
      <c r="H59" s="6">
        <v>135</v>
      </c>
      <c r="I59" s="153">
        <f t="shared" si="12"/>
        <v>0.69112627986348119</v>
      </c>
      <c r="J59" s="6">
        <v>184</v>
      </c>
      <c r="K59" s="153">
        <f t="shared" si="13"/>
        <v>0.94197952218430026</v>
      </c>
      <c r="L59" s="6">
        <v>169</v>
      </c>
      <c r="M59" s="154">
        <f t="shared" si="16"/>
        <v>0.8651877133105802</v>
      </c>
      <c r="N59" s="6">
        <v>163</v>
      </c>
      <c r="O59" s="154">
        <f t="shared" si="17"/>
        <v>0.83447098976109213</v>
      </c>
      <c r="P59" s="6">
        <v>154</v>
      </c>
      <c r="Q59" s="154">
        <f t="shared" si="18"/>
        <v>0.78839590443686003</v>
      </c>
      <c r="R59" s="6">
        <v>163</v>
      </c>
      <c r="S59" s="154">
        <f t="shared" si="19"/>
        <v>0.83447098976109213</v>
      </c>
      <c r="T59" s="6">
        <v>129</v>
      </c>
      <c r="U59" s="154">
        <f t="shared" si="20"/>
        <v>0.66040955631399312</v>
      </c>
      <c r="V59" s="6">
        <v>196</v>
      </c>
      <c r="W59" s="155">
        <f t="shared" si="21"/>
        <v>1.0034129692832765</v>
      </c>
      <c r="X59" s="6">
        <v>205</v>
      </c>
      <c r="Y59" s="155">
        <f t="shared" si="22"/>
        <v>1.0494880546075085</v>
      </c>
      <c r="Z59" s="6">
        <v>188</v>
      </c>
      <c r="AA59" s="155">
        <f t="shared" si="23"/>
        <v>0.96245733788395904</v>
      </c>
      <c r="AB59" s="6">
        <v>161</v>
      </c>
      <c r="AC59" s="157">
        <f t="shared" si="24"/>
        <v>0.82423208191126274</v>
      </c>
      <c r="AE59" s="158">
        <v>7</v>
      </c>
      <c r="AF59" s="118">
        <f t="shared" si="25"/>
        <v>3.5836177474402729E-2</v>
      </c>
      <c r="AH59" s="83">
        <f>cálculos2!O59</f>
        <v>4</v>
      </c>
      <c r="AI59" s="161">
        <f t="shared" si="14"/>
        <v>0.4</v>
      </c>
      <c r="AJ59" s="83">
        <f>cálculos2!P59</f>
        <v>1</v>
      </c>
      <c r="AK59" s="160">
        <f t="shared" si="15"/>
        <v>0.25</v>
      </c>
    </row>
    <row r="60" spans="1:37">
      <c r="A60" s="99" t="s">
        <v>43</v>
      </c>
      <c r="B60" s="99" t="s">
        <v>105</v>
      </c>
      <c r="C60" s="102">
        <v>54</v>
      </c>
      <c r="D60" s="6">
        <v>53</v>
      </c>
      <c r="E60" s="153">
        <f t="shared" si="10"/>
        <v>0.98148148148148151</v>
      </c>
      <c r="F60" s="6">
        <v>45</v>
      </c>
      <c r="G60" s="153">
        <f t="shared" si="11"/>
        <v>0.83333333333333337</v>
      </c>
      <c r="H60" s="6">
        <v>44</v>
      </c>
      <c r="I60" s="153">
        <f t="shared" si="12"/>
        <v>0.81481481481481477</v>
      </c>
      <c r="J60" s="6">
        <v>55</v>
      </c>
      <c r="K60" s="153">
        <f t="shared" si="13"/>
        <v>1.0185185185185186</v>
      </c>
      <c r="L60" s="6">
        <v>58</v>
      </c>
      <c r="M60" s="154">
        <f t="shared" si="16"/>
        <v>1.0740740740740742</v>
      </c>
      <c r="N60" s="6">
        <v>57</v>
      </c>
      <c r="O60" s="154">
        <f t="shared" si="17"/>
        <v>1.0555555555555556</v>
      </c>
      <c r="P60" s="6">
        <v>65</v>
      </c>
      <c r="Q60" s="154">
        <f t="shared" si="18"/>
        <v>1.2037037037037037</v>
      </c>
      <c r="R60" s="6">
        <v>56</v>
      </c>
      <c r="S60" s="154">
        <f t="shared" si="19"/>
        <v>1.037037037037037</v>
      </c>
      <c r="T60" s="6">
        <v>55</v>
      </c>
      <c r="U60" s="154">
        <f t="shared" si="20"/>
        <v>1.0185185185185186</v>
      </c>
      <c r="V60" s="6">
        <v>50</v>
      </c>
      <c r="W60" s="155">
        <f t="shared" si="21"/>
        <v>0.92592592592592593</v>
      </c>
      <c r="X60" s="6">
        <v>48</v>
      </c>
      <c r="Y60" s="155">
        <f t="shared" si="22"/>
        <v>0.88888888888888884</v>
      </c>
      <c r="Z60" s="6">
        <v>50</v>
      </c>
      <c r="AA60" s="155">
        <f t="shared" si="23"/>
        <v>0.92592592592592593</v>
      </c>
      <c r="AB60" s="6">
        <v>64</v>
      </c>
      <c r="AC60" s="157">
        <f t="shared" si="24"/>
        <v>1.1851851851851851</v>
      </c>
      <c r="AE60" s="158">
        <v>0</v>
      </c>
      <c r="AF60" s="118">
        <f t="shared" si="25"/>
        <v>0</v>
      </c>
      <c r="AH60" s="83">
        <f>cálculos2!O60</f>
        <v>7</v>
      </c>
      <c r="AI60" s="161">
        <f t="shared" si="14"/>
        <v>0.70000000000000007</v>
      </c>
      <c r="AJ60" s="83">
        <f>cálculos2!P60</f>
        <v>3</v>
      </c>
      <c r="AK60" s="160">
        <f t="shared" si="15"/>
        <v>0.75</v>
      </c>
    </row>
    <row r="61" spans="1:37">
      <c r="A61" s="99" t="s">
        <v>49</v>
      </c>
      <c r="B61" s="99" t="s">
        <v>106</v>
      </c>
      <c r="C61" s="102">
        <v>140</v>
      </c>
      <c r="D61" s="6">
        <v>131</v>
      </c>
      <c r="E61" s="153">
        <f t="shared" si="10"/>
        <v>0.93571428571428572</v>
      </c>
      <c r="F61" s="6">
        <v>115</v>
      </c>
      <c r="G61" s="153">
        <f t="shared" si="11"/>
        <v>0.8214285714285714</v>
      </c>
      <c r="H61" s="6">
        <v>69</v>
      </c>
      <c r="I61" s="153">
        <f t="shared" si="12"/>
        <v>0.49285714285714288</v>
      </c>
      <c r="J61" s="6">
        <v>133</v>
      </c>
      <c r="K61" s="153">
        <f t="shared" si="13"/>
        <v>0.95</v>
      </c>
      <c r="L61" s="6">
        <v>124</v>
      </c>
      <c r="M61" s="154">
        <f t="shared" si="16"/>
        <v>0.88571428571428568</v>
      </c>
      <c r="N61" s="6">
        <v>122</v>
      </c>
      <c r="O61" s="154">
        <f t="shared" si="17"/>
        <v>0.87142857142857144</v>
      </c>
      <c r="P61" s="6">
        <v>122</v>
      </c>
      <c r="Q61" s="154">
        <f t="shared" si="18"/>
        <v>0.87142857142857144</v>
      </c>
      <c r="R61" s="6">
        <v>129</v>
      </c>
      <c r="S61" s="154">
        <f t="shared" si="19"/>
        <v>0.92142857142857137</v>
      </c>
      <c r="T61" s="6">
        <v>100</v>
      </c>
      <c r="U61" s="154">
        <f t="shared" si="20"/>
        <v>0.7142857142857143</v>
      </c>
      <c r="V61" s="6">
        <v>129</v>
      </c>
      <c r="W61" s="155">
        <f t="shared" si="21"/>
        <v>0.92142857142857137</v>
      </c>
      <c r="X61" s="6">
        <v>152</v>
      </c>
      <c r="Y61" s="155">
        <f t="shared" si="22"/>
        <v>1.0857142857142856</v>
      </c>
      <c r="Z61" s="6">
        <v>139</v>
      </c>
      <c r="AA61" s="155">
        <f t="shared" si="23"/>
        <v>0.99285714285714288</v>
      </c>
      <c r="AB61" s="6">
        <v>129</v>
      </c>
      <c r="AC61" s="157">
        <f t="shared" si="24"/>
        <v>0.92142857142857137</v>
      </c>
      <c r="AE61" s="158">
        <v>2</v>
      </c>
      <c r="AF61" s="118">
        <f t="shared" si="25"/>
        <v>1.4285714285714285E-2</v>
      </c>
      <c r="AH61" s="83">
        <f>cálculos2!O61</f>
        <v>4</v>
      </c>
      <c r="AI61" s="161">
        <f t="shared" si="14"/>
        <v>0.4</v>
      </c>
      <c r="AJ61" s="83">
        <f>cálculos2!P61</f>
        <v>1</v>
      </c>
      <c r="AK61" s="160">
        <f t="shared" si="15"/>
        <v>0.25</v>
      </c>
    </row>
    <row r="62" spans="1:37">
      <c r="A62" s="99" t="s">
        <v>47</v>
      </c>
      <c r="B62" s="99" t="s">
        <v>107</v>
      </c>
      <c r="C62" s="102">
        <v>202</v>
      </c>
      <c r="D62" s="6">
        <v>193</v>
      </c>
      <c r="E62" s="153">
        <f t="shared" si="10"/>
        <v>0.95544554455445541</v>
      </c>
      <c r="F62" s="6">
        <v>153</v>
      </c>
      <c r="G62" s="153">
        <f t="shared" si="11"/>
        <v>0.75742574257425743</v>
      </c>
      <c r="H62" s="6">
        <v>133</v>
      </c>
      <c r="I62" s="153">
        <f t="shared" si="12"/>
        <v>0.65841584158415845</v>
      </c>
      <c r="J62" s="6">
        <v>194</v>
      </c>
      <c r="K62" s="153">
        <f t="shared" si="13"/>
        <v>0.96039603960396036</v>
      </c>
      <c r="L62" s="6">
        <v>188</v>
      </c>
      <c r="M62" s="154">
        <f t="shared" si="16"/>
        <v>0.93069306930693074</v>
      </c>
      <c r="N62" s="6">
        <v>189</v>
      </c>
      <c r="O62" s="154">
        <f t="shared" si="17"/>
        <v>0.9356435643564357</v>
      </c>
      <c r="P62" s="6">
        <v>184</v>
      </c>
      <c r="Q62" s="154">
        <f t="shared" si="18"/>
        <v>0.91089108910891092</v>
      </c>
      <c r="R62" s="6">
        <v>185</v>
      </c>
      <c r="S62" s="154">
        <f t="shared" si="19"/>
        <v>0.91584158415841588</v>
      </c>
      <c r="T62" s="6">
        <v>170</v>
      </c>
      <c r="U62" s="154">
        <f t="shared" si="20"/>
        <v>0.84158415841584155</v>
      </c>
      <c r="V62" s="6">
        <v>196</v>
      </c>
      <c r="W62" s="155">
        <f t="shared" si="21"/>
        <v>0.97029702970297027</v>
      </c>
      <c r="X62" s="6">
        <v>201</v>
      </c>
      <c r="Y62" s="155">
        <f t="shared" si="22"/>
        <v>0.99504950495049505</v>
      </c>
      <c r="Z62" s="6">
        <v>237</v>
      </c>
      <c r="AA62" s="155">
        <f t="shared" si="23"/>
        <v>1.1732673267326732</v>
      </c>
      <c r="AB62" s="6">
        <v>193</v>
      </c>
      <c r="AC62" s="157">
        <f t="shared" si="24"/>
        <v>0.95544554455445541</v>
      </c>
      <c r="AE62" s="158">
        <v>4</v>
      </c>
      <c r="AF62" s="118">
        <f t="shared" si="25"/>
        <v>1.9801980198019802E-2</v>
      </c>
      <c r="AH62" s="83">
        <f>cálculos2!O62</f>
        <v>5</v>
      </c>
      <c r="AI62" s="161">
        <f t="shared" si="14"/>
        <v>0.5</v>
      </c>
      <c r="AJ62" s="83">
        <f>cálculos2!P62</f>
        <v>1</v>
      </c>
      <c r="AK62" s="160">
        <f t="shared" si="15"/>
        <v>0.25</v>
      </c>
    </row>
    <row r="63" spans="1:37">
      <c r="A63" s="99" t="s">
        <v>49</v>
      </c>
      <c r="B63" s="99" t="s">
        <v>108</v>
      </c>
      <c r="C63" s="102">
        <v>68.666666666666671</v>
      </c>
      <c r="D63" s="6">
        <v>81</v>
      </c>
      <c r="E63" s="153">
        <f t="shared" si="10"/>
        <v>1.1796116504854368</v>
      </c>
      <c r="F63" s="6">
        <v>61</v>
      </c>
      <c r="G63" s="153">
        <f t="shared" si="11"/>
        <v>0.88834951456310673</v>
      </c>
      <c r="H63" s="6">
        <v>41</v>
      </c>
      <c r="I63" s="153">
        <f t="shared" si="12"/>
        <v>0.59708737864077666</v>
      </c>
      <c r="J63" s="6">
        <v>80</v>
      </c>
      <c r="K63" s="153">
        <f t="shared" si="13"/>
        <v>1.1650485436893203</v>
      </c>
      <c r="L63" s="6">
        <v>75</v>
      </c>
      <c r="M63" s="154">
        <f t="shared" si="16"/>
        <v>1.0922330097087378</v>
      </c>
      <c r="N63" s="6">
        <v>75</v>
      </c>
      <c r="O63" s="154">
        <f t="shared" si="17"/>
        <v>1.0922330097087378</v>
      </c>
      <c r="P63" s="6">
        <v>76</v>
      </c>
      <c r="Q63" s="154">
        <f t="shared" si="18"/>
        <v>1.1067961165048543</v>
      </c>
      <c r="R63" s="6">
        <v>81</v>
      </c>
      <c r="S63" s="154">
        <f t="shared" si="19"/>
        <v>1.1796116504854368</v>
      </c>
      <c r="T63" s="6">
        <v>54</v>
      </c>
      <c r="U63" s="154">
        <f t="shared" si="20"/>
        <v>0.78640776699029125</v>
      </c>
      <c r="V63" s="6">
        <v>76</v>
      </c>
      <c r="W63" s="155">
        <f t="shared" si="21"/>
        <v>1.1067961165048543</v>
      </c>
      <c r="X63" s="6">
        <v>79</v>
      </c>
      <c r="Y63" s="155">
        <f t="shared" si="22"/>
        <v>1.1504854368932038</v>
      </c>
      <c r="Z63" s="6">
        <v>78</v>
      </c>
      <c r="AA63" s="155">
        <f t="shared" si="23"/>
        <v>1.1359223300970873</v>
      </c>
      <c r="AB63" s="6">
        <v>82</v>
      </c>
      <c r="AC63" s="157">
        <f t="shared" si="24"/>
        <v>1.1941747572815533</v>
      </c>
      <c r="AE63" s="158">
        <v>0</v>
      </c>
      <c r="AF63" s="118">
        <f t="shared" si="25"/>
        <v>0</v>
      </c>
      <c r="AH63" s="83">
        <f>cálculos2!O63</f>
        <v>9</v>
      </c>
      <c r="AI63" s="161">
        <f t="shared" si="14"/>
        <v>0.9</v>
      </c>
      <c r="AJ63" s="83">
        <f>cálculos2!P63</f>
        <v>4</v>
      </c>
      <c r="AK63" s="160">
        <f t="shared" si="15"/>
        <v>1</v>
      </c>
    </row>
    <row r="64" spans="1:37">
      <c r="A64" s="99" t="s">
        <v>40</v>
      </c>
      <c r="B64" s="99" t="s">
        <v>109</v>
      </c>
      <c r="C64" s="102">
        <v>56</v>
      </c>
      <c r="D64" s="6">
        <v>88</v>
      </c>
      <c r="E64" s="153">
        <f t="shared" si="10"/>
        <v>1.5714285714285714</v>
      </c>
      <c r="F64" s="6">
        <v>70</v>
      </c>
      <c r="G64" s="153">
        <f t="shared" si="11"/>
        <v>1.25</v>
      </c>
      <c r="H64" s="6">
        <v>61</v>
      </c>
      <c r="I64" s="153">
        <f t="shared" si="12"/>
        <v>1.0892857142857142</v>
      </c>
      <c r="J64" s="6">
        <v>85</v>
      </c>
      <c r="K64" s="153">
        <f t="shared" si="13"/>
        <v>1.5178571428571428</v>
      </c>
      <c r="L64" s="6">
        <v>60</v>
      </c>
      <c r="M64" s="154">
        <f t="shared" si="16"/>
        <v>1.0714285714285714</v>
      </c>
      <c r="N64" s="6">
        <v>59</v>
      </c>
      <c r="O64" s="154">
        <f t="shared" si="17"/>
        <v>1.0535714285714286</v>
      </c>
      <c r="P64" s="6">
        <v>52</v>
      </c>
      <c r="Q64" s="154">
        <f t="shared" si="18"/>
        <v>0.9285714285714286</v>
      </c>
      <c r="R64" s="6">
        <v>58</v>
      </c>
      <c r="S64" s="154">
        <f t="shared" si="19"/>
        <v>1.0357142857142858</v>
      </c>
      <c r="T64" s="6">
        <v>62</v>
      </c>
      <c r="U64" s="154">
        <f t="shared" si="20"/>
        <v>1.1071428571428572</v>
      </c>
      <c r="V64" s="6">
        <v>82</v>
      </c>
      <c r="W64" s="155">
        <f t="shared" si="21"/>
        <v>1.4642857142857142</v>
      </c>
      <c r="X64" s="6">
        <v>72</v>
      </c>
      <c r="Y64" s="155">
        <f t="shared" si="22"/>
        <v>1.2857142857142858</v>
      </c>
      <c r="Z64" s="6">
        <v>83</v>
      </c>
      <c r="AA64" s="155">
        <f t="shared" si="23"/>
        <v>1.4821428571428572</v>
      </c>
      <c r="AB64" s="6">
        <v>55</v>
      </c>
      <c r="AC64" s="157">
        <f t="shared" si="24"/>
        <v>0.9821428571428571</v>
      </c>
      <c r="AE64" s="158">
        <v>0</v>
      </c>
      <c r="AF64" s="118">
        <f t="shared" si="25"/>
        <v>0</v>
      </c>
      <c r="AH64" s="83">
        <f>cálculos2!O64</f>
        <v>9</v>
      </c>
      <c r="AI64" s="161">
        <f t="shared" si="14"/>
        <v>0.9</v>
      </c>
      <c r="AJ64" s="83">
        <f>cálculos2!P64</f>
        <v>3</v>
      </c>
      <c r="AK64" s="160">
        <f t="shared" si="15"/>
        <v>0.75</v>
      </c>
    </row>
    <row r="65" spans="1:37">
      <c r="A65" s="99" t="s">
        <v>40</v>
      </c>
      <c r="B65" s="99" t="s">
        <v>110</v>
      </c>
      <c r="C65" s="102">
        <v>461.33333333333331</v>
      </c>
      <c r="D65" s="6">
        <v>404</v>
      </c>
      <c r="E65" s="153">
        <f t="shared" si="10"/>
        <v>0.87572254335260125</v>
      </c>
      <c r="F65" s="6">
        <v>385</v>
      </c>
      <c r="G65" s="153">
        <f t="shared" si="11"/>
        <v>0.83453757225433534</v>
      </c>
      <c r="H65" s="6">
        <v>341</v>
      </c>
      <c r="I65" s="153">
        <f t="shared" si="12"/>
        <v>0.73916184971098264</v>
      </c>
      <c r="J65" s="6">
        <v>399</v>
      </c>
      <c r="K65" s="153">
        <f t="shared" si="13"/>
        <v>0.86488439306358389</v>
      </c>
      <c r="L65" s="6">
        <v>437</v>
      </c>
      <c r="M65" s="154">
        <f t="shared" si="16"/>
        <v>0.9472543352601156</v>
      </c>
      <c r="N65" s="6">
        <v>434</v>
      </c>
      <c r="O65" s="154">
        <f t="shared" si="17"/>
        <v>0.94075144508670527</v>
      </c>
      <c r="P65" s="6">
        <v>395</v>
      </c>
      <c r="Q65" s="154">
        <f t="shared" si="18"/>
        <v>0.85621387283236994</v>
      </c>
      <c r="R65" s="6">
        <v>423</v>
      </c>
      <c r="S65" s="154">
        <f t="shared" si="19"/>
        <v>0.91690751445086704</v>
      </c>
      <c r="T65" s="6">
        <v>399</v>
      </c>
      <c r="U65" s="154">
        <f t="shared" si="20"/>
        <v>0.86488439306358389</v>
      </c>
      <c r="V65" s="6">
        <v>411</v>
      </c>
      <c r="W65" s="155">
        <f t="shared" si="21"/>
        <v>0.89089595375722552</v>
      </c>
      <c r="X65" s="6">
        <v>441</v>
      </c>
      <c r="Y65" s="155">
        <f t="shared" si="22"/>
        <v>0.95592485549132955</v>
      </c>
      <c r="Z65" s="6">
        <v>420</v>
      </c>
      <c r="AA65" s="155">
        <f t="shared" si="23"/>
        <v>0.91040462427745672</v>
      </c>
      <c r="AB65" s="6">
        <v>439</v>
      </c>
      <c r="AC65" s="157">
        <f t="shared" si="24"/>
        <v>0.95158959537572263</v>
      </c>
      <c r="AE65" s="158">
        <v>2</v>
      </c>
      <c r="AF65" s="118">
        <f t="shared" si="25"/>
        <v>4.3352601156069369E-3</v>
      </c>
      <c r="AH65" s="83">
        <f>cálculos2!O65</f>
        <v>2</v>
      </c>
      <c r="AI65" s="161">
        <f t="shared" si="14"/>
        <v>0.2</v>
      </c>
      <c r="AJ65" s="83">
        <f>cálculos2!P65</f>
        <v>1</v>
      </c>
      <c r="AK65" s="160">
        <f t="shared" si="15"/>
        <v>0.25</v>
      </c>
    </row>
    <row r="66" spans="1:37">
      <c r="A66" s="99" t="s">
        <v>40</v>
      </c>
      <c r="B66" s="99" t="s">
        <v>111</v>
      </c>
      <c r="C66" s="102">
        <v>196</v>
      </c>
      <c r="D66" s="6">
        <v>207</v>
      </c>
      <c r="E66" s="153">
        <f t="shared" si="10"/>
        <v>1.0561224489795917</v>
      </c>
      <c r="F66" s="6">
        <v>194</v>
      </c>
      <c r="G66" s="153">
        <f t="shared" si="11"/>
        <v>0.98979591836734693</v>
      </c>
      <c r="H66" s="6">
        <v>141</v>
      </c>
      <c r="I66" s="153">
        <f t="shared" si="12"/>
        <v>0.71938775510204078</v>
      </c>
      <c r="J66" s="6">
        <v>207</v>
      </c>
      <c r="K66" s="153">
        <f t="shared" si="13"/>
        <v>1.0561224489795917</v>
      </c>
      <c r="L66" s="6">
        <v>162</v>
      </c>
      <c r="M66" s="154">
        <f t="shared" si="16"/>
        <v>0.82653061224489799</v>
      </c>
      <c r="N66" s="6">
        <v>161</v>
      </c>
      <c r="O66" s="154">
        <f t="shared" si="17"/>
        <v>0.8214285714285714</v>
      </c>
      <c r="P66" s="6">
        <v>163</v>
      </c>
      <c r="Q66" s="154">
        <f t="shared" si="18"/>
        <v>0.83163265306122447</v>
      </c>
      <c r="R66" s="6">
        <v>160</v>
      </c>
      <c r="S66" s="154">
        <f t="shared" si="19"/>
        <v>0.81632653061224492</v>
      </c>
      <c r="T66" s="6">
        <v>147</v>
      </c>
      <c r="U66" s="154">
        <f t="shared" si="20"/>
        <v>0.75</v>
      </c>
      <c r="V66" s="6">
        <v>164</v>
      </c>
      <c r="W66" s="155">
        <f t="shared" si="21"/>
        <v>0.83673469387755106</v>
      </c>
      <c r="X66" s="6">
        <v>184</v>
      </c>
      <c r="Y66" s="155">
        <f t="shared" si="22"/>
        <v>0.93877551020408168</v>
      </c>
      <c r="Z66" s="6">
        <v>165</v>
      </c>
      <c r="AA66" s="155">
        <f t="shared" si="23"/>
        <v>0.84183673469387754</v>
      </c>
      <c r="AB66" s="6">
        <v>170</v>
      </c>
      <c r="AC66" s="157">
        <f t="shared" si="24"/>
        <v>0.86734693877551017</v>
      </c>
      <c r="AE66" s="158">
        <v>2</v>
      </c>
      <c r="AF66" s="118">
        <f t="shared" si="25"/>
        <v>1.020408163265306E-2</v>
      </c>
      <c r="AH66" s="83">
        <f>cálculos2!O66</f>
        <v>1</v>
      </c>
      <c r="AI66" s="161">
        <f t="shared" si="14"/>
        <v>0.1</v>
      </c>
      <c r="AJ66" s="83">
        <f>cálculos2!P66</f>
        <v>0</v>
      </c>
      <c r="AK66" s="160">
        <f t="shared" si="15"/>
        <v>0</v>
      </c>
    </row>
    <row r="67" spans="1:37">
      <c r="A67" s="99" t="s">
        <v>47</v>
      </c>
      <c r="B67" s="99" t="s">
        <v>112</v>
      </c>
      <c r="C67" s="102">
        <v>78.666666666666671</v>
      </c>
      <c r="D67" s="6">
        <v>93</v>
      </c>
      <c r="E67" s="153">
        <f t="shared" si="10"/>
        <v>1.1822033898305084</v>
      </c>
      <c r="F67" s="6">
        <v>61</v>
      </c>
      <c r="G67" s="153">
        <f t="shared" si="11"/>
        <v>0.77542372881355925</v>
      </c>
      <c r="H67" s="6">
        <v>49</v>
      </c>
      <c r="I67" s="153">
        <f t="shared" si="12"/>
        <v>0.6228813559322034</v>
      </c>
      <c r="J67" s="6">
        <v>91</v>
      </c>
      <c r="K67" s="153">
        <f t="shared" si="13"/>
        <v>1.1567796610169492</v>
      </c>
      <c r="L67" s="6">
        <v>86</v>
      </c>
      <c r="M67" s="154">
        <f t="shared" ref="M67:M80" si="26">L67/C67</f>
        <v>1.0932203389830508</v>
      </c>
      <c r="N67" s="6">
        <v>86</v>
      </c>
      <c r="O67" s="154">
        <f t="shared" ref="O67:O80" si="27">N67/C67</f>
        <v>1.0932203389830508</v>
      </c>
      <c r="P67" s="6">
        <v>72</v>
      </c>
      <c r="Q67" s="154">
        <f t="shared" ref="Q67:Q80" si="28">P67/C67</f>
        <v>0.91525423728813549</v>
      </c>
      <c r="R67" s="6">
        <v>81</v>
      </c>
      <c r="S67" s="154">
        <f t="shared" ref="S67:S80" si="29">R67/C67</f>
        <v>1.0296610169491525</v>
      </c>
      <c r="T67" s="6">
        <v>77</v>
      </c>
      <c r="U67" s="154">
        <f t="shared" ref="U67:U80" si="30">T67/C67</f>
        <v>0.97881355932203384</v>
      </c>
      <c r="V67" s="6">
        <v>76</v>
      </c>
      <c r="W67" s="155">
        <f t="shared" ref="W67:W80" si="31">V67/C67</f>
        <v>0.96610169491525422</v>
      </c>
      <c r="X67" s="6">
        <v>86</v>
      </c>
      <c r="Y67" s="155">
        <f t="shared" ref="Y67:Y80" si="32">X67/C67</f>
        <v>1.0932203389830508</v>
      </c>
      <c r="Z67" s="6">
        <v>81</v>
      </c>
      <c r="AA67" s="155">
        <f t="shared" ref="AA67:AA80" si="33">Z67/C67</f>
        <v>1.0296610169491525</v>
      </c>
      <c r="AB67" s="6">
        <v>80</v>
      </c>
      <c r="AC67" s="157">
        <f t="shared" ref="AC67:AC80" si="34">AB67/C67</f>
        <v>1.0169491525423728</v>
      </c>
      <c r="AE67" s="158">
        <v>1</v>
      </c>
      <c r="AF67" s="118">
        <f t="shared" ref="AF67:AF80" si="35">AE67/C67</f>
        <v>1.271186440677966E-2</v>
      </c>
      <c r="AH67" s="83">
        <f>cálculos2!O67</f>
        <v>9</v>
      </c>
      <c r="AI67" s="161">
        <f t="shared" si="14"/>
        <v>0.9</v>
      </c>
      <c r="AJ67" s="83">
        <f>cálculos2!P67</f>
        <v>3</v>
      </c>
      <c r="AK67" s="160">
        <f t="shared" si="15"/>
        <v>0.75</v>
      </c>
    </row>
    <row r="68" spans="1:37">
      <c r="A68" s="99" t="s">
        <v>47</v>
      </c>
      <c r="B68" s="99" t="s">
        <v>113</v>
      </c>
      <c r="C68" s="102">
        <v>281.33333333333331</v>
      </c>
      <c r="D68" s="6">
        <v>317</v>
      </c>
      <c r="E68" s="153">
        <f t="shared" ref="E68:E80" si="36">D68/C68</f>
        <v>1.1267772511848342</v>
      </c>
      <c r="F68" s="6">
        <v>191</v>
      </c>
      <c r="G68" s="153">
        <f t="shared" ref="G68:G80" si="37">F68/C68</f>
        <v>0.67890995260663511</v>
      </c>
      <c r="H68" s="6">
        <v>155</v>
      </c>
      <c r="I68" s="153">
        <f t="shared" ref="I68:I80" si="38">H68/C68</f>
        <v>0.55094786729857825</v>
      </c>
      <c r="J68" s="6">
        <v>326</v>
      </c>
      <c r="K68" s="153">
        <f t="shared" ref="K68:K80" si="39">J68/C68</f>
        <v>1.1587677725118484</v>
      </c>
      <c r="L68" s="6">
        <v>276</v>
      </c>
      <c r="M68" s="154">
        <f t="shared" si="26"/>
        <v>0.98104265402843605</v>
      </c>
      <c r="N68" s="6">
        <v>274</v>
      </c>
      <c r="O68" s="154">
        <f t="shared" si="27"/>
        <v>0.97393364928909965</v>
      </c>
      <c r="P68" s="6">
        <v>240</v>
      </c>
      <c r="Q68" s="154">
        <f t="shared" si="28"/>
        <v>0.85308056872037918</v>
      </c>
      <c r="R68" s="6">
        <v>274</v>
      </c>
      <c r="S68" s="154">
        <f t="shared" si="29"/>
        <v>0.97393364928909965</v>
      </c>
      <c r="T68" s="6">
        <v>258</v>
      </c>
      <c r="U68" s="154">
        <f t="shared" si="30"/>
        <v>0.91706161137440767</v>
      </c>
      <c r="V68" s="6">
        <v>213</v>
      </c>
      <c r="W68" s="155">
        <f t="shared" si="31"/>
        <v>0.75710900473933651</v>
      </c>
      <c r="X68" s="6">
        <v>231</v>
      </c>
      <c r="Y68" s="155">
        <f t="shared" si="32"/>
        <v>0.821090047393365</v>
      </c>
      <c r="Z68" s="6">
        <v>230</v>
      </c>
      <c r="AA68" s="155">
        <f t="shared" si="33"/>
        <v>0.81753554502369674</v>
      </c>
      <c r="AB68" s="6">
        <v>333</v>
      </c>
      <c r="AC68" s="157">
        <f t="shared" si="34"/>
        <v>1.183649289099526</v>
      </c>
      <c r="AE68" s="158">
        <v>1</v>
      </c>
      <c r="AF68" s="118">
        <f t="shared" si="35"/>
        <v>3.5545023696682467E-3</v>
      </c>
      <c r="AH68" s="83">
        <f>cálculos2!O68</f>
        <v>5</v>
      </c>
      <c r="AI68" s="161">
        <f t="shared" ref="AI68:AI80" si="40">AH68*0.1</f>
        <v>0.5</v>
      </c>
      <c r="AJ68" s="83">
        <f>cálculos2!P68</f>
        <v>2</v>
      </c>
      <c r="AK68" s="160">
        <f t="shared" ref="AK68:AK86" si="41">AJ68*0.25</f>
        <v>0.5</v>
      </c>
    </row>
    <row r="69" spans="1:37">
      <c r="A69" s="99" t="s">
        <v>49</v>
      </c>
      <c r="B69" s="99" t="s">
        <v>114</v>
      </c>
      <c r="C69" s="102">
        <v>70.666666666666671</v>
      </c>
      <c r="D69" s="6">
        <v>71</v>
      </c>
      <c r="E69" s="153">
        <f t="shared" si="36"/>
        <v>1.0047169811320753</v>
      </c>
      <c r="F69" s="6">
        <v>23</v>
      </c>
      <c r="G69" s="153">
        <f t="shared" si="37"/>
        <v>0.32547169811320753</v>
      </c>
      <c r="H69" s="6">
        <v>15</v>
      </c>
      <c r="I69" s="153">
        <f t="shared" si="38"/>
        <v>0.21226415094339621</v>
      </c>
      <c r="J69" s="6">
        <v>85</v>
      </c>
      <c r="K69" s="153">
        <f t="shared" si="39"/>
        <v>1.2028301886792452</v>
      </c>
      <c r="L69" s="6">
        <v>69</v>
      </c>
      <c r="M69" s="154">
        <f t="shared" si="26"/>
        <v>0.97641509433962259</v>
      </c>
      <c r="N69" s="6">
        <v>69</v>
      </c>
      <c r="O69" s="154">
        <f t="shared" si="27"/>
        <v>0.97641509433962259</v>
      </c>
      <c r="P69" s="6">
        <v>61</v>
      </c>
      <c r="Q69" s="154">
        <f t="shared" si="28"/>
        <v>0.8632075471698113</v>
      </c>
      <c r="R69" s="6">
        <v>77</v>
      </c>
      <c r="S69" s="154">
        <f t="shared" si="29"/>
        <v>1.0896226415094339</v>
      </c>
      <c r="T69" s="6">
        <v>48</v>
      </c>
      <c r="U69" s="154">
        <f t="shared" si="30"/>
        <v>0.67924528301886788</v>
      </c>
      <c r="V69" s="6">
        <v>52</v>
      </c>
      <c r="W69" s="155">
        <f t="shared" si="31"/>
        <v>0.73584905660377353</v>
      </c>
      <c r="X69" s="6">
        <v>64</v>
      </c>
      <c r="Y69" s="155">
        <f t="shared" si="32"/>
        <v>0.90566037735849048</v>
      </c>
      <c r="Z69" s="6">
        <v>51</v>
      </c>
      <c r="AA69" s="155">
        <f t="shared" si="33"/>
        <v>0.72169811320754718</v>
      </c>
      <c r="AB69" s="6">
        <v>80</v>
      </c>
      <c r="AC69" s="157">
        <f t="shared" si="34"/>
        <v>1.1320754716981132</v>
      </c>
      <c r="AE69" s="158">
        <v>1</v>
      </c>
      <c r="AF69" s="118">
        <f t="shared" si="35"/>
        <v>1.4150943396226414E-2</v>
      </c>
      <c r="AH69" s="83">
        <f>cálculos2!O69</f>
        <v>5</v>
      </c>
      <c r="AI69" s="161">
        <f t="shared" si="40"/>
        <v>0.5</v>
      </c>
      <c r="AJ69" s="83">
        <f>cálculos2!P69</f>
        <v>2</v>
      </c>
      <c r="AK69" s="160">
        <f t="shared" si="41"/>
        <v>0.5</v>
      </c>
    </row>
    <row r="70" spans="1:37">
      <c r="A70" s="99" t="s">
        <v>43</v>
      </c>
      <c r="B70" s="99" t="s">
        <v>115</v>
      </c>
      <c r="C70" s="102">
        <v>1216</v>
      </c>
      <c r="D70" s="6">
        <v>1211</v>
      </c>
      <c r="E70" s="153">
        <f t="shared" si="36"/>
        <v>0.99588815789473684</v>
      </c>
      <c r="F70" s="6">
        <v>1165</v>
      </c>
      <c r="G70" s="153">
        <f t="shared" si="37"/>
        <v>0.95805921052631582</v>
      </c>
      <c r="H70" s="6">
        <v>1160</v>
      </c>
      <c r="I70" s="153">
        <f t="shared" si="38"/>
        <v>0.95394736842105265</v>
      </c>
      <c r="J70" s="6">
        <v>1157</v>
      </c>
      <c r="K70" s="153">
        <f t="shared" si="39"/>
        <v>0.95148026315789469</v>
      </c>
      <c r="L70" s="6">
        <v>1133</v>
      </c>
      <c r="M70" s="154">
        <f t="shared" si="26"/>
        <v>0.93174342105263153</v>
      </c>
      <c r="N70" s="6">
        <v>1112</v>
      </c>
      <c r="O70" s="154">
        <f t="shared" si="27"/>
        <v>0.91447368421052633</v>
      </c>
      <c r="P70" s="6">
        <v>1156</v>
      </c>
      <c r="Q70" s="154">
        <f t="shared" si="28"/>
        <v>0.95065789473684215</v>
      </c>
      <c r="R70" s="6">
        <v>1171</v>
      </c>
      <c r="S70" s="154">
        <f t="shared" si="29"/>
        <v>0.96299342105263153</v>
      </c>
      <c r="T70" s="6">
        <v>876</v>
      </c>
      <c r="U70" s="154">
        <f t="shared" si="30"/>
        <v>0.72039473684210531</v>
      </c>
      <c r="V70" s="6">
        <v>997</v>
      </c>
      <c r="W70" s="155">
        <f t="shared" si="31"/>
        <v>0.81990131578947367</v>
      </c>
      <c r="X70" s="6">
        <v>1126</v>
      </c>
      <c r="Y70" s="155">
        <f t="shared" si="32"/>
        <v>0.92598684210526316</v>
      </c>
      <c r="Z70" s="6">
        <v>899</v>
      </c>
      <c r="AA70" s="155">
        <f t="shared" si="33"/>
        <v>0.73930921052631582</v>
      </c>
      <c r="AB70" s="6">
        <v>1238</v>
      </c>
      <c r="AC70" s="157">
        <f t="shared" si="34"/>
        <v>1.018092105263158</v>
      </c>
      <c r="AE70" s="158">
        <v>12</v>
      </c>
      <c r="AF70" s="118">
        <f t="shared" si="35"/>
        <v>9.8684210526315784E-3</v>
      </c>
      <c r="AH70" s="83">
        <f>cálculos2!O70</f>
        <v>4</v>
      </c>
      <c r="AI70" s="161">
        <f t="shared" si="40"/>
        <v>0.4</v>
      </c>
      <c r="AJ70" s="83">
        <f>cálculos2!P70</f>
        <v>1</v>
      </c>
      <c r="AK70" s="160">
        <f t="shared" si="41"/>
        <v>0.25</v>
      </c>
    </row>
    <row r="71" spans="1:37">
      <c r="A71" s="99" t="s">
        <v>47</v>
      </c>
      <c r="B71" s="99" t="s">
        <v>116</v>
      </c>
      <c r="C71" s="102">
        <v>89.333333333333329</v>
      </c>
      <c r="D71" s="6">
        <v>80</v>
      </c>
      <c r="E71" s="153">
        <f t="shared" si="36"/>
        <v>0.89552238805970152</v>
      </c>
      <c r="F71" s="6">
        <v>49</v>
      </c>
      <c r="G71" s="153">
        <f t="shared" si="37"/>
        <v>0.54850746268656725</v>
      </c>
      <c r="H71" s="6">
        <v>39</v>
      </c>
      <c r="I71" s="153">
        <f t="shared" si="38"/>
        <v>0.43656716417910452</v>
      </c>
      <c r="J71" s="6">
        <v>80</v>
      </c>
      <c r="K71" s="153">
        <f t="shared" si="39"/>
        <v>0.89552238805970152</v>
      </c>
      <c r="L71" s="6">
        <v>86</v>
      </c>
      <c r="M71" s="154">
        <f t="shared" si="26"/>
        <v>0.96268656716417911</v>
      </c>
      <c r="N71" s="6">
        <v>86</v>
      </c>
      <c r="O71" s="154">
        <f t="shared" si="27"/>
        <v>0.96268656716417911</v>
      </c>
      <c r="P71" s="6">
        <v>76</v>
      </c>
      <c r="Q71" s="154">
        <f t="shared" si="28"/>
        <v>0.85074626865671643</v>
      </c>
      <c r="R71" s="6">
        <v>72</v>
      </c>
      <c r="S71" s="154">
        <f t="shared" si="29"/>
        <v>0.80597014925373134</v>
      </c>
      <c r="T71" s="6">
        <v>89</v>
      </c>
      <c r="U71" s="154">
        <f t="shared" si="30"/>
        <v>0.99626865671641796</v>
      </c>
      <c r="V71" s="6">
        <v>89</v>
      </c>
      <c r="W71" s="155">
        <f t="shared" si="31"/>
        <v>0.99626865671641796</v>
      </c>
      <c r="X71" s="6">
        <v>94</v>
      </c>
      <c r="Y71" s="155">
        <f t="shared" si="32"/>
        <v>1.0522388059701493</v>
      </c>
      <c r="Z71" s="6">
        <v>86</v>
      </c>
      <c r="AA71" s="155">
        <f t="shared" si="33"/>
        <v>0.96268656716417911</v>
      </c>
      <c r="AB71" s="6">
        <v>75</v>
      </c>
      <c r="AC71" s="157">
        <f t="shared" si="34"/>
        <v>0.83955223880597019</v>
      </c>
      <c r="AE71" s="158">
        <v>0</v>
      </c>
      <c r="AF71" s="118">
        <f t="shared" si="35"/>
        <v>0</v>
      </c>
      <c r="AH71" s="83">
        <f>cálculos2!O71</f>
        <v>6</v>
      </c>
      <c r="AI71" s="161">
        <f t="shared" si="40"/>
        <v>0.60000000000000009</v>
      </c>
      <c r="AJ71" s="83">
        <f>cálculos2!P71</f>
        <v>3</v>
      </c>
      <c r="AK71" s="160">
        <f t="shared" si="41"/>
        <v>0.75</v>
      </c>
    </row>
    <row r="72" spans="1:37">
      <c r="A72" s="99" t="s">
        <v>40</v>
      </c>
      <c r="B72" s="99" t="s">
        <v>117</v>
      </c>
      <c r="C72" s="102">
        <v>4911.333333333333</v>
      </c>
      <c r="D72" s="6">
        <v>4784</v>
      </c>
      <c r="E72" s="153">
        <f t="shared" si="36"/>
        <v>0.97407357133161399</v>
      </c>
      <c r="F72" s="6">
        <v>4071</v>
      </c>
      <c r="G72" s="153">
        <f t="shared" si="37"/>
        <v>0.82889914483507543</v>
      </c>
      <c r="H72" s="6">
        <v>3201</v>
      </c>
      <c r="I72" s="153">
        <f t="shared" si="38"/>
        <v>0.6517578390118095</v>
      </c>
      <c r="J72" s="6">
        <v>4759</v>
      </c>
      <c r="K72" s="153">
        <f t="shared" si="39"/>
        <v>0.96898330392289944</v>
      </c>
      <c r="L72" s="6">
        <v>4259</v>
      </c>
      <c r="M72" s="154">
        <f t="shared" si="26"/>
        <v>0.86717795574860868</v>
      </c>
      <c r="N72" s="6">
        <v>4243</v>
      </c>
      <c r="O72" s="154">
        <f t="shared" si="27"/>
        <v>0.86392018460703146</v>
      </c>
      <c r="P72" s="6">
        <v>4239</v>
      </c>
      <c r="Q72" s="154">
        <f t="shared" si="28"/>
        <v>0.86310574182163713</v>
      </c>
      <c r="R72" s="6">
        <v>4361</v>
      </c>
      <c r="S72" s="154">
        <f t="shared" si="29"/>
        <v>0.88794624677616407</v>
      </c>
      <c r="T72" s="6">
        <v>3385</v>
      </c>
      <c r="U72" s="154">
        <f t="shared" si="30"/>
        <v>0.68922220713994842</v>
      </c>
      <c r="V72" s="6">
        <v>3919</v>
      </c>
      <c r="W72" s="155">
        <f t="shared" si="31"/>
        <v>0.79795031899009095</v>
      </c>
      <c r="X72" s="6">
        <v>4380</v>
      </c>
      <c r="Y72" s="155">
        <f t="shared" si="32"/>
        <v>0.89181485000678706</v>
      </c>
      <c r="Z72" s="6">
        <v>3675</v>
      </c>
      <c r="AA72" s="155">
        <f t="shared" si="33"/>
        <v>0.74826930908103706</v>
      </c>
      <c r="AB72" s="6">
        <v>4626</v>
      </c>
      <c r="AC72" s="157">
        <f t="shared" si="34"/>
        <v>0.94190308130853817</v>
      </c>
      <c r="AE72" s="158">
        <v>98</v>
      </c>
      <c r="AF72" s="118">
        <f t="shared" si="35"/>
        <v>1.9953848242160989E-2</v>
      </c>
      <c r="AH72" s="83">
        <f>cálculos2!O72</f>
        <v>2</v>
      </c>
      <c r="AI72" s="161">
        <f t="shared" si="40"/>
        <v>0.2</v>
      </c>
      <c r="AJ72" s="83">
        <f>cálculos2!P72</f>
        <v>0</v>
      </c>
      <c r="AK72" s="160">
        <f t="shared" si="41"/>
        <v>0</v>
      </c>
    </row>
    <row r="73" spans="1:37">
      <c r="A73" s="99" t="s">
        <v>47</v>
      </c>
      <c r="B73" s="99" t="s">
        <v>118</v>
      </c>
      <c r="C73" s="102">
        <v>299.33333333333331</v>
      </c>
      <c r="D73" s="6">
        <v>207</v>
      </c>
      <c r="E73" s="153">
        <f t="shared" si="36"/>
        <v>0.69153674832962142</v>
      </c>
      <c r="F73" s="6">
        <v>175</v>
      </c>
      <c r="G73" s="153">
        <f t="shared" si="37"/>
        <v>0.58463251670378624</v>
      </c>
      <c r="H73" s="6">
        <v>142</v>
      </c>
      <c r="I73" s="153">
        <f t="shared" si="38"/>
        <v>0.47438752783964366</v>
      </c>
      <c r="J73" s="6">
        <v>208</v>
      </c>
      <c r="K73" s="153">
        <f t="shared" si="39"/>
        <v>0.69487750556792882</v>
      </c>
      <c r="L73" s="6">
        <v>231</v>
      </c>
      <c r="M73" s="154">
        <f t="shared" si="26"/>
        <v>0.77171492204899783</v>
      </c>
      <c r="N73" s="6">
        <v>229</v>
      </c>
      <c r="O73" s="154">
        <f t="shared" si="27"/>
        <v>0.76503340757238314</v>
      </c>
      <c r="P73" s="6">
        <v>212</v>
      </c>
      <c r="Q73" s="154">
        <f t="shared" si="28"/>
        <v>0.7082405345211582</v>
      </c>
      <c r="R73" s="6">
        <v>233</v>
      </c>
      <c r="S73" s="154">
        <f t="shared" si="29"/>
        <v>0.77839643652561252</v>
      </c>
      <c r="T73" s="6">
        <v>224</v>
      </c>
      <c r="U73" s="154">
        <f t="shared" si="30"/>
        <v>0.74832962138084635</v>
      </c>
      <c r="V73" s="6">
        <v>244</v>
      </c>
      <c r="W73" s="155">
        <f t="shared" si="31"/>
        <v>0.81514476614699338</v>
      </c>
      <c r="X73" s="6">
        <v>256</v>
      </c>
      <c r="Y73" s="155">
        <f t="shared" si="32"/>
        <v>0.85523385300668153</v>
      </c>
      <c r="Z73" s="6">
        <v>255</v>
      </c>
      <c r="AA73" s="155">
        <f t="shared" si="33"/>
        <v>0.85189309576837424</v>
      </c>
      <c r="AB73" s="6">
        <v>231</v>
      </c>
      <c r="AC73" s="157">
        <f t="shared" si="34"/>
        <v>0.77171492204899783</v>
      </c>
      <c r="AE73" s="158">
        <v>3</v>
      </c>
      <c r="AF73" s="118">
        <f t="shared" si="35"/>
        <v>1.002227171492205E-2</v>
      </c>
      <c r="AH73" s="83">
        <f>cálculos2!O73</f>
        <v>0</v>
      </c>
      <c r="AI73" s="161">
        <f t="shared" si="40"/>
        <v>0</v>
      </c>
      <c r="AJ73" s="83">
        <f>cálculos2!P73</f>
        <v>0</v>
      </c>
      <c r="AK73" s="160">
        <f t="shared" si="41"/>
        <v>0</v>
      </c>
    </row>
    <row r="74" spans="1:37">
      <c r="A74" s="99" t="s">
        <v>49</v>
      </c>
      <c r="B74" s="99" t="s">
        <v>119</v>
      </c>
      <c r="C74" s="102">
        <v>177.33333333333334</v>
      </c>
      <c r="D74" s="6">
        <v>197</v>
      </c>
      <c r="E74" s="153">
        <f t="shared" si="36"/>
        <v>1.1109022556390977</v>
      </c>
      <c r="F74" s="6">
        <v>161</v>
      </c>
      <c r="G74" s="153">
        <f t="shared" si="37"/>
        <v>0.9078947368421052</v>
      </c>
      <c r="H74" s="6">
        <v>104</v>
      </c>
      <c r="I74" s="153">
        <f t="shared" si="38"/>
        <v>0.5864661654135338</v>
      </c>
      <c r="J74" s="6">
        <v>197</v>
      </c>
      <c r="K74" s="153">
        <f t="shared" si="39"/>
        <v>1.1109022556390977</v>
      </c>
      <c r="L74" s="6">
        <v>173</v>
      </c>
      <c r="M74" s="154">
        <f t="shared" si="26"/>
        <v>0.97556390977443608</v>
      </c>
      <c r="N74" s="6">
        <v>172</v>
      </c>
      <c r="O74" s="154">
        <f t="shared" si="27"/>
        <v>0.96992481203007519</v>
      </c>
      <c r="P74" s="6">
        <v>171</v>
      </c>
      <c r="Q74" s="154">
        <f t="shared" si="28"/>
        <v>0.96428571428571419</v>
      </c>
      <c r="R74" s="6">
        <v>164</v>
      </c>
      <c r="S74" s="154">
        <f t="shared" si="29"/>
        <v>0.92481203007518797</v>
      </c>
      <c r="T74" s="6">
        <v>171</v>
      </c>
      <c r="U74" s="154">
        <f t="shared" si="30"/>
        <v>0.96428571428571419</v>
      </c>
      <c r="V74" s="6">
        <v>187</v>
      </c>
      <c r="W74" s="155">
        <f t="shared" si="31"/>
        <v>1.0545112781954886</v>
      </c>
      <c r="X74" s="6">
        <v>198</v>
      </c>
      <c r="Y74" s="155">
        <f t="shared" si="32"/>
        <v>1.1165413533834585</v>
      </c>
      <c r="Z74" s="6">
        <v>192</v>
      </c>
      <c r="AA74" s="155">
        <f t="shared" si="33"/>
        <v>1.0827067669172932</v>
      </c>
      <c r="AB74" s="6">
        <v>179</v>
      </c>
      <c r="AC74" s="157">
        <f t="shared" si="34"/>
        <v>1.0093984962406015</v>
      </c>
      <c r="AE74" s="158">
        <v>5</v>
      </c>
      <c r="AF74" s="118">
        <f t="shared" si="35"/>
        <v>2.819548872180451E-2</v>
      </c>
      <c r="AH74" s="83">
        <f>cálculos2!O74</f>
        <v>9</v>
      </c>
      <c r="AI74" s="161">
        <f t="shared" si="40"/>
        <v>0.9</v>
      </c>
      <c r="AJ74" s="83">
        <f>cálculos2!P74</f>
        <v>4</v>
      </c>
      <c r="AK74" s="160">
        <f t="shared" si="41"/>
        <v>1</v>
      </c>
    </row>
    <row r="75" spans="1:37">
      <c r="A75" s="99" t="s">
        <v>40</v>
      </c>
      <c r="B75" s="99" t="s">
        <v>120</v>
      </c>
      <c r="C75" s="102">
        <v>238</v>
      </c>
      <c r="D75" s="6">
        <v>216</v>
      </c>
      <c r="E75" s="153">
        <f t="shared" si="36"/>
        <v>0.90756302521008403</v>
      </c>
      <c r="F75" s="6">
        <v>188</v>
      </c>
      <c r="G75" s="153">
        <f t="shared" si="37"/>
        <v>0.78991596638655459</v>
      </c>
      <c r="H75" s="6">
        <v>179</v>
      </c>
      <c r="I75" s="153">
        <f t="shared" si="38"/>
        <v>0.75210084033613445</v>
      </c>
      <c r="J75" s="6">
        <v>224</v>
      </c>
      <c r="K75" s="153">
        <f t="shared" si="39"/>
        <v>0.94117647058823528</v>
      </c>
      <c r="L75" s="6">
        <v>219</v>
      </c>
      <c r="M75" s="154">
        <f t="shared" si="26"/>
        <v>0.92016806722689071</v>
      </c>
      <c r="N75" s="6">
        <v>219</v>
      </c>
      <c r="O75" s="154">
        <f t="shared" si="27"/>
        <v>0.92016806722689071</v>
      </c>
      <c r="P75" s="6">
        <v>196</v>
      </c>
      <c r="Q75" s="154">
        <f t="shared" si="28"/>
        <v>0.82352941176470584</v>
      </c>
      <c r="R75" s="6">
        <v>203</v>
      </c>
      <c r="S75" s="154">
        <f t="shared" si="29"/>
        <v>0.8529411764705882</v>
      </c>
      <c r="T75" s="6">
        <v>221</v>
      </c>
      <c r="U75" s="154">
        <f t="shared" si="30"/>
        <v>0.9285714285714286</v>
      </c>
      <c r="V75" s="6">
        <v>256</v>
      </c>
      <c r="W75" s="155">
        <f t="shared" si="31"/>
        <v>1.0756302521008403</v>
      </c>
      <c r="X75" s="6">
        <v>251</v>
      </c>
      <c r="Y75" s="155">
        <f t="shared" si="32"/>
        <v>1.0546218487394958</v>
      </c>
      <c r="Z75" s="6">
        <v>275</v>
      </c>
      <c r="AA75" s="155">
        <f t="shared" si="33"/>
        <v>1.1554621848739495</v>
      </c>
      <c r="AB75" s="6">
        <v>206</v>
      </c>
      <c r="AC75" s="157">
        <f t="shared" si="34"/>
        <v>0.86554621848739499</v>
      </c>
      <c r="AE75" s="158">
        <v>10</v>
      </c>
      <c r="AF75" s="118">
        <f t="shared" si="35"/>
        <v>4.2016806722689079E-2</v>
      </c>
      <c r="AH75" s="83">
        <f>cálculos2!O75</f>
        <v>4</v>
      </c>
      <c r="AI75" s="161">
        <f t="shared" si="40"/>
        <v>0.4</v>
      </c>
      <c r="AJ75" s="83">
        <f>cálculos2!P75</f>
        <v>1</v>
      </c>
      <c r="AK75" s="160">
        <f t="shared" si="41"/>
        <v>0.25</v>
      </c>
    </row>
    <row r="76" spans="1:37">
      <c r="A76" s="99" t="s">
        <v>40</v>
      </c>
      <c r="B76" s="99" t="s">
        <v>121</v>
      </c>
      <c r="C76" s="102">
        <v>606.66666666666663</v>
      </c>
      <c r="D76" s="6">
        <v>598</v>
      </c>
      <c r="E76" s="153">
        <f t="shared" si="36"/>
        <v>0.98571428571428577</v>
      </c>
      <c r="F76" s="6">
        <v>282</v>
      </c>
      <c r="G76" s="153">
        <f t="shared" si="37"/>
        <v>0.46483516483516485</v>
      </c>
      <c r="H76" s="6">
        <v>221</v>
      </c>
      <c r="I76" s="153">
        <f t="shared" si="38"/>
        <v>0.36428571428571432</v>
      </c>
      <c r="J76" s="6">
        <v>587</v>
      </c>
      <c r="K76" s="153">
        <f t="shared" si="39"/>
        <v>0.9675824175824177</v>
      </c>
      <c r="L76" s="6">
        <v>511</v>
      </c>
      <c r="M76" s="154">
        <f t="shared" si="26"/>
        <v>0.84230769230769231</v>
      </c>
      <c r="N76" s="6">
        <v>500</v>
      </c>
      <c r="O76" s="154">
        <f t="shared" si="27"/>
        <v>0.82417582417582425</v>
      </c>
      <c r="P76" s="6">
        <v>508</v>
      </c>
      <c r="Q76" s="154">
        <f t="shared" si="28"/>
        <v>0.83736263736263739</v>
      </c>
      <c r="R76" s="6">
        <v>522</v>
      </c>
      <c r="S76" s="154">
        <f t="shared" si="29"/>
        <v>0.86043956043956049</v>
      </c>
      <c r="T76" s="6">
        <v>385</v>
      </c>
      <c r="U76" s="154">
        <f t="shared" si="30"/>
        <v>0.63461538461538469</v>
      </c>
      <c r="V76" s="6">
        <v>532</v>
      </c>
      <c r="W76" s="155">
        <f t="shared" si="31"/>
        <v>0.87692307692307703</v>
      </c>
      <c r="X76" s="6">
        <v>583</v>
      </c>
      <c r="Y76" s="155">
        <f t="shared" si="32"/>
        <v>0.96098901098901102</v>
      </c>
      <c r="Z76" s="6">
        <v>564</v>
      </c>
      <c r="AA76" s="155">
        <f t="shared" si="33"/>
        <v>0.9296703296703297</v>
      </c>
      <c r="AB76" s="6">
        <v>569</v>
      </c>
      <c r="AC76" s="157">
        <f t="shared" si="34"/>
        <v>0.93791208791208802</v>
      </c>
      <c r="AE76" s="158">
        <v>9</v>
      </c>
      <c r="AF76" s="118">
        <f t="shared" si="35"/>
        <v>1.4835164835164836E-2</v>
      </c>
      <c r="AH76" s="83">
        <f>cálculos2!O76</f>
        <v>3</v>
      </c>
      <c r="AI76" s="161">
        <f t="shared" si="40"/>
        <v>0.30000000000000004</v>
      </c>
      <c r="AJ76" s="83">
        <f>cálculos2!P76</f>
        <v>1</v>
      </c>
      <c r="AK76" s="160">
        <f t="shared" si="41"/>
        <v>0.25</v>
      </c>
    </row>
    <row r="77" spans="1:37">
      <c r="A77" s="99" t="s">
        <v>43</v>
      </c>
      <c r="B77" s="99" t="s">
        <v>122</v>
      </c>
      <c r="C77" s="102">
        <v>69.333333333333329</v>
      </c>
      <c r="D77" s="6">
        <v>88</v>
      </c>
      <c r="E77" s="153">
        <f t="shared" si="36"/>
        <v>1.2692307692307694</v>
      </c>
      <c r="F77" s="6">
        <v>73</v>
      </c>
      <c r="G77" s="153">
        <f t="shared" si="37"/>
        <v>1.0528846153846154</v>
      </c>
      <c r="H77" s="6">
        <v>63</v>
      </c>
      <c r="I77" s="153">
        <f t="shared" si="38"/>
        <v>0.90865384615384626</v>
      </c>
      <c r="J77" s="6">
        <v>86</v>
      </c>
      <c r="K77" s="153">
        <f t="shared" si="39"/>
        <v>1.2403846153846154</v>
      </c>
      <c r="L77" s="6">
        <v>78</v>
      </c>
      <c r="M77" s="154">
        <f t="shared" si="26"/>
        <v>1.125</v>
      </c>
      <c r="N77" s="6">
        <v>76</v>
      </c>
      <c r="O77" s="154">
        <f t="shared" si="27"/>
        <v>1.0961538461538463</v>
      </c>
      <c r="P77" s="6">
        <v>67</v>
      </c>
      <c r="Q77" s="154">
        <f t="shared" si="28"/>
        <v>0.96634615384615397</v>
      </c>
      <c r="R77" s="6">
        <v>73</v>
      </c>
      <c r="S77" s="154">
        <f t="shared" si="29"/>
        <v>1.0528846153846154</v>
      </c>
      <c r="T77" s="6">
        <v>67</v>
      </c>
      <c r="U77" s="154">
        <f t="shared" si="30"/>
        <v>0.96634615384615397</v>
      </c>
      <c r="V77" s="6">
        <v>75</v>
      </c>
      <c r="W77" s="155">
        <f t="shared" si="31"/>
        <v>1.0817307692307694</v>
      </c>
      <c r="X77" s="6">
        <v>79</v>
      </c>
      <c r="Y77" s="155">
        <f t="shared" si="32"/>
        <v>1.1394230769230771</v>
      </c>
      <c r="Z77" s="6">
        <v>95</v>
      </c>
      <c r="AA77" s="155">
        <f t="shared" si="33"/>
        <v>1.3701923076923077</v>
      </c>
      <c r="AB77" s="6">
        <v>76</v>
      </c>
      <c r="AC77" s="157">
        <f t="shared" si="34"/>
        <v>1.0961538461538463</v>
      </c>
      <c r="AE77" s="158">
        <v>0</v>
      </c>
      <c r="AF77" s="118">
        <f t="shared" si="35"/>
        <v>0</v>
      </c>
      <c r="AH77" s="83">
        <f>cálculos2!O77</f>
        <v>10</v>
      </c>
      <c r="AI77" s="161">
        <f t="shared" si="40"/>
        <v>1</v>
      </c>
      <c r="AJ77" s="83">
        <f>cálculos2!P77</f>
        <v>4</v>
      </c>
      <c r="AK77" s="160">
        <f t="shared" si="41"/>
        <v>1</v>
      </c>
    </row>
    <row r="78" spans="1:37">
      <c r="A78" s="99" t="s">
        <v>47</v>
      </c>
      <c r="B78" s="99" t="s">
        <v>123</v>
      </c>
      <c r="C78" s="102">
        <v>158</v>
      </c>
      <c r="D78" s="6">
        <v>145</v>
      </c>
      <c r="E78" s="153">
        <f t="shared" si="36"/>
        <v>0.91772151898734178</v>
      </c>
      <c r="F78" s="6">
        <v>103</v>
      </c>
      <c r="G78" s="153">
        <f t="shared" si="37"/>
        <v>0.65189873417721522</v>
      </c>
      <c r="H78" s="6">
        <v>90</v>
      </c>
      <c r="I78" s="153">
        <f t="shared" si="38"/>
        <v>0.569620253164557</v>
      </c>
      <c r="J78" s="6">
        <v>143</v>
      </c>
      <c r="K78" s="153">
        <f t="shared" si="39"/>
        <v>0.90506329113924056</v>
      </c>
      <c r="L78" s="6">
        <v>166</v>
      </c>
      <c r="M78" s="154">
        <f t="shared" si="26"/>
        <v>1.0506329113924051</v>
      </c>
      <c r="N78" s="6">
        <v>166</v>
      </c>
      <c r="O78" s="154">
        <f t="shared" si="27"/>
        <v>1.0506329113924051</v>
      </c>
      <c r="P78" s="6">
        <v>154</v>
      </c>
      <c r="Q78" s="154">
        <f t="shared" si="28"/>
        <v>0.97468354430379744</v>
      </c>
      <c r="R78" s="6">
        <v>169</v>
      </c>
      <c r="S78" s="154">
        <f t="shared" si="29"/>
        <v>1.0696202531645569</v>
      </c>
      <c r="T78" s="6">
        <v>156</v>
      </c>
      <c r="U78" s="154">
        <f t="shared" si="30"/>
        <v>0.98734177215189878</v>
      </c>
      <c r="V78" s="6">
        <v>136</v>
      </c>
      <c r="W78" s="155">
        <f t="shared" si="31"/>
        <v>0.86075949367088611</v>
      </c>
      <c r="X78" s="6">
        <v>162</v>
      </c>
      <c r="Y78" s="155">
        <f t="shared" si="32"/>
        <v>1.0253164556962024</v>
      </c>
      <c r="Z78" s="6">
        <v>149</v>
      </c>
      <c r="AA78" s="155">
        <f t="shared" si="33"/>
        <v>0.94303797468354433</v>
      </c>
      <c r="AB78" s="6">
        <v>160</v>
      </c>
      <c r="AC78" s="157">
        <f t="shared" si="34"/>
        <v>1.0126582278481013</v>
      </c>
      <c r="AE78" s="158">
        <v>0</v>
      </c>
      <c r="AF78" s="118">
        <f t="shared" si="35"/>
        <v>0</v>
      </c>
      <c r="AH78" s="83">
        <f>cálculos2!O78</f>
        <v>8</v>
      </c>
      <c r="AI78" s="161">
        <f t="shared" si="40"/>
        <v>0.8</v>
      </c>
      <c r="AJ78" s="83">
        <f>cálculos2!P78</f>
        <v>4</v>
      </c>
      <c r="AK78" s="160">
        <f t="shared" si="41"/>
        <v>1</v>
      </c>
    </row>
    <row r="79" spans="1:37">
      <c r="A79" s="99" t="s">
        <v>40</v>
      </c>
      <c r="B79" s="99" t="s">
        <v>124</v>
      </c>
      <c r="C79" s="102">
        <v>3624.6666666666665</v>
      </c>
      <c r="D79" s="6">
        <v>3317</v>
      </c>
      <c r="E79" s="153">
        <f t="shared" si="36"/>
        <v>0.91511863159830797</v>
      </c>
      <c r="F79" s="6">
        <v>2555</v>
      </c>
      <c r="G79" s="153">
        <f t="shared" si="37"/>
        <v>0.70489240389920915</v>
      </c>
      <c r="H79" s="6">
        <v>1892</v>
      </c>
      <c r="I79" s="153">
        <f t="shared" si="38"/>
        <v>0.52197903255471767</v>
      </c>
      <c r="J79" s="6">
        <v>3327</v>
      </c>
      <c r="K79" s="153">
        <f t="shared" si="39"/>
        <v>0.91787750597756124</v>
      </c>
      <c r="L79" s="6">
        <v>2797</v>
      </c>
      <c r="M79" s="154">
        <f t="shared" si="26"/>
        <v>0.77165716387713812</v>
      </c>
      <c r="N79" s="6">
        <v>2749</v>
      </c>
      <c r="O79" s="154">
        <f t="shared" si="27"/>
        <v>0.75841456685672248</v>
      </c>
      <c r="P79" s="6">
        <v>2946</v>
      </c>
      <c r="Q79" s="154">
        <f t="shared" si="28"/>
        <v>0.81276439212801177</v>
      </c>
      <c r="R79" s="6">
        <v>3056</v>
      </c>
      <c r="S79" s="154">
        <f t="shared" si="29"/>
        <v>0.84311201029979777</v>
      </c>
      <c r="T79" s="6">
        <v>2295</v>
      </c>
      <c r="U79" s="154">
        <f t="shared" si="30"/>
        <v>0.63316167003862422</v>
      </c>
      <c r="V79" s="6">
        <v>2849</v>
      </c>
      <c r="W79" s="155">
        <f t="shared" si="31"/>
        <v>0.7860033106492551</v>
      </c>
      <c r="X79" s="6">
        <v>3097</v>
      </c>
      <c r="Y79" s="155">
        <f t="shared" si="32"/>
        <v>0.8544233952547361</v>
      </c>
      <c r="Z79" s="6">
        <v>2717</v>
      </c>
      <c r="AA79" s="155">
        <f t="shared" si="33"/>
        <v>0.74958616884311202</v>
      </c>
      <c r="AB79" s="6">
        <v>3270</v>
      </c>
      <c r="AC79" s="157">
        <f t="shared" si="34"/>
        <v>0.90215192201581762</v>
      </c>
      <c r="AE79" s="158">
        <v>91</v>
      </c>
      <c r="AF79" s="118">
        <f t="shared" si="35"/>
        <v>2.5105756851204711E-2</v>
      </c>
      <c r="AH79" s="83">
        <f>cálculos2!O79</f>
        <v>2</v>
      </c>
      <c r="AI79" s="161">
        <f t="shared" si="40"/>
        <v>0.2</v>
      </c>
      <c r="AJ79" s="83">
        <f>cálculos2!P79</f>
        <v>0</v>
      </c>
      <c r="AK79" s="160">
        <f t="shared" si="41"/>
        <v>0</v>
      </c>
    </row>
    <row r="80" spans="1:37">
      <c r="A80" s="99" t="s">
        <v>40</v>
      </c>
      <c r="B80" s="99" t="s">
        <v>125</v>
      </c>
      <c r="C80" s="102">
        <v>2332</v>
      </c>
      <c r="D80" s="6">
        <v>2552</v>
      </c>
      <c r="E80" s="153">
        <f t="shared" si="36"/>
        <v>1.0943396226415094</v>
      </c>
      <c r="F80" s="6">
        <v>2121</v>
      </c>
      <c r="G80" s="153">
        <f t="shared" si="37"/>
        <v>0.90951972555746141</v>
      </c>
      <c r="H80" s="6">
        <v>1712</v>
      </c>
      <c r="I80" s="153">
        <f t="shared" si="38"/>
        <v>0.73413379073756435</v>
      </c>
      <c r="J80" s="6">
        <v>2553</v>
      </c>
      <c r="K80" s="153">
        <f t="shared" si="39"/>
        <v>1.0947684391080617</v>
      </c>
      <c r="L80" s="6">
        <v>2576</v>
      </c>
      <c r="M80" s="154">
        <f t="shared" si="26"/>
        <v>1.1046312178387649</v>
      </c>
      <c r="N80" s="6">
        <v>2557</v>
      </c>
      <c r="O80" s="154">
        <f t="shared" si="27"/>
        <v>1.0964837049742711</v>
      </c>
      <c r="P80" s="6">
        <v>2721</v>
      </c>
      <c r="Q80" s="154">
        <f t="shared" si="28"/>
        <v>1.1668096054888508</v>
      </c>
      <c r="R80" s="6">
        <v>2729</v>
      </c>
      <c r="S80" s="154">
        <f t="shared" si="29"/>
        <v>1.1702401372212694</v>
      </c>
      <c r="T80" s="6">
        <v>1742</v>
      </c>
      <c r="U80" s="154">
        <f t="shared" si="30"/>
        <v>0.74699828473413377</v>
      </c>
      <c r="V80" s="6">
        <v>2597</v>
      </c>
      <c r="W80" s="155">
        <f t="shared" si="31"/>
        <v>1.1136363636363635</v>
      </c>
      <c r="X80" s="6">
        <v>2787</v>
      </c>
      <c r="Y80" s="155">
        <f t="shared" si="32"/>
        <v>1.1951114922813035</v>
      </c>
      <c r="Z80" s="6">
        <v>2656</v>
      </c>
      <c r="AA80" s="155">
        <f t="shared" si="33"/>
        <v>1.1389365351629503</v>
      </c>
      <c r="AB80" s="6">
        <v>2831</v>
      </c>
      <c r="AC80" s="157">
        <f t="shared" si="34"/>
        <v>1.2139794168096054</v>
      </c>
      <c r="AE80" s="158">
        <v>108</v>
      </c>
      <c r="AF80" s="118">
        <f t="shared" si="35"/>
        <v>4.6312178387650088E-2</v>
      </c>
      <c r="AH80" s="83">
        <f>cálculos2!O80</f>
        <v>9</v>
      </c>
      <c r="AI80" s="161">
        <f t="shared" si="40"/>
        <v>0.9</v>
      </c>
      <c r="AJ80" s="83">
        <f>cálculos2!P80</f>
        <v>4</v>
      </c>
      <c r="AK80" s="160">
        <f t="shared" si="41"/>
        <v>1</v>
      </c>
    </row>
    <row r="81" spans="1:37">
      <c r="AF81" s="166"/>
    </row>
    <row r="82" spans="1:37" s="150" customFormat="1">
      <c r="A82" s="96"/>
      <c r="B82" s="6" t="s">
        <v>126</v>
      </c>
      <c r="C82" s="102">
        <f>SUMIF($A$3:$A$80,"Norte",C$3:C$80)</f>
        <v>3786.666666666667</v>
      </c>
      <c r="D82" s="6">
        <f>SUMIF($A$3:$A$80,"Norte",D$3:D$80)</f>
        <v>3912</v>
      </c>
      <c r="E82" s="153">
        <f>D82/C82</f>
        <v>1.0330985915492956</v>
      </c>
      <c r="F82" s="6">
        <f>SUMIF($A$3:$A$80,"Norte",F$3:F$80)</f>
        <v>3343</v>
      </c>
      <c r="G82" s="153">
        <f>F82/C82</f>
        <v>0.88283450704225341</v>
      </c>
      <c r="H82" s="6">
        <f>SUMIF($A$3:$A$80,"Norte",H$3:H$80)</f>
        <v>3215</v>
      </c>
      <c r="I82" s="153">
        <f>H82/C82</f>
        <v>0.84903169014084501</v>
      </c>
      <c r="J82" s="6">
        <f>SUMIF($A$3:$A$80,"Norte",J$3:J$80)</f>
        <v>3798</v>
      </c>
      <c r="K82" s="153">
        <f>J82/C82</f>
        <v>1.0029929577464789</v>
      </c>
      <c r="L82" s="6">
        <f>SUMIF($A$3:$A$80,"Norte",L$3:L$80)</f>
        <v>3635</v>
      </c>
      <c r="M82" s="154">
        <f>L82/C82</f>
        <v>0.95994718309859151</v>
      </c>
      <c r="N82" s="6">
        <f>SUMIF($A$3:$A$80,"Norte",N$3:N$80)</f>
        <v>3605</v>
      </c>
      <c r="O82" s="154">
        <f>N82/C82</f>
        <v>0.95202464788732388</v>
      </c>
      <c r="P82" s="6">
        <f>SUMIF($A$3:$A$80,"Norte",P$3:P$80)</f>
        <v>3648</v>
      </c>
      <c r="Q82" s="154">
        <f>P82/C82</f>
        <v>0.96338028169014078</v>
      </c>
      <c r="R82" s="6">
        <f>SUMIF($A$3:$A$80,"Norte",R$3:R$80)</f>
        <v>3674</v>
      </c>
      <c r="S82" s="154">
        <f>R82/C82</f>
        <v>0.97024647887323934</v>
      </c>
      <c r="T82" s="6">
        <f>SUMIF($A$3:$A$80,"Norte",T$3:T$80)</f>
        <v>2991</v>
      </c>
      <c r="U82" s="154">
        <f>T82/C82</f>
        <v>0.78987676056338019</v>
      </c>
      <c r="V82" s="6">
        <f>SUMIF($A$3:$A$80,"Norte",V$3:V$80)</f>
        <v>3449</v>
      </c>
      <c r="W82" s="155">
        <f>V82/C82</f>
        <v>0.91082746478873233</v>
      </c>
      <c r="X82" s="6">
        <f>SUMIF($A$3:$A$80,"Norte",X$3:X$80)</f>
        <v>3743</v>
      </c>
      <c r="Y82" s="155">
        <f>X82/C82</f>
        <v>0.9884683098591549</v>
      </c>
      <c r="Z82" s="6">
        <f>SUMIF($A$3:$A$80,"Norte",Z$3:Z$80)</f>
        <v>3318</v>
      </c>
      <c r="AA82" s="155">
        <f>Z82/C82</f>
        <v>0.87623239436619715</v>
      </c>
      <c r="AB82" s="6">
        <f>SUMIF($A$3:$A$80,"Norte",AB$3:AB$80)</f>
        <v>3892</v>
      </c>
      <c r="AC82" s="157">
        <f>AB82/C82</f>
        <v>1.0278169014084506</v>
      </c>
      <c r="AE82" s="6">
        <f>SUMIF($A$3:$A$80,"Norte",AE$3:AE$80)</f>
        <v>29</v>
      </c>
      <c r="AF82" s="118">
        <f>AE82/C82</f>
        <v>7.6584507042253515E-3</v>
      </c>
      <c r="AH82" s="83">
        <f>cálculos2!O82</f>
        <v>7</v>
      </c>
      <c r="AI82" s="161">
        <f>AH82*0.1</f>
        <v>0.70000000000000007</v>
      </c>
      <c r="AJ82" s="83">
        <f>cálculos2!P82</f>
        <v>4</v>
      </c>
      <c r="AK82" s="160">
        <f t="shared" si="41"/>
        <v>1</v>
      </c>
    </row>
    <row r="83" spans="1:37" s="150" customFormat="1">
      <c r="A83" s="96"/>
      <c r="B83" s="6" t="s">
        <v>127</v>
      </c>
      <c r="C83" s="102">
        <f>SUMIF($A$3:$A$80,"Central",C$3:C$80)</f>
        <v>4653.3333333333321</v>
      </c>
      <c r="D83" s="6">
        <f>SUMIF($A$3:$A$80,"Central",D$3:D$80)</f>
        <v>4756</v>
      </c>
      <c r="E83" s="153">
        <f>D83/C83</f>
        <v>1.0220630372492838</v>
      </c>
      <c r="F83" s="6">
        <f>SUMIF($A$3:$A$80,"Central",F$3:F$80)</f>
        <v>3330</v>
      </c>
      <c r="G83" s="153">
        <f>F83/C83</f>
        <v>0.71561604584527239</v>
      </c>
      <c r="H83" s="6">
        <f>SUMIF($A$3:$A$80,"Central",H$3:H$80)</f>
        <v>2726</v>
      </c>
      <c r="I83" s="153">
        <f t="shared" ref="I83:I86" si="42">H83/C83</f>
        <v>0.58581661891117498</v>
      </c>
      <c r="J83" s="6">
        <f>SUMIF($A$3:$A$80,"Central",J$3:J$80)</f>
        <v>4822</v>
      </c>
      <c r="K83" s="153">
        <f>J83/C83</f>
        <v>1.036246418338109</v>
      </c>
      <c r="L83" s="6">
        <f>SUMIF($A$3:$A$80,"Central",L$3:L$80)</f>
        <v>4267</v>
      </c>
      <c r="M83" s="154">
        <f>L83/C83</f>
        <v>0.91697707736389711</v>
      </c>
      <c r="N83" s="6">
        <f>SUMIF($A$3:$A$80,"Central",N$3:N$80)</f>
        <v>4218</v>
      </c>
      <c r="O83" s="154">
        <f>N83/C83</f>
        <v>0.90644699140401175</v>
      </c>
      <c r="P83" s="6">
        <f>SUMIF($A$3:$A$80,"Central",P$3:P$80)</f>
        <v>4243</v>
      </c>
      <c r="Q83" s="154">
        <f>P83/C83</f>
        <v>0.91181948424068793</v>
      </c>
      <c r="R83" s="6">
        <f>SUMIF($A$3:$A$80,"Central",R$3:R$80)</f>
        <v>4331</v>
      </c>
      <c r="S83" s="154">
        <f>R83/C83</f>
        <v>0.93073065902578822</v>
      </c>
      <c r="T83" s="6">
        <f>SUMIF($A$3:$A$80,"Central",T$3:T$80)</f>
        <v>3714</v>
      </c>
      <c r="U83" s="154">
        <f>T83/C83</f>
        <v>0.79813753581661917</v>
      </c>
      <c r="V83" s="6">
        <f>SUMIF($A$3:$A$80,"Central",V$3:V$80)</f>
        <v>4032</v>
      </c>
      <c r="W83" s="155">
        <f>V83/C83</f>
        <v>0.86647564469914062</v>
      </c>
      <c r="X83" s="6">
        <f>SUMIF($A$3:$A$80,"Central",X$3:X$80)</f>
        <v>4357</v>
      </c>
      <c r="Y83" s="155">
        <f>X83/C83</f>
        <v>0.93631805157593151</v>
      </c>
      <c r="Z83" s="6">
        <f>SUMIF($A$3:$A$80,"Central",Z$3:Z$80)</f>
        <v>4195</v>
      </c>
      <c r="AA83" s="155">
        <f>Z83/C83</f>
        <v>0.90150429799426957</v>
      </c>
      <c r="AB83" s="6">
        <f>SUMIF($A$3:$A$80,"Central",AB$3:AB$80)</f>
        <v>4564</v>
      </c>
      <c r="AC83" s="157">
        <f>AB83/C83</f>
        <v>0.9808022922636106</v>
      </c>
      <c r="AE83" s="6">
        <f>SUMIF($A$3:$A$80,"Central",AE$3:AE$80)</f>
        <v>56</v>
      </c>
      <c r="AF83" s="118">
        <f>AE83/C83</f>
        <v>1.203438395415473E-2</v>
      </c>
      <c r="AH83" s="83">
        <f>cálculos2!O83</f>
        <v>2</v>
      </c>
      <c r="AI83" s="161">
        <f t="shared" ref="AI83:AI86" si="43">AH83*0.1</f>
        <v>0.2</v>
      </c>
      <c r="AJ83" s="83">
        <f>cálculos2!P83</f>
        <v>0</v>
      </c>
      <c r="AK83" s="160">
        <f t="shared" si="41"/>
        <v>0</v>
      </c>
    </row>
    <row r="84" spans="1:37" s="150" customFormat="1">
      <c r="A84" s="96"/>
      <c r="B84" s="6" t="s">
        <v>128</v>
      </c>
      <c r="C84" s="102">
        <f>SUMIF($A$3:$A$80,"Metropolitana",C$3:C$80)</f>
        <v>19422.666666666664</v>
      </c>
      <c r="D84" s="6">
        <f>SUMIF($A$3:$A$80,"Metropolitana",D$3:D$80)</f>
        <v>18829</v>
      </c>
      <c r="E84" s="153">
        <f>D84/C84</f>
        <v>0.96943433788700495</v>
      </c>
      <c r="F84" s="6">
        <f>SUMIF($A$3:$A$80,"Metropolitana",F$3:F$80)</f>
        <v>14108</v>
      </c>
      <c r="G84" s="153">
        <f>F84/C84</f>
        <v>0.7263678176700763</v>
      </c>
      <c r="H84" s="6">
        <f>SUMIF($A$3:$A$80,"Metropolitana",H$3:H$80)</f>
        <v>11073</v>
      </c>
      <c r="I84" s="153">
        <f t="shared" si="42"/>
        <v>0.57010709137090687</v>
      </c>
      <c r="J84" s="6">
        <f>SUMIF($A$3:$A$80,"Metropolitana",J$3:J$80)</f>
        <v>18837</v>
      </c>
      <c r="K84" s="153">
        <f>J84/C84</f>
        <v>0.96984622777510821</v>
      </c>
      <c r="L84" s="6">
        <f>SUMIF($A$3:$A$80,"Metropolitana",L$3:L$80)</f>
        <v>17072</v>
      </c>
      <c r="M84" s="154">
        <f>L84/C84</f>
        <v>0.87897302121232934</v>
      </c>
      <c r="N84" s="6">
        <f>SUMIF($A$3:$A$80,"Metropolitana",N$3:N$80)</f>
        <v>16928</v>
      </c>
      <c r="O84" s="154">
        <f>N84/C84</f>
        <v>0.87155900322647095</v>
      </c>
      <c r="P84" s="6">
        <f>SUMIF($A$3:$A$80,"Metropolitana",P$3:P$80)</f>
        <v>17263</v>
      </c>
      <c r="Q84" s="154">
        <f>P84/C84</f>
        <v>0.88880689229079435</v>
      </c>
      <c r="R84" s="6">
        <f>SUMIF($A$3:$A$80,"Metropolitana",R$3:R$80)</f>
        <v>17713</v>
      </c>
      <c r="S84" s="154">
        <f>R84/C84</f>
        <v>0.91197569849660198</v>
      </c>
      <c r="T84" s="6">
        <f>SUMIF($A$3:$A$80,"Metropolitana",T$3:T$80)</f>
        <v>13774</v>
      </c>
      <c r="U84" s="154">
        <f>T84/C84</f>
        <v>0.70917141484176571</v>
      </c>
      <c r="V84" s="6">
        <f>SUMIF($A$3:$A$80,"Metropolitana",V$3:V$80)</f>
        <v>16818</v>
      </c>
      <c r="W84" s="155">
        <f>V84/C84</f>
        <v>0.86589551726505121</v>
      </c>
      <c r="X84" s="6">
        <f>SUMIF($A$3:$A$80,"Metropolitana",X$3:X$80)</f>
        <v>18439</v>
      </c>
      <c r="Y84" s="155">
        <f>X84/C84</f>
        <v>0.94935470584197168</v>
      </c>
      <c r="Z84" s="6">
        <f>SUMIF($A$3:$A$80,"Metropolitana",Z$3:Z$80)</f>
        <v>16507</v>
      </c>
      <c r="AA84" s="155">
        <f>Z84/C84</f>
        <v>0.84988329786503747</v>
      </c>
      <c r="AB84" s="6">
        <f>SUMIF($A$3:$A$80,"Metropolitana",AB$3:AB$80)</f>
        <v>18765</v>
      </c>
      <c r="AC84" s="157">
        <f>AB84/C84</f>
        <v>0.96613921878217901</v>
      </c>
      <c r="AE84" s="6">
        <f>SUMIF($A$3:$A$80,"Metropolitana",AE$3:AE$80)</f>
        <v>441</v>
      </c>
      <c r="AF84" s="118">
        <f>AE84/C84</f>
        <v>2.2705430081691496E-2</v>
      </c>
      <c r="AH84" s="83">
        <f>cálculos2!O84</f>
        <v>2</v>
      </c>
      <c r="AI84" s="161">
        <f t="shared" si="43"/>
        <v>0.2</v>
      </c>
      <c r="AJ84" s="83">
        <f>cálculos2!P84</f>
        <v>0</v>
      </c>
      <c r="AK84" s="160">
        <f t="shared" si="41"/>
        <v>0</v>
      </c>
    </row>
    <row r="85" spans="1:37" s="150" customFormat="1">
      <c r="A85" s="96"/>
      <c r="B85" s="6" t="s">
        <v>129</v>
      </c>
      <c r="C85" s="102">
        <f>SUMIF($A$3:$A$80,"sul",C$3:C$80)</f>
        <v>5445.9999999999991</v>
      </c>
      <c r="D85" s="6">
        <f>SUMIF($A$3:$A$80,"Sul",D$3:D$80)</f>
        <v>5199</v>
      </c>
      <c r="E85" s="153">
        <f>D85/C85</f>
        <v>0.9546456114579509</v>
      </c>
      <c r="F85" s="6">
        <f>SUMIF($A$3:$A$80,"Sul",F$3:F$80)</f>
        <v>3752</v>
      </c>
      <c r="G85" s="153">
        <f>F85/C85</f>
        <v>0.68894601542416467</v>
      </c>
      <c r="H85" s="6">
        <f>SUMIF($A$3:$A$80,"Sul",H$3:H$80)</f>
        <v>2435</v>
      </c>
      <c r="I85" s="153">
        <f t="shared" si="42"/>
        <v>0.44711715020198317</v>
      </c>
      <c r="J85" s="6">
        <f>SUMIF($A$3:$A$80,"Sul",J$3:J$80)</f>
        <v>5370</v>
      </c>
      <c r="K85" s="153">
        <f>J85/C85</f>
        <v>0.98604480352552348</v>
      </c>
      <c r="L85" s="6">
        <f>SUMIF($A$3:$A$80,"Sul",L$3:L$80)</f>
        <v>5027</v>
      </c>
      <c r="M85" s="154">
        <f>L85/C85</f>
        <v>0.9230627983841353</v>
      </c>
      <c r="N85" s="6">
        <f>SUMIF($A$3:$A$80,"Sul",N$3:N$80)</f>
        <v>4996</v>
      </c>
      <c r="O85" s="154">
        <f>N85/C85</f>
        <v>0.91737054719059874</v>
      </c>
      <c r="P85" s="6">
        <f>SUMIF($A$3:$A$80,"Sul",P$3:P$80)</f>
        <v>4797</v>
      </c>
      <c r="Q85" s="154">
        <f>P85/C85</f>
        <v>0.88082996694821902</v>
      </c>
      <c r="R85" s="6">
        <f>SUMIF($A$3:$A$80,"Sul",R$3:R$80)</f>
        <v>4998</v>
      </c>
      <c r="S85" s="154">
        <f>R85/C85</f>
        <v>0.91773778920308502</v>
      </c>
      <c r="T85" s="6">
        <f>SUMIF($A$3:$A$80,"Sul",T$3:T$80)</f>
        <v>4121</v>
      </c>
      <c r="U85" s="154">
        <f>T85/C85</f>
        <v>0.75670216672787383</v>
      </c>
      <c r="V85" s="6">
        <f>SUMIF($A$3:$A$80,"Sul",V$3:V$80)</f>
        <v>5023</v>
      </c>
      <c r="W85" s="155">
        <f>V85/C85</f>
        <v>0.92232831435916285</v>
      </c>
      <c r="X85" s="6">
        <f>SUMIF($A$3:$A$80,"Sul",X$3:X$80)</f>
        <v>5403</v>
      </c>
      <c r="Y85" s="155">
        <f>X85/C85</f>
        <v>0.99210429673154621</v>
      </c>
      <c r="Z85" s="6">
        <f>SUMIF($A$3:$A$80,"Sul",Z$3:Z$80)</f>
        <v>5140</v>
      </c>
      <c r="AA85" s="155">
        <f>Z85/C85</f>
        <v>0.94381197208960721</v>
      </c>
      <c r="AB85" s="6">
        <f>SUMIF($A$3:$A$80,"Sul",AB$3:AB$80)</f>
        <v>5244</v>
      </c>
      <c r="AC85" s="157">
        <f>AB85/C85</f>
        <v>0.96290855673889109</v>
      </c>
      <c r="AE85" s="6">
        <f>SUMIF($A$3:$A$80,"Sul",AE$3:AE$80)</f>
        <v>92</v>
      </c>
      <c r="AF85" s="118">
        <f>AE85/C85</f>
        <v>1.6893132574366511E-2</v>
      </c>
      <c r="AH85" s="83">
        <f>cálculos2!O85</f>
        <v>3</v>
      </c>
      <c r="AI85" s="161">
        <f t="shared" si="43"/>
        <v>0.30000000000000004</v>
      </c>
      <c r="AJ85" s="83">
        <f>cálculos2!P85</f>
        <v>1</v>
      </c>
      <c r="AK85" s="160">
        <f t="shared" si="41"/>
        <v>0.25</v>
      </c>
    </row>
    <row r="86" spans="1:37" s="150" customFormat="1">
      <c r="A86" s="162"/>
      <c r="B86" s="2" t="s">
        <v>130</v>
      </c>
      <c r="C86" s="163">
        <f>SUM(C3:C80)</f>
        <v>33308.666666666664</v>
      </c>
      <c r="D86" s="2">
        <f>SUM(D82:D85)</f>
        <v>32696</v>
      </c>
      <c r="E86" s="164">
        <f>D86/C86</f>
        <v>0.98160638872765849</v>
      </c>
      <c r="F86" s="2">
        <f>SUM(F82:F85)</f>
        <v>24533</v>
      </c>
      <c r="G86" s="164">
        <f>F86/C86</f>
        <v>0.73653503592658576</v>
      </c>
      <c r="H86" s="2">
        <f>SUM(H82:H85)</f>
        <v>19449</v>
      </c>
      <c r="I86" s="164">
        <f t="shared" si="42"/>
        <v>0.58390208754478323</v>
      </c>
      <c r="J86" s="2">
        <f>SUM(J82:J85)</f>
        <v>32827</v>
      </c>
      <c r="K86" s="164">
        <f>J86/C86</f>
        <v>0.98553929908132021</v>
      </c>
      <c r="L86" s="2">
        <f>SUM(L82:L85)</f>
        <v>30001</v>
      </c>
      <c r="M86" s="288">
        <f>L86/C86</f>
        <v>0.90069651542141194</v>
      </c>
      <c r="N86" s="2">
        <f>SUM(N82:N85)</f>
        <v>29747</v>
      </c>
      <c r="O86" s="288">
        <f>N86/C86</f>
        <v>0.89307087244560979</v>
      </c>
      <c r="P86" s="2">
        <f>SUM(P82:P85)</f>
        <v>29951</v>
      </c>
      <c r="Q86" s="288">
        <f>P86/C86</f>
        <v>0.89919540459940361</v>
      </c>
      <c r="R86" s="2">
        <f>SUM(R82:R85)</f>
        <v>30716</v>
      </c>
      <c r="S86" s="288">
        <f>R86/C86</f>
        <v>0.92216240017613038</v>
      </c>
      <c r="T86" s="2">
        <f>SUM(T82:T85)</f>
        <v>24600</v>
      </c>
      <c r="U86" s="288">
        <f>T86/C86</f>
        <v>0.73854652442807678</v>
      </c>
      <c r="V86" s="2">
        <f>SUM(V82:V85)</f>
        <v>29322</v>
      </c>
      <c r="W86" s="240">
        <f>V86/C86</f>
        <v>0.88031143045853943</v>
      </c>
      <c r="X86" s="2">
        <f>SUM(X82:X85)</f>
        <v>31942</v>
      </c>
      <c r="Y86" s="240">
        <f>X86/C86</f>
        <v>0.95896963753177356</v>
      </c>
      <c r="Z86" s="2">
        <f>SUM(Z82:Z85)</f>
        <v>29160</v>
      </c>
      <c r="AA86" s="240">
        <f>Z86/C86</f>
        <v>0.87544783139523252</v>
      </c>
      <c r="AB86" s="2">
        <f>SUM(AB82:AB85)</f>
        <v>32465</v>
      </c>
      <c r="AC86" s="239">
        <f>AB86/C86</f>
        <v>0.97467125672998023</v>
      </c>
      <c r="AE86" s="2">
        <f>SUM(AE82:AE85)</f>
        <v>618</v>
      </c>
      <c r="AF86" s="172">
        <f>AE86/C86</f>
        <v>1.8553729760022418E-2</v>
      </c>
      <c r="AH86" s="86">
        <f>cálculos2!O86</f>
        <v>3</v>
      </c>
      <c r="AI86" s="289">
        <f t="shared" si="43"/>
        <v>0.30000000000000004</v>
      </c>
      <c r="AJ86" s="86">
        <f>cálculos2!P86</f>
        <v>1</v>
      </c>
      <c r="AK86" s="167">
        <f t="shared" si="41"/>
        <v>0.25</v>
      </c>
    </row>
    <row r="87" spans="1:37" s="151" customFormat="1" outlineLevel="1">
      <c r="C87" s="165"/>
      <c r="D87" s="347">
        <f>COUNTIF(E3:E80,"&gt;=0,95")</f>
        <v>54</v>
      </c>
      <c r="E87" s="347"/>
      <c r="F87" s="347">
        <f>COUNTIF(G3:G80,"&gt;=0,95")</f>
        <v>10</v>
      </c>
      <c r="G87" s="347"/>
      <c r="H87" s="347">
        <f>COUNTIF(I3:I80,"&gt;=0,95")</f>
        <v>6</v>
      </c>
      <c r="I87" s="347"/>
      <c r="J87" s="348">
        <f>COUNTIF(K3:K80,"&gt;=0,9")</f>
        <v>63</v>
      </c>
      <c r="K87" s="348"/>
      <c r="L87" s="348">
        <f>COUNTIF(M3:M80,"&gt;=0,95")</f>
        <v>36</v>
      </c>
      <c r="M87" s="348"/>
      <c r="N87" s="348">
        <f>COUNTIF(O3:O80,"&gt;=0,95")</f>
        <v>35</v>
      </c>
      <c r="O87" s="348"/>
      <c r="P87" s="348">
        <f>COUNTIF(Q3:Q80,"&gt;=0,95")</f>
        <v>29</v>
      </c>
      <c r="Q87" s="348"/>
      <c r="R87" s="347">
        <f>COUNTIF(S3:S80,"&gt;=0,95")</f>
        <v>37</v>
      </c>
      <c r="S87" s="347"/>
      <c r="T87" s="347">
        <f>COUNTIF(U3:U80,"&gt;=0,95")</f>
        <v>20</v>
      </c>
      <c r="U87" s="347"/>
      <c r="V87" s="347">
        <f>COUNTIF(W3:W80,"&gt;=0,95")</f>
        <v>36</v>
      </c>
      <c r="W87" s="347"/>
      <c r="X87" s="348">
        <f>COUNTIF(Y3:Y80,"&gt;=0,95")</f>
        <v>51</v>
      </c>
      <c r="Y87" s="348"/>
      <c r="Z87" s="347">
        <f>COUNTIF(AA3:AA80,"&gt;=0,95")</f>
        <v>39</v>
      </c>
      <c r="AA87" s="347"/>
      <c r="AB87" s="348">
        <f>COUNTIF(AC3:AC80,"&gt;=0,9")</f>
        <v>62</v>
      </c>
      <c r="AC87" s="348"/>
      <c r="AE87" s="348">
        <f>COUNTIF(AF3:AF80,"&gt;=0,9")</f>
        <v>0</v>
      </c>
      <c r="AF87" s="348"/>
    </row>
    <row r="88" spans="1:37" outlineLevel="1">
      <c r="B88" s="349" t="s">
        <v>131</v>
      </c>
      <c r="C88" s="350"/>
      <c r="D88" s="351">
        <f>D87/78</f>
        <v>0.69230769230769229</v>
      </c>
      <c r="E88" s="351"/>
      <c r="F88" s="351">
        <f>F87/78</f>
        <v>0.12820512820512819</v>
      </c>
      <c r="G88" s="351"/>
      <c r="H88" s="351">
        <f>H87/78</f>
        <v>7.6923076923076927E-2</v>
      </c>
      <c r="I88" s="351"/>
      <c r="J88" s="351">
        <f>J87/78</f>
        <v>0.80769230769230771</v>
      </c>
      <c r="K88" s="351"/>
      <c r="L88" s="351">
        <f>L87/78</f>
        <v>0.46153846153846156</v>
      </c>
      <c r="M88" s="351"/>
      <c r="N88" s="351">
        <f>N87/78</f>
        <v>0.44871794871794873</v>
      </c>
      <c r="O88" s="351"/>
      <c r="P88" s="351">
        <f>P87/78</f>
        <v>0.37179487179487181</v>
      </c>
      <c r="Q88" s="351"/>
      <c r="R88" s="351">
        <f>R87/78</f>
        <v>0.47435897435897434</v>
      </c>
      <c r="S88" s="351"/>
      <c r="T88" s="351">
        <f>T87/78</f>
        <v>0.25641025641025639</v>
      </c>
      <c r="U88" s="351"/>
      <c r="V88" s="351">
        <f>V87/78</f>
        <v>0.46153846153846156</v>
      </c>
      <c r="W88" s="351"/>
      <c r="X88" s="351">
        <f>X87/78</f>
        <v>0.65384615384615385</v>
      </c>
      <c r="Y88" s="351"/>
      <c r="Z88" s="351">
        <f>Z87/78</f>
        <v>0.5</v>
      </c>
      <c r="AA88" s="351"/>
      <c r="AB88" s="351">
        <f>AB87/78</f>
        <v>0.79487179487179482</v>
      </c>
      <c r="AC88" s="351"/>
      <c r="AE88" s="352">
        <f t="shared" ref="AE88" si="44">AE87/78</f>
        <v>0</v>
      </c>
      <c r="AF88" s="353"/>
    </row>
    <row r="89" spans="1:37" customFormat="1" ht="24" customHeight="1">
      <c r="D89" s="112"/>
      <c r="E89" s="112"/>
      <c r="F89" s="112"/>
      <c r="G89" s="112"/>
      <c r="H89" s="112"/>
      <c r="I89" s="112"/>
      <c r="J89" s="112"/>
      <c r="K89" s="112"/>
      <c r="AA89" s="235"/>
      <c r="AC89" s="235"/>
    </row>
    <row r="90" spans="1:37" ht="27" customHeight="1">
      <c r="E90" s="234"/>
      <c r="G90" s="234"/>
      <c r="I90" s="234"/>
      <c r="K90" s="234"/>
    </row>
    <row r="91" spans="1:37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>
      <c r="A93" s="189" t="s">
        <v>221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/>
      <c r="P98"/>
      <c r="Q98"/>
      <c r="Z98" s="96"/>
      <c r="AA98" s="96"/>
      <c r="AB98"/>
      <c r="AD98"/>
      <c r="AG98"/>
    </row>
    <row r="99" spans="1:38">
      <c r="A99"/>
      <c r="B99"/>
      <c r="C99"/>
      <c r="D99"/>
      <c r="E99"/>
      <c r="J99"/>
      <c r="K99"/>
      <c r="L99"/>
      <c r="M99"/>
      <c r="N99"/>
      <c r="O99"/>
      <c r="P99"/>
      <c r="Q99"/>
      <c r="AB99"/>
      <c r="AC99"/>
    </row>
    <row r="100" spans="1:38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311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311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>
      <c r="A108" s="312" t="s">
        <v>238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autoFilter ref="A2:AN80"/>
  <customSheetViews>
    <customSheetView guid="{3750D93B-2A32-4040-BAE5-F8408ECDBB1D}" showGridLines="0" showAutoFilter="1" topLeftCell="J1">
      <pane ySplit="1" topLeftCell="A62" state="frozen"/>
      <selection activeCell="C18" sqref="C18"/>
      <pageMargins left="0" right="0" top="0" bottom="0" header="0" footer="0"/>
      <pageSetup paperSize="9" orientation="portrait"/>
      <autoFilter ref="A1:X87"/>
    </customSheetView>
    <customSheetView guid="{1A030D3C-92EE-4DAF-ABAC-228947DF045D}" showGridLines="0" showAutoFilter="1">
      <pane ySplit="1" topLeftCell="A2" state="frozen"/>
      <selection activeCell="U87" sqref="U87"/>
      <pageMargins left="0" right="0" top="0" bottom="0" header="0" footer="0"/>
      <pageSetup paperSize="9" orientation="portrait"/>
      <autoFilter ref="A1:AB87"/>
    </customSheetView>
    <customSheetView guid="{9EFA0E2E-4423-4194-BE85-A51AF61C76D7}" showGridLines="0" showAutoFilter="1">
      <pane xSplit="4" ySplit="2" topLeftCell="E3" state="frozen"/>
      <selection activeCell="R97" sqref="R97"/>
      <pageMargins left="0" right="0" top="0" bottom="0" header="0" footer="0"/>
      <pageSetup paperSize="9" orientation="portrait"/>
      <autoFilter ref="A2:AK80"/>
    </customSheetView>
  </customSheetViews>
  <mergeCells count="36">
    <mergeCell ref="V88:W88"/>
    <mergeCell ref="X88:Y88"/>
    <mergeCell ref="Z88:AA88"/>
    <mergeCell ref="AB88:AC88"/>
    <mergeCell ref="AE88:AF88"/>
    <mergeCell ref="L88:M88"/>
    <mergeCell ref="N88:O88"/>
    <mergeCell ref="P88:Q88"/>
    <mergeCell ref="R88:S88"/>
    <mergeCell ref="T88:U88"/>
    <mergeCell ref="B88:C88"/>
    <mergeCell ref="D88:E88"/>
    <mergeCell ref="F88:G88"/>
    <mergeCell ref="H88:I88"/>
    <mergeCell ref="J88:K88"/>
    <mergeCell ref="AM3:AN3"/>
    <mergeCell ref="AM12:AN12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E87:AF87"/>
    <mergeCell ref="D1:K1"/>
    <mergeCell ref="L1:U1"/>
    <mergeCell ref="V1:AA1"/>
    <mergeCell ref="AB1:AC1"/>
    <mergeCell ref="AE1:AF1"/>
  </mergeCells>
  <conditionalFormatting sqref="D88:AC88">
    <cfRule type="cellIs" dxfId="35" priority="29" operator="greaterThanOrEqual">
      <formula>0.7</formula>
    </cfRule>
    <cfRule type="cellIs" dxfId="34" priority="28" operator="lessThan">
      <formula>0.7</formula>
    </cfRule>
  </conditionalFormatting>
  <conditionalFormatting sqref="E86">
    <cfRule type="cellIs" dxfId="33" priority="23" operator="greaterThan">
      <formula>0.95</formula>
    </cfRule>
  </conditionalFormatting>
  <conditionalFormatting sqref="G86">
    <cfRule type="cellIs" dxfId="32" priority="18" operator="greaterThan">
      <formula>0.95</formula>
    </cfRule>
  </conditionalFormatting>
  <conditionalFormatting sqref="I86">
    <cfRule type="cellIs" dxfId="31" priority="17" operator="greaterThan">
      <formula>0.95</formula>
    </cfRule>
  </conditionalFormatting>
  <conditionalFormatting sqref="K86 AC86">
    <cfRule type="cellIs" dxfId="30" priority="24" operator="greaterThanOrEqual">
      <formula>0.9</formula>
    </cfRule>
  </conditionalFormatting>
  <conditionalFormatting sqref="M86">
    <cfRule type="cellIs" dxfId="29" priority="22" operator="greaterThanOrEqual">
      <formula>0.95</formula>
    </cfRule>
  </conditionalFormatting>
  <conditionalFormatting sqref="O86">
    <cfRule type="cellIs" dxfId="28" priority="16" operator="greaterThanOrEqual">
      <formula>0.95</formula>
    </cfRule>
  </conditionalFormatting>
  <conditionalFormatting sqref="Q86">
    <cfRule type="cellIs" dxfId="27" priority="15" operator="greaterThanOrEqual">
      <formula>0.95</formula>
    </cfRule>
  </conditionalFormatting>
  <conditionalFormatting sqref="S86">
    <cfRule type="cellIs" dxfId="26" priority="14" operator="greaterThanOrEqual">
      <formula>0.95</formula>
    </cfRule>
  </conditionalFormatting>
  <conditionalFormatting sqref="U86">
    <cfRule type="cellIs" dxfId="25" priority="13" operator="greaterThanOrEqual">
      <formula>0.95</formula>
    </cfRule>
  </conditionalFormatting>
  <conditionalFormatting sqref="W86">
    <cfRule type="cellIs" dxfId="24" priority="21" operator="greaterThanOrEqual">
      <formula>0.95</formula>
    </cfRule>
  </conditionalFormatting>
  <conditionalFormatting sqref="Y86">
    <cfRule type="cellIs" dxfId="23" priority="20" operator="greaterThanOrEqual">
      <formula>0.95</formula>
    </cfRule>
  </conditionalFormatting>
  <conditionalFormatting sqref="AA86">
    <cfRule type="cellIs" dxfId="22" priority="19" operator="greaterThanOrEqual">
      <formula>0.95</formula>
    </cfRule>
  </conditionalFormatting>
  <conditionalFormatting sqref="AE88">
    <cfRule type="cellIs" dxfId="21" priority="53" operator="lessThan">
      <formula>0.7</formula>
    </cfRule>
    <cfRule type="cellIs" dxfId="20" priority="54" operator="greaterThanOrEqual">
      <formula>0.7</formula>
    </cfRule>
  </conditionalFormatting>
  <conditionalFormatting sqref="AF86">
    <cfRule type="cellIs" dxfId="19" priority="30" operator="greaterThanOrEqual">
      <formula>0.9</formula>
    </cfRule>
  </conditionalFormatting>
  <conditionalFormatting sqref="AI3:AI80">
    <cfRule type="colorScale" priority="2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I82:AI86">
    <cfRule type="colorScale" priority="1">
      <colorScale>
        <cfvo type="min"/>
        <cfvo type="percentile" val="50"/>
        <cfvo type="max"/>
        <color rgb="FFFF0000"/>
        <color rgb="FFFFFF00"/>
        <color rgb="FF00B050"/>
      </colorScale>
    </cfRule>
  </conditionalFormatting>
  <conditionalFormatting sqref="AK3:AK80">
    <cfRule type="cellIs" dxfId="18" priority="10" operator="equal">
      <formula>0.5</formula>
    </cfRule>
    <cfRule type="cellIs" dxfId="17" priority="9" operator="equal">
      <formula>0.75</formula>
    </cfRule>
    <cfRule type="cellIs" dxfId="16" priority="8" operator="equal">
      <formula>1</formula>
    </cfRule>
    <cfRule type="cellIs" dxfId="15" priority="12" operator="equal">
      <formula>0</formula>
    </cfRule>
    <cfRule type="cellIs" dxfId="14" priority="11" operator="equal">
      <formula>0.25</formula>
    </cfRule>
  </conditionalFormatting>
  <conditionalFormatting sqref="AK82:AK86">
    <cfRule type="cellIs" dxfId="13" priority="7" operator="equal">
      <formula>0</formula>
    </cfRule>
    <cfRule type="cellIs" dxfId="12" priority="6" operator="equal">
      <formula>0.25</formula>
    </cfRule>
    <cfRule type="cellIs" dxfId="11" priority="5" operator="equal">
      <formula>0.5</formula>
    </cfRule>
    <cfRule type="cellIs" dxfId="10" priority="4" operator="equal">
      <formula>0.75</formula>
    </cfRule>
    <cfRule type="cellIs" dxfId="9" priority="3" operator="equal">
      <formula>1</formula>
    </cfRule>
  </conditionalFormatting>
  <conditionalFormatting sqref="AM5:AM9">
    <cfRule type="cellIs" dxfId="8" priority="116" operator="equal">
      <formula>1</formula>
    </cfRule>
    <cfRule type="cellIs" dxfId="7" priority="117" operator="equal">
      <formula>0.75</formula>
    </cfRule>
    <cfRule type="cellIs" dxfId="6" priority="118" operator="equal">
      <formula>0.5</formula>
    </cfRule>
    <cfRule type="cellIs" dxfId="5" priority="119" operator="equal">
      <formula>0.25</formula>
    </cfRule>
    <cfRule type="cellIs" dxfId="4" priority="120" operator="equal">
      <formula>0</formula>
    </cfRule>
  </conditionalFormatting>
  <conditionalFormatting sqref="AM14:AM24">
    <cfRule type="colorScale" priority="121">
      <colorScale>
        <cfvo type="min"/>
        <cfvo type="percentile" val="50"/>
        <cfvo type="max"/>
        <color rgb="FFFF0000"/>
        <color rgb="FFFFFF00"/>
        <color rgb="FF00B050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0" id="{120E7952-F561-4A5F-AEA1-D7CCFBCA6703}">
            <xm:f>'\Users\Monic\OneDrive\Área de Trabalho\Bruna\remoto\remoto\https:\d.docs.live.net\Users\brunansoares\Downloads\[BASE UNIFICADA VEC- Julho 2024 - covid.xlsx]COVID - procedencia'!#REF!="SIPNI"</xm:f>
            <x14:dxf>
              <fill>
                <patternFill patternType="solid">
                  <bgColor theme="9" tint="0.79995117038483843"/>
                </patternFill>
              </fill>
            </x14:dxf>
          </x14:cfRule>
          <x14:cfRule type="expression" priority="49" id="{F396030F-E23D-424E-913B-263B7403624E}">
            <xm:f>'\Users\Monic\OneDrive\Área de Trabalho\Bruna\remoto\remoto\https:\d.docs.live.net\Users\brunansoares\Downloads\[BASE UNIFICADA VEC- Julho 2024 - covid.xlsx]COVID - procedencia'!#REF!="VeC"</xm:f>
            <x14:dxf>
              <fill>
                <patternFill patternType="solid">
                  <bgColor theme="8" tint="0.79995117038483843"/>
                </patternFill>
              </fill>
            </x14:dxf>
          </x14:cfRule>
          <xm:sqref>AE3:AE80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FF99CC"/>
  </sheetPr>
  <dimension ref="A1:AL108"/>
  <sheetViews>
    <sheetView showGridLines="0" zoomScale="90" zoomScaleNormal="90" workbookViewId="0">
      <pane xSplit="4" ySplit="2" topLeftCell="E3" activePane="bottomRight" state="frozen"/>
      <selection activeCell="B109" sqref="B109"/>
      <selection pane="topRight" activeCell="B109" sqref="B109"/>
      <selection pane="bottomLeft" activeCell="B109" sqref="B109"/>
      <selection pane="bottomRight" activeCell="B109" sqref="B109"/>
    </sheetView>
  </sheetViews>
  <sheetFormatPr defaultColWidth="9" defaultRowHeight="15"/>
  <cols>
    <col min="1" max="1" width="18.140625" customWidth="1"/>
    <col min="2" max="2" width="23.85546875" customWidth="1"/>
    <col min="3" max="3" width="14.140625" style="140" customWidth="1"/>
    <col min="4" max="4" width="15" style="140" customWidth="1"/>
    <col min="5" max="5" width="12" style="140" customWidth="1"/>
    <col min="6" max="20" width="13" style="140" customWidth="1"/>
  </cols>
  <sheetData>
    <row r="1" spans="1:24">
      <c r="E1" s="361" t="s">
        <v>139</v>
      </c>
      <c r="F1" s="361"/>
      <c r="G1" s="361"/>
      <c r="H1" s="361"/>
      <c r="I1" s="362" t="s">
        <v>140</v>
      </c>
      <c r="J1" s="363"/>
      <c r="K1" s="363"/>
      <c r="L1" s="363"/>
      <c r="M1" s="363"/>
      <c r="N1" s="363"/>
      <c r="O1" s="363"/>
      <c r="P1" s="364"/>
      <c r="Q1" s="365" t="s">
        <v>141</v>
      </c>
      <c r="R1" s="365"/>
      <c r="S1" s="365"/>
      <c r="T1" s="365"/>
    </row>
    <row r="2" spans="1:24" ht="59.25" customHeight="1">
      <c r="A2" s="2" t="s">
        <v>5</v>
      </c>
      <c r="B2" s="2" t="s">
        <v>6</v>
      </c>
      <c r="C2" s="17" t="s">
        <v>142</v>
      </c>
      <c r="D2" s="17" t="s">
        <v>143</v>
      </c>
      <c r="E2" s="141" t="s">
        <v>144</v>
      </c>
      <c r="F2" s="142" t="s">
        <v>145</v>
      </c>
      <c r="G2" s="141" t="s">
        <v>146</v>
      </c>
      <c r="H2" s="142" t="s">
        <v>147</v>
      </c>
      <c r="I2" s="141" t="s">
        <v>148</v>
      </c>
      <c r="J2" s="145" t="s">
        <v>149</v>
      </c>
      <c r="K2" s="141" t="s">
        <v>150</v>
      </c>
      <c r="L2" s="145" t="s">
        <v>151</v>
      </c>
      <c r="M2" s="141" t="s">
        <v>152</v>
      </c>
      <c r="N2" s="145" t="s">
        <v>153</v>
      </c>
      <c r="O2" s="141" t="s">
        <v>154</v>
      </c>
      <c r="P2" s="145" t="s">
        <v>155</v>
      </c>
      <c r="Q2" s="141" t="s">
        <v>156</v>
      </c>
      <c r="R2" s="147" t="s">
        <v>157</v>
      </c>
      <c r="S2" s="141" t="s">
        <v>158</v>
      </c>
      <c r="T2" s="147" t="s">
        <v>159</v>
      </c>
    </row>
    <row r="3" spans="1:24">
      <c r="A3" s="4" t="s">
        <v>40</v>
      </c>
      <c r="B3" s="4" t="s">
        <v>41</v>
      </c>
      <c r="C3" s="102">
        <v>238</v>
      </c>
      <c r="D3" s="143">
        <v>277.33333333333331</v>
      </c>
      <c r="E3" s="79">
        <v>255</v>
      </c>
      <c r="F3" s="144">
        <f t="shared" ref="F3:F34" si="0">E3/C3</f>
        <v>1.0714285714285714</v>
      </c>
      <c r="G3" s="79">
        <v>218</v>
      </c>
      <c r="H3" s="144">
        <f t="shared" ref="H3:H34" si="1">G3/D3</f>
        <v>0.7860576923076924</v>
      </c>
      <c r="I3" s="79">
        <v>227</v>
      </c>
      <c r="J3" s="146">
        <f t="shared" ref="J3:J34" si="2">I3/C3</f>
        <v>0.95378151260504207</v>
      </c>
      <c r="K3" s="79">
        <v>238</v>
      </c>
      <c r="L3" s="146">
        <f t="shared" ref="L3:L34" si="3">K3/C3</f>
        <v>1</v>
      </c>
      <c r="M3" s="79">
        <v>207</v>
      </c>
      <c r="N3" s="146">
        <f t="shared" ref="N3:N34" si="4">M3/C3</f>
        <v>0.86974789915966388</v>
      </c>
      <c r="O3" s="79">
        <v>257</v>
      </c>
      <c r="P3" s="146">
        <f t="shared" ref="P3:P34" si="5">O3/C3</f>
        <v>1.0798319327731092</v>
      </c>
      <c r="Q3" s="79">
        <v>222</v>
      </c>
      <c r="R3" s="148">
        <f t="shared" ref="R3:R34" si="6">Q3/D3</f>
        <v>0.80048076923076927</v>
      </c>
      <c r="S3" s="79">
        <v>225</v>
      </c>
      <c r="T3" s="148">
        <f t="shared" ref="T3:T34" si="7">S3/D3</f>
        <v>0.81129807692307698</v>
      </c>
    </row>
    <row r="4" spans="1:24">
      <c r="A4" s="4" t="s">
        <v>43</v>
      </c>
      <c r="B4" s="4" t="s">
        <v>44</v>
      </c>
      <c r="C4" s="102">
        <v>130</v>
      </c>
      <c r="D4" s="143">
        <v>100.66666666666667</v>
      </c>
      <c r="E4" s="79">
        <v>89</v>
      </c>
      <c r="F4" s="144">
        <f t="shared" si="0"/>
        <v>0.68461538461538463</v>
      </c>
      <c r="G4" s="79">
        <v>80</v>
      </c>
      <c r="H4" s="144">
        <f t="shared" si="1"/>
        <v>0.79470198675496684</v>
      </c>
      <c r="I4" s="79">
        <v>76</v>
      </c>
      <c r="J4" s="146">
        <f t="shared" si="2"/>
        <v>0.58461538461538465</v>
      </c>
      <c r="K4" s="79">
        <v>84</v>
      </c>
      <c r="L4" s="146">
        <f t="shared" si="3"/>
        <v>0.64615384615384619</v>
      </c>
      <c r="M4" s="79">
        <v>68</v>
      </c>
      <c r="N4" s="146">
        <f t="shared" si="4"/>
        <v>0.52307692307692311</v>
      </c>
      <c r="O4" s="79">
        <v>89</v>
      </c>
      <c r="P4" s="146">
        <f t="shared" si="5"/>
        <v>0.68461538461538463</v>
      </c>
      <c r="Q4" s="79">
        <v>88</v>
      </c>
      <c r="R4" s="148">
        <f t="shared" si="6"/>
        <v>0.87417218543046349</v>
      </c>
      <c r="S4" s="79">
        <v>105</v>
      </c>
      <c r="T4" s="148">
        <f t="shared" si="7"/>
        <v>1.0430463576158939</v>
      </c>
    </row>
    <row r="5" spans="1:24">
      <c r="A5" s="4" t="s">
        <v>47</v>
      </c>
      <c r="B5" s="4" t="s">
        <v>48</v>
      </c>
      <c r="C5" s="102">
        <v>98</v>
      </c>
      <c r="D5" s="143">
        <v>86</v>
      </c>
      <c r="E5" s="79">
        <v>93</v>
      </c>
      <c r="F5" s="144">
        <f t="shared" si="0"/>
        <v>0.94897959183673475</v>
      </c>
      <c r="G5" s="79">
        <v>95</v>
      </c>
      <c r="H5" s="144">
        <f t="shared" si="1"/>
        <v>1.1046511627906976</v>
      </c>
      <c r="I5" s="79">
        <v>96</v>
      </c>
      <c r="J5" s="146">
        <f t="shared" si="2"/>
        <v>0.97959183673469385</v>
      </c>
      <c r="K5" s="79">
        <v>109</v>
      </c>
      <c r="L5" s="146">
        <f t="shared" si="3"/>
        <v>1.1122448979591837</v>
      </c>
      <c r="M5" s="79">
        <v>75</v>
      </c>
      <c r="N5" s="146">
        <f t="shared" si="4"/>
        <v>0.76530612244897955</v>
      </c>
      <c r="O5" s="79">
        <v>86</v>
      </c>
      <c r="P5" s="146">
        <f t="shared" si="5"/>
        <v>0.87755102040816324</v>
      </c>
      <c r="Q5" s="79">
        <v>94</v>
      </c>
      <c r="R5" s="148">
        <f t="shared" si="6"/>
        <v>1.0930232558139534</v>
      </c>
      <c r="S5" s="79">
        <v>96</v>
      </c>
      <c r="T5" s="148">
        <f t="shared" si="7"/>
        <v>1.1162790697674418</v>
      </c>
    </row>
    <row r="6" spans="1:24">
      <c r="A6" s="4" t="s">
        <v>49</v>
      </c>
      <c r="B6" s="4" t="s">
        <v>50</v>
      </c>
      <c r="C6" s="102">
        <v>198.66666666666666</v>
      </c>
      <c r="D6" s="143">
        <v>248</v>
      </c>
      <c r="E6" s="79">
        <v>189</v>
      </c>
      <c r="F6" s="144">
        <f t="shared" si="0"/>
        <v>0.95134228187919467</v>
      </c>
      <c r="G6" s="79">
        <v>202</v>
      </c>
      <c r="H6" s="144">
        <f t="shared" si="1"/>
        <v>0.81451612903225812</v>
      </c>
      <c r="I6" s="79">
        <v>216</v>
      </c>
      <c r="J6" s="146">
        <f t="shared" si="2"/>
        <v>1.087248322147651</v>
      </c>
      <c r="K6" s="79">
        <v>222</v>
      </c>
      <c r="L6" s="146">
        <f t="shared" si="3"/>
        <v>1.1174496644295302</v>
      </c>
      <c r="M6" s="79">
        <v>158</v>
      </c>
      <c r="N6" s="146">
        <f t="shared" si="4"/>
        <v>0.79530201342281881</v>
      </c>
      <c r="O6" s="79">
        <v>189</v>
      </c>
      <c r="P6" s="146">
        <f t="shared" si="5"/>
        <v>0.95134228187919467</v>
      </c>
      <c r="Q6" s="79">
        <v>183</v>
      </c>
      <c r="R6" s="148">
        <f t="shared" si="6"/>
        <v>0.73790322580645162</v>
      </c>
      <c r="S6" s="79">
        <v>182</v>
      </c>
      <c r="T6" s="148">
        <f t="shared" si="7"/>
        <v>0.7338709677419355</v>
      </c>
    </row>
    <row r="7" spans="1:24">
      <c r="A7" s="4" t="s">
        <v>49</v>
      </c>
      <c r="B7" s="4" t="s">
        <v>51</v>
      </c>
      <c r="C7" s="102">
        <v>82</v>
      </c>
      <c r="D7" s="143">
        <v>92</v>
      </c>
      <c r="E7" s="79">
        <v>84</v>
      </c>
      <c r="F7" s="144">
        <f t="shared" si="0"/>
        <v>1.024390243902439</v>
      </c>
      <c r="G7" s="79">
        <v>75</v>
      </c>
      <c r="H7" s="144">
        <f t="shared" si="1"/>
        <v>0.81521739130434778</v>
      </c>
      <c r="I7" s="79">
        <v>67</v>
      </c>
      <c r="J7" s="146">
        <f t="shared" si="2"/>
        <v>0.81707317073170727</v>
      </c>
      <c r="K7" s="79">
        <v>82</v>
      </c>
      <c r="L7" s="146">
        <f t="shared" si="3"/>
        <v>1</v>
      </c>
      <c r="M7" s="79">
        <v>56</v>
      </c>
      <c r="N7" s="146">
        <f t="shared" si="4"/>
        <v>0.68292682926829273</v>
      </c>
      <c r="O7" s="79">
        <v>74</v>
      </c>
      <c r="P7" s="146">
        <f t="shared" si="5"/>
        <v>0.90243902439024393</v>
      </c>
      <c r="Q7" s="79">
        <v>76</v>
      </c>
      <c r="R7" s="148">
        <f t="shared" si="6"/>
        <v>0.82608695652173914</v>
      </c>
      <c r="S7" s="79">
        <v>76</v>
      </c>
      <c r="T7" s="148">
        <f t="shared" si="7"/>
        <v>0.82608695652173914</v>
      </c>
    </row>
    <row r="8" spans="1:24">
      <c r="A8" s="4" t="s">
        <v>47</v>
      </c>
      <c r="B8" s="4" t="s">
        <v>52</v>
      </c>
      <c r="C8" s="102">
        <v>60.666666666666664</v>
      </c>
      <c r="D8" s="143">
        <v>68</v>
      </c>
      <c r="E8" s="79">
        <v>62</v>
      </c>
      <c r="F8" s="144">
        <f t="shared" si="0"/>
        <v>1.0219780219780221</v>
      </c>
      <c r="G8" s="79">
        <v>58</v>
      </c>
      <c r="H8" s="144">
        <f t="shared" si="1"/>
        <v>0.8529411764705882</v>
      </c>
      <c r="I8" s="79">
        <v>67</v>
      </c>
      <c r="J8" s="146">
        <f t="shared" si="2"/>
        <v>1.1043956043956045</v>
      </c>
      <c r="K8" s="79">
        <v>76</v>
      </c>
      <c r="L8" s="146">
        <f t="shared" si="3"/>
        <v>1.2527472527472527</v>
      </c>
      <c r="M8" s="79">
        <v>42</v>
      </c>
      <c r="N8" s="146">
        <f t="shared" si="4"/>
        <v>0.69230769230769229</v>
      </c>
      <c r="O8" s="79">
        <v>57</v>
      </c>
      <c r="P8" s="146">
        <f t="shared" si="5"/>
        <v>0.93956043956043955</v>
      </c>
      <c r="Q8" s="79">
        <v>54</v>
      </c>
      <c r="R8" s="148">
        <f t="shared" si="6"/>
        <v>0.79411764705882348</v>
      </c>
      <c r="S8" s="79">
        <v>55</v>
      </c>
      <c r="T8" s="148">
        <f t="shared" si="7"/>
        <v>0.80882352941176472</v>
      </c>
    </row>
    <row r="9" spans="1:24">
      <c r="A9" s="4" t="s">
        <v>49</v>
      </c>
      <c r="B9" s="4" t="s">
        <v>53</v>
      </c>
      <c r="C9" s="102">
        <v>235.33333333333334</v>
      </c>
      <c r="D9" s="143">
        <v>260</v>
      </c>
      <c r="E9" s="79">
        <v>274</v>
      </c>
      <c r="F9" s="144">
        <f t="shared" si="0"/>
        <v>1.1643059490084986</v>
      </c>
      <c r="G9" s="79">
        <v>281</v>
      </c>
      <c r="H9" s="144">
        <f t="shared" si="1"/>
        <v>1.0807692307692307</v>
      </c>
      <c r="I9" s="79">
        <v>213</v>
      </c>
      <c r="J9" s="146">
        <f t="shared" si="2"/>
        <v>0.90509915014164299</v>
      </c>
      <c r="K9" s="79">
        <v>242</v>
      </c>
      <c r="L9" s="146">
        <f t="shared" si="3"/>
        <v>1.0283286118980171</v>
      </c>
      <c r="M9" s="79">
        <v>203</v>
      </c>
      <c r="N9" s="146">
        <f t="shared" si="4"/>
        <v>0.86260623229461753</v>
      </c>
      <c r="O9" s="79">
        <v>249</v>
      </c>
      <c r="P9" s="146">
        <f t="shared" si="5"/>
        <v>1.0580736543909348</v>
      </c>
      <c r="Q9" s="79">
        <v>239</v>
      </c>
      <c r="R9" s="148">
        <f t="shared" si="6"/>
        <v>0.91923076923076918</v>
      </c>
      <c r="S9" s="79">
        <v>282</v>
      </c>
      <c r="T9" s="148">
        <f t="shared" si="7"/>
        <v>1.0846153846153845</v>
      </c>
    </row>
    <row r="10" spans="1:24">
      <c r="A10" s="4" t="s">
        <v>49</v>
      </c>
      <c r="B10" s="4" t="s">
        <v>54</v>
      </c>
      <c r="C10" s="102">
        <v>50</v>
      </c>
      <c r="D10" s="143">
        <v>60</v>
      </c>
      <c r="E10" s="79">
        <v>40</v>
      </c>
      <c r="F10" s="144">
        <f t="shared" si="0"/>
        <v>0.8</v>
      </c>
      <c r="G10" s="79">
        <v>34</v>
      </c>
      <c r="H10" s="144">
        <f t="shared" si="1"/>
        <v>0.56666666666666665</v>
      </c>
      <c r="I10" s="79">
        <v>38</v>
      </c>
      <c r="J10" s="146">
        <f t="shared" si="2"/>
        <v>0.76</v>
      </c>
      <c r="K10" s="79">
        <v>48</v>
      </c>
      <c r="L10" s="146">
        <f t="shared" si="3"/>
        <v>0.96</v>
      </c>
      <c r="M10" s="79">
        <v>31</v>
      </c>
      <c r="N10" s="146">
        <f t="shared" si="4"/>
        <v>0.62</v>
      </c>
      <c r="O10" s="79">
        <v>28</v>
      </c>
      <c r="P10" s="146">
        <f t="shared" si="5"/>
        <v>0.56000000000000005</v>
      </c>
      <c r="Q10" s="79">
        <v>9</v>
      </c>
      <c r="R10" s="148">
        <f t="shared" si="6"/>
        <v>0.15</v>
      </c>
      <c r="S10" s="79">
        <v>32</v>
      </c>
      <c r="T10" s="148">
        <f t="shared" si="7"/>
        <v>0.53333333333333333</v>
      </c>
    </row>
    <row r="11" spans="1:24">
      <c r="A11" s="4" t="s">
        <v>40</v>
      </c>
      <c r="B11" s="4" t="s">
        <v>55</v>
      </c>
      <c r="C11" s="102">
        <v>910</v>
      </c>
      <c r="D11" s="143">
        <v>946.66666666666663</v>
      </c>
      <c r="E11" s="79">
        <v>878</v>
      </c>
      <c r="F11" s="144">
        <f t="shared" si="0"/>
        <v>0.96483516483516485</v>
      </c>
      <c r="G11" s="79">
        <v>804</v>
      </c>
      <c r="H11" s="144">
        <f t="shared" si="1"/>
        <v>0.8492957746478873</v>
      </c>
      <c r="I11" s="79">
        <v>851</v>
      </c>
      <c r="J11" s="146">
        <f t="shared" si="2"/>
        <v>0.93516483516483517</v>
      </c>
      <c r="K11" s="79">
        <v>942</v>
      </c>
      <c r="L11" s="146">
        <f t="shared" si="3"/>
        <v>1.0351648351648353</v>
      </c>
      <c r="M11" s="79">
        <v>633</v>
      </c>
      <c r="N11" s="146">
        <f t="shared" si="4"/>
        <v>0.69560439560439558</v>
      </c>
      <c r="O11" s="79">
        <v>808</v>
      </c>
      <c r="P11" s="146">
        <f t="shared" si="5"/>
        <v>0.88791208791208787</v>
      </c>
      <c r="Q11" s="79">
        <v>738</v>
      </c>
      <c r="R11" s="148">
        <f t="shared" si="6"/>
        <v>0.77957746478873247</v>
      </c>
      <c r="S11" s="79">
        <v>835</v>
      </c>
      <c r="T11" s="148">
        <f t="shared" si="7"/>
        <v>0.88204225352112675</v>
      </c>
    </row>
    <row r="12" spans="1:24">
      <c r="A12" s="4" t="s">
        <v>49</v>
      </c>
      <c r="B12" s="4" t="s">
        <v>56</v>
      </c>
      <c r="C12" s="102">
        <v>106</v>
      </c>
      <c r="D12" s="143">
        <v>92</v>
      </c>
      <c r="E12" s="79">
        <v>122</v>
      </c>
      <c r="F12" s="144">
        <f t="shared" si="0"/>
        <v>1.1509433962264151</v>
      </c>
      <c r="G12" s="79">
        <v>102</v>
      </c>
      <c r="H12" s="144">
        <f t="shared" si="1"/>
        <v>1.1086956521739131</v>
      </c>
      <c r="I12" s="79">
        <v>110</v>
      </c>
      <c r="J12" s="146">
        <f t="shared" si="2"/>
        <v>1.0377358490566038</v>
      </c>
      <c r="K12" s="79">
        <v>97</v>
      </c>
      <c r="L12" s="146">
        <f t="shared" si="3"/>
        <v>0.91509433962264153</v>
      </c>
      <c r="M12" s="79">
        <v>91</v>
      </c>
      <c r="N12" s="146">
        <f t="shared" si="4"/>
        <v>0.85849056603773588</v>
      </c>
      <c r="O12" s="79">
        <v>109</v>
      </c>
      <c r="P12" s="146">
        <f t="shared" si="5"/>
        <v>1.0283018867924529</v>
      </c>
      <c r="Q12" s="79">
        <v>90</v>
      </c>
      <c r="R12" s="148">
        <f t="shared" si="6"/>
        <v>0.97826086956521741</v>
      </c>
      <c r="S12" s="79">
        <v>88</v>
      </c>
      <c r="T12" s="148">
        <f t="shared" si="7"/>
        <v>0.95652173913043481</v>
      </c>
      <c r="X12" t="s">
        <v>0</v>
      </c>
    </row>
    <row r="13" spans="1:24">
      <c r="A13" s="4" t="s">
        <v>47</v>
      </c>
      <c r="B13" s="4" t="s">
        <v>58</v>
      </c>
      <c r="C13" s="102">
        <v>232</v>
      </c>
      <c r="D13" s="143">
        <v>284.66666666666669</v>
      </c>
      <c r="E13" s="79">
        <v>217</v>
      </c>
      <c r="F13" s="144">
        <f t="shared" si="0"/>
        <v>0.93534482758620685</v>
      </c>
      <c r="G13" s="79">
        <v>223</v>
      </c>
      <c r="H13" s="144">
        <f t="shared" si="1"/>
        <v>0.78337236533957844</v>
      </c>
      <c r="I13" s="79">
        <v>251</v>
      </c>
      <c r="J13" s="146">
        <f t="shared" si="2"/>
        <v>1.0818965517241379</v>
      </c>
      <c r="K13" s="79">
        <v>243</v>
      </c>
      <c r="L13" s="146">
        <f t="shared" si="3"/>
        <v>1.0474137931034482</v>
      </c>
      <c r="M13" s="79">
        <v>178</v>
      </c>
      <c r="N13" s="146">
        <f t="shared" si="4"/>
        <v>0.76724137931034486</v>
      </c>
      <c r="O13" s="79">
        <v>216</v>
      </c>
      <c r="P13" s="146">
        <f t="shared" si="5"/>
        <v>0.93103448275862066</v>
      </c>
      <c r="Q13" s="79">
        <v>210</v>
      </c>
      <c r="R13" s="148">
        <f t="shared" si="6"/>
        <v>0.73770491803278682</v>
      </c>
      <c r="S13" s="79">
        <v>236</v>
      </c>
      <c r="T13" s="148">
        <f t="shared" si="7"/>
        <v>0.82903981264636994</v>
      </c>
    </row>
    <row r="14" spans="1:24">
      <c r="A14" s="4" t="s">
        <v>43</v>
      </c>
      <c r="B14" s="4" t="s">
        <v>59</v>
      </c>
      <c r="C14" s="102">
        <v>391.33333333333331</v>
      </c>
      <c r="D14" s="143">
        <v>392.66666666666669</v>
      </c>
      <c r="E14" s="79">
        <v>308</v>
      </c>
      <c r="F14" s="144">
        <f t="shared" si="0"/>
        <v>0.78705281090289614</v>
      </c>
      <c r="G14" s="79">
        <v>250</v>
      </c>
      <c r="H14" s="144">
        <f t="shared" si="1"/>
        <v>0.63667232597623091</v>
      </c>
      <c r="I14" s="79">
        <v>359</v>
      </c>
      <c r="J14" s="146">
        <f t="shared" si="2"/>
        <v>0.91737649063032367</v>
      </c>
      <c r="K14" s="79">
        <v>365</v>
      </c>
      <c r="L14" s="146">
        <f t="shared" si="3"/>
        <v>0.93270868824531517</v>
      </c>
      <c r="M14" s="79">
        <v>235</v>
      </c>
      <c r="N14" s="146">
        <f t="shared" si="4"/>
        <v>0.60051107325383313</v>
      </c>
      <c r="O14" s="79">
        <v>314</v>
      </c>
      <c r="P14" s="146">
        <f t="shared" si="5"/>
        <v>0.80238500851788763</v>
      </c>
      <c r="Q14" s="79">
        <v>223</v>
      </c>
      <c r="R14" s="148">
        <f t="shared" si="6"/>
        <v>0.56791171477079794</v>
      </c>
      <c r="S14" s="79">
        <v>259</v>
      </c>
      <c r="T14" s="148">
        <f t="shared" si="7"/>
        <v>0.65959252971137516</v>
      </c>
    </row>
    <row r="15" spans="1:24">
      <c r="A15" s="4" t="s">
        <v>43</v>
      </c>
      <c r="B15" s="4" t="s">
        <v>60</v>
      </c>
      <c r="C15" s="102">
        <v>136</v>
      </c>
      <c r="D15" s="143">
        <v>133.33333333333334</v>
      </c>
      <c r="E15" s="79">
        <v>123</v>
      </c>
      <c r="F15" s="144">
        <f t="shared" si="0"/>
        <v>0.90441176470588236</v>
      </c>
      <c r="G15" s="79">
        <v>119</v>
      </c>
      <c r="H15" s="144">
        <f t="shared" si="1"/>
        <v>0.89249999999999996</v>
      </c>
      <c r="I15" s="79">
        <v>150</v>
      </c>
      <c r="J15" s="146">
        <f t="shared" si="2"/>
        <v>1.1029411764705883</v>
      </c>
      <c r="K15" s="79">
        <v>138</v>
      </c>
      <c r="L15" s="146">
        <f t="shared" si="3"/>
        <v>1.0147058823529411</v>
      </c>
      <c r="M15" s="79">
        <v>97</v>
      </c>
      <c r="N15" s="146">
        <f t="shared" si="4"/>
        <v>0.71323529411764708</v>
      </c>
      <c r="O15" s="79">
        <v>127</v>
      </c>
      <c r="P15" s="146">
        <f t="shared" si="5"/>
        <v>0.93382352941176472</v>
      </c>
      <c r="Q15" s="79">
        <v>92</v>
      </c>
      <c r="R15" s="148">
        <f t="shared" si="6"/>
        <v>0.69</v>
      </c>
      <c r="S15" s="79">
        <v>114</v>
      </c>
      <c r="T15" s="148">
        <f t="shared" si="7"/>
        <v>0.85499999999999998</v>
      </c>
    </row>
    <row r="16" spans="1:24">
      <c r="A16" s="4" t="s">
        <v>49</v>
      </c>
      <c r="B16" s="4" t="s">
        <v>61</v>
      </c>
      <c r="C16" s="102">
        <v>53.333333333333336</v>
      </c>
      <c r="D16" s="143">
        <v>97.333333333333329</v>
      </c>
      <c r="E16" s="79">
        <v>59</v>
      </c>
      <c r="F16" s="144">
        <f t="shared" si="0"/>
        <v>1.10625</v>
      </c>
      <c r="G16" s="79">
        <v>71</v>
      </c>
      <c r="H16" s="144">
        <f t="shared" si="1"/>
        <v>0.72945205479452058</v>
      </c>
      <c r="I16" s="79">
        <v>67</v>
      </c>
      <c r="J16" s="146">
        <f t="shared" si="2"/>
        <v>1.2562499999999999</v>
      </c>
      <c r="K16" s="79">
        <v>78</v>
      </c>
      <c r="L16" s="146">
        <f t="shared" si="3"/>
        <v>1.4624999999999999</v>
      </c>
      <c r="M16" s="79">
        <v>37</v>
      </c>
      <c r="N16" s="146">
        <f t="shared" si="4"/>
        <v>0.69374999999999998</v>
      </c>
      <c r="O16" s="79">
        <v>59</v>
      </c>
      <c r="P16" s="146">
        <f t="shared" si="5"/>
        <v>1.10625</v>
      </c>
      <c r="Q16" s="79">
        <v>69</v>
      </c>
      <c r="R16" s="148">
        <f t="shared" si="6"/>
        <v>0.70890410958904115</v>
      </c>
      <c r="S16" s="79">
        <v>77</v>
      </c>
      <c r="T16" s="148">
        <f t="shared" si="7"/>
        <v>0.79109589041095896</v>
      </c>
    </row>
    <row r="17" spans="1:20">
      <c r="A17" s="4" t="s">
        <v>40</v>
      </c>
      <c r="B17" s="4" t="s">
        <v>62</v>
      </c>
      <c r="C17" s="102">
        <v>139.33333333333334</v>
      </c>
      <c r="D17" s="143">
        <v>112.66666666666667</v>
      </c>
      <c r="E17" s="79">
        <v>175</v>
      </c>
      <c r="F17" s="144">
        <f t="shared" si="0"/>
        <v>1.2559808612440191</v>
      </c>
      <c r="G17" s="79">
        <v>146</v>
      </c>
      <c r="H17" s="144">
        <f t="shared" si="1"/>
        <v>1.2958579881656804</v>
      </c>
      <c r="I17" s="79">
        <v>158</v>
      </c>
      <c r="J17" s="146">
        <f t="shared" si="2"/>
        <v>1.1339712918660287</v>
      </c>
      <c r="K17" s="79">
        <v>163</v>
      </c>
      <c r="L17" s="146">
        <f t="shared" si="3"/>
        <v>1.1698564593301435</v>
      </c>
      <c r="M17" s="79">
        <v>135</v>
      </c>
      <c r="N17" s="146">
        <f t="shared" si="4"/>
        <v>0.96889952153110037</v>
      </c>
      <c r="O17" s="79">
        <v>164</v>
      </c>
      <c r="P17" s="146">
        <f t="shared" si="5"/>
        <v>1.1770334928229664</v>
      </c>
      <c r="Q17" s="79">
        <v>147</v>
      </c>
      <c r="R17" s="148">
        <f t="shared" si="6"/>
        <v>1.3047337278106508</v>
      </c>
      <c r="S17" s="79">
        <v>146</v>
      </c>
      <c r="T17" s="148">
        <f t="shared" si="7"/>
        <v>1.2958579881656804</v>
      </c>
    </row>
    <row r="18" spans="1:20">
      <c r="A18" s="4" t="s">
        <v>49</v>
      </c>
      <c r="B18" s="4" t="s">
        <v>63</v>
      </c>
      <c r="C18" s="102">
        <v>1605.3333333333333</v>
      </c>
      <c r="D18" s="143">
        <v>1611.3333333333333</v>
      </c>
      <c r="E18" s="79">
        <v>1311</v>
      </c>
      <c r="F18" s="144">
        <f t="shared" si="0"/>
        <v>0.81665282392026584</v>
      </c>
      <c r="G18" s="79">
        <v>1059</v>
      </c>
      <c r="H18" s="144">
        <f t="shared" si="1"/>
        <v>0.65721969383533307</v>
      </c>
      <c r="I18" s="79">
        <v>1400</v>
      </c>
      <c r="J18" s="146">
        <f t="shared" si="2"/>
        <v>0.87209302325581395</v>
      </c>
      <c r="K18" s="79">
        <v>1370</v>
      </c>
      <c r="L18" s="146">
        <f t="shared" si="3"/>
        <v>0.85340531561461797</v>
      </c>
      <c r="M18" s="79">
        <v>1027</v>
      </c>
      <c r="N18" s="146">
        <f t="shared" si="4"/>
        <v>0.6397425249169435</v>
      </c>
      <c r="O18" s="79">
        <v>1303</v>
      </c>
      <c r="P18" s="146">
        <f t="shared" si="5"/>
        <v>0.81166943521594692</v>
      </c>
      <c r="Q18" s="79">
        <v>1003</v>
      </c>
      <c r="R18" s="148">
        <f t="shared" si="6"/>
        <v>0.62246586677699633</v>
      </c>
      <c r="S18" s="79">
        <v>1213</v>
      </c>
      <c r="T18" s="148">
        <f t="shared" si="7"/>
        <v>0.75279271824575922</v>
      </c>
    </row>
    <row r="19" spans="1:20">
      <c r="A19" s="4" t="s">
        <v>40</v>
      </c>
      <c r="B19" s="4" t="s">
        <v>64</v>
      </c>
      <c r="C19" s="102">
        <v>3178</v>
      </c>
      <c r="D19" s="143">
        <v>3336.6666666666665</v>
      </c>
      <c r="E19" s="79">
        <v>2646</v>
      </c>
      <c r="F19" s="144">
        <f t="shared" si="0"/>
        <v>0.83259911894273131</v>
      </c>
      <c r="G19" s="79">
        <v>2689</v>
      </c>
      <c r="H19" s="144">
        <f t="shared" si="1"/>
        <v>0.80589410589410593</v>
      </c>
      <c r="I19" s="79">
        <v>2942</v>
      </c>
      <c r="J19" s="146">
        <f t="shared" si="2"/>
        <v>0.92573945877910635</v>
      </c>
      <c r="K19" s="79">
        <v>3009</v>
      </c>
      <c r="L19" s="146">
        <f t="shared" si="3"/>
        <v>0.94682190056639393</v>
      </c>
      <c r="M19" s="79">
        <v>2022</v>
      </c>
      <c r="N19" s="146">
        <f t="shared" si="4"/>
        <v>0.63624921334172435</v>
      </c>
      <c r="O19" s="79">
        <v>2627</v>
      </c>
      <c r="P19" s="146">
        <f t="shared" si="5"/>
        <v>0.82662051604782882</v>
      </c>
      <c r="Q19" s="79">
        <v>2485</v>
      </c>
      <c r="R19" s="148">
        <f t="shared" si="6"/>
        <v>0.74475524475524479</v>
      </c>
      <c r="S19" s="79">
        <v>2887</v>
      </c>
      <c r="T19" s="148">
        <f t="shared" si="7"/>
        <v>0.86523476523476528</v>
      </c>
    </row>
    <row r="20" spans="1:20">
      <c r="A20" s="4" t="s">
        <v>49</v>
      </c>
      <c r="B20" s="4" t="s">
        <v>65</v>
      </c>
      <c r="C20" s="102">
        <v>280</v>
      </c>
      <c r="D20" s="143">
        <v>266</v>
      </c>
      <c r="E20" s="79">
        <v>261</v>
      </c>
      <c r="F20" s="144">
        <f t="shared" si="0"/>
        <v>0.93214285714285716</v>
      </c>
      <c r="G20" s="79">
        <v>243</v>
      </c>
      <c r="H20" s="144">
        <f t="shared" si="1"/>
        <v>0.9135338345864662</v>
      </c>
      <c r="I20" s="79">
        <v>277</v>
      </c>
      <c r="J20" s="146">
        <f t="shared" si="2"/>
        <v>0.98928571428571432</v>
      </c>
      <c r="K20" s="79">
        <v>266</v>
      </c>
      <c r="L20" s="146">
        <f t="shared" si="3"/>
        <v>0.95</v>
      </c>
      <c r="M20" s="79">
        <v>219</v>
      </c>
      <c r="N20" s="146">
        <f t="shared" si="4"/>
        <v>0.78214285714285714</v>
      </c>
      <c r="O20" s="79">
        <v>267</v>
      </c>
      <c r="P20" s="146">
        <f t="shared" si="5"/>
        <v>0.95357142857142863</v>
      </c>
      <c r="Q20" s="79">
        <v>232</v>
      </c>
      <c r="R20" s="148">
        <f t="shared" si="6"/>
        <v>0.8721804511278195</v>
      </c>
      <c r="S20" s="79">
        <v>265</v>
      </c>
      <c r="T20" s="148">
        <f t="shared" si="7"/>
        <v>0.99624060150375937</v>
      </c>
    </row>
    <row r="21" spans="1:20">
      <c r="A21" s="4" t="s">
        <v>47</v>
      </c>
      <c r="B21" s="4" t="s">
        <v>66</v>
      </c>
      <c r="C21" s="102">
        <v>1002</v>
      </c>
      <c r="D21" s="143">
        <v>1040.6666666666667</v>
      </c>
      <c r="E21" s="79">
        <v>825</v>
      </c>
      <c r="F21" s="144">
        <f t="shared" si="0"/>
        <v>0.82335329341317365</v>
      </c>
      <c r="G21" s="79">
        <v>647</v>
      </c>
      <c r="H21" s="144">
        <f t="shared" si="1"/>
        <v>0.62171684817424722</v>
      </c>
      <c r="I21" s="79">
        <v>922</v>
      </c>
      <c r="J21" s="146">
        <f t="shared" si="2"/>
        <v>0.92015968063872255</v>
      </c>
      <c r="K21" s="79">
        <v>882</v>
      </c>
      <c r="L21" s="146">
        <f t="shared" si="3"/>
        <v>0.88023952095808389</v>
      </c>
      <c r="M21" s="79">
        <v>587</v>
      </c>
      <c r="N21" s="146">
        <f t="shared" si="4"/>
        <v>0.5858283433133733</v>
      </c>
      <c r="O21" s="79">
        <v>755</v>
      </c>
      <c r="P21" s="146">
        <f t="shared" si="5"/>
        <v>0.75349301397205593</v>
      </c>
      <c r="Q21" s="79">
        <v>644</v>
      </c>
      <c r="R21" s="148">
        <f t="shared" si="6"/>
        <v>0.6188340807174888</v>
      </c>
      <c r="S21" s="79">
        <v>670</v>
      </c>
      <c r="T21" s="148">
        <f t="shared" si="7"/>
        <v>0.64381806534272901</v>
      </c>
    </row>
    <row r="22" spans="1:20">
      <c r="A22" s="4" t="s">
        <v>43</v>
      </c>
      <c r="B22" s="4" t="s">
        <v>67</v>
      </c>
      <c r="C22" s="102">
        <v>238</v>
      </c>
      <c r="D22" s="143">
        <v>260.66666666666669</v>
      </c>
      <c r="E22" s="79">
        <v>269</v>
      </c>
      <c r="F22" s="144">
        <f t="shared" si="0"/>
        <v>1.1302521008403361</v>
      </c>
      <c r="G22" s="79">
        <v>278</v>
      </c>
      <c r="H22" s="144">
        <f t="shared" si="1"/>
        <v>1.0664961636828643</v>
      </c>
      <c r="I22" s="79">
        <v>262</v>
      </c>
      <c r="J22" s="146">
        <f t="shared" si="2"/>
        <v>1.1008403361344539</v>
      </c>
      <c r="K22" s="79">
        <v>281</v>
      </c>
      <c r="L22" s="146">
        <f t="shared" si="3"/>
        <v>1.180672268907563</v>
      </c>
      <c r="M22" s="79">
        <v>193</v>
      </c>
      <c r="N22" s="146">
        <f t="shared" si="4"/>
        <v>0.81092436974789917</v>
      </c>
      <c r="O22" s="79">
        <v>248</v>
      </c>
      <c r="P22" s="146">
        <f t="shared" si="5"/>
        <v>1.0420168067226891</v>
      </c>
      <c r="Q22" s="79">
        <v>232</v>
      </c>
      <c r="R22" s="148">
        <f t="shared" si="6"/>
        <v>0.89002557544757022</v>
      </c>
      <c r="S22" s="79">
        <v>258</v>
      </c>
      <c r="T22" s="148">
        <f t="shared" si="7"/>
        <v>0.98976982097186694</v>
      </c>
    </row>
    <row r="23" spans="1:20">
      <c r="A23" s="4" t="s">
        <v>40</v>
      </c>
      <c r="B23" s="4" t="s">
        <v>68</v>
      </c>
      <c r="C23" s="102">
        <v>116</v>
      </c>
      <c r="D23" s="143">
        <v>96</v>
      </c>
      <c r="E23" s="79">
        <v>117</v>
      </c>
      <c r="F23" s="144">
        <f t="shared" si="0"/>
        <v>1.0086206896551724</v>
      </c>
      <c r="G23" s="79">
        <v>80</v>
      </c>
      <c r="H23" s="144">
        <f t="shared" si="1"/>
        <v>0.83333333333333337</v>
      </c>
      <c r="I23" s="79">
        <v>106</v>
      </c>
      <c r="J23" s="146">
        <f t="shared" si="2"/>
        <v>0.91379310344827591</v>
      </c>
      <c r="K23" s="79">
        <v>102</v>
      </c>
      <c r="L23" s="146">
        <f t="shared" si="3"/>
        <v>0.87931034482758619</v>
      </c>
      <c r="M23" s="79">
        <v>84</v>
      </c>
      <c r="N23" s="146">
        <f t="shared" si="4"/>
        <v>0.72413793103448276</v>
      </c>
      <c r="O23" s="79">
        <v>109</v>
      </c>
      <c r="P23" s="146">
        <f t="shared" si="5"/>
        <v>0.93965517241379315</v>
      </c>
      <c r="Q23" s="79">
        <v>83</v>
      </c>
      <c r="R23" s="148">
        <f t="shared" si="6"/>
        <v>0.86458333333333337</v>
      </c>
      <c r="S23" s="79">
        <v>71</v>
      </c>
      <c r="T23" s="148">
        <f t="shared" si="7"/>
        <v>0.73958333333333337</v>
      </c>
    </row>
    <row r="24" spans="1:20">
      <c r="A24" s="4" t="s">
        <v>49</v>
      </c>
      <c r="B24" s="4" t="s">
        <v>69</v>
      </c>
      <c r="C24" s="102">
        <v>38.666666666666664</v>
      </c>
      <c r="D24" s="143">
        <v>45.333333333333336</v>
      </c>
      <c r="E24" s="79">
        <v>37</v>
      </c>
      <c r="F24" s="144">
        <f t="shared" si="0"/>
        <v>0.95689655172413801</v>
      </c>
      <c r="G24" s="79">
        <v>36</v>
      </c>
      <c r="H24" s="144">
        <f t="shared" si="1"/>
        <v>0.79411764705882348</v>
      </c>
      <c r="I24" s="79">
        <v>44</v>
      </c>
      <c r="J24" s="146">
        <f t="shared" si="2"/>
        <v>1.1379310344827587</v>
      </c>
      <c r="K24" s="79">
        <v>44</v>
      </c>
      <c r="L24" s="146">
        <f t="shared" si="3"/>
        <v>1.1379310344827587</v>
      </c>
      <c r="M24" s="79">
        <v>29</v>
      </c>
      <c r="N24" s="146">
        <f t="shared" si="4"/>
        <v>0.75</v>
      </c>
      <c r="O24" s="79">
        <v>37</v>
      </c>
      <c r="P24" s="146">
        <f t="shared" si="5"/>
        <v>0.95689655172413801</v>
      </c>
      <c r="Q24" s="79">
        <v>35</v>
      </c>
      <c r="R24" s="148">
        <f t="shared" si="6"/>
        <v>0.77205882352941169</v>
      </c>
      <c r="S24" s="79">
        <v>40</v>
      </c>
      <c r="T24" s="148">
        <f t="shared" si="7"/>
        <v>0.88235294117647056</v>
      </c>
    </row>
    <row r="25" spans="1:20">
      <c r="A25" s="4" t="s">
        <v>40</v>
      </c>
      <c r="B25" s="4" t="s">
        <v>70</v>
      </c>
      <c r="C25" s="102">
        <v>285.33333333333331</v>
      </c>
      <c r="D25" s="143">
        <v>274</v>
      </c>
      <c r="E25" s="79">
        <v>273</v>
      </c>
      <c r="F25" s="144">
        <f t="shared" si="0"/>
        <v>0.95677570093457953</v>
      </c>
      <c r="G25" s="79">
        <v>222</v>
      </c>
      <c r="H25" s="144">
        <f t="shared" si="1"/>
        <v>0.81021897810218979</v>
      </c>
      <c r="I25" s="79">
        <v>262</v>
      </c>
      <c r="J25" s="146">
        <f t="shared" si="2"/>
        <v>0.91822429906542058</v>
      </c>
      <c r="K25" s="79">
        <v>273</v>
      </c>
      <c r="L25" s="146">
        <f t="shared" si="3"/>
        <v>0.95677570093457953</v>
      </c>
      <c r="M25" s="79">
        <v>198</v>
      </c>
      <c r="N25" s="146">
        <f t="shared" si="4"/>
        <v>0.69392523364485981</v>
      </c>
      <c r="O25" s="79">
        <v>267</v>
      </c>
      <c r="P25" s="146">
        <f t="shared" si="5"/>
        <v>0.93574766355140193</v>
      </c>
      <c r="Q25" s="79">
        <v>198</v>
      </c>
      <c r="R25" s="148">
        <f t="shared" si="6"/>
        <v>0.72262773722627738</v>
      </c>
      <c r="S25" s="79">
        <v>243</v>
      </c>
      <c r="T25" s="148">
        <f t="shared" si="7"/>
        <v>0.88686131386861311</v>
      </c>
    </row>
    <row r="26" spans="1:20">
      <c r="A26" s="4" t="s">
        <v>49</v>
      </c>
      <c r="B26" s="4" t="s">
        <v>71</v>
      </c>
      <c r="C26" s="102">
        <v>62.666666666666664</v>
      </c>
      <c r="D26" s="143">
        <v>61.333333333333336</v>
      </c>
      <c r="E26" s="79">
        <v>78</v>
      </c>
      <c r="F26" s="144">
        <f t="shared" si="0"/>
        <v>1.2446808510638299</v>
      </c>
      <c r="G26" s="79">
        <v>45</v>
      </c>
      <c r="H26" s="144">
        <f t="shared" si="1"/>
        <v>0.73369565217391297</v>
      </c>
      <c r="I26" s="79">
        <v>73</v>
      </c>
      <c r="J26" s="146">
        <f t="shared" si="2"/>
        <v>1.1648936170212767</v>
      </c>
      <c r="K26" s="79">
        <v>73</v>
      </c>
      <c r="L26" s="146">
        <f t="shared" si="3"/>
        <v>1.1648936170212767</v>
      </c>
      <c r="M26" s="79">
        <v>64</v>
      </c>
      <c r="N26" s="146">
        <f t="shared" si="4"/>
        <v>1.021276595744681</v>
      </c>
      <c r="O26" s="79">
        <v>76</v>
      </c>
      <c r="P26" s="146">
        <f t="shared" si="5"/>
        <v>1.2127659574468086</v>
      </c>
      <c r="Q26" s="79">
        <v>51</v>
      </c>
      <c r="R26" s="148">
        <f t="shared" si="6"/>
        <v>0.8315217391304347</v>
      </c>
      <c r="S26" s="79">
        <v>47</v>
      </c>
      <c r="T26" s="148">
        <f t="shared" si="7"/>
        <v>0.76630434782608692</v>
      </c>
    </row>
    <row r="27" spans="1:20">
      <c r="A27" s="4" t="s">
        <v>43</v>
      </c>
      <c r="B27" s="4" t="s">
        <v>72</v>
      </c>
      <c r="C27" s="102">
        <v>174.66666666666666</v>
      </c>
      <c r="D27" s="143">
        <v>188.66666666666666</v>
      </c>
      <c r="E27" s="79">
        <v>168</v>
      </c>
      <c r="F27" s="144">
        <f t="shared" si="0"/>
        <v>0.96183206106870234</v>
      </c>
      <c r="G27" s="79">
        <v>142</v>
      </c>
      <c r="H27" s="144">
        <f t="shared" si="1"/>
        <v>0.75265017667844525</v>
      </c>
      <c r="I27" s="79">
        <v>166</v>
      </c>
      <c r="J27" s="146">
        <f t="shared" si="2"/>
        <v>0.95038167938931306</v>
      </c>
      <c r="K27" s="79">
        <v>169</v>
      </c>
      <c r="L27" s="146">
        <f t="shared" si="3"/>
        <v>0.96755725190839703</v>
      </c>
      <c r="M27" s="79">
        <v>136</v>
      </c>
      <c r="N27" s="146">
        <f t="shared" si="4"/>
        <v>0.77862595419847336</v>
      </c>
      <c r="O27" s="79">
        <v>176</v>
      </c>
      <c r="P27" s="146">
        <f t="shared" si="5"/>
        <v>1.0076335877862597</v>
      </c>
      <c r="Q27" s="79">
        <v>141</v>
      </c>
      <c r="R27" s="148">
        <f t="shared" si="6"/>
        <v>0.74734982332155486</v>
      </c>
      <c r="S27" s="79">
        <v>136</v>
      </c>
      <c r="T27" s="148">
        <f t="shared" si="7"/>
        <v>0.72084805653710249</v>
      </c>
    </row>
    <row r="28" spans="1:20">
      <c r="A28" s="4" t="s">
        <v>40</v>
      </c>
      <c r="B28" s="4" t="s">
        <v>73</v>
      </c>
      <c r="C28" s="102">
        <v>149.33333333333334</v>
      </c>
      <c r="D28" s="143">
        <v>145.33333333333334</v>
      </c>
      <c r="E28" s="79">
        <v>167</v>
      </c>
      <c r="F28" s="144">
        <f t="shared" si="0"/>
        <v>1.1183035714285714</v>
      </c>
      <c r="G28" s="79">
        <v>126</v>
      </c>
      <c r="H28" s="144">
        <f t="shared" si="1"/>
        <v>0.86697247706422009</v>
      </c>
      <c r="I28" s="79">
        <v>164</v>
      </c>
      <c r="J28" s="146">
        <f t="shared" si="2"/>
        <v>1.0982142857142856</v>
      </c>
      <c r="K28" s="79">
        <v>182</v>
      </c>
      <c r="L28" s="146">
        <f t="shared" si="3"/>
        <v>1.21875</v>
      </c>
      <c r="M28" s="79">
        <v>132</v>
      </c>
      <c r="N28" s="146">
        <f t="shared" si="4"/>
        <v>0.8839285714285714</v>
      </c>
      <c r="O28" s="79">
        <v>158</v>
      </c>
      <c r="P28" s="146">
        <f t="shared" si="5"/>
        <v>1.0580357142857142</v>
      </c>
      <c r="Q28" s="79">
        <v>121</v>
      </c>
      <c r="R28" s="148">
        <f t="shared" si="6"/>
        <v>0.83256880733944949</v>
      </c>
      <c r="S28" s="79">
        <v>150</v>
      </c>
      <c r="T28" s="148">
        <f t="shared" si="7"/>
        <v>1.0321100917431192</v>
      </c>
    </row>
    <row r="29" spans="1:20">
      <c r="A29" s="4" t="s">
        <v>47</v>
      </c>
      <c r="B29" s="4" t="s">
        <v>74</v>
      </c>
      <c r="C29" s="102">
        <v>78</v>
      </c>
      <c r="D29" s="143">
        <v>94.666666666666671</v>
      </c>
      <c r="E29" s="79">
        <v>71</v>
      </c>
      <c r="F29" s="144">
        <f t="shared" si="0"/>
        <v>0.91025641025641024</v>
      </c>
      <c r="G29" s="79">
        <v>105</v>
      </c>
      <c r="H29" s="144">
        <f t="shared" si="1"/>
        <v>1.1091549295774648</v>
      </c>
      <c r="I29" s="79">
        <v>85</v>
      </c>
      <c r="J29" s="146">
        <f t="shared" si="2"/>
        <v>1.0897435897435896</v>
      </c>
      <c r="K29" s="79">
        <v>96</v>
      </c>
      <c r="L29" s="146">
        <f t="shared" si="3"/>
        <v>1.2307692307692308</v>
      </c>
      <c r="M29" s="79">
        <v>48</v>
      </c>
      <c r="N29" s="146">
        <f t="shared" si="4"/>
        <v>0.61538461538461542</v>
      </c>
      <c r="O29" s="79">
        <v>62</v>
      </c>
      <c r="P29" s="146">
        <f t="shared" si="5"/>
        <v>0.79487179487179482</v>
      </c>
      <c r="Q29" s="79">
        <v>101</v>
      </c>
      <c r="R29" s="148">
        <f t="shared" si="6"/>
        <v>1.0669014084507042</v>
      </c>
      <c r="S29" s="79">
        <v>109</v>
      </c>
      <c r="T29" s="148">
        <f t="shared" si="7"/>
        <v>1.1514084507042253</v>
      </c>
    </row>
    <row r="30" spans="1:20">
      <c r="A30" s="4" t="s">
        <v>49</v>
      </c>
      <c r="B30" s="4" t="s">
        <v>75</v>
      </c>
      <c r="C30" s="102">
        <v>266.66666666666669</v>
      </c>
      <c r="D30" s="143">
        <v>271.33333333333331</v>
      </c>
      <c r="E30" s="79">
        <v>205</v>
      </c>
      <c r="F30" s="144">
        <f t="shared" si="0"/>
        <v>0.76874999999999993</v>
      </c>
      <c r="G30" s="79">
        <v>181</v>
      </c>
      <c r="H30" s="144">
        <f t="shared" si="1"/>
        <v>0.66707616707616713</v>
      </c>
      <c r="I30" s="79">
        <v>218</v>
      </c>
      <c r="J30" s="146">
        <f t="shared" si="2"/>
        <v>0.81749999999999989</v>
      </c>
      <c r="K30" s="79">
        <v>233</v>
      </c>
      <c r="L30" s="146">
        <f t="shared" si="3"/>
        <v>0.87374999999999992</v>
      </c>
      <c r="M30" s="79">
        <v>150</v>
      </c>
      <c r="N30" s="146">
        <f t="shared" si="4"/>
        <v>0.5625</v>
      </c>
      <c r="O30" s="79">
        <v>206</v>
      </c>
      <c r="P30" s="146">
        <f t="shared" si="5"/>
        <v>0.77249999999999996</v>
      </c>
      <c r="Q30" s="79">
        <v>176</v>
      </c>
      <c r="R30" s="148">
        <f t="shared" si="6"/>
        <v>0.64864864864864868</v>
      </c>
      <c r="S30" s="79">
        <v>180</v>
      </c>
      <c r="T30" s="148">
        <f t="shared" si="7"/>
        <v>0.66339066339066344</v>
      </c>
    </row>
    <row r="31" spans="1:20">
      <c r="A31" s="4" t="s">
        <v>40</v>
      </c>
      <c r="B31" s="4" t="s">
        <v>76</v>
      </c>
      <c r="C31" s="102">
        <v>1141.3333333333333</v>
      </c>
      <c r="D31" s="143">
        <v>1038</v>
      </c>
      <c r="E31" s="79">
        <v>816</v>
      </c>
      <c r="F31" s="144">
        <f t="shared" si="0"/>
        <v>0.71495327102803741</v>
      </c>
      <c r="G31" s="79">
        <v>835</v>
      </c>
      <c r="H31" s="144">
        <f t="shared" si="1"/>
        <v>0.80443159922928709</v>
      </c>
      <c r="I31" s="79">
        <v>1001</v>
      </c>
      <c r="J31" s="146">
        <f t="shared" si="2"/>
        <v>0.87704439252336452</v>
      </c>
      <c r="K31" s="79">
        <v>973</v>
      </c>
      <c r="L31" s="146">
        <f t="shared" si="3"/>
        <v>0.85251168224299068</v>
      </c>
      <c r="M31" s="79">
        <v>714</v>
      </c>
      <c r="N31" s="146">
        <f t="shared" si="4"/>
        <v>0.6255841121495328</v>
      </c>
      <c r="O31" s="79">
        <v>903</v>
      </c>
      <c r="P31" s="146">
        <f t="shared" si="5"/>
        <v>0.79117990654205617</v>
      </c>
      <c r="Q31" s="79">
        <v>755</v>
      </c>
      <c r="R31" s="148">
        <f t="shared" si="6"/>
        <v>0.72736030828516374</v>
      </c>
      <c r="S31" s="79">
        <v>942</v>
      </c>
      <c r="T31" s="148">
        <f t="shared" si="7"/>
        <v>0.90751445086705207</v>
      </c>
    </row>
    <row r="32" spans="1:20">
      <c r="A32" s="4" t="s">
        <v>40</v>
      </c>
      <c r="B32" s="4" t="s">
        <v>77</v>
      </c>
      <c r="C32" s="102">
        <v>253.33333333333334</v>
      </c>
      <c r="D32" s="143">
        <v>236</v>
      </c>
      <c r="E32" s="79">
        <v>271</v>
      </c>
      <c r="F32" s="144">
        <f t="shared" si="0"/>
        <v>1.0697368421052631</v>
      </c>
      <c r="G32" s="79">
        <v>224</v>
      </c>
      <c r="H32" s="144">
        <f t="shared" si="1"/>
        <v>0.94915254237288138</v>
      </c>
      <c r="I32" s="79">
        <v>263</v>
      </c>
      <c r="J32" s="146">
        <f t="shared" si="2"/>
        <v>1.0381578947368422</v>
      </c>
      <c r="K32" s="79">
        <v>280</v>
      </c>
      <c r="L32" s="146">
        <f t="shared" si="3"/>
        <v>1.1052631578947367</v>
      </c>
      <c r="M32" s="79">
        <v>185</v>
      </c>
      <c r="N32" s="146">
        <f t="shared" si="4"/>
        <v>0.73026315789473684</v>
      </c>
      <c r="O32" s="79">
        <v>250</v>
      </c>
      <c r="P32" s="146">
        <f t="shared" si="5"/>
        <v>0.98684210526315785</v>
      </c>
      <c r="Q32" s="79">
        <v>152</v>
      </c>
      <c r="R32" s="148">
        <f t="shared" si="6"/>
        <v>0.64406779661016944</v>
      </c>
      <c r="S32" s="79">
        <v>219</v>
      </c>
      <c r="T32" s="148">
        <f t="shared" si="7"/>
        <v>0.92796610169491522</v>
      </c>
    </row>
    <row r="33" spans="1:20">
      <c r="A33" s="4" t="s">
        <v>40</v>
      </c>
      <c r="B33" s="4" t="s">
        <v>78</v>
      </c>
      <c r="C33" s="102">
        <v>104.66666666666667</v>
      </c>
      <c r="D33" s="143">
        <v>106.66666666666667</v>
      </c>
      <c r="E33" s="79">
        <v>98</v>
      </c>
      <c r="F33" s="144">
        <f t="shared" si="0"/>
        <v>0.93630573248407634</v>
      </c>
      <c r="G33" s="79">
        <v>73</v>
      </c>
      <c r="H33" s="144">
        <f t="shared" si="1"/>
        <v>0.68437499999999996</v>
      </c>
      <c r="I33" s="79">
        <v>75</v>
      </c>
      <c r="J33" s="146">
        <f t="shared" si="2"/>
        <v>0.71656050955414008</v>
      </c>
      <c r="K33" s="79">
        <v>79</v>
      </c>
      <c r="L33" s="146">
        <f t="shared" si="3"/>
        <v>0.75477707006369421</v>
      </c>
      <c r="M33" s="79">
        <v>69</v>
      </c>
      <c r="N33" s="146">
        <f t="shared" si="4"/>
        <v>0.65923566878980888</v>
      </c>
      <c r="O33" s="79">
        <v>88</v>
      </c>
      <c r="P33" s="146">
        <f t="shared" si="5"/>
        <v>0.84076433121019101</v>
      </c>
      <c r="Q33" s="79">
        <v>66</v>
      </c>
      <c r="R33" s="148">
        <f t="shared" si="6"/>
        <v>0.61875000000000002</v>
      </c>
      <c r="S33" s="79">
        <v>71</v>
      </c>
      <c r="T33" s="148">
        <f t="shared" si="7"/>
        <v>0.66562500000000002</v>
      </c>
    </row>
    <row r="34" spans="1:20">
      <c r="A34" s="4" t="s">
        <v>49</v>
      </c>
      <c r="B34" s="4" t="s">
        <v>79</v>
      </c>
      <c r="C34" s="102">
        <v>99.333333333333329</v>
      </c>
      <c r="D34" s="143">
        <v>98.666666666666671</v>
      </c>
      <c r="E34" s="79">
        <v>94</v>
      </c>
      <c r="F34" s="144">
        <f t="shared" si="0"/>
        <v>0.94630872483221484</v>
      </c>
      <c r="G34" s="79">
        <v>83</v>
      </c>
      <c r="H34" s="144">
        <f t="shared" si="1"/>
        <v>0.84121621621621623</v>
      </c>
      <c r="I34" s="79">
        <v>80</v>
      </c>
      <c r="J34" s="146">
        <f t="shared" si="2"/>
        <v>0.80536912751677858</v>
      </c>
      <c r="K34" s="79">
        <v>88</v>
      </c>
      <c r="L34" s="146">
        <f t="shared" si="3"/>
        <v>0.88590604026845643</v>
      </c>
      <c r="M34" s="79">
        <v>79</v>
      </c>
      <c r="N34" s="146">
        <f t="shared" si="4"/>
        <v>0.79530201342281881</v>
      </c>
      <c r="O34" s="79">
        <v>99</v>
      </c>
      <c r="P34" s="146">
        <f t="shared" si="5"/>
        <v>0.99664429530201348</v>
      </c>
      <c r="Q34" s="79">
        <v>72</v>
      </c>
      <c r="R34" s="148">
        <f t="shared" si="6"/>
        <v>0.72972972972972971</v>
      </c>
      <c r="S34" s="79">
        <v>84</v>
      </c>
      <c r="T34" s="148">
        <f t="shared" si="7"/>
        <v>0.85135135135135132</v>
      </c>
    </row>
    <row r="35" spans="1:20">
      <c r="A35" s="4" t="s">
        <v>49</v>
      </c>
      <c r="B35" s="4" t="s">
        <v>80</v>
      </c>
      <c r="C35" s="102">
        <v>80.666666666666671</v>
      </c>
      <c r="D35" s="143">
        <v>104</v>
      </c>
      <c r="E35" s="79">
        <v>89</v>
      </c>
      <c r="F35" s="144">
        <f t="shared" ref="F35:F66" si="8">E35/C35</f>
        <v>1.1033057851239669</v>
      </c>
      <c r="G35" s="79">
        <v>86</v>
      </c>
      <c r="H35" s="144">
        <f t="shared" ref="H35:H66" si="9">G35/D35</f>
        <v>0.82692307692307687</v>
      </c>
      <c r="I35" s="79">
        <v>90</v>
      </c>
      <c r="J35" s="146">
        <f t="shared" ref="J35:J66" si="10">I35/C35</f>
        <v>1.1157024793388428</v>
      </c>
      <c r="K35" s="79">
        <v>97</v>
      </c>
      <c r="L35" s="146">
        <f t="shared" ref="L35:L66" si="11">K35/C35</f>
        <v>1.2024793388429751</v>
      </c>
      <c r="M35" s="79">
        <v>64</v>
      </c>
      <c r="N35" s="146">
        <f t="shared" ref="N35:N66" si="12">M35/C35</f>
        <v>0.79338842975206603</v>
      </c>
      <c r="O35" s="79">
        <v>85</v>
      </c>
      <c r="P35" s="146">
        <f t="shared" ref="P35:P66" si="13">O35/C35</f>
        <v>1.0537190082644627</v>
      </c>
      <c r="Q35" s="79">
        <v>84</v>
      </c>
      <c r="R35" s="148">
        <f t="shared" ref="R35:R66" si="14">Q35/D35</f>
        <v>0.80769230769230771</v>
      </c>
      <c r="S35" s="79">
        <v>82</v>
      </c>
      <c r="T35" s="148">
        <f t="shared" ref="T35:T66" si="15">S35/D35</f>
        <v>0.78846153846153844</v>
      </c>
    </row>
    <row r="36" spans="1:20">
      <c r="A36" s="4" t="s">
        <v>49</v>
      </c>
      <c r="B36" s="4" t="s">
        <v>81</v>
      </c>
      <c r="C36" s="102">
        <v>120.66666666666667</v>
      </c>
      <c r="D36" s="143">
        <v>133.33333333333334</v>
      </c>
      <c r="E36" s="79">
        <v>125</v>
      </c>
      <c r="F36" s="144">
        <f t="shared" si="8"/>
        <v>1.0359116022099446</v>
      </c>
      <c r="G36" s="79">
        <v>109</v>
      </c>
      <c r="H36" s="144">
        <f t="shared" si="9"/>
        <v>0.81749999999999989</v>
      </c>
      <c r="I36" s="79">
        <v>132</v>
      </c>
      <c r="J36" s="146">
        <f t="shared" si="10"/>
        <v>1.0939226519337015</v>
      </c>
      <c r="K36" s="79">
        <v>144</v>
      </c>
      <c r="L36" s="146">
        <f t="shared" si="11"/>
        <v>1.1933701657458564</v>
      </c>
      <c r="M36" s="79">
        <v>83</v>
      </c>
      <c r="N36" s="146">
        <f t="shared" si="12"/>
        <v>0.68784530386740328</v>
      </c>
      <c r="O36" s="79">
        <v>112</v>
      </c>
      <c r="P36" s="146">
        <f t="shared" si="13"/>
        <v>0.92817679558011046</v>
      </c>
      <c r="Q36" s="79">
        <v>99</v>
      </c>
      <c r="R36" s="148">
        <f t="shared" si="14"/>
        <v>0.74249999999999994</v>
      </c>
      <c r="S36" s="79">
        <v>108</v>
      </c>
      <c r="T36" s="148">
        <f t="shared" si="15"/>
        <v>0.80999999999999994</v>
      </c>
    </row>
    <row r="37" spans="1:20">
      <c r="A37" s="4" t="s">
        <v>40</v>
      </c>
      <c r="B37" s="4" t="s">
        <v>82</v>
      </c>
      <c r="C37" s="102">
        <v>89.333333333333329</v>
      </c>
      <c r="D37" s="143">
        <v>102.66666666666667</v>
      </c>
      <c r="E37" s="79">
        <v>87</v>
      </c>
      <c r="F37" s="144">
        <f t="shared" si="8"/>
        <v>0.97388059701492546</v>
      </c>
      <c r="G37" s="79">
        <v>76</v>
      </c>
      <c r="H37" s="144">
        <f t="shared" si="9"/>
        <v>0.74025974025974017</v>
      </c>
      <c r="I37" s="79">
        <v>72</v>
      </c>
      <c r="J37" s="146">
        <f t="shared" si="10"/>
        <v>0.80597014925373134</v>
      </c>
      <c r="K37" s="79">
        <v>79</v>
      </c>
      <c r="L37" s="146">
        <f t="shared" si="11"/>
        <v>0.88432835820895528</v>
      </c>
      <c r="M37" s="79">
        <v>50</v>
      </c>
      <c r="N37" s="146">
        <f t="shared" si="12"/>
        <v>0.55970149253731349</v>
      </c>
      <c r="O37" s="79">
        <v>79</v>
      </c>
      <c r="P37" s="146">
        <f t="shared" si="13"/>
        <v>0.88432835820895528</v>
      </c>
      <c r="Q37" s="79">
        <v>80</v>
      </c>
      <c r="R37" s="148">
        <f t="shared" si="14"/>
        <v>0.77922077922077915</v>
      </c>
      <c r="S37" s="79">
        <v>68</v>
      </c>
      <c r="T37" s="148">
        <f t="shared" si="15"/>
        <v>0.66233766233766234</v>
      </c>
    </row>
    <row r="38" spans="1:20">
      <c r="A38" s="4" t="s">
        <v>49</v>
      </c>
      <c r="B38" s="4" t="s">
        <v>83</v>
      </c>
      <c r="C38" s="102">
        <v>340.66666666666669</v>
      </c>
      <c r="D38" s="143">
        <v>370.66666666666669</v>
      </c>
      <c r="E38" s="79">
        <v>314</v>
      </c>
      <c r="F38" s="144">
        <f t="shared" si="8"/>
        <v>0.92172211350293531</v>
      </c>
      <c r="G38" s="79">
        <v>275</v>
      </c>
      <c r="H38" s="144">
        <f t="shared" si="9"/>
        <v>0.74190647482014382</v>
      </c>
      <c r="I38" s="79">
        <v>294</v>
      </c>
      <c r="J38" s="146">
        <f t="shared" si="10"/>
        <v>0.86301369863013688</v>
      </c>
      <c r="K38" s="79">
        <v>335</v>
      </c>
      <c r="L38" s="146">
        <f t="shared" si="11"/>
        <v>0.98336594911937369</v>
      </c>
      <c r="M38" s="79">
        <v>223</v>
      </c>
      <c r="N38" s="146">
        <f t="shared" si="12"/>
        <v>0.65459882583170248</v>
      </c>
      <c r="O38" s="79">
        <v>295</v>
      </c>
      <c r="P38" s="146">
        <f t="shared" si="13"/>
        <v>0.86594911937377683</v>
      </c>
      <c r="Q38" s="79">
        <v>240</v>
      </c>
      <c r="R38" s="148">
        <f t="shared" si="14"/>
        <v>0.64748201438848918</v>
      </c>
      <c r="S38" s="79">
        <v>307</v>
      </c>
      <c r="T38" s="148">
        <f t="shared" si="15"/>
        <v>0.8282374100719424</v>
      </c>
    </row>
    <row r="39" spans="1:20">
      <c r="A39" s="4" t="s">
        <v>40</v>
      </c>
      <c r="B39" s="4" t="s">
        <v>84</v>
      </c>
      <c r="C39" s="102">
        <v>90.666666666666671</v>
      </c>
      <c r="D39" s="143">
        <v>85.333333333333329</v>
      </c>
      <c r="E39" s="79">
        <v>70</v>
      </c>
      <c r="F39" s="144">
        <f t="shared" si="8"/>
        <v>0.77205882352941169</v>
      </c>
      <c r="G39" s="79">
        <v>79</v>
      </c>
      <c r="H39" s="144">
        <f t="shared" si="9"/>
        <v>0.92578125</v>
      </c>
      <c r="I39" s="79">
        <v>75</v>
      </c>
      <c r="J39" s="146">
        <f t="shared" si="10"/>
        <v>0.82720588235294112</v>
      </c>
      <c r="K39" s="79">
        <v>82</v>
      </c>
      <c r="L39" s="146">
        <f t="shared" si="11"/>
        <v>0.90441176470588236</v>
      </c>
      <c r="M39" s="79">
        <v>50</v>
      </c>
      <c r="N39" s="146">
        <f t="shared" si="12"/>
        <v>0.55147058823529405</v>
      </c>
      <c r="O39" s="79">
        <v>64</v>
      </c>
      <c r="P39" s="146">
        <f t="shared" si="13"/>
        <v>0.70588235294117641</v>
      </c>
      <c r="Q39" s="79">
        <v>83</v>
      </c>
      <c r="R39" s="148">
        <f t="shared" si="14"/>
        <v>0.97265625</v>
      </c>
      <c r="S39" s="79">
        <v>80</v>
      </c>
      <c r="T39" s="148">
        <f t="shared" si="15"/>
        <v>0.9375</v>
      </c>
    </row>
    <row r="40" spans="1:20">
      <c r="A40" s="4" t="s">
        <v>49</v>
      </c>
      <c r="B40" s="4" t="s">
        <v>85</v>
      </c>
      <c r="C40" s="102">
        <v>285.33333333333331</v>
      </c>
      <c r="D40" s="143">
        <v>273.33333333333331</v>
      </c>
      <c r="E40" s="79">
        <v>243</v>
      </c>
      <c r="F40" s="144">
        <f t="shared" si="8"/>
        <v>0.85163551401869164</v>
      </c>
      <c r="G40" s="79">
        <v>224</v>
      </c>
      <c r="H40" s="144">
        <f t="shared" si="9"/>
        <v>0.81951219512195128</v>
      </c>
      <c r="I40" s="79">
        <v>243</v>
      </c>
      <c r="J40" s="146">
        <f t="shared" si="10"/>
        <v>0.85163551401869164</v>
      </c>
      <c r="K40" s="79">
        <v>256</v>
      </c>
      <c r="L40" s="146">
        <f t="shared" si="11"/>
        <v>0.89719626168224309</v>
      </c>
      <c r="M40" s="79">
        <v>171</v>
      </c>
      <c r="N40" s="146">
        <f t="shared" si="12"/>
        <v>0.59929906542056077</v>
      </c>
      <c r="O40" s="79">
        <v>232</v>
      </c>
      <c r="P40" s="146">
        <f t="shared" si="13"/>
        <v>0.8130841121495328</v>
      </c>
      <c r="Q40" s="79">
        <v>191</v>
      </c>
      <c r="R40" s="148">
        <f t="shared" si="14"/>
        <v>0.69878048780487811</v>
      </c>
      <c r="S40" s="79">
        <v>200</v>
      </c>
      <c r="T40" s="148">
        <f t="shared" si="15"/>
        <v>0.73170731707317083</v>
      </c>
    </row>
    <row r="41" spans="1:20">
      <c r="A41" s="4" t="s">
        <v>43</v>
      </c>
      <c r="B41" s="4" t="s">
        <v>86</v>
      </c>
      <c r="C41" s="102">
        <v>308</v>
      </c>
      <c r="D41" s="143">
        <v>296.66666666666669</v>
      </c>
      <c r="E41" s="79">
        <v>287</v>
      </c>
      <c r="F41" s="144">
        <f t="shared" si="8"/>
        <v>0.93181818181818177</v>
      </c>
      <c r="G41" s="79">
        <v>286</v>
      </c>
      <c r="H41" s="144">
        <f t="shared" si="9"/>
        <v>0.96404494382022465</v>
      </c>
      <c r="I41" s="79">
        <v>283</v>
      </c>
      <c r="J41" s="146">
        <f t="shared" si="10"/>
        <v>0.91883116883116878</v>
      </c>
      <c r="K41" s="79">
        <v>307</v>
      </c>
      <c r="L41" s="146">
        <f t="shared" si="11"/>
        <v>0.99675324675324672</v>
      </c>
      <c r="M41" s="79">
        <v>232</v>
      </c>
      <c r="N41" s="146">
        <f t="shared" si="12"/>
        <v>0.75324675324675328</v>
      </c>
      <c r="O41" s="79">
        <v>276</v>
      </c>
      <c r="P41" s="146">
        <f t="shared" si="13"/>
        <v>0.89610389610389607</v>
      </c>
      <c r="Q41" s="79">
        <v>248</v>
      </c>
      <c r="R41" s="148">
        <f t="shared" si="14"/>
        <v>0.83595505617977528</v>
      </c>
      <c r="S41" s="79">
        <v>280</v>
      </c>
      <c r="T41" s="148">
        <f t="shared" si="15"/>
        <v>0.9438202247191011</v>
      </c>
    </row>
    <row r="42" spans="1:20">
      <c r="A42" s="4" t="s">
        <v>49</v>
      </c>
      <c r="B42" s="4" t="s">
        <v>87</v>
      </c>
      <c r="C42" s="102">
        <v>90.666666666666671</v>
      </c>
      <c r="D42" s="143">
        <v>104.66666666666667</v>
      </c>
      <c r="E42" s="79">
        <v>84</v>
      </c>
      <c r="F42" s="144">
        <f t="shared" si="8"/>
        <v>0.92647058823529405</v>
      </c>
      <c r="G42" s="79">
        <v>91</v>
      </c>
      <c r="H42" s="144">
        <f t="shared" si="9"/>
        <v>0.86942675159235661</v>
      </c>
      <c r="I42" s="79">
        <v>66</v>
      </c>
      <c r="J42" s="146">
        <f t="shared" si="10"/>
        <v>0.7279411764705882</v>
      </c>
      <c r="K42" s="79">
        <v>45</v>
      </c>
      <c r="L42" s="146">
        <f t="shared" si="11"/>
        <v>0.49632352941176466</v>
      </c>
      <c r="M42" s="79">
        <v>71</v>
      </c>
      <c r="N42" s="146">
        <f t="shared" si="12"/>
        <v>0.78308823529411764</v>
      </c>
      <c r="O42" s="79">
        <v>86</v>
      </c>
      <c r="P42" s="146">
        <f t="shared" si="13"/>
        <v>0.94852941176470584</v>
      </c>
      <c r="Q42" s="79">
        <v>88</v>
      </c>
      <c r="R42" s="148">
        <f t="shared" si="14"/>
        <v>0.84076433121019101</v>
      </c>
      <c r="S42" s="79">
        <v>93</v>
      </c>
      <c r="T42" s="148">
        <f t="shared" si="15"/>
        <v>0.88853503184713367</v>
      </c>
    </row>
    <row r="43" spans="1:20">
      <c r="A43" s="4" t="s">
        <v>40</v>
      </c>
      <c r="B43" s="4" t="s">
        <v>88</v>
      </c>
      <c r="C43" s="102">
        <v>105.33333333333333</v>
      </c>
      <c r="D43" s="143">
        <v>94.666666666666671</v>
      </c>
      <c r="E43" s="79">
        <v>87</v>
      </c>
      <c r="F43" s="144">
        <f t="shared" si="8"/>
        <v>0.82594936708860767</v>
      </c>
      <c r="G43" s="79">
        <v>88</v>
      </c>
      <c r="H43" s="144">
        <f t="shared" si="9"/>
        <v>0.92957746478873238</v>
      </c>
      <c r="I43" s="79">
        <v>94</v>
      </c>
      <c r="J43" s="146">
        <f t="shared" si="10"/>
        <v>0.89240506329113933</v>
      </c>
      <c r="K43" s="79">
        <v>106</v>
      </c>
      <c r="L43" s="146">
        <f t="shared" si="11"/>
        <v>1.0063291139240507</v>
      </c>
      <c r="M43" s="79">
        <v>61</v>
      </c>
      <c r="N43" s="146">
        <f t="shared" si="12"/>
        <v>0.57911392405063289</v>
      </c>
      <c r="O43" s="79">
        <v>83</v>
      </c>
      <c r="P43" s="146">
        <f t="shared" si="13"/>
        <v>0.78797468354430378</v>
      </c>
      <c r="Q43" s="79">
        <v>94</v>
      </c>
      <c r="R43" s="148">
        <f t="shared" si="14"/>
        <v>0.99295774647887314</v>
      </c>
      <c r="S43" s="79">
        <v>89</v>
      </c>
      <c r="T43" s="148">
        <f t="shared" si="15"/>
        <v>0.9401408450704225</v>
      </c>
    </row>
    <row r="44" spans="1:20">
      <c r="A44" s="4" t="s">
        <v>40</v>
      </c>
      <c r="B44" s="4" t="s">
        <v>89</v>
      </c>
      <c r="C44" s="102">
        <v>64.666666666666671</v>
      </c>
      <c r="D44" s="143">
        <v>88.666666666666671</v>
      </c>
      <c r="E44" s="79">
        <v>91</v>
      </c>
      <c r="F44" s="144">
        <f t="shared" si="8"/>
        <v>1.4072164948453607</v>
      </c>
      <c r="G44" s="79">
        <v>57</v>
      </c>
      <c r="H44" s="144">
        <f t="shared" si="9"/>
        <v>0.64285714285714279</v>
      </c>
      <c r="I44" s="79">
        <v>73</v>
      </c>
      <c r="J44" s="146">
        <f t="shared" si="10"/>
        <v>1.1288659793814433</v>
      </c>
      <c r="K44" s="79">
        <v>78</v>
      </c>
      <c r="L44" s="146">
        <f t="shared" si="11"/>
        <v>1.2061855670103092</v>
      </c>
      <c r="M44" s="79">
        <v>65</v>
      </c>
      <c r="N44" s="146">
        <f t="shared" si="12"/>
        <v>1.0051546391752577</v>
      </c>
      <c r="O44" s="79">
        <v>85</v>
      </c>
      <c r="P44" s="146">
        <f t="shared" si="13"/>
        <v>1.3144329896907216</v>
      </c>
      <c r="Q44" s="79">
        <v>49</v>
      </c>
      <c r="R44" s="148">
        <f t="shared" si="14"/>
        <v>0.55263157894736836</v>
      </c>
      <c r="S44" s="79">
        <v>60</v>
      </c>
      <c r="T44" s="148">
        <f t="shared" si="15"/>
        <v>0.67669172932330823</v>
      </c>
    </row>
    <row r="45" spans="1:20">
      <c r="A45" s="4" t="s">
        <v>47</v>
      </c>
      <c r="B45" s="4" t="s">
        <v>90</v>
      </c>
      <c r="C45" s="102">
        <v>1752</v>
      </c>
      <c r="D45" s="143">
        <v>1634.6666666666667</v>
      </c>
      <c r="E45" s="79">
        <v>1496</v>
      </c>
      <c r="F45" s="144">
        <f t="shared" si="8"/>
        <v>0.85388127853881279</v>
      </c>
      <c r="G45" s="79">
        <v>1179</v>
      </c>
      <c r="H45" s="144">
        <f t="shared" si="9"/>
        <v>0.72124796084828713</v>
      </c>
      <c r="I45" s="79">
        <v>1461</v>
      </c>
      <c r="J45" s="146">
        <f t="shared" si="10"/>
        <v>0.83390410958904104</v>
      </c>
      <c r="K45" s="79">
        <v>1550</v>
      </c>
      <c r="L45" s="146">
        <f t="shared" si="11"/>
        <v>0.88470319634703198</v>
      </c>
      <c r="M45" s="79">
        <v>1099</v>
      </c>
      <c r="N45" s="146">
        <f t="shared" si="12"/>
        <v>0.62728310502283102</v>
      </c>
      <c r="O45" s="79">
        <v>1448</v>
      </c>
      <c r="P45" s="146">
        <f t="shared" si="13"/>
        <v>0.82648401826484019</v>
      </c>
      <c r="Q45" s="79">
        <v>1001</v>
      </c>
      <c r="R45" s="148">
        <f t="shared" si="14"/>
        <v>0.61235725938009788</v>
      </c>
      <c r="S45" s="79">
        <v>1264</v>
      </c>
      <c r="T45" s="148">
        <f t="shared" si="15"/>
        <v>0.77324632952691674</v>
      </c>
    </row>
    <row r="46" spans="1:20">
      <c r="A46" s="4" t="s">
        <v>47</v>
      </c>
      <c r="B46" s="4" t="s">
        <v>91</v>
      </c>
      <c r="C46" s="102">
        <v>92</v>
      </c>
      <c r="D46" s="143">
        <v>110.66666666666667</v>
      </c>
      <c r="E46" s="79">
        <v>87</v>
      </c>
      <c r="F46" s="144">
        <f t="shared" si="8"/>
        <v>0.94565217391304346</v>
      </c>
      <c r="G46" s="79">
        <v>129</v>
      </c>
      <c r="H46" s="144">
        <f t="shared" si="9"/>
        <v>1.1656626506024095</v>
      </c>
      <c r="I46" s="79">
        <v>75</v>
      </c>
      <c r="J46" s="146">
        <f t="shared" si="10"/>
        <v>0.81521739130434778</v>
      </c>
      <c r="K46" s="79">
        <v>81</v>
      </c>
      <c r="L46" s="146">
        <f t="shared" si="11"/>
        <v>0.88043478260869568</v>
      </c>
      <c r="M46" s="79">
        <v>57</v>
      </c>
      <c r="N46" s="146">
        <f t="shared" si="12"/>
        <v>0.61956521739130432</v>
      </c>
      <c r="O46" s="79">
        <v>84</v>
      </c>
      <c r="P46" s="146">
        <f t="shared" si="13"/>
        <v>0.91304347826086951</v>
      </c>
      <c r="Q46" s="79">
        <v>103</v>
      </c>
      <c r="R46" s="148">
        <f t="shared" si="14"/>
        <v>0.93072289156626498</v>
      </c>
      <c r="S46" s="79">
        <v>97</v>
      </c>
      <c r="T46" s="148">
        <f t="shared" si="15"/>
        <v>0.87650602409638545</v>
      </c>
    </row>
    <row r="47" spans="1:20">
      <c r="A47" s="4" t="s">
        <v>49</v>
      </c>
      <c r="B47" s="4" t="s">
        <v>92</v>
      </c>
      <c r="C47" s="102">
        <v>379.33333333333331</v>
      </c>
      <c r="D47" s="143">
        <v>386</v>
      </c>
      <c r="E47" s="79">
        <v>383</v>
      </c>
      <c r="F47" s="144">
        <f t="shared" si="8"/>
        <v>1.0096660808435853</v>
      </c>
      <c r="G47" s="79">
        <v>318</v>
      </c>
      <c r="H47" s="144">
        <f t="shared" si="9"/>
        <v>0.82383419689119175</v>
      </c>
      <c r="I47" s="79">
        <v>333</v>
      </c>
      <c r="J47" s="146">
        <f t="shared" si="10"/>
        <v>0.87785588752196841</v>
      </c>
      <c r="K47" s="79">
        <v>373</v>
      </c>
      <c r="L47" s="146">
        <f t="shared" si="11"/>
        <v>0.98330404217926193</v>
      </c>
      <c r="M47" s="79">
        <v>254</v>
      </c>
      <c r="N47" s="146">
        <f t="shared" si="12"/>
        <v>0.66959578207381376</v>
      </c>
      <c r="O47" s="79">
        <v>349</v>
      </c>
      <c r="P47" s="146">
        <f t="shared" si="13"/>
        <v>0.92003514938488584</v>
      </c>
      <c r="Q47" s="79">
        <v>244</v>
      </c>
      <c r="R47" s="148">
        <f t="shared" si="14"/>
        <v>0.63212435233160624</v>
      </c>
      <c r="S47" s="79">
        <v>320</v>
      </c>
      <c r="T47" s="148">
        <f t="shared" si="15"/>
        <v>0.82901554404145072</v>
      </c>
    </row>
    <row r="48" spans="1:20">
      <c r="A48" s="4" t="s">
        <v>40</v>
      </c>
      <c r="B48" s="4" t="s">
        <v>160</v>
      </c>
      <c r="C48" s="102">
        <v>131.33333333333334</v>
      </c>
      <c r="D48" s="143">
        <v>157.33333333333334</v>
      </c>
      <c r="E48" s="79">
        <v>132</v>
      </c>
      <c r="F48" s="144">
        <f t="shared" si="8"/>
        <v>1.0050761421319796</v>
      </c>
      <c r="G48" s="79">
        <v>134</v>
      </c>
      <c r="H48" s="144">
        <f t="shared" si="9"/>
        <v>0.85169491525423724</v>
      </c>
      <c r="I48" s="79">
        <v>132</v>
      </c>
      <c r="J48" s="146">
        <f t="shared" si="10"/>
        <v>1.0050761421319796</v>
      </c>
      <c r="K48" s="79">
        <v>144</v>
      </c>
      <c r="L48" s="146">
        <f t="shared" si="11"/>
        <v>1.0964467005076142</v>
      </c>
      <c r="M48" s="79">
        <v>81</v>
      </c>
      <c r="N48" s="146">
        <f t="shared" si="12"/>
        <v>0.6167512690355329</v>
      </c>
      <c r="O48" s="79">
        <v>115</v>
      </c>
      <c r="P48" s="146">
        <f t="shared" si="13"/>
        <v>0.87563451776649737</v>
      </c>
      <c r="Q48" s="79">
        <v>122</v>
      </c>
      <c r="R48" s="148">
        <f t="shared" si="14"/>
        <v>0.77542372881355925</v>
      </c>
      <c r="S48" s="79">
        <v>128</v>
      </c>
      <c r="T48" s="148">
        <f t="shared" si="15"/>
        <v>0.81355932203389825</v>
      </c>
    </row>
    <row r="49" spans="1:20">
      <c r="A49" s="4" t="s">
        <v>47</v>
      </c>
      <c r="B49" s="4" t="s">
        <v>94</v>
      </c>
      <c r="C49" s="102">
        <v>96.666666666666671</v>
      </c>
      <c r="D49" s="143">
        <v>109.33333333333333</v>
      </c>
      <c r="E49" s="79">
        <v>114</v>
      </c>
      <c r="F49" s="144">
        <f t="shared" si="8"/>
        <v>1.1793103448275861</v>
      </c>
      <c r="G49" s="79">
        <v>82</v>
      </c>
      <c r="H49" s="144">
        <f t="shared" si="9"/>
        <v>0.75</v>
      </c>
      <c r="I49" s="79">
        <v>104</v>
      </c>
      <c r="J49" s="146">
        <f t="shared" si="10"/>
        <v>1.0758620689655172</v>
      </c>
      <c r="K49" s="79">
        <v>122</v>
      </c>
      <c r="L49" s="146">
        <f t="shared" si="11"/>
        <v>1.2620689655172412</v>
      </c>
      <c r="M49" s="79">
        <v>78</v>
      </c>
      <c r="N49" s="146">
        <f t="shared" si="12"/>
        <v>0.80689655172413788</v>
      </c>
      <c r="O49" s="79">
        <v>100</v>
      </c>
      <c r="P49" s="146">
        <f t="shared" si="13"/>
        <v>1.0344827586206895</v>
      </c>
      <c r="Q49" s="79">
        <v>82</v>
      </c>
      <c r="R49" s="148">
        <f t="shared" si="14"/>
        <v>0.75</v>
      </c>
      <c r="S49" s="79">
        <v>84</v>
      </c>
      <c r="T49" s="148">
        <f t="shared" si="15"/>
        <v>0.76829268292682928</v>
      </c>
    </row>
    <row r="50" spans="1:20">
      <c r="A50" s="4" t="s">
        <v>49</v>
      </c>
      <c r="B50" s="4" t="s">
        <v>95</v>
      </c>
      <c r="C50" s="102">
        <v>176</v>
      </c>
      <c r="D50" s="143">
        <v>184</v>
      </c>
      <c r="E50" s="79">
        <v>174</v>
      </c>
      <c r="F50" s="144">
        <f t="shared" si="8"/>
        <v>0.98863636363636365</v>
      </c>
      <c r="G50" s="79">
        <v>126</v>
      </c>
      <c r="H50" s="144">
        <f t="shared" si="9"/>
        <v>0.68478260869565222</v>
      </c>
      <c r="I50" s="79">
        <v>179</v>
      </c>
      <c r="J50" s="146">
        <f t="shared" si="10"/>
        <v>1.0170454545454546</v>
      </c>
      <c r="K50" s="79">
        <v>171</v>
      </c>
      <c r="L50" s="146">
        <f t="shared" si="11"/>
        <v>0.97159090909090906</v>
      </c>
      <c r="M50" s="79">
        <v>138</v>
      </c>
      <c r="N50" s="146">
        <f t="shared" si="12"/>
        <v>0.78409090909090906</v>
      </c>
      <c r="O50" s="79">
        <v>174</v>
      </c>
      <c r="P50" s="146">
        <f t="shared" si="13"/>
        <v>0.98863636363636365</v>
      </c>
      <c r="Q50" s="79">
        <v>121</v>
      </c>
      <c r="R50" s="148">
        <f t="shared" si="14"/>
        <v>0.65760869565217395</v>
      </c>
      <c r="S50" s="79">
        <v>145</v>
      </c>
      <c r="T50" s="148">
        <f t="shared" si="15"/>
        <v>0.78804347826086951</v>
      </c>
    </row>
    <row r="51" spans="1:20">
      <c r="A51" s="4" t="s">
        <v>43</v>
      </c>
      <c r="B51" s="4" t="s">
        <v>96</v>
      </c>
      <c r="C51" s="102">
        <v>154</v>
      </c>
      <c r="D51" s="143">
        <v>185.33333333333334</v>
      </c>
      <c r="E51" s="79">
        <v>157</v>
      </c>
      <c r="F51" s="144">
        <f t="shared" si="8"/>
        <v>1.0194805194805194</v>
      </c>
      <c r="G51" s="79">
        <v>152</v>
      </c>
      <c r="H51" s="144">
        <f t="shared" si="9"/>
        <v>0.82014388489208634</v>
      </c>
      <c r="I51" s="79">
        <v>165</v>
      </c>
      <c r="J51" s="146">
        <f t="shared" si="10"/>
        <v>1.0714285714285714</v>
      </c>
      <c r="K51" s="79">
        <v>159</v>
      </c>
      <c r="L51" s="146">
        <f t="shared" si="11"/>
        <v>1.0324675324675325</v>
      </c>
      <c r="M51" s="79">
        <v>126</v>
      </c>
      <c r="N51" s="146">
        <f t="shared" si="12"/>
        <v>0.81818181818181823</v>
      </c>
      <c r="O51" s="79">
        <v>160</v>
      </c>
      <c r="P51" s="146">
        <f t="shared" si="13"/>
        <v>1.0389610389610389</v>
      </c>
      <c r="Q51" s="79">
        <v>159</v>
      </c>
      <c r="R51" s="148">
        <f t="shared" si="14"/>
        <v>0.8579136690647482</v>
      </c>
      <c r="S51" s="79">
        <v>163</v>
      </c>
      <c r="T51" s="148">
        <f t="shared" si="15"/>
        <v>0.87949640287769781</v>
      </c>
    </row>
    <row r="52" spans="1:20">
      <c r="A52" s="4" t="s">
        <v>43</v>
      </c>
      <c r="B52" s="4" t="s">
        <v>97</v>
      </c>
      <c r="C52" s="102">
        <v>46.666666666666664</v>
      </c>
      <c r="D52" s="143">
        <v>64.666666666666671</v>
      </c>
      <c r="E52" s="79">
        <v>47</v>
      </c>
      <c r="F52" s="144">
        <f t="shared" si="8"/>
        <v>1.0071428571428571</v>
      </c>
      <c r="G52" s="79">
        <v>30</v>
      </c>
      <c r="H52" s="144">
        <f t="shared" si="9"/>
        <v>0.46391752577319584</v>
      </c>
      <c r="I52" s="79">
        <v>32</v>
      </c>
      <c r="J52" s="146">
        <f t="shared" si="10"/>
        <v>0.68571428571428572</v>
      </c>
      <c r="K52" s="79">
        <v>29</v>
      </c>
      <c r="L52" s="146">
        <f t="shared" si="11"/>
        <v>0.62142857142857144</v>
      </c>
      <c r="M52" s="79">
        <v>32</v>
      </c>
      <c r="N52" s="146">
        <f t="shared" si="12"/>
        <v>0.68571428571428572</v>
      </c>
      <c r="O52" s="79">
        <v>43</v>
      </c>
      <c r="P52" s="146">
        <f t="shared" si="13"/>
        <v>0.92142857142857149</v>
      </c>
      <c r="Q52" s="79">
        <v>29</v>
      </c>
      <c r="R52" s="148">
        <f t="shared" si="14"/>
        <v>0.44845360824742264</v>
      </c>
      <c r="S52" s="79">
        <v>42</v>
      </c>
      <c r="T52" s="148">
        <f t="shared" si="15"/>
        <v>0.64948453608247414</v>
      </c>
    </row>
    <row r="53" spans="1:20">
      <c r="A53" s="4" t="s">
        <v>49</v>
      </c>
      <c r="B53" s="4" t="s">
        <v>98</v>
      </c>
      <c r="C53" s="102">
        <v>146</v>
      </c>
      <c r="D53" s="143">
        <v>183.33333333333334</v>
      </c>
      <c r="E53" s="79">
        <v>153</v>
      </c>
      <c r="F53" s="144">
        <f t="shared" si="8"/>
        <v>1.047945205479452</v>
      </c>
      <c r="G53" s="79">
        <v>205</v>
      </c>
      <c r="H53" s="144">
        <f t="shared" si="9"/>
        <v>1.1181818181818182</v>
      </c>
      <c r="I53" s="79">
        <v>151</v>
      </c>
      <c r="J53" s="146">
        <f t="shared" si="10"/>
        <v>1.0342465753424657</v>
      </c>
      <c r="K53" s="79">
        <v>165</v>
      </c>
      <c r="L53" s="146">
        <f t="shared" si="11"/>
        <v>1.1301369863013699</v>
      </c>
      <c r="M53" s="79">
        <v>127</v>
      </c>
      <c r="N53" s="146">
        <f t="shared" si="12"/>
        <v>0.86986301369863017</v>
      </c>
      <c r="O53" s="79">
        <v>149</v>
      </c>
      <c r="P53" s="146">
        <f t="shared" si="13"/>
        <v>1.0205479452054795</v>
      </c>
      <c r="Q53" s="79">
        <v>129</v>
      </c>
      <c r="R53" s="148">
        <f t="shared" si="14"/>
        <v>0.70363636363636362</v>
      </c>
      <c r="S53" s="79">
        <v>131</v>
      </c>
      <c r="T53" s="148">
        <f t="shared" si="15"/>
        <v>0.71454545454545448</v>
      </c>
    </row>
    <row r="54" spans="1:20">
      <c r="A54" s="4" t="s">
        <v>49</v>
      </c>
      <c r="B54" s="4" t="s">
        <v>99</v>
      </c>
      <c r="C54" s="102">
        <v>96.666666666666671</v>
      </c>
      <c r="D54" s="143">
        <v>101.33333333333333</v>
      </c>
      <c r="E54" s="79">
        <v>114</v>
      </c>
      <c r="F54" s="144">
        <f t="shared" si="8"/>
        <v>1.1793103448275861</v>
      </c>
      <c r="G54" s="79">
        <v>128</v>
      </c>
      <c r="H54" s="144">
        <f t="shared" si="9"/>
        <v>1.2631578947368423</v>
      </c>
      <c r="I54" s="79">
        <v>105</v>
      </c>
      <c r="J54" s="146">
        <f t="shared" si="10"/>
        <v>1.086206896551724</v>
      </c>
      <c r="K54" s="79">
        <v>114</v>
      </c>
      <c r="L54" s="146">
        <f t="shared" si="11"/>
        <v>1.1793103448275861</v>
      </c>
      <c r="M54" s="79">
        <v>66</v>
      </c>
      <c r="N54" s="146">
        <f t="shared" si="12"/>
        <v>0.68275862068965509</v>
      </c>
      <c r="O54" s="79">
        <v>109</v>
      </c>
      <c r="P54" s="146">
        <f t="shared" si="13"/>
        <v>1.1275862068965516</v>
      </c>
      <c r="Q54" s="79">
        <v>124</v>
      </c>
      <c r="R54" s="148">
        <f t="shared" si="14"/>
        <v>1.2236842105263159</v>
      </c>
      <c r="S54" s="79">
        <v>126</v>
      </c>
      <c r="T54" s="148">
        <f t="shared" si="15"/>
        <v>1.243421052631579</v>
      </c>
    </row>
    <row r="55" spans="1:20">
      <c r="A55" s="4" t="s">
        <v>43</v>
      </c>
      <c r="B55" s="4" t="s">
        <v>100</v>
      </c>
      <c r="C55" s="102">
        <v>440</v>
      </c>
      <c r="D55" s="143">
        <v>437.33333333333331</v>
      </c>
      <c r="E55" s="79">
        <v>444</v>
      </c>
      <c r="F55" s="144">
        <f t="shared" si="8"/>
        <v>1.009090909090909</v>
      </c>
      <c r="G55" s="79">
        <v>418</v>
      </c>
      <c r="H55" s="144">
        <f t="shared" si="9"/>
        <v>0.95579268292682928</v>
      </c>
      <c r="I55" s="79">
        <v>405</v>
      </c>
      <c r="J55" s="146">
        <f t="shared" si="10"/>
        <v>0.92045454545454541</v>
      </c>
      <c r="K55" s="79">
        <v>427</v>
      </c>
      <c r="L55" s="146">
        <f t="shared" si="11"/>
        <v>0.97045454545454546</v>
      </c>
      <c r="M55" s="79">
        <v>311</v>
      </c>
      <c r="N55" s="146">
        <f t="shared" si="12"/>
        <v>0.70681818181818179</v>
      </c>
      <c r="O55" s="79">
        <v>400</v>
      </c>
      <c r="P55" s="146">
        <f t="shared" si="13"/>
        <v>0.90909090909090906</v>
      </c>
      <c r="Q55" s="79">
        <v>326</v>
      </c>
      <c r="R55" s="148">
        <f t="shared" si="14"/>
        <v>0.74542682926829273</v>
      </c>
      <c r="S55" s="79">
        <v>405</v>
      </c>
      <c r="T55" s="148">
        <f t="shared" si="15"/>
        <v>0.92606707317073178</v>
      </c>
    </row>
    <row r="56" spans="1:20">
      <c r="A56" s="4" t="s">
        <v>47</v>
      </c>
      <c r="B56" s="4" t="s">
        <v>101</v>
      </c>
      <c r="C56" s="102">
        <v>133.33333333333334</v>
      </c>
      <c r="D56" s="143">
        <v>162.66666666666666</v>
      </c>
      <c r="E56" s="79">
        <v>165</v>
      </c>
      <c r="F56" s="144">
        <f t="shared" si="8"/>
        <v>1.2374999999999998</v>
      </c>
      <c r="G56" s="79">
        <v>121</v>
      </c>
      <c r="H56" s="144">
        <f t="shared" si="9"/>
        <v>0.74385245901639352</v>
      </c>
      <c r="I56" s="79">
        <v>144</v>
      </c>
      <c r="J56" s="146">
        <f t="shared" si="10"/>
        <v>1.0799999999999998</v>
      </c>
      <c r="K56" s="79">
        <v>151</v>
      </c>
      <c r="L56" s="146">
        <f t="shared" si="11"/>
        <v>1.1324999999999998</v>
      </c>
      <c r="M56" s="79">
        <v>117</v>
      </c>
      <c r="N56" s="146">
        <f t="shared" si="12"/>
        <v>0.87749999999999995</v>
      </c>
      <c r="O56" s="79">
        <v>155</v>
      </c>
      <c r="P56" s="146">
        <f t="shared" si="13"/>
        <v>1.1624999999999999</v>
      </c>
      <c r="Q56" s="79">
        <v>109</v>
      </c>
      <c r="R56" s="148">
        <f t="shared" si="14"/>
        <v>0.67008196721311475</v>
      </c>
      <c r="S56" s="79">
        <v>126</v>
      </c>
      <c r="T56" s="148">
        <f t="shared" si="15"/>
        <v>0.77459016393442626</v>
      </c>
    </row>
    <row r="57" spans="1:20">
      <c r="A57" s="4" t="s">
        <v>43</v>
      </c>
      <c r="B57" s="4" t="s">
        <v>102</v>
      </c>
      <c r="C57" s="102">
        <v>218.66666666666666</v>
      </c>
      <c r="D57" s="143">
        <v>225.33333333333334</v>
      </c>
      <c r="E57" s="79">
        <v>210</v>
      </c>
      <c r="F57" s="144">
        <f t="shared" si="8"/>
        <v>0.96036585365853666</v>
      </c>
      <c r="G57" s="79">
        <v>231</v>
      </c>
      <c r="H57" s="144">
        <f t="shared" si="9"/>
        <v>1.0251479289940828</v>
      </c>
      <c r="I57" s="79">
        <v>230</v>
      </c>
      <c r="J57" s="146">
        <f t="shared" si="10"/>
        <v>1.0518292682926829</v>
      </c>
      <c r="K57" s="79">
        <v>240</v>
      </c>
      <c r="L57" s="146">
        <f t="shared" si="11"/>
        <v>1.0975609756097562</v>
      </c>
      <c r="M57" s="79">
        <v>156</v>
      </c>
      <c r="N57" s="146">
        <f t="shared" si="12"/>
        <v>0.71341463414634154</v>
      </c>
      <c r="O57" s="79">
        <v>203</v>
      </c>
      <c r="P57" s="146">
        <f t="shared" si="13"/>
        <v>0.92835365853658536</v>
      </c>
      <c r="Q57" s="79">
        <v>204</v>
      </c>
      <c r="R57" s="148">
        <f t="shared" si="14"/>
        <v>0.90532544378698221</v>
      </c>
      <c r="S57" s="79">
        <v>255</v>
      </c>
      <c r="T57" s="148">
        <f t="shared" si="15"/>
        <v>1.1316568047337279</v>
      </c>
    </row>
    <row r="58" spans="1:20">
      <c r="A58" s="4" t="s">
        <v>43</v>
      </c>
      <c r="B58" s="4" t="s">
        <v>103</v>
      </c>
      <c r="C58" s="102">
        <v>210</v>
      </c>
      <c r="D58" s="143">
        <v>255.33333333333334</v>
      </c>
      <c r="E58" s="79">
        <v>161</v>
      </c>
      <c r="F58" s="144">
        <f t="shared" si="8"/>
        <v>0.76666666666666672</v>
      </c>
      <c r="G58" s="79">
        <v>173</v>
      </c>
      <c r="H58" s="144">
        <f t="shared" si="9"/>
        <v>0.67754569190600522</v>
      </c>
      <c r="I58" s="79">
        <v>206</v>
      </c>
      <c r="J58" s="146">
        <f t="shared" si="10"/>
        <v>0.98095238095238091</v>
      </c>
      <c r="K58" s="79">
        <v>224</v>
      </c>
      <c r="L58" s="146">
        <f t="shared" si="11"/>
        <v>1.0666666666666667</v>
      </c>
      <c r="M58" s="79">
        <v>138</v>
      </c>
      <c r="N58" s="146">
        <f t="shared" si="12"/>
        <v>0.65714285714285714</v>
      </c>
      <c r="O58" s="79">
        <v>170</v>
      </c>
      <c r="P58" s="146">
        <f t="shared" si="13"/>
        <v>0.80952380952380953</v>
      </c>
      <c r="Q58" s="79">
        <v>153</v>
      </c>
      <c r="R58" s="148">
        <f t="shared" si="14"/>
        <v>0.59921671018276756</v>
      </c>
      <c r="S58" s="79">
        <v>187</v>
      </c>
      <c r="T58" s="148">
        <f t="shared" si="15"/>
        <v>0.73237597911227148</v>
      </c>
    </row>
    <row r="59" spans="1:20">
      <c r="A59" s="4" t="s">
        <v>49</v>
      </c>
      <c r="B59" s="4" t="s">
        <v>104</v>
      </c>
      <c r="C59" s="102">
        <v>195.33333333333334</v>
      </c>
      <c r="D59" s="143">
        <v>207.33333333333334</v>
      </c>
      <c r="E59" s="79">
        <v>193</v>
      </c>
      <c r="F59" s="144">
        <f t="shared" si="8"/>
        <v>0.98805460750853236</v>
      </c>
      <c r="G59" s="79">
        <v>172</v>
      </c>
      <c r="H59" s="144">
        <f t="shared" si="9"/>
        <v>0.82958199356913176</v>
      </c>
      <c r="I59" s="79">
        <v>193</v>
      </c>
      <c r="J59" s="146">
        <f t="shared" si="10"/>
        <v>0.98805460750853236</v>
      </c>
      <c r="K59" s="79">
        <v>163</v>
      </c>
      <c r="L59" s="146">
        <f t="shared" si="11"/>
        <v>0.83447098976109213</v>
      </c>
      <c r="M59" s="79">
        <v>153</v>
      </c>
      <c r="N59" s="146">
        <f t="shared" si="12"/>
        <v>0.78327645051194539</v>
      </c>
      <c r="O59" s="79">
        <v>192</v>
      </c>
      <c r="P59" s="146">
        <f t="shared" si="13"/>
        <v>0.98293515358361772</v>
      </c>
      <c r="Q59" s="79">
        <v>146</v>
      </c>
      <c r="R59" s="148">
        <f t="shared" si="14"/>
        <v>0.70418006430868163</v>
      </c>
      <c r="S59" s="79">
        <v>171</v>
      </c>
      <c r="T59" s="148">
        <f t="shared" si="15"/>
        <v>0.82475884244372988</v>
      </c>
    </row>
    <row r="60" spans="1:20">
      <c r="A60" s="4" t="s">
        <v>43</v>
      </c>
      <c r="B60" s="4" t="s">
        <v>105</v>
      </c>
      <c r="C60" s="102">
        <v>54</v>
      </c>
      <c r="D60" s="143">
        <v>56.666666666666664</v>
      </c>
      <c r="E60" s="79">
        <v>54</v>
      </c>
      <c r="F60" s="144">
        <f t="shared" si="8"/>
        <v>1</v>
      </c>
      <c r="G60" s="79">
        <v>58</v>
      </c>
      <c r="H60" s="144">
        <f t="shared" si="9"/>
        <v>1.023529411764706</v>
      </c>
      <c r="I60" s="79">
        <v>49</v>
      </c>
      <c r="J60" s="146">
        <f t="shared" si="10"/>
        <v>0.90740740740740744</v>
      </c>
      <c r="K60" s="79">
        <v>51</v>
      </c>
      <c r="L60" s="146">
        <f t="shared" si="11"/>
        <v>0.94444444444444442</v>
      </c>
      <c r="M60" s="79">
        <v>34</v>
      </c>
      <c r="N60" s="146">
        <f t="shared" si="12"/>
        <v>0.62962962962962965</v>
      </c>
      <c r="O60" s="79">
        <v>49</v>
      </c>
      <c r="P60" s="146">
        <f t="shared" si="13"/>
        <v>0.90740740740740744</v>
      </c>
      <c r="Q60" s="79">
        <v>58</v>
      </c>
      <c r="R60" s="148">
        <f t="shared" si="14"/>
        <v>1.023529411764706</v>
      </c>
      <c r="S60" s="79">
        <v>55</v>
      </c>
      <c r="T60" s="148">
        <f t="shared" si="15"/>
        <v>0.97058823529411764</v>
      </c>
    </row>
    <row r="61" spans="1:20">
      <c r="A61" s="4" t="s">
        <v>49</v>
      </c>
      <c r="B61" s="4" t="s">
        <v>106</v>
      </c>
      <c r="C61" s="102">
        <v>140</v>
      </c>
      <c r="D61" s="143">
        <v>159.33333333333334</v>
      </c>
      <c r="E61" s="79">
        <v>134</v>
      </c>
      <c r="F61" s="144">
        <f t="shared" si="8"/>
        <v>0.95714285714285718</v>
      </c>
      <c r="G61" s="79">
        <v>125</v>
      </c>
      <c r="H61" s="144">
        <f t="shared" si="9"/>
        <v>0.78451882845188281</v>
      </c>
      <c r="I61" s="79">
        <v>142</v>
      </c>
      <c r="J61" s="146">
        <f t="shared" si="10"/>
        <v>1.0142857142857142</v>
      </c>
      <c r="K61" s="79">
        <v>150</v>
      </c>
      <c r="L61" s="146">
        <f t="shared" si="11"/>
        <v>1.0714285714285714</v>
      </c>
      <c r="M61" s="79">
        <v>107</v>
      </c>
      <c r="N61" s="146">
        <f t="shared" si="12"/>
        <v>0.76428571428571423</v>
      </c>
      <c r="O61" s="79">
        <v>123</v>
      </c>
      <c r="P61" s="146">
        <f t="shared" si="13"/>
        <v>0.87857142857142856</v>
      </c>
      <c r="Q61" s="79">
        <v>113</v>
      </c>
      <c r="R61" s="148">
        <f t="shared" si="14"/>
        <v>0.70920502092050208</v>
      </c>
      <c r="S61" s="79">
        <v>115</v>
      </c>
      <c r="T61" s="148">
        <f t="shared" si="15"/>
        <v>0.72175732217573219</v>
      </c>
    </row>
    <row r="62" spans="1:20">
      <c r="A62" s="4" t="s">
        <v>47</v>
      </c>
      <c r="B62" s="4" t="s">
        <v>107</v>
      </c>
      <c r="C62" s="102">
        <v>202</v>
      </c>
      <c r="D62" s="143">
        <v>152.66666666666666</v>
      </c>
      <c r="E62" s="79">
        <v>197</v>
      </c>
      <c r="F62" s="144">
        <f t="shared" si="8"/>
        <v>0.97524752475247523</v>
      </c>
      <c r="G62" s="79">
        <v>277</v>
      </c>
      <c r="H62" s="144">
        <f t="shared" si="9"/>
        <v>1.814410480349345</v>
      </c>
      <c r="I62" s="79">
        <v>180</v>
      </c>
      <c r="J62" s="146">
        <f t="shared" si="10"/>
        <v>0.8910891089108911</v>
      </c>
      <c r="K62" s="79">
        <v>196</v>
      </c>
      <c r="L62" s="146">
        <f t="shared" si="11"/>
        <v>0.97029702970297027</v>
      </c>
      <c r="M62" s="79">
        <v>143</v>
      </c>
      <c r="N62" s="146">
        <f t="shared" si="12"/>
        <v>0.70792079207920788</v>
      </c>
      <c r="O62" s="79">
        <v>174</v>
      </c>
      <c r="P62" s="146">
        <f t="shared" si="13"/>
        <v>0.86138613861386137</v>
      </c>
      <c r="Q62" s="79">
        <v>195</v>
      </c>
      <c r="R62" s="148">
        <f t="shared" si="14"/>
        <v>1.277292576419214</v>
      </c>
      <c r="S62" s="79">
        <v>198</v>
      </c>
      <c r="T62" s="148">
        <f t="shared" si="15"/>
        <v>1.2969432314410481</v>
      </c>
    </row>
    <row r="63" spans="1:20">
      <c r="A63" s="4" t="s">
        <v>49</v>
      </c>
      <c r="B63" s="4" t="s">
        <v>108</v>
      </c>
      <c r="C63" s="102">
        <v>68.666666666666671</v>
      </c>
      <c r="D63" s="143">
        <v>96</v>
      </c>
      <c r="E63" s="79">
        <v>89</v>
      </c>
      <c r="F63" s="144">
        <f t="shared" si="8"/>
        <v>1.2961165048543688</v>
      </c>
      <c r="G63" s="79">
        <v>75</v>
      </c>
      <c r="H63" s="144">
        <f t="shared" si="9"/>
        <v>0.78125</v>
      </c>
      <c r="I63" s="79">
        <v>79</v>
      </c>
      <c r="J63" s="146">
        <f t="shared" si="10"/>
        <v>1.1504854368932038</v>
      </c>
      <c r="K63" s="79">
        <v>84</v>
      </c>
      <c r="L63" s="146">
        <f t="shared" si="11"/>
        <v>1.2233009708737863</v>
      </c>
      <c r="M63" s="79">
        <v>56</v>
      </c>
      <c r="N63" s="146">
        <f t="shared" si="12"/>
        <v>0.81553398058252424</v>
      </c>
      <c r="O63" s="79">
        <v>85</v>
      </c>
      <c r="P63" s="146">
        <f t="shared" si="13"/>
        <v>1.2378640776699028</v>
      </c>
      <c r="Q63" s="79">
        <v>64</v>
      </c>
      <c r="R63" s="148">
        <f t="shared" si="14"/>
        <v>0.66666666666666663</v>
      </c>
      <c r="S63" s="79">
        <v>86</v>
      </c>
      <c r="T63" s="148">
        <f t="shared" si="15"/>
        <v>0.89583333333333337</v>
      </c>
    </row>
    <row r="64" spans="1:20">
      <c r="A64" s="4" t="s">
        <v>40</v>
      </c>
      <c r="B64" s="4" t="s">
        <v>109</v>
      </c>
      <c r="C64" s="102">
        <v>56</v>
      </c>
      <c r="D64" s="143">
        <v>103.33333333333333</v>
      </c>
      <c r="E64" s="79">
        <v>63</v>
      </c>
      <c r="F64" s="144">
        <f t="shared" si="8"/>
        <v>1.125</v>
      </c>
      <c r="G64" s="79">
        <v>63</v>
      </c>
      <c r="H64" s="144">
        <f t="shared" si="9"/>
        <v>0.60967741935483877</v>
      </c>
      <c r="I64" s="79">
        <v>50</v>
      </c>
      <c r="J64" s="146">
        <f t="shared" si="10"/>
        <v>0.8928571428571429</v>
      </c>
      <c r="K64" s="79">
        <v>61</v>
      </c>
      <c r="L64" s="146">
        <f t="shared" si="11"/>
        <v>1.0892857142857142</v>
      </c>
      <c r="M64" s="79">
        <v>43</v>
      </c>
      <c r="N64" s="146">
        <f t="shared" si="12"/>
        <v>0.7678571428571429</v>
      </c>
      <c r="O64" s="79">
        <v>53</v>
      </c>
      <c r="P64" s="146">
        <f t="shared" si="13"/>
        <v>0.9464285714285714</v>
      </c>
      <c r="Q64" s="79">
        <v>61</v>
      </c>
      <c r="R64" s="148">
        <f t="shared" si="14"/>
        <v>0.5903225806451613</v>
      </c>
      <c r="S64" s="79">
        <v>64</v>
      </c>
      <c r="T64" s="148">
        <f t="shared" si="15"/>
        <v>0.61935483870967745</v>
      </c>
    </row>
    <row r="65" spans="1:22">
      <c r="A65" s="4" t="s">
        <v>40</v>
      </c>
      <c r="B65" s="4" t="s">
        <v>110</v>
      </c>
      <c r="C65" s="102">
        <v>461.33333333333331</v>
      </c>
      <c r="D65" s="143">
        <v>456.66666666666669</v>
      </c>
      <c r="E65" s="79">
        <v>424</v>
      </c>
      <c r="F65" s="144">
        <f t="shared" si="8"/>
        <v>0.91907514450867056</v>
      </c>
      <c r="G65" s="79">
        <v>387</v>
      </c>
      <c r="H65" s="144">
        <f t="shared" si="9"/>
        <v>0.84744525547445249</v>
      </c>
      <c r="I65" s="79">
        <v>406</v>
      </c>
      <c r="J65" s="146">
        <f t="shared" si="10"/>
        <v>0.88005780346820817</v>
      </c>
      <c r="K65" s="79">
        <v>447</v>
      </c>
      <c r="L65" s="146">
        <f t="shared" si="11"/>
        <v>0.96893063583815031</v>
      </c>
      <c r="M65" s="79">
        <v>326</v>
      </c>
      <c r="N65" s="146">
        <f t="shared" si="12"/>
        <v>0.70664739884393069</v>
      </c>
      <c r="O65" s="79">
        <v>403</v>
      </c>
      <c r="P65" s="146">
        <f t="shared" si="13"/>
        <v>0.87355491329479773</v>
      </c>
      <c r="Q65" s="79">
        <v>287</v>
      </c>
      <c r="R65" s="148">
        <f t="shared" si="14"/>
        <v>0.62846715328467151</v>
      </c>
      <c r="S65" s="79">
        <v>338</v>
      </c>
      <c r="T65" s="148">
        <f t="shared" si="15"/>
        <v>0.74014598540145982</v>
      </c>
    </row>
    <row r="66" spans="1:22">
      <c r="A66" s="4" t="s">
        <v>40</v>
      </c>
      <c r="B66" s="4" t="s">
        <v>111</v>
      </c>
      <c r="C66" s="102">
        <v>196</v>
      </c>
      <c r="D66" s="143">
        <v>173.33333333333334</v>
      </c>
      <c r="E66" s="79">
        <v>157</v>
      </c>
      <c r="F66" s="144">
        <f t="shared" si="8"/>
        <v>0.80102040816326525</v>
      </c>
      <c r="G66" s="79">
        <v>157</v>
      </c>
      <c r="H66" s="144">
        <f t="shared" si="9"/>
        <v>0.90576923076923077</v>
      </c>
      <c r="I66" s="79">
        <v>164</v>
      </c>
      <c r="J66" s="146">
        <f t="shared" si="10"/>
        <v>0.83673469387755106</v>
      </c>
      <c r="K66" s="79">
        <v>172</v>
      </c>
      <c r="L66" s="146">
        <f t="shared" si="11"/>
        <v>0.87755102040816324</v>
      </c>
      <c r="M66" s="79">
        <v>130</v>
      </c>
      <c r="N66" s="146">
        <f t="shared" si="12"/>
        <v>0.66326530612244894</v>
      </c>
      <c r="O66" s="79">
        <v>150</v>
      </c>
      <c r="P66" s="146">
        <f t="shared" si="13"/>
        <v>0.76530612244897955</v>
      </c>
      <c r="Q66" s="79">
        <v>147</v>
      </c>
      <c r="R66" s="148">
        <f t="shared" si="14"/>
        <v>0.84807692307692306</v>
      </c>
      <c r="S66" s="79">
        <v>158</v>
      </c>
      <c r="T66" s="148">
        <f t="shared" si="15"/>
        <v>0.91153846153846152</v>
      </c>
    </row>
    <row r="67" spans="1:22">
      <c r="A67" s="4" t="s">
        <v>47</v>
      </c>
      <c r="B67" s="4" t="s">
        <v>112</v>
      </c>
      <c r="C67" s="102">
        <v>78.666666666666671</v>
      </c>
      <c r="D67" s="143">
        <v>78</v>
      </c>
      <c r="E67" s="79">
        <v>68</v>
      </c>
      <c r="F67" s="144">
        <f t="shared" ref="F67:F80" si="16">E67/C67</f>
        <v>0.86440677966101687</v>
      </c>
      <c r="G67" s="79">
        <v>66</v>
      </c>
      <c r="H67" s="144">
        <f t="shared" ref="H67:H80" si="17">G67/D67</f>
        <v>0.84615384615384615</v>
      </c>
      <c r="I67" s="79">
        <v>66</v>
      </c>
      <c r="J67" s="146">
        <f t="shared" ref="J67:J80" si="18">I67/C67</f>
        <v>0.83898305084745761</v>
      </c>
      <c r="K67" s="79">
        <v>75</v>
      </c>
      <c r="L67" s="146">
        <f t="shared" ref="L67:L80" si="19">K67/C67</f>
        <v>0.95338983050847448</v>
      </c>
      <c r="M67" s="79">
        <v>48</v>
      </c>
      <c r="N67" s="146">
        <f t="shared" ref="N67:N80" si="20">M67/C67</f>
        <v>0.61016949152542366</v>
      </c>
      <c r="O67" s="79">
        <v>57</v>
      </c>
      <c r="P67" s="146">
        <f t="shared" ref="P67:P80" si="21">O67/C67</f>
        <v>0.72457627118644063</v>
      </c>
      <c r="Q67" s="79">
        <v>66</v>
      </c>
      <c r="R67" s="148">
        <f t="shared" ref="R67:R80" si="22">Q67/D67</f>
        <v>0.84615384615384615</v>
      </c>
      <c r="S67" s="79">
        <v>71</v>
      </c>
      <c r="T67" s="148">
        <f t="shared" ref="T67:T80" si="23">S67/D67</f>
        <v>0.91025641025641024</v>
      </c>
    </row>
    <row r="68" spans="1:22">
      <c r="A68" s="4" t="s">
        <v>47</v>
      </c>
      <c r="B68" s="4" t="s">
        <v>113</v>
      </c>
      <c r="C68" s="102">
        <v>281.33333333333331</v>
      </c>
      <c r="D68" s="143">
        <v>284</v>
      </c>
      <c r="E68" s="79">
        <v>234</v>
      </c>
      <c r="F68" s="144">
        <f t="shared" si="16"/>
        <v>0.83175355450236976</v>
      </c>
      <c r="G68" s="79">
        <v>239</v>
      </c>
      <c r="H68" s="144">
        <f t="shared" si="17"/>
        <v>0.84154929577464788</v>
      </c>
      <c r="I68" s="79">
        <v>228</v>
      </c>
      <c r="J68" s="146">
        <f t="shared" si="18"/>
        <v>0.81042654028436023</v>
      </c>
      <c r="K68" s="79">
        <v>240</v>
      </c>
      <c r="L68" s="146">
        <f t="shared" si="19"/>
        <v>0.85308056872037918</v>
      </c>
      <c r="M68" s="79">
        <v>188</v>
      </c>
      <c r="N68" s="146">
        <f t="shared" si="20"/>
        <v>0.66824644549763035</v>
      </c>
      <c r="O68" s="79">
        <v>235</v>
      </c>
      <c r="P68" s="146">
        <f t="shared" si="21"/>
        <v>0.83530805687203802</v>
      </c>
      <c r="Q68" s="79">
        <v>208</v>
      </c>
      <c r="R68" s="148">
        <f t="shared" si="22"/>
        <v>0.73239436619718312</v>
      </c>
      <c r="S68" s="79">
        <v>223</v>
      </c>
      <c r="T68" s="148">
        <f t="shared" si="23"/>
        <v>0.78521126760563376</v>
      </c>
    </row>
    <row r="69" spans="1:22">
      <c r="A69" s="4" t="s">
        <v>49</v>
      </c>
      <c r="B69" s="4" t="s">
        <v>114</v>
      </c>
      <c r="C69" s="102">
        <v>70.666666666666671</v>
      </c>
      <c r="D69" s="143">
        <v>100</v>
      </c>
      <c r="E69" s="79">
        <v>54</v>
      </c>
      <c r="F69" s="144">
        <f t="shared" si="16"/>
        <v>0.76415094339622636</v>
      </c>
      <c r="G69" s="79">
        <v>62</v>
      </c>
      <c r="H69" s="144">
        <f t="shared" si="17"/>
        <v>0.62</v>
      </c>
      <c r="I69" s="79">
        <v>54</v>
      </c>
      <c r="J69" s="146">
        <f t="shared" si="18"/>
        <v>0.76415094339622636</v>
      </c>
      <c r="K69" s="79">
        <v>59</v>
      </c>
      <c r="L69" s="146">
        <f t="shared" si="19"/>
        <v>0.83490566037735847</v>
      </c>
      <c r="M69" s="79">
        <v>34</v>
      </c>
      <c r="N69" s="146">
        <f t="shared" si="20"/>
        <v>0.48113207547169806</v>
      </c>
      <c r="O69" s="79">
        <v>50</v>
      </c>
      <c r="P69" s="146">
        <f t="shared" si="21"/>
        <v>0.70754716981132071</v>
      </c>
      <c r="Q69" s="79">
        <v>66</v>
      </c>
      <c r="R69" s="148">
        <f t="shared" si="22"/>
        <v>0.66</v>
      </c>
      <c r="S69" s="79">
        <v>65</v>
      </c>
      <c r="T69" s="148">
        <f t="shared" si="23"/>
        <v>0.65</v>
      </c>
    </row>
    <row r="70" spans="1:22">
      <c r="A70" s="4" t="s">
        <v>43</v>
      </c>
      <c r="B70" s="4" t="s">
        <v>115</v>
      </c>
      <c r="C70" s="102">
        <v>1216</v>
      </c>
      <c r="D70" s="143">
        <v>1177.3333333333333</v>
      </c>
      <c r="E70" s="79">
        <v>942</v>
      </c>
      <c r="F70" s="144">
        <f t="shared" si="16"/>
        <v>0.77467105263157898</v>
      </c>
      <c r="G70" s="79">
        <v>815</v>
      </c>
      <c r="H70" s="144">
        <f t="shared" si="17"/>
        <v>0.69224235560588909</v>
      </c>
      <c r="I70" s="79">
        <v>1210</v>
      </c>
      <c r="J70" s="146">
        <f t="shared" si="18"/>
        <v>0.99506578947368418</v>
      </c>
      <c r="K70" s="79">
        <v>1159</v>
      </c>
      <c r="L70" s="146">
        <f t="shared" si="19"/>
        <v>0.953125</v>
      </c>
      <c r="M70" s="79">
        <v>791</v>
      </c>
      <c r="N70" s="146">
        <f t="shared" si="20"/>
        <v>0.65049342105263153</v>
      </c>
      <c r="O70" s="79">
        <v>1018</v>
      </c>
      <c r="P70" s="146">
        <f t="shared" si="21"/>
        <v>0.83717105263157898</v>
      </c>
      <c r="Q70" s="79">
        <v>771</v>
      </c>
      <c r="R70" s="148">
        <f t="shared" si="22"/>
        <v>0.65486976217440551</v>
      </c>
      <c r="S70" s="79">
        <v>929</v>
      </c>
      <c r="T70" s="148">
        <f t="shared" si="23"/>
        <v>0.78907134767836928</v>
      </c>
    </row>
    <row r="71" spans="1:22">
      <c r="A71" s="4" t="s">
        <v>47</v>
      </c>
      <c r="B71" s="4" t="s">
        <v>116</v>
      </c>
      <c r="C71" s="102">
        <v>89.333333333333329</v>
      </c>
      <c r="D71" s="143">
        <v>66.666666666666671</v>
      </c>
      <c r="E71" s="79">
        <v>86</v>
      </c>
      <c r="F71" s="144">
        <f t="shared" si="16"/>
        <v>0.96268656716417911</v>
      </c>
      <c r="G71" s="79">
        <v>78</v>
      </c>
      <c r="H71" s="144">
        <f t="shared" si="17"/>
        <v>1.17</v>
      </c>
      <c r="I71" s="79">
        <v>79</v>
      </c>
      <c r="J71" s="146">
        <f t="shared" si="18"/>
        <v>0.88432835820895528</v>
      </c>
      <c r="K71" s="79">
        <v>85</v>
      </c>
      <c r="L71" s="146">
        <f t="shared" si="19"/>
        <v>0.95149253731343286</v>
      </c>
      <c r="M71" s="79">
        <v>59</v>
      </c>
      <c r="N71" s="146">
        <f t="shared" si="20"/>
        <v>0.66044776119402993</v>
      </c>
      <c r="O71" s="79">
        <v>76</v>
      </c>
      <c r="P71" s="146">
        <f t="shared" si="21"/>
        <v>0.85074626865671643</v>
      </c>
      <c r="Q71" s="79">
        <v>81</v>
      </c>
      <c r="R71" s="148">
        <f t="shared" si="22"/>
        <v>1.2149999999999999</v>
      </c>
      <c r="S71" s="79">
        <v>82</v>
      </c>
      <c r="T71" s="148">
        <f t="shared" si="23"/>
        <v>1.23</v>
      </c>
    </row>
    <row r="72" spans="1:22">
      <c r="A72" s="4" t="s">
        <v>40</v>
      </c>
      <c r="B72" s="4" t="s">
        <v>117</v>
      </c>
      <c r="C72" s="102">
        <v>4911.333333333333</v>
      </c>
      <c r="D72" s="143">
        <v>5033.333333333333</v>
      </c>
      <c r="E72" s="79">
        <v>3728</v>
      </c>
      <c r="F72" s="144">
        <f t="shared" si="16"/>
        <v>0.75906067598751192</v>
      </c>
      <c r="G72" s="79">
        <v>3606</v>
      </c>
      <c r="H72" s="144">
        <f t="shared" si="17"/>
        <v>0.71642384105960266</v>
      </c>
      <c r="I72" s="79">
        <v>4156</v>
      </c>
      <c r="J72" s="146">
        <f t="shared" si="18"/>
        <v>0.84620605402470483</v>
      </c>
      <c r="K72" s="79">
        <v>4228</v>
      </c>
      <c r="L72" s="146">
        <f t="shared" si="19"/>
        <v>0.86086602416180269</v>
      </c>
      <c r="M72" s="79">
        <v>3037</v>
      </c>
      <c r="N72" s="146">
        <f t="shared" si="20"/>
        <v>0.61836568481064214</v>
      </c>
      <c r="O72" s="79">
        <v>3792</v>
      </c>
      <c r="P72" s="146">
        <f t="shared" si="21"/>
        <v>0.77209176055382112</v>
      </c>
      <c r="Q72" s="79">
        <v>3468</v>
      </c>
      <c r="R72" s="148">
        <f t="shared" si="22"/>
        <v>0.68900662251655631</v>
      </c>
      <c r="S72" s="79">
        <v>4062</v>
      </c>
      <c r="T72" s="148">
        <f t="shared" si="23"/>
        <v>0.80701986754966892</v>
      </c>
    </row>
    <row r="73" spans="1:22">
      <c r="A73" s="4" t="s">
        <v>47</v>
      </c>
      <c r="B73" s="4" t="s">
        <v>118</v>
      </c>
      <c r="C73" s="102">
        <v>299.33333333333331</v>
      </c>
      <c r="D73" s="143">
        <v>276.66666666666669</v>
      </c>
      <c r="E73" s="79">
        <v>270</v>
      </c>
      <c r="F73" s="144">
        <f t="shared" si="16"/>
        <v>0.90200445434298449</v>
      </c>
      <c r="G73" s="79">
        <v>220</v>
      </c>
      <c r="H73" s="144">
        <f t="shared" si="17"/>
        <v>0.79518072289156616</v>
      </c>
      <c r="I73" s="79">
        <v>259</v>
      </c>
      <c r="J73" s="146">
        <f t="shared" si="18"/>
        <v>0.86525612472160363</v>
      </c>
      <c r="K73" s="79">
        <v>253</v>
      </c>
      <c r="L73" s="146">
        <f t="shared" si="19"/>
        <v>0.84521158129175955</v>
      </c>
      <c r="M73" s="79">
        <v>203</v>
      </c>
      <c r="N73" s="146">
        <f t="shared" si="20"/>
        <v>0.67817371937639204</v>
      </c>
      <c r="O73" s="79">
        <v>244</v>
      </c>
      <c r="P73" s="146">
        <f t="shared" si="21"/>
        <v>0.81514476614699338</v>
      </c>
      <c r="Q73" s="79">
        <v>228</v>
      </c>
      <c r="R73" s="148">
        <f t="shared" si="22"/>
        <v>0.82409638554216857</v>
      </c>
      <c r="S73" s="79">
        <v>237</v>
      </c>
      <c r="T73" s="148">
        <f t="shared" si="23"/>
        <v>0.85662650602409629</v>
      </c>
    </row>
    <row r="74" spans="1:22">
      <c r="A74" s="4" t="s">
        <v>49</v>
      </c>
      <c r="B74" s="4" t="s">
        <v>119</v>
      </c>
      <c r="C74" s="102">
        <v>177.33333333333334</v>
      </c>
      <c r="D74" s="143">
        <v>185.33333333333334</v>
      </c>
      <c r="E74" s="79">
        <v>203</v>
      </c>
      <c r="F74" s="144">
        <f t="shared" si="16"/>
        <v>1.1447368421052631</v>
      </c>
      <c r="G74" s="79">
        <v>166</v>
      </c>
      <c r="H74" s="144">
        <f t="shared" si="17"/>
        <v>0.89568345323741005</v>
      </c>
      <c r="I74" s="79">
        <v>186</v>
      </c>
      <c r="J74" s="146">
        <f t="shared" si="18"/>
        <v>1.0488721804511278</v>
      </c>
      <c r="K74" s="79">
        <v>201</v>
      </c>
      <c r="L74" s="146">
        <f t="shared" si="19"/>
        <v>1.1334586466165413</v>
      </c>
      <c r="M74" s="79">
        <v>145</v>
      </c>
      <c r="N74" s="146">
        <f t="shared" si="20"/>
        <v>0.81766917293233077</v>
      </c>
      <c r="O74" s="79">
        <v>183</v>
      </c>
      <c r="P74" s="146">
        <f t="shared" si="21"/>
        <v>1.0319548872180451</v>
      </c>
      <c r="Q74" s="79">
        <v>52</v>
      </c>
      <c r="R74" s="148">
        <f t="shared" si="22"/>
        <v>0.2805755395683453</v>
      </c>
      <c r="S74" s="79">
        <v>173</v>
      </c>
      <c r="T74" s="148">
        <f t="shared" si="23"/>
        <v>0.93345323741007191</v>
      </c>
    </row>
    <row r="75" spans="1:22">
      <c r="A75" s="4" t="s">
        <v>40</v>
      </c>
      <c r="B75" s="4" t="s">
        <v>120</v>
      </c>
      <c r="C75" s="102">
        <v>238</v>
      </c>
      <c r="D75" s="143">
        <v>218.66666666666666</v>
      </c>
      <c r="E75" s="79">
        <v>244</v>
      </c>
      <c r="F75" s="144">
        <f t="shared" si="16"/>
        <v>1.0252100840336134</v>
      </c>
      <c r="G75" s="79">
        <v>257</v>
      </c>
      <c r="H75" s="144">
        <f t="shared" si="17"/>
        <v>1.1753048780487805</v>
      </c>
      <c r="I75" s="79">
        <v>234</v>
      </c>
      <c r="J75" s="146">
        <f t="shared" si="18"/>
        <v>0.98319327731092432</v>
      </c>
      <c r="K75" s="79">
        <v>235</v>
      </c>
      <c r="L75" s="146">
        <f t="shared" si="19"/>
        <v>0.98739495798319332</v>
      </c>
      <c r="M75" s="79">
        <v>177</v>
      </c>
      <c r="N75" s="146">
        <f t="shared" si="20"/>
        <v>0.74369747899159666</v>
      </c>
      <c r="O75" s="79">
        <v>223</v>
      </c>
      <c r="P75" s="146">
        <f t="shared" si="21"/>
        <v>0.93697478991596639</v>
      </c>
      <c r="Q75" s="79">
        <v>192</v>
      </c>
      <c r="R75" s="148">
        <f t="shared" si="22"/>
        <v>0.87804878048780488</v>
      </c>
      <c r="S75" s="79">
        <v>203</v>
      </c>
      <c r="T75" s="148">
        <f t="shared" si="23"/>
        <v>0.92835365853658536</v>
      </c>
      <c r="V75" t="s">
        <v>0</v>
      </c>
    </row>
    <row r="76" spans="1:22">
      <c r="A76" s="4" t="s">
        <v>40</v>
      </c>
      <c r="B76" s="4" t="s">
        <v>121</v>
      </c>
      <c r="C76" s="102">
        <v>606.66666666666663</v>
      </c>
      <c r="D76" s="143">
        <v>709.33333333333337</v>
      </c>
      <c r="E76" s="79">
        <v>576</v>
      </c>
      <c r="F76" s="144">
        <f t="shared" si="16"/>
        <v>0.94945054945054952</v>
      </c>
      <c r="G76" s="79">
        <v>539</v>
      </c>
      <c r="H76" s="144">
        <f t="shared" si="17"/>
        <v>0.75986842105263153</v>
      </c>
      <c r="I76" s="79">
        <v>561</v>
      </c>
      <c r="J76" s="146">
        <f t="shared" si="18"/>
        <v>0.92472527472527477</v>
      </c>
      <c r="K76" s="79">
        <v>587</v>
      </c>
      <c r="L76" s="146">
        <f t="shared" si="19"/>
        <v>0.9675824175824177</v>
      </c>
      <c r="M76" s="79">
        <v>450</v>
      </c>
      <c r="N76" s="146">
        <f t="shared" si="20"/>
        <v>0.74175824175824179</v>
      </c>
      <c r="O76" s="79">
        <v>556</v>
      </c>
      <c r="P76" s="146">
        <f t="shared" si="21"/>
        <v>0.91648351648351656</v>
      </c>
      <c r="Q76" s="79">
        <v>429</v>
      </c>
      <c r="R76" s="148">
        <f t="shared" si="22"/>
        <v>0.60479323308270672</v>
      </c>
      <c r="S76" s="79">
        <v>531</v>
      </c>
      <c r="T76" s="148">
        <f t="shared" si="23"/>
        <v>0.74859022556390975</v>
      </c>
    </row>
    <row r="77" spans="1:22">
      <c r="A77" s="4" t="s">
        <v>43</v>
      </c>
      <c r="B77" s="4" t="s">
        <v>122</v>
      </c>
      <c r="C77" s="102">
        <v>69.333333333333329</v>
      </c>
      <c r="D77" s="143">
        <v>84.666666666666671</v>
      </c>
      <c r="E77" s="79">
        <v>107</v>
      </c>
      <c r="F77" s="144">
        <f t="shared" si="16"/>
        <v>1.5432692307692308</v>
      </c>
      <c r="G77" s="79">
        <v>87</v>
      </c>
      <c r="H77" s="144">
        <f t="shared" si="17"/>
        <v>1.0275590551181102</v>
      </c>
      <c r="I77" s="79">
        <v>76</v>
      </c>
      <c r="J77" s="146">
        <f t="shared" si="18"/>
        <v>1.0961538461538463</v>
      </c>
      <c r="K77" s="79">
        <v>90</v>
      </c>
      <c r="L77" s="146">
        <f t="shared" si="19"/>
        <v>1.2980769230769231</v>
      </c>
      <c r="M77" s="79">
        <v>66</v>
      </c>
      <c r="N77" s="146">
        <f t="shared" si="20"/>
        <v>0.95192307692307698</v>
      </c>
      <c r="O77" s="79">
        <v>85</v>
      </c>
      <c r="P77" s="146">
        <f t="shared" si="21"/>
        <v>1.2259615384615385</v>
      </c>
      <c r="Q77" s="79">
        <v>68</v>
      </c>
      <c r="R77" s="148">
        <f t="shared" si="22"/>
        <v>0.8031496062992125</v>
      </c>
      <c r="S77" s="79">
        <v>71</v>
      </c>
      <c r="T77" s="148">
        <f t="shared" si="23"/>
        <v>0.83858267716535428</v>
      </c>
    </row>
    <row r="78" spans="1:22">
      <c r="A78" s="4" t="s">
        <v>47</v>
      </c>
      <c r="B78" s="4" t="s">
        <v>123</v>
      </c>
      <c r="C78" s="102">
        <v>158</v>
      </c>
      <c r="D78" s="143">
        <v>112.66666666666667</v>
      </c>
      <c r="E78" s="79">
        <v>142</v>
      </c>
      <c r="F78" s="144">
        <f t="shared" si="16"/>
        <v>0.89873417721518989</v>
      </c>
      <c r="G78" s="79">
        <v>145</v>
      </c>
      <c r="H78" s="144">
        <f t="shared" si="17"/>
        <v>1.2869822485207101</v>
      </c>
      <c r="I78" s="79">
        <v>115</v>
      </c>
      <c r="J78" s="146">
        <f t="shared" si="18"/>
        <v>0.72784810126582278</v>
      </c>
      <c r="K78" s="79">
        <v>159</v>
      </c>
      <c r="L78" s="146">
        <f t="shared" si="19"/>
        <v>1.0063291139240507</v>
      </c>
      <c r="M78" s="79">
        <v>88</v>
      </c>
      <c r="N78" s="146">
        <f t="shared" si="20"/>
        <v>0.55696202531645567</v>
      </c>
      <c r="O78" s="79">
        <v>127</v>
      </c>
      <c r="P78" s="146">
        <f t="shared" si="21"/>
        <v>0.80379746835443033</v>
      </c>
      <c r="Q78" s="79">
        <v>124</v>
      </c>
      <c r="R78" s="148">
        <f t="shared" si="22"/>
        <v>1.1005917159763312</v>
      </c>
      <c r="S78" s="79">
        <v>126</v>
      </c>
      <c r="T78" s="148">
        <f t="shared" si="23"/>
        <v>1.1183431952662721</v>
      </c>
    </row>
    <row r="79" spans="1:22">
      <c r="A79" s="4" t="s">
        <v>40</v>
      </c>
      <c r="B79" s="4" t="s">
        <v>124</v>
      </c>
      <c r="C79" s="102">
        <v>3624.6666666666665</v>
      </c>
      <c r="D79" s="143">
        <v>3783.3333333333335</v>
      </c>
      <c r="E79" s="79">
        <v>2856</v>
      </c>
      <c r="F79" s="144">
        <f t="shared" si="16"/>
        <v>0.78793452271473241</v>
      </c>
      <c r="G79" s="79">
        <v>2238</v>
      </c>
      <c r="H79" s="144">
        <f t="shared" si="17"/>
        <v>0.59154185022026429</v>
      </c>
      <c r="I79" s="79">
        <v>3198</v>
      </c>
      <c r="J79" s="146">
        <f t="shared" si="18"/>
        <v>0.88228802648519411</v>
      </c>
      <c r="K79" s="79">
        <v>3264</v>
      </c>
      <c r="L79" s="146">
        <f t="shared" si="19"/>
        <v>0.9004965973882656</v>
      </c>
      <c r="M79" s="79">
        <v>2242</v>
      </c>
      <c r="N79" s="146">
        <f t="shared" si="20"/>
        <v>0.61853963582858196</v>
      </c>
      <c r="O79" s="79">
        <v>2882</v>
      </c>
      <c r="P79" s="146">
        <f t="shared" si="21"/>
        <v>0.79510759610079096</v>
      </c>
      <c r="Q79" s="79">
        <v>2268</v>
      </c>
      <c r="R79" s="148">
        <f t="shared" si="22"/>
        <v>0.59947136563876646</v>
      </c>
      <c r="S79" s="79">
        <v>2555</v>
      </c>
      <c r="T79" s="148">
        <f t="shared" si="23"/>
        <v>0.67533039647577087</v>
      </c>
    </row>
    <row r="80" spans="1:22">
      <c r="A80" s="4" t="s">
        <v>40</v>
      </c>
      <c r="B80" s="4" t="s">
        <v>125</v>
      </c>
      <c r="C80" s="102">
        <v>2332</v>
      </c>
      <c r="D80" s="143">
        <v>2555.3333333333335</v>
      </c>
      <c r="E80" s="79">
        <v>2178</v>
      </c>
      <c r="F80" s="144">
        <f t="shared" si="16"/>
        <v>0.93396226415094341</v>
      </c>
      <c r="G80" s="79">
        <v>1575</v>
      </c>
      <c r="H80" s="144">
        <f t="shared" si="17"/>
        <v>0.61635794416905809</v>
      </c>
      <c r="I80" s="79">
        <v>2596</v>
      </c>
      <c r="J80" s="146">
        <f t="shared" si="18"/>
        <v>1.1132075471698113</v>
      </c>
      <c r="K80" s="79">
        <v>2195</v>
      </c>
      <c r="L80" s="146">
        <f t="shared" si="19"/>
        <v>0.94125214408233271</v>
      </c>
      <c r="M80" s="79">
        <v>1685</v>
      </c>
      <c r="N80" s="146">
        <f t="shared" si="20"/>
        <v>0.72255574614065177</v>
      </c>
      <c r="O80" s="79">
        <v>2055</v>
      </c>
      <c r="P80" s="146">
        <f t="shared" si="21"/>
        <v>0.88121783876500859</v>
      </c>
      <c r="Q80" s="79">
        <v>1653</v>
      </c>
      <c r="R80" s="148">
        <f t="shared" si="22"/>
        <v>0.64688233759457336</v>
      </c>
      <c r="S80" s="79">
        <v>1999</v>
      </c>
      <c r="T80" s="148">
        <f t="shared" si="23"/>
        <v>0.78228541612314106</v>
      </c>
    </row>
    <row r="82" spans="1:37" s="1" customFormat="1">
      <c r="A82"/>
      <c r="B82" s="6" t="s">
        <v>126</v>
      </c>
      <c r="C82" s="102">
        <f>SUMIF($A$3:$A$80,"Norte",C$3:C$80)</f>
        <v>3786.666666666667</v>
      </c>
      <c r="D82" s="102">
        <f>SUMIF($A$3:$A$80,"Norte",D$3:D$80)</f>
        <v>3859.3333333333335</v>
      </c>
      <c r="E82" s="79">
        <f>SUMIF($A$3:$A$80,"Norte",E$3:E$80)</f>
        <v>3366</v>
      </c>
      <c r="F82" s="144">
        <f>E82/C82</f>
        <v>0.88890845070422531</v>
      </c>
      <c r="G82" s="79">
        <f>SUMIF($A$3:$A$80,"Norte",G$3:G$80)</f>
        <v>3119</v>
      </c>
      <c r="H82" s="144">
        <f>G82/D82</f>
        <v>0.80817066850924169</v>
      </c>
      <c r="I82" s="79">
        <f>SUMIF($A$3:$A$80,"Norte",I$3:I$80)</f>
        <v>3669</v>
      </c>
      <c r="J82" s="146">
        <f>I82/C82</f>
        <v>0.96892605633802809</v>
      </c>
      <c r="K82" s="79">
        <f>SUMIF($A$3:$A$80,"Norte",K$3:K$80)</f>
        <v>3723</v>
      </c>
      <c r="L82" s="146">
        <f>K82/C82</f>
        <v>0.98318661971830978</v>
      </c>
      <c r="M82" s="6">
        <f>SUMIF($A$3:$A$80,"Norte",M$3:M$80)</f>
        <v>2615</v>
      </c>
      <c r="N82" s="146">
        <f>M82/C82</f>
        <v>0.69058098591549288</v>
      </c>
      <c r="O82" s="6">
        <f>SUMIF($A$3:$A$80,"Norte",O$3:O$80)</f>
        <v>3358</v>
      </c>
      <c r="P82" s="146">
        <f>O82/C82</f>
        <v>0.88679577464788728</v>
      </c>
      <c r="Q82" s="6">
        <f>SUMIF($A$3:$A$80,"Norte",Q$3:Q$80)</f>
        <v>2792</v>
      </c>
      <c r="R82" s="148">
        <f>Q82/D82</f>
        <v>0.72344100880981166</v>
      </c>
      <c r="S82" s="6">
        <f>SUMIF($A$3:$A$80,"Norte",S$3:S$80)</f>
        <v>3259</v>
      </c>
      <c r="T82" s="148">
        <f>S82/D82</f>
        <v>0.84444636379340121</v>
      </c>
    </row>
    <row r="83" spans="1:37" s="1" customFormat="1">
      <c r="A83"/>
      <c r="B83" s="6" t="s">
        <v>127</v>
      </c>
      <c r="C83" s="102">
        <f>SUMIF($A$3:$A$80,"Central",C$3:C$80)</f>
        <v>4653.3333333333321</v>
      </c>
      <c r="D83" s="102">
        <f>SUMIF($A$3:$A$80,"Central",D$3:D$80)</f>
        <v>4562.0000000000009</v>
      </c>
      <c r="E83" s="79">
        <f>SUMIF($A$3:$A$80,"Central",E$3:E$80)</f>
        <v>4127</v>
      </c>
      <c r="F83" s="144">
        <f>E83/C83</f>
        <v>0.88689111747851024</v>
      </c>
      <c r="G83" s="79">
        <f>SUMIF($A$3:$A$80,"Central",G$3:G$80)</f>
        <v>3664</v>
      </c>
      <c r="H83" s="144">
        <f>G83/D83</f>
        <v>0.80315651030249879</v>
      </c>
      <c r="I83" s="79">
        <f>SUMIF($A$3:$A$80,"Central",I$3:I$80)</f>
        <v>4132</v>
      </c>
      <c r="J83" s="146">
        <f>I83/C83</f>
        <v>0.88796561604584545</v>
      </c>
      <c r="K83" s="79">
        <f>SUMIF($A$3:$A$80,"Central",K$3:K$80)</f>
        <v>4318</v>
      </c>
      <c r="L83" s="146">
        <f>K83/C83</f>
        <v>0.92793696275071658</v>
      </c>
      <c r="M83" s="6">
        <f>SUMIF($A$3:$A$80,"Central",M$3:M$80)</f>
        <v>3010</v>
      </c>
      <c r="N83" s="146">
        <f>M83/C83</f>
        <v>0.64684813753581683</v>
      </c>
      <c r="O83" s="6">
        <f>SUMIF($A$3:$A$80,"Central",O$3:O$80)</f>
        <v>3876</v>
      </c>
      <c r="P83" s="146">
        <f>O83/C83</f>
        <v>0.832951289398281</v>
      </c>
      <c r="Q83" s="6">
        <f>SUMIF($A$3:$A$80,"Central",Q$3:Q$80)</f>
        <v>3300</v>
      </c>
      <c r="R83" s="148">
        <f>Q83/D83</f>
        <v>0.72336694432266535</v>
      </c>
      <c r="S83" s="6">
        <f>SUMIF($A$3:$A$80,"Central",S$3:S$80)</f>
        <v>3674</v>
      </c>
      <c r="T83" s="148">
        <f>S83/D83</f>
        <v>0.80534853134590079</v>
      </c>
    </row>
    <row r="84" spans="1:37" s="1" customFormat="1">
      <c r="A84"/>
      <c r="B84" s="6" t="s">
        <v>128</v>
      </c>
      <c r="C84" s="102">
        <f>SUMIF($A$3:$A$80,"Metropolitana",C$3:C$80)</f>
        <v>19422.666666666664</v>
      </c>
      <c r="D84" s="102">
        <f>SUMIF($A$3:$A$80,"Metropolitana",D$3:D$80)</f>
        <v>20131.333333333332</v>
      </c>
      <c r="E84" s="79">
        <f>SUMIF($A$3:$A$80,"Metropolitana",E$3:E$80)</f>
        <v>16389</v>
      </c>
      <c r="F84" s="144">
        <f>E84/C84</f>
        <v>0.84380792201551458</v>
      </c>
      <c r="G84" s="79">
        <f>SUMIF($A$3:$A$80,"Metropolitana",G$3:G$80)</f>
        <v>14673</v>
      </c>
      <c r="H84" s="144">
        <f>G84/D84</f>
        <v>0.72886379441666393</v>
      </c>
      <c r="I84" s="79">
        <f>SUMIF($A$3:$A$80,"Metropolitana",I$3:I$80)</f>
        <v>17860</v>
      </c>
      <c r="J84" s="146">
        <f>I84/C84</f>
        <v>0.91954417519049914</v>
      </c>
      <c r="K84" s="79">
        <f>SUMIF($A$3:$A$80,"Metropolitana",K$3:K$80)</f>
        <v>17919</v>
      </c>
      <c r="L84" s="146">
        <f>K84/C84</f>
        <v>0.92258186311526058</v>
      </c>
      <c r="M84" s="6">
        <f>SUMIF($A$3:$A$80,"Metropolitana",M$3:M$80)</f>
        <v>12776</v>
      </c>
      <c r="N84" s="146">
        <f>M84/C84</f>
        <v>0.65778815130088564</v>
      </c>
      <c r="O84" s="6">
        <f>SUMIF($A$3:$A$80,"Metropolitana",O$3:O$80)</f>
        <v>16171</v>
      </c>
      <c r="P84" s="146">
        <f>O84/C84</f>
        <v>0.83258392256470115</v>
      </c>
      <c r="Q84" s="6">
        <f>SUMIF($A$3:$A$80,"Metropolitana",Q$3:Q$80)</f>
        <v>13900</v>
      </c>
      <c r="R84" s="148">
        <f>Q84/D84</f>
        <v>0.69046594032519792</v>
      </c>
      <c r="S84" s="6">
        <f>SUMIF($A$3:$A$80,"Metropolitana",S$3:S$80)</f>
        <v>16124</v>
      </c>
      <c r="T84" s="148">
        <f>S84/D84</f>
        <v>0.80094049077722962</v>
      </c>
    </row>
    <row r="85" spans="1:37" s="1" customFormat="1">
      <c r="A85"/>
      <c r="B85" s="6" t="s">
        <v>129</v>
      </c>
      <c r="C85" s="102">
        <f>SUMIF($A$3:$A$80,"sul",C$3:C$80)</f>
        <v>5445.9999999999991</v>
      </c>
      <c r="D85" s="102">
        <f>SUMIF($A$3:$A$80,"sul",D$3:D$80)</f>
        <v>5791.9999999999991</v>
      </c>
      <c r="E85" s="79">
        <f>SUMIF($A$3:$A$80,"sul",E$3:E$80)</f>
        <v>5106</v>
      </c>
      <c r="F85" s="144">
        <f>E85/C85</f>
        <v>0.93756885787734134</v>
      </c>
      <c r="G85" s="79">
        <f>SUMIF($A$3:$A$80,"sul",G$3:G$80)</f>
        <v>4574</v>
      </c>
      <c r="H85" s="144">
        <f>G85/D85</f>
        <v>0.78970994475138134</v>
      </c>
      <c r="I85" s="79">
        <f>SUMIF($A$3:$A$80,"Sul",I$3:I$80)</f>
        <v>5050</v>
      </c>
      <c r="J85" s="146">
        <f>I85/C85</f>
        <v>0.92728608152772696</v>
      </c>
      <c r="K85" s="79">
        <f>SUMIF($A$3:$A$80,"Sul",K$3:K$80)</f>
        <v>5200</v>
      </c>
      <c r="L85" s="146">
        <f>K85/C85</f>
        <v>0.95482923246419404</v>
      </c>
      <c r="M85" s="6">
        <f>SUMIF($A$3:$A$80,"Sul",M$3:M$80)</f>
        <v>3836</v>
      </c>
      <c r="N85" s="146">
        <f>M85/C85</f>
        <v>0.70437017994858619</v>
      </c>
      <c r="O85" s="6">
        <f>SUMIF($A$3:$A$80,"Sul",O$3:O$80)</f>
        <v>4920</v>
      </c>
      <c r="P85" s="146">
        <f>O85/C85</f>
        <v>0.90341535071612211</v>
      </c>
      <c r="Q85" s="6">
        <f>SUMIF($A$3:$A$80,"Sul",Q$3:Q$80)</f>
        <v>3996</v>
      </c>
      <c r="R85" s="148">
        <f>Q85/D85</f>
        <v>0.68991712707182329</v>
      </c>
      <c r="S85" s="6">
        <f>SUMIF($A$3:$A$80,"Sul",S$3:S$80)</f>
        <v>4688</v>
      </c>
      <c r="T85" s="148">
        <f>S85/D85</f>
        <v>0.80939226519337026</v>
      </c>
    </row>
    <row r="86" spans="1:37" s="1" customFormat="1">
      <c r="A86"/>
      <c r="B86" s="7" t="s">
        <v>130</v>
      </c>
      <c r="C86" s="149">
        <f>SUM(C3:C80)</f>
        <v>33308.666666666664</v>
      </c>
      <c r="D86" s="149">
        <f>SUM(D3:D80)</f>
        <v>34344.666666666657</v>
      </c>
      <c r="E86" s="7">
        <f>SUM(E3:E80)</f>
        <v>28988</v>
      </c>
      <c r="F86" s="144">
        <f>E86/C86</f>
        <v>0.87028401016752399</v>
      </c>
      <c r="G86" s="7">
        <f>SUM(G3:G80)</f>
        <v>26030</v>
      </c>
      <c r="H86" s="144">
        <f>G86/D86</f>
        <v>0.75790515752081855</v>
      </c>
      <c r="I86" s="7">
        <f>SUM(I3:I80)</f>
        <v>30711</v>
      </c>
      <c r="J86" s="146">
        <f>I86/C86</f>
        <v>0.92201228909392963</v>
      </c>
      <c r="K86" s="7">
        <f>SUM(K3:K80)</f>
        <v>31160</v>
      </c>
      <c r="L86" s="146">
        <f>K86/C86</f>
        <v>0.93549226427556398</v>
      </c>
      <c r="M86" s="7">
        <f>SUM(M3:M80)</f>
        <v>22237</v>
      </c>
      <c r="N86" s="146">
        <f>M86/C86</f>
        <v>0.66760402697996524</v>
      </c>
      <c r="O86" s="7">
        <f>SUM(O3:O80)</f>
        <v>28325</v>
      </c>
      <c r="P86" s="146">
        <f>O86/C86</f>
        <v>0.85037928066769419</v>
      </c>
      <c r="Q86" s="7">
        <f>SUM(Q3:Q80)</f>
        <v>23988</v>
      </c>
      <c r="R86" s="174">
        <f>Q86/D86</f>
        <v>0.6984490556515327</v>
      </c>
      <c r="S86" s="7">
        <f>SUM(S3:S80)</f>
        <v>27745</v>
      </c>
      <c r="T86" s="174">
        <f>S86/D86</f>
        <v>0.80784013044237846</v>
      </c>
    </row>
    <row r="88" spans="1:37">
      <c r="U88" s="140"/>
      <c r="V88" s="140"/>
      <c r="W88" s="140"/>
      <c r="X88" s="140"/>
      <c r="Y88" s="140"/>
      <c r="Z88" s="140"/>
      <c r="AA88" s="140"/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>
      <c r="A99" s="113"/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2"/>
      <c r="S99" s="112"/>
      <c r="T99" s="112"/>
      <c r="U99" s="112"/>
      <c r="V99" s="112"/>
      <c r="W99" s="112"/>
      <c r="X99" s="112"/>
      <c r="Y99" s="112"/>
      <c r="AB99"/>
      <c r="AC99" s="112"/>
      <c r="AD99"/>
      <c r="AE99" s="112"/>
      <c r="AF99" s="112"/>
      <c r="AG99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autoFilter ref="A2:T80"/>
  <customSheetViews>
    <customSheetView guid="{3750D93B-2A32-4040-BAE5-F8408ECDBB1D}" showGridLines="0">
      <pane ySplit="1" topLeftCell="A2" state="frozen"/>
      <selection activeCell="A95" sqref="A95:N95"/>
      <pageMargins left="0" right="0" top="0" bottom="0" header="0" footer="0"/>
      <pageSetup paperSize="9" orientation="portrait"/>
    </customSheetView>
    <customSheetView guid="{1A030D3C-92EE-4DAF-ABAC-228947DF045D}" showGridLines="0">
      <pane ySplit="1" topLeftCell="A2" state="frozen"/>
      <selection activeCell="A95" sqref="A95:N95"/>
      <pageMargins left="0" right="0" top="0" bottom="0" header="0" footer="0"/>
      <pageSetup paperSize="9" orientation="portrait"/>
    </customSheetView>
    <customSheetView guid="{9EFA0E2E-4423-4194-BE85-A51AF61C76D7}" showGridLines="0">
      <pane xSplit="6" ySplit="2" topLeftCell="G3" state="frozen"/>
      <selection activeCell="F9" sqref="F9"/>
      <pageMargins left="0" right="0" top="0" bottom="0" header="0" footer="0"/>
      <pageSetup paperSize="9" orientation="portrait"/>
    </customSheetView>
  </customSheetViews>
  <mergeCells count="3">
    <mergeCell ref="E1:H1"/>
    <mergeCell ref="I1:P1"/>
    <mergeCell ref="Q1:T1"/>
  </mergeCells>
  <conditionalFormatting sqref="R86 T86">
    <cfRule type="cellIs" dxfId="1" priority="2" operator="greaterThan">
      <formula>0.95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T82:T85 R82:R85 L82:L86 Q86:T86 J82:J8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theme="4" tint="0.39994506668294322"/>
  </sheetPr>
  <dimension ref="A1:AL108"/>
  <sheetViews>
    <sheetView showGridLines="0" zoomScale="90" zoomScaleNormal="90" workbookViewId="0">
      <pane xSplit="4" ySplit="2" topLeftCell="E3" activePane="bottomRight" state="frozen"/>
      <selection activeCell="B109" sqref="B109"/>
      <selection pane="topRight" activeCell="B109" sqref="B109"/>
      <selection pane="bottomLeft" activeCell="B109" sqref="B109"/>
      <selection pane="bottomRight" activeCell="B109" sqref="B109"/>
    </sheetView>
  </sheetViews>
  <sheetFormatPr defaultColWidth="9" defaultRowHeight="15"/>
  <cols>
    <col min="1" max="1" width="18.140625" customWidth="1"/>
    <col min="2" max="2" width="23.85546875" customWidth="1"/>
    <col min="3" max="4" width="14.140625" style="140" customWidth="1"/>
    <col min="5" max="5" width="12" style="140" customWidth="1"/>
    <col min="6" max="20" width="13" style="140" customWidth="1"/>
  </cols>
  <sheetData>
    <row r="1" spans="1:20">
      <c r="E1" s="366" t="s">
        <v>139</v>
      </c>
      <c r="F1" s="366"/>
      <c r="G1" s="366"/>
      <c r="H1" s="366"/>
      <c r="I1" s="367" t="s">
        <v>140</v>
      </c>
      <c r="J1" s="368"/>
      <c r="K1" s="368"/>
      <c r="L1" s="368"/>
      <c r="M1" s="368"/>
      <c r="N1" s="368"/>
      <c r="O1" s="368"/>
      <c r="P1" s="369"/>
      <c r="Q1" s="370" t="s">
        <v>141</v>
      </c>
      <c r="R1" s="370"/>
      <c r="S1" s="370"/>
      <c r="T1" s="370"/>
    </row>
    <row r="2" spans="1:20" ht="59.25" customHeight="1">
      <c r="A2" s="2" t="s">
        <v>5</v>
      </c>
      <c r="B2" s="2" t="s">
        <v>6</v>
      </c>
      <c r="C2" s="17" t="s">
        <v>161</v>
      </c>
      <c r="D2" s="17" t="s">
        <v>162</v>
      </c>
      <c r="E2" s="141" t="s">
        <v>144</v>
      </c>
      <c r="F2" s="142" t="s">
        <v>145</v>
      </c>
      <c r="G2" s="141" t="s">
        <v>146</v>
      </c>
      <c r="H2" s="142" t="s">
        <v>147</v>
      </c>
      <c r="I2" s="141" t="s">
        <v>148</v>
      </c>
      <c r="J2" s="145" t="s">
        <v>149</v>
      </c>
      <c r="K2" s="141" t="s">
        <v>150</v>
      </c>
      <c r="L2" s="145" t="s">
        <v>151</v>
      </c>
      <c r="M2" s="141" t="s">
        <v>152</v>
      </c>
      <c r="N2" s="145" t="s">
        <v>153</v>
      </c>
      <c r="O2" s="141" t="s">
        <v>154</v>
      </c>
      <c r="P2" s="145" t="s">
        <v>155</v>
      </c>
      <c r="Q2" s="141" t="s">
        <v>156</v>
      </c>
      <c r="R2" s="147" t="s">
        <v>157</v>
      </c>
      <c r="S2" s="141" t="s">
        <v>158</v>
      </c>
      <c r="T2" s="147" t="s">
        <v>159</v>
      </c>
    </row>
    <row r="3" spans="1:20">
      <c r="A3" s="4" t="s">
        <v>40</v>
      </c>
      <c r="B3" s="4" t="s">
        <v>41</v>
      </c>
      <c r="C3" s="102">
        <v>238</v>
      </c>
      <c r="D3" s="143">
        <v>277.33333333333331</v>
      </c>
      <c r="E3" s="79">
        <v>252</v>
      </c>
      <c r="F3" s="144">
        <f t="shared" ref="F3:F34" si="0">E3/C3</f>
        <v>1.0588235294117647</v>
      </c>
      <c r="G3" s="79">
        <v>235</v>
      </c>
      <c r="H3" s="144">
        <f t="shared" ref="H3:H34" si="1">G3/D3</f>
        <v>0.84735576923076927</v>
      </c>
      <c r="I3" s="79">
        <v>225</v>
      </c>
      <c r="J3" s="146">
        <f t="shared" ref="J3:J34" si="2">I3/C3</f>
        <v>0.94537815126050417</v>
      </c>
      <c r="K3" s="79">
        <v>234</v>
      </c>
      <c r="L3" s="146">
        <f t="shared" ref="L3:L34" si="3">K3/C3</f>
        <v>0.98319327731092432</v>
      </c>
      <c r="M3" s="79">
        <v>171</v>
      </c>
      <c r="N3" s="146">
        <f t="shared" ref="N3:N34" si="4">M3/C3</f>
        <v>0.71848739495798319</v>
      </c>
      <c r="O3" s="79">
        <v>244</v>
      </c>
      <c r="P3" s="146">
        <f t="shared" ref="P3:P34" si="5">O3/C3</f>
        <v>1.0252100840336134</v>
      </c>
      <c r="Q3" s="79">
        <v>238</v>
      </c>
      <c r="R3" s="148">
        <f t="shared" ref="R3:R34" si="6">Q3/D3</f>
        <v>0.85817307692307698</v>
      </c>
      <c r="S3" s="79">
        <v>253</v>
      </c>
      <c r="T3" s="148">
        <f t="shared" ref="T3:T34" si="7">S3/D3</f>
        <v>0.91225961538461542</v>
      </c>
    </row>
    <row r="4" spans="1:20">
      <c r="A4" s="4" t="s">
        <v>43</v>
      </c>
      <c r="B4" s="4" t="s">
        <v>44</v>
      </c>
      <c r="C4" s="102">
        <v>130</v>
      </c>
      <c r="D4" s="143">
        <v>100.66666666666667</v>
      </c>
      <c r="E4" s="79">
        <v>84</v>
      </c>
      <c r="F4" s="144">
        <f t="shared" si="0"/>
        <v>0.64615384615384619</v>
      </c>
      <c r="G4" s="79">
        <v>72</v>
      </c>
      <c r="H4" s="144">
        <f t="shared" si="1"/>
        <v>0.71523178807947019</v>
      </c>
      <c r="I4" s="79">
        <v>65</v>
      </c>
      <c r="J4" s="146">
        <f t="shared" si="2"/>
        <v>0.5</v>
      </c>
      <c r="K4" s="79">
        <v>72</v>
      </c>
      <c r="L4" s="146">
        <f t="shared" si="3"/>
        <v>0.55384615384615388</v>
      </c>
      <c r="M4" s="79">
        <v>64</v>
      </c>
      <c r="N4" s="146">
        <f t="shared" si="4"/>
        <v>0.49230769230769234</v>
      </c>
      <c r="O4" s="79">
        <v>85</v>
      </c>
      <c r="P4" s="146">
        <f t="shared" si="5"/>
        <v>0.65384615384615385</v>
      </c>
      <c r="Q4" s="79">
        <v>84</v>
      </c>
      <c r="R4" s="148">
        <f t="shared" si="6"/>
        <v>0.83443708609271516</v>
      </c>
      <c r="S4" s="79">
        <v>93</v>
      </c>
      <c r="T4" s="148">
        <f t="shared" si="7"/>
        <v>0.92384105960264895</v>
      </c>
    </row>
    <row r="5" spans="1:20">
      <c r="A5" s="4" t="s">
        <v>47</v>
      </c>
      <c r="B5" s="4" t="s">
        <v>48</v>
      </c>
      <c r="C5" s="102">
        <v>98</v>
      </c>
      <c r="D5" s="143">
        <v>86</v>
      </c>
      <c r="E5" s="79">
        <v>95</v>
      </c>
      <c r="F5" s="144">
        <f t="shared" si="0"/>
        <v>0.96938775510204078</v>
      </c>
      <c r="G5" s="79">
        <v>89</v>
      </c>
      <c r="H5" s="144">
        <f t="shared" si="1"/>
        <v>1.0348837209302326</v>
      </c>
      <c r="I5" s="79">
        <v>106</v>
      </c>
      <c r="J5" s="146">
        <f t="shared" si="2"/>
        <v>1.0816326530612246</v>
      </c>
      <c r="K5" s="79">
        <v>115</v>
      </c>
      <c r="L5" s="146">
        <f t="shared" si="3"/>
        <v>1.1734693877551021</v>
      </c>
      <c r="M5" s="79">
        <v>80</v>
      </c>
      <c r="N5" s="146">
        <f t="shared" si="4"/>
        <v>0.81632653061224492</v>
      </c>
      <c r="O5" s="79">
        <v>91</v>
      </c>
      <c r="P5" s="146">
        <f t="shared" si="5"/>
        <v>0.9285714285714286</v>
      </c>
      <c r="Q5" s="79">
        <v>87</v>
      </c>
      <c r="R5" s="148">
        <f t="shared" si="6"/>
        <v>1.0116279069767442</v>
      </c>
      <c r="S5" s="79">
        <v>91</v>
      </c>
      <c r="T5" s="148">
        <f t="shared" si="7"/>
        <v>1.058139534883721</v>
      </c>
    </row>
    <row r="6" spans="1:20">
      <c r="A6" s="4" t="s">
        <v>49</v>
      </c>
      <c r="B6" s="4" t="s">
        <v>50</v>
      </c>
      <c r="C6" s="102">
        <v>198.66666666666666</v>
      </c>
      <c r="D6" s="143">
        <v>248</v>
      </c>
      <c r="E6" s="79">
        <v>182</v>
      </c>
      <c r="F6" s="144">
        <f t="shared" si="0"/>
        <v>0.91610738255033564</v>
      </c>
      <c r="G6" s="79">
        <v>208</v>
      </c>
      <c r="H6" s="144">
        <f t="shared" si="1"/>
        <v>0.83870967741935487</v>
      </c>
      <c r="I6" s="79">
        <v>199</v>
      </c>
      <c r="J6" s="146">
        <f t="shared" si="2"/>
        <v>1.0016778523489933</v>
      </c>
      <c r="K6" s="79">
        <v>211</v>
      </c>
      <c r="L6" s="146">
        <f t="shared" si="3"/>
        <v>1.0620805369127517</v>
      </c>
      <c r="M6" s="79">
        <v>150</v>
      </c>
      <c r="N6" s="146">
        <f t="shared" si="4"/>
        <v>0.75503355704697994</v>
      </c>
      <c r="O6" s="79">
        <v>181</v>
      </c>
      <c r="P6" s="146">
        <f t="shared" si="5"/>
        <v>0.91107382550335569</v>
      </c>
      <c r="Q6" s="79">
        <v>191</v>
      </c>
      <c r="R6" s="148">
        <f t="shared" si="6"/>
        <v>0.77016129032258063</v>
      </c>
      <c r="S6" s="79">
        <v>187</v>
      </c>
      <c r="T6" s="148">
        <f t="shared" si="7"/>
        <v>0.75403225806451613</v>
      </c>
    </row>
    <row r="7" spans="1:20">
      <c r="A7" s="4" t="s">
        <v>49</v>
      </c>
      <c r="B7" s="4" t="s">
        <v>51</v>
      </c>
      <c r="C7" s="102">
        <v>82</v>
      </c>
      <c r="D7" s="143">
        <v>92</v>
      </c>
      <c r="E7" s="79">
        <v>77</v>
      </c>
      <c r="F7" s="144">
        <f t="shared" si="0"/>
        <v>0.93902439024390238</v>
      </c>
      <c r="G7" s="79">
        <v>71</v>
      </c>
      <c r="H7" s="144">
        <f t="shared" si="1"/>
        <v>0.77173913043478259</v>
      </c>
      <c r="I7" s="79">
        <v>70</v>
      </c>
      <c r="J7" s="146">
        <f t="shared" si="2"/>
        <v>0.85365853658536583</v>
      </c>
      <c r="K7" s="79">
        <v>74</v>
      </c>
      <c r="L7" s="146">
        <f t="shared" si="3"/>
        <v>0.90243902439024393</v>
      </c>
      <c r="M7" s="79">
        <v>52</v>
      </c>
      <c r="N7" s="146">
        <f t="shared" si="4"/>
        <v>0.63414634146341464</v>
      </c>
      <c r="O7" s="79">
        <v>72</v>
      </c>
      <c r="P7" s="146">
        <f t="shared" si="5"/>
        <v>0.87804878048780488</v>
      </c>
      <c r="Q7" s="79">
        <v>64</v>
      </c>
      <c r="R7" s="148">
        <f t="shared" si="6"/>
        <v>0.69565217391304346</v>
      </c>
      <c r="S7" s="79">
        <v>71</v>
      </c>
      <c r="T7" s="148">
        <f t="shared" si="7"/>
        <v>0.77173913043478259</v>
      </c>
    </row>
    <row r="8" spans="1:20">
      <c r="A8" s="4" t="s">
        <v>47</v>
      </c>
      <c r="B8" s="4" t="s">
        <v>52</v>
      </c>
      <c r="C8" s="102">
        <v>60.666666666666664</v>
      </c>
      <c r="D8" s="143">
        <v>68</v>
      </c>
      <c r="E8" s="79">
        <v>53</v>
      </c>
      <c r="F8" s="144">
        <f t="shared" si="0"/>
        <v>0.87362637362637363</v>
      </c>
      <c r="G8" s="79">
        <v>58</v>
      </c>
      <c r="H8" s="144">
        <f t="shared" si="1"/>
        <v>0.8529411764705882</v>
      </c>
      <c r="I8" s="79">
        <v>68</v>
      </c>
      <c r="J8" s="146">
        <f t="shared" si="2"/>
        <v>1.1208791208791209</v>
      </c>
      <c r="K8" s="79">
        <v>75</v>
      </c>
      <c r="L8" s="146">
        <f t="shared" si="3"/>
        <v>1.2362637362637363</v>
      </c>
      <c r="M8" s="79">
        <v>39</v>
      </c>
      <c r="N8" s="146">
        <f t="shared" si="4"/>
        <v>0.6428571428571429</v>
      </c>
      <c r="O8" s="79">
        <v>51</v>
      </c>
      <c r="P8" s="146">
        <f t="shared" si="5"/>
        <v>0.84065934065934067</v>
      </c>
      <c r="Q8" s="79">
        <v>54</v>
      </c>
      <c r="R8" s="148">
        <f t="shared" si="6"/>
        <v>0.79411764705882348</v>
      </c>
      <c r="S8" s="79">
        <v>57</v>
      </c>
      <c r="T8" s="148">
        <f t="shared" si="7"/>
        <v>0.83823529411764708</v>
      </c>
    </row>
    <row r="9" spans="1:20">
      <c r="A9" s="4" t="s">
        <v>49</v>
      </c>
      <c r="B9" s="4" t="s">
        <v>53</v>
      </c>
      <c r="C9" s="102">
        <v>235.33333333333334</v>
      </c>
      <c r="D9" s="143">
        <v>260</v>
      </c>
      <c r="E9" s="79">
        <v>276</v>
      </c>
      <c r="F9" s="144">
        <f t="shared" si="0"/>
        <v>1.1728045325779037</v>
      </c>
      <c r="G9" s="79">
        <v>303</v>
      </c>
      <c r="H9" s="144">
        <f t="shared" si="1"/>
        <v>1.1653846153846155</v>
      </c>
      <c r="I9" s="79">
        <v>231</v>
      </c>
      <c r="J9" s="146">
        <f t="shared" si="2"/>
        <v>0.9815864022662889</v>
      </c>
      <c r="K9" s="79">
        <v>240</v>
      </c>
      <c r="L9" s="146">
        <f t="shared" si="3"/>
        <v>1.0198300283286119</v>
      </c>
      <c r="M9" s="79">
        <v>223</v>
      </c>
      <c r="N9" s="146">
        <f t="shared" si="4"/>
        <v>0.94759206798866846</v>
      </c>
      <c r="O9" s="79">
        <v>268</v>
      </c>
      <c r="P9" s="146">
        <f t="shared" si="5"/>
        <v>1.1388101983002832</v>
      </c>
      <c r="Q9" s="79">
        <v>258</v>
      </c>
      <c r="R9" s="148">
        <f t="shared" si="6"/>
        <v>0.99230769230769234</v>
      </c>
      <c r="S9" s="79">
        <v>304</v>
      </c>
      <c r="T9" s="148">
        <f t="shared" si="7"/>
        <v>1.1692307692307693</v>
      </c>
    </row>
    <row r="10" spans="1:20">
      <c r="A10" s="4" t="s">
        <v>49</v>
      </c>
      <c r="B10" s="4" t="s">
        <v>54</v>
      </c>
      <c r="C10" s="102">
        <v>50</v>
      </c>
      <c r="D10" s="143">
        <v>60</v>
      </c>
      <c r="E10" s="79">
        <v>34</v>
      </c>
      <c r="F10" s="144">
        <f t="shared" si="0"/>
        <v>0.68</v>
      </c>
      <c r="G10" s="79">
        <v>27</v>
      </c>
      <c r="H10" s="144">
        <f t="shared" si="1"/>
        <v>0.45</v>
      </c>
      <c r="I10" s="79">
        <v>34</v>
      </c>
      <c r="J10" s="146">
        <f t="shared" si="2"/>
        <v>0.68</v>
      </c>
      <c r="K10" s="79">
        <v>39</v>
      </c>
      <c r="L10" s="146">
        <f t="shared" si="3"/>
        <v>0.78</v>
      </c>
      <c r="M10" s="79">
        <v>25</v>
      </c>
      <c r="N10" s="146">
        <f t="shared" si="4"/>
        <v>0.5</v>
      </c>
      <c r="O10" s="79">
        <v>26</v>
      </c>
      <c r="P10" s="146">
        <f t="shared" si="5"/>
        <v>0.52</v>
      </c>
      <c r="Q10" s="79">
        <v>6</v>
      </c>
      <c r="R10" s="148">
        <f t="shared" si="6"/>
        <v>0.1</v>
      </c>
      <c r="S10" s="79">
        <v>24</v>
      </c>
      <c r="T10" s="148">
        <f t="shared" si="7"/>
        <v>0.4</v>
      </c>
    </row>
    <row r="11" spans="1:20">
      <c r="A11" s="4" t="s">
        <v>40</v>
      </c>
      <c r="B11" s="4" t="s">
        <v>55</v>
      </c>
      <c r="C11" s="102">
        <v>910</v>
      </c>
      <c r="D11" s="143">
        <v>946.66666666666663</v>
      </c>
      <c r="E11" s="79">
        <v>865</v>
      </c>
      <c r="F11" s="144">
        <f t="shared" si="0"/>
        <v>0.9505494505494505</v>
      </c>
      <c r="G11" s="79">
        <v>772</v>
      </c>
      <c r="H11" s="144">
        <f t="shared" si="1"/>
        <v>0.8154929577464789</v>
      </c>
      <c r="I11" s="79">
        <v>843</v>
      </c>
      <c r="J11" s="146">
        <f t="shared" si="2"/>
        <v>0.92637362637362641</v>
      </c>
      <c r="K11" s="79">
        <v>922</v>
      </c>
      <c r="L11" s="146">
        <f t="shared" si="3"/>
        <v>1.0131868131868131</v>
      </c>
      <c r="M11" s="79">
        <v>632</v>
      </c>
      <c r="N11" s="146">
        <f t="shared" si="4"/>
        <v>0.69450549450549448</v>
      </c>
      <c r="O11" s="79">
        <v>795</v>
      </c>
      <c r="P11" s="146">
        <f t="shared" si="5"/>
        <v>0.87362637362637363</v>
      </c>
      <c r="Q11" s="79">
        <v>705</v>
      </c>
      <c r="R11" s="148">
        <f t="shared" si="6"/>
        <v>0.74471830985915499</v>
      </c>
      <c r="S11" s="79">
        <v>804</v>
      </c>
      <c r="T11" s="148">
        <f t="shared" si="7"/>
        <v>0.8492957746478873</v>
      </c>
    </row>
    <row r="12" spans="1:20">
      <c r="A12" s="4" t="s">
        <v>49</v>
      </c>
      <c r="B12" s="4" t="s">
        <v>56</v>
      </c>
      <c r="C12" s="102">
        <v>106</v>
      </c>
      <c r="D12" s="143">
        <v>92</v>
      </c>
      <c r="E12" s="79">
        <v>126</v>
      </c>
      <c r="F12" s="144">
        <f t="shared" si="0"/>
        <v>1.1886792452830188</v>
      </c>
      <c r="G12" s="79">
        <v>106</v>
      </c>
      <c r="H12" s="144">
        <f t="shared" si="1"/>
        <v>1.1521739130434783</v>
      </c>
      <c r="I12" s="79">
        <v>117</v>
      </c>
      <c r="J12" s="146">
        <f t="shared" si="2"/>
        <v>1.1037735849056605</v>
      </c>
      <c r="K12" s="79">
        <v>103</v>
      </c>
      <c r="L12" s="146">
        <f t="shared" si="3"/>
        <v>0.97169811320754718</v>
      </c>
      <c r="M12" s="79">
        <v>98</v>
      </c>
      <c r="N12" s="146">
        <f t="shared" si="4"/>
        <v>0.92452830188679247</v>
      </c>
      <c r="O12" s="79">
        <v>117</v>
      </c>
      <c r="P12" s="146">
        <f t="shared" si="5"/>
        <v>1.1037735849056605</v>
      </c>
      <c r="Q12" s="79">
        <v>94</v>
      </c>
      <c r="R12" s="148">
        <f t="shared" si="6"/>
        <v>1.0217391304347827</v>
      </c>
      <c r="S12" s="79">
        <v>92</v>
      </c>
      <c r="T12" s="148">
        <f t="shared" si="7"/>
        <v>1</v>
      </c>
    </row>
    <row r="13" spans="1:20">
      <c r="A13" s="4" t="s">
        <v>47</v>
      </c>
      <c r="B13" s="4" t="s">
        <v>58</v>
      </c>
      <c r="C13" s="102">
        <v>232</v>
      </c>
      <c r="D13" s="143">
        <v>284.66666666666669</v>
      </c>
      <c r="E13" s="79">
        <v>212</v>
      </c>
      <c r="F13" s="144">
        <f t="shared" si="0"/>
        <v>0.91379310344827591</v>
      </c>
      <c r="G13" s="79">
        <v>218</v>
      </c>
      <c r="H13" s="144">
        <f t="shared" si="1"/>
        <v>0.76580796252927397</v>
      </c>
      <c r="I13" s="79">
        <v>231</v>
      </c>
      <c r="J13" s="146">
        <f t="shared" si="2"/>
        <v>0.99568965517241381</v>
      </c>
      <c r="K13" s="79">
        <v>233</v>
      </c>
      <c r="L13" s="146">
        <f t="shared" si="3"/>
        <v>1.0043103448275863</v>
      </c>
      <c r="M13" s="79">
        <v>163</v>
      </c>
      <c r="N13" s="146">
        <f t="shared" si="4"/>
        <v>0.70258620689655171</v>
      </c>
      <c r="O13" s="79">
        <v>200</v>
      </c>
      <c r="P13" s="146">
        <f t="shared" si="5"/>
        <v>0.86206896551724133</v>
      </c>
      <c r="Q13" s="79">
        <v>201</v>
      </c>
      <c r="R13" s="148">
        <f t="shared" si="6"/>
        <v>0.70608899297423888</v>
      </c>
      <c r="S13" s="79">
        <v>215</v>
      </c>
      <c r="T13" s="148">
        <f t="shared" si="7"/>
        <v>0.75526932084309129</v>
      </c>
    </row>
    <row r="14" spans="1:20">
      <c r="A14" s="4" t="s">
        <v>43</v>
      </c>
      <c r="B14" s="4" t="s">
        <v>59</v>
      </c>
      <c r="C14" s="102">
        <v>391.33333333333331</v>
      </c>
      <c r="D14" s="143">
        <v>392.66666666666669</v>
      </c>
      <c r="E14" s="79">
        <v>304</v>
      </c>
      <c r="F14" s="144">
        <f t="shared" si="0"/>
        <v>0.77683134582623514</v>
      </c>
      <c r="G14" s="79">
        <v>259</v>
      </c>
      <c r="H14" s="144">
        <f t="shared" si="1"/>
        <v>0.65959252971137516</v>
      </c>
      <c r="I14" s="79">
        <v>353</v>
      </c>
      <c r="J14" s="146">
        <f t="shared" si="2"/>
        <v>0.90204429301533229</v>
      </c>
      <c r="K14" s="79">
        <v>364</v>
      </c>
      <c r="L14" s="146">
        <f t="shared" si="3"/>
        <v>0.93015332197614997</v>
      </c>
      <c r="M14" s="79">
        <v>229</v>
      </c>
      <c r="N14" s="146">
        <f t="shared" si="4"/>
        <v>0.58517887563884163</v>
      </c>
      <c r="O14" s="79">
        <v>308</v>
      </c>
      <c r="P14" s="146">
        <f t="shared" si="5"/>
        <v>0.78705281090289614</v>
      </c>
      <c r="Q14" s="79">
        <v>236</v>
      </c>
      <c r="R14" s="148">
        <f t="shared" si="6"/>
        <v>0.60101867572156198</v>
      </c>
      <c r="S14" s="79">
        <v>270</v>
      </c>
      <c r="T14" s="148">
        <f t="shared" si="7"/>
        <v>0.68760611205432931</v>
      </c>
    </row>
    <row r="15" spans="1:20">
      <c r="A15" s="4" t="s">
        <v>43</v>
      </c>
      <c r="B15" s="4" t="s">
        <v>60</v>
      </c>
      <c r="C15" s="102">
        <v>136</v>
      </c>
      <c r="D15" s="143">
        <v>133.33333333333334</v>
      </c>
      <c r="E15" s="79">
        <v>124</v>
      </c>
      <c r="F15" s="144">
        <f t="shared" si="0"/>
        <v>0.91176470588235292</v>
      </c>
      <c r="G15" s="79">
        <v>114</v>
      </c>
      <c r="H15" s="144">
        <f t="shared" si="1"/>
        <v>0.85499999999999998</v>
      </c>
      <c r="I15" s="79">
        <v>139</v>
      </c>
      <c r="J15" s="146">
        <f t="shared" si="2"/>
        <v>1.0220588235294117</v>
      </c>
      <c r="K15" s="79">
        <v>127</v>
      </c>
      <c r="L15" s="146">
        <f t="shared" si="3"/>
        <v>0.93382352941176472</v>
      </c>
      <c r="M15" s="79">
        <v>100</v>
      </c>
      <c r="N15" s="146">
        <f t="shared" si="4"/>
        <v>0.73529411764705888</v>
      </c>
      <c r="O15" s="79">
        <v>128</v>
      </c>
      <c r="P15" s="146">
        <f t="shared" si="5"/>
        <v>0.94117647058823528</v>
      </c>
      <c r="Q15" s="79">
        <v>83</v>
      </c>
      <c r="R15" s="148">
        <f t="shared" si="6"/>
        <v>0.62249999999999994</v>
      </c>
      <c r="S15" s="79">
        <v>110</v>
      </c>
      <c r="T15" s="148">
        <f t="shared" si="7"/>
        <v>0.82499999999999996</v>
      </c>
    </row>
    <row r="16" spans="1:20">
      <c r="A16" s="4" t="s">
        <v>49</v>
      </c>
      <c r="B16" s="4" t="s">
        <v>61</v>
      </c>
      <c r="C16" s="102">
        <v>53.333333333333336</v>
      </c>
      <c r="D16" s="143">
        <v>97.333333333333329</v>
      </c>
      <c r="E16" s="79">
        <v>56</v>
      </c>
      <c r="F16" s="144">
        <f t="shared" si="0"/>
        <v>1.05</v>
      </c>
      <c r="G16" s="79">
        <v>54</v>
      </c>
      <c r="H16" s="144">
        <f t="shared" si="1"/>
        <v>0.5547945205479452</v>
      </c>
      <c r="I16" s="79">
        <v>61</v>
      </c>
      <c r="J16" s="146">
        <f t="shared" si="2"/>
        <v>1.14375</v>
      </c>
      <c r="K16" s="79">
        <v>72</v>
      </c>
      <c r="L16" s="146">
        <f t="shared" si="3"/>
        <v>1.3499999999999999</v>
      </c>
      <c r="M16" s="79">
        <v>38</v>
      </c>
      <c r="N16" s="146">
        <f t="shared" si="4"/>
        <v>0.71250000000000002</v>
      </c>
      <c r="O16" s="79">
        <v>54</v>
      </c>
      <c r="P16" s="146">
        <f t="shared" si="5"/>
        <v>1.0125</v>
      </c>
      <c r="Q16" s="79">
        <v>51</v>
      </c>
      <c r="R16" s="148">
        <f t="shared" si="6"/>
        <v>0.52397260273972601</v>
      </c>
      <c r="S16" s="79">
        <v>53</v>
      </c>
      <c r="T16" s="148">
        <f t="shared" si="7"/>
        <v>0.54452054794520555</v>
      </c>
    </row>
    <row r="17" spans="1:20">
      <c r="A17" s="4" t="s">
        <v>40</v>
      </c>
      <c r="B17" s="4" t="s">
        <v>62</v>
      </c>
      <c r="C17" s="102">
        <v>139.33333333333334</v>
      </c>
      <c r="D17" s="143">
        <v>112.66666666666667</v>
      </c>
      <c r="E17" s="79">
        <v>154</v>
      </c>
      <c r="F17" s="144">
        <f t="shared" si="0"/>
        <v>1.1052631578947367</v>
      </c>
      <c r="G17" s="79">
        <v>131</v>
      </c>
      <c r="H17" s="144">
        <f t="shared" si="1"/>
        <v>1.1627218934911243</v>
      </c>
      <c r="I17" s="79">
        <v>157</v>
      </c>
      <c r="J17" s="146">
        <f t="shared" si="2"/>
        <v>1.1267942583732056</v>
      </c>
      <c r="K17" s="79">
        <v>161</v>
      </c>
      <c r="L17" s="146">
        <f t="shared" si="3"/>
        <v>1.1555023923444976</v>
      </c>
      <c r="M17" s="79">
        <v>120</v>
      </c>
      <c r="N17" s="146">
        <f t="shared" si="4"/>
        <v>0.86124401913875592</v>
      </c>
      <c r="O17" s="79">
        <v>147</v>
      </c>
      <c r="P17" s="146">
        <f t="shared" si="5"/>
        <v>1.0550239234449761</v>
      </c>
      <c r="Q17" s="79">
        <v>130</v>
      </c>
      <c r="R17" s="148">
        <f t="shared" si="6"/>
        <v>1.1538461538461537</v>
      </c>
      <c r="S17" s="79">
        <v>131</v>
      </c>
      <c r="T17" s="148">
        <f t="shared" si="7"/>
        <v>1.1627218934911243</v>
      </c>
    </row>
    <row r="18" spans="1:20">
      <c r="A18" s="4" t="s">
        <v>49</v>
      </c>
      <c r="B18" s="4" t="s">
        <v>63</v>
      </c>
      <c r="C18" s="102">
        <v>1605.3333333333333</v>
      </c>
      <c r="D18" s="143">
        <v>1611.3333333333333</v>
      </c>
      <c r="E18" s="79">
        <v>1314</v>
      </c>
      <c r="F18" s="144">
        <f t="shared" si="0"/>
        <v>0.81852159468438546</v>
      </c>
      <c r="G18" s="79">
        <v>1084</v>
      </c>
      <c r="H18" s="144">
        <f t="shared" si="1"/>
        <v>0.67273479520066204</v>
      </c>
      <c r="I18" s="79">
        <v>1341</v>
      </c>
      <c r="J18" s="146">
        <f t="shared" si="2"/>
        <v>0.83534053156146182</v>
      </c>
      <c r="K18" s="79">
        <v>1347</v>
      </c>
      <c r="L18" s="146">
        <f t="shared" si="3"/>
        <v>0.83907807308970106</v>
      </c>
      <c r="M18" s="79">
        <v>991</v>
      </c>
      <c r="N18" s="146">
        <f t="shared" si="4"/>
        <v>0.61731727574750839</v>
      </c>
      <c r="O18" s="79">
        <v>1268</v>
      </c>
      <c r="P18" s="146">
        <f t="shared" si="5"/>
        <v>0.78986710963455153</v>
      </c>
      <c r="Q18" s="79">
        <v>1014</v>
      </c>
      <c r="R18" s="148">
        <f t="shared" si="6"/>
        <v>0.629292511377741</v>
      </c>
      <c r="S18" s="79">
        <v>1226</v>
      </c>
      <c r="T18" s="148">
        <f t="shared" si="7"/>
        <v>0.76086057095573023</v>
      </c>
    </row>
    <row r="19" spans="1:20">
      <c r="A19" s="4" t="s">
        <v>40</v>
      </c>
      <c r="B19" s="4" t="s">
        <v>64</v>
      </c>
      <c r="C19" s="102">
        <v>3178</v>
      </c>
      <c r="D19" s="143">
        <v>3336.6666666666665</v>
      </c>
      <c r="E19" s="79">
        <v>2495</v>
      </c>
      <c r="F19" s="144">
        <f t="shared" si="0"/>
        <v>0.78508495909376963</v>
      </c>
      <c r="G19" s="79">
        <v>2569</v>
      </c>
      <c r="H19" s="144">
        <f t="shared" si="1"/>
        <v>0.76993006993006996</v>
      </c>
      <c r="I19" s="79">
        <v>2838</v>
      </c>
      <c r="J19" s="146">
        <f t="shared" si="2"/>
        <v>0.89301447451227189</v>
      </c>
      <c r="K19" s="79">
        <v>2838</v>
      </c>
      <c r="L19" s="146">
        <f t="shared" si="3"/>
        <v>0.89301447451227189</v>
      </c>
      <c r="M19" s="79">
        <v>1945</v>
      </c>
      <c r="N19" s="146">
        <f t="shared" si="4"/>
        <v>0.61202013845185654</v>
      </c>
      <c r="O19" s="79">
        <v>2501</v>
      </c>
      <c r="P19" s="146">
        <f t="shared" si="5"/>
        <v>0.78697293895531784</v>
      </c>
      <c r="Q19" s="79">
        <v>2370</v>
      </c>
      <c r="R19" s="148">
        <f t="shared" si="6"/>
        <v>0.71028971028971033</v>
      </c>
      <c r="S19" s="79">
        <v>2795</v>
      </c>
      <c r="T19" s="148">
        <f t="shared" si="7"/>
        <v>0.83766233766233766</v>
      </c>
    </row>
    <row r="20" spans="1:20">
      <c r="A20" s="4" t="s">
        <v>49</v>
      </c>
      <c r="B20" s="4" t="s">
        <v>65</v>
      </c>
      <c r="C20" s="102">
        <v>280</v>
      </c>
      <c r="D20" s="143">
        <v>266</v>
      </c>
      <c r="E20" s="79">
        <v>251</v>
      </c>
      <c r="F20" s="144">
        <f t="shared" si="0"/>
        <v>0.89642857142857146</v>
      </c>
      <c r="G20" s="79">
        <v>234</v>
      </c>
      <c r="H20" s="144">
        <f t="shared" si="1"/>
        <v>0.87969924812030076</v>
      </c>
      <c r="I20" s="79">
        <v>266</v>
      </c>
      <c r="J20" s="146">
        <f t="shared" si="2"/>
        <v>0.95</v>
      </c>
      <c r="K20" s="79">
        <v>259</v>
      </c>
      <c r="L20" s="146">
        <f t="shared" si="3"/>
        <v>0.92500000000000004</v>
      </c>
      <c r="M20" s="79">
        <v>205</v>
      </c>
      <c r="N20" s="146">
        <f t="shared" si="4"/>
        <v>0.7321428571428571</v>
      </c>
      <c r="O20" s="79">
        <v>253</v>
      </c>
      <c r="P20" s="146">
        <f t="shared" si="5"/>
        <v>0.90357142857142858</v>
      </c>
      <c r="Q20" s="79">
        <v>222</v>
      </c>
      <c r="R20" s="148">
        <f t="shared" si="6"/>
        <v>0.83458646616541354</v>
      </c>
      <c r="S20" s="79">
        <v>256</v>
      </c>
      <c r="T20" s="148">
        <f t="shared" si="7"/>
        <v>0.96240601503759393</v>
      </c>
    </row>
    <row r="21" spans="1:20">
      <c r="A21" s="4" t="s">
        <v>47</v>
      </c>
      <c r="B21" s="4" t="s">
        <v>66</v>
      </c>
      <c r="C21" s="102">
        <v>1002</v>
      </c>
      <c r="D21" s="143">
        <v>1040.6666666666667</v>
      </c>
      <c r="E21" s="79">
        <v>822</v>
      </c>
      <c r="F21" s="144">
        <f t="shared" si="0"/>
        <v>0.82035928143712578</v>
      </c>
      <c r="G21" s="79">
        <v>650</v>
      </c>
      <c r="H21" s="144">
        <f t="shared" si="1"/>
        <v>0.62459961563100574</v>
      </c>
      <c r="I21" s="79">
        <v>869</v>
      </c>
      <c r="J21" s="146">
        <f t="shared" si="2"/>
        <v>0.86726546906187629</v>
      </c>
      <c r="K21" s="79">
        <v>872</v>
      </c>
      <c r="L21" s="146">
        <f t="shared" si="3"/>
        <v>0.87025948103792417</v>
      </c>
      <c r="M21" s="79">
        <v>573</v>
      </c>
      <c r="N21" s="146">
        <f t="shared" si="4"/>
        <v>0.57185628742514971</v>
      </c>
      <c r="O21" s="79">
        <v>751</v>
      </c>
      <c r="P21" s="146">
        <f t="shared" si="5"/>
        <v>0.74950099800399206</v>
      </c>
      <c r="Q21" s="79">
        <v>641</v>
      </c>
      <c r="R21" s="148">
        <f t="shared" si="6"/>
        <v>0.61595131326073027</v>
      </c>
      <c r="S21" s="79">
        <v>677</v>
      </c>
      <c r="T21" s="148">
        <f t="shared" si="7"/>
        <v>0.65054452274183217</v>
      </c>
    </row>
    <row r="22" spans="1:20">
      <c r="A22" s="4" t="s">
        <v>43</v>
      </c>
      <c r="B22" s="4" t="s">
        <v>67</v>
      </c>
      <c r="C22" s="102">
        <v>238</v>
      </c>
      <c r="D22" s="143">
        <v>260.66666666666669</v>
      </c>
      <c r="E22" s="79">
        <v>273</v>
      </c>
      <c r="F22" s="144">
        <f t="shared" si="0"/>
        <v>1.1470588235294117</v>
      </c>
      <c r="G22" s="79">
        <v>275</v>
      </c>
      <c r="H22" s="144">
        <f t="shared" si="1"/>
        <v>1.0549872122762147</v>
      </c>
      <c r="I22" s="79">
        <v>272</v>
      </c>
      <c r="J22" s="146">
        <f t="shared" si="2"/>
        <v>1.1428571428571428</v>
      </c>
      <c r="K22" s="79">
        <v>281</v>
      </c>
      <c r="L22" s="146">
        <f t="shared" si="3"/>
        <v>1.180672268907563</v>
      </c>
      <c r="M22" s="79">
        <v>196</v>
      </c>
      <c r="N22" s="146">
        <f t="shared" si="4"/>
        <v>0.82352941176470584</v>
      </c>
      <c r="O22" s="79">
        <v>256</v>
      </c>
      <c r="P22" s="146">
        <f t="shared" si="5"/>
        <v>1.0756302521008403</v>
      </c>
      <c r="Q22" s="79">
        <v>230</v>
      </c>
      <c r="R22" s="148">
        <f t="shared" si="6"/>
        <v>0.88235294117647056</v>
      </c>
      <c r="S22" s="79">
        <v>261</v>
      </c>
      <c r="T22" s="148">
        <f t="shared" si="7"/>
        <v>1.0012787723785166</v>
      </c>
    </row>
    <row r="23" spans="1:20">
      <c r="A23" s="4" t="s">
        <v>40</v>
      </c>
      <c r="B23" s="4" t="s">
        <v>68</v>
      </c>
      <c r="C23" s="102">
        <v>116</v>
      </c>
      <c r="D23" s="143">
        <v>96</v>
      </c>
      <c r="E23" s="79">
        <v>108</v>
      </c>
      <c r="F23" s="144">
        <f t="shared" si="0"/>
        <v>0.93103448275862066</v>
      </c>
      <c r="G23" s="79">
        <v>69</v>
      </c>
      <c r="H23" s="144">
        <f t="shared" si="1"/>
        <v>0.71875</v>
      </c>
      <c r="I23" s="79">
        <v>103</v>
      </c>
      <c r="J23" s="146">
        <f t="shared" si="2"/>
        <v>0.88793103448275867</v>
      </c>
      <c r="K23" s="79">
        <v>99</v>
      </c>
      <c r="L23" s="146">
        <f t="shared" si="3"/>
        <v>0.85344827586206895</v>
      </c>
      <c r="M23" s="79">
        <v>80</v>
      </c>
      <c r="N23" s="146">
        <f t="shared" si="4"/>
        <v>0.68965517241379315</v>
      </c>
      <c r="O23" s="79">
        <v>102</v>
      </c>
      <c r="P23" s="146">
        <f t="shared" si="5"/>
        <v>0.87931034482758619</v>
      </c>
      <c r="Q23" s="79">
        <v>70</v>
      </c>
      <c r="R23" s="148">
        <f t="shared" si="6"/>
        <v>0.72916666666666663</v>
      </c>
      <c r="S23" s="79">
        <v>62</v>
      </c>
      <c r="T23" s="148">
        <f t="shared" si="7"/>
        <v>0.64583333333333337</v>
      </c>
    </row>
    <row r="24" spans="1:20">
      <c r="A24" s="4" t="s">
        <v>49</v>
      </c>
      <c r="B24" s="4" t="s">
        <v>69</v>
      </c>
      <c r="C24" s="102">
        <v>38.666666666666664</v>
      </c>
      <c r="D24" s="143">
        <v>45.333333333333336</v>
      </c>
      <c r="E24" s="79">
        <v>36</v>
      </c>
      <c r="F24" s="144">
        <f t="shared" si="0"/>
        <v>0.93103448275862077</v>
      </c>
      <c r="G24" s="79">
        <v>31</v>
      </c>
      <c r="H24" s="144">
        <f t="shared" si="1"/>
        <v>0.68382352941176472</v>
      </c>
      <c r="I24" s="79">
        <v>36</v>
      </c>
      <c r="J24" s="146">
        <f t="shared" si="2"/>
        <v>0.93103448275862077</v>
      </c>
      <c r="K24" s="79">
        <v>38</v>
      </c>
      <c r="L24" s="146">
        <f t="shared" si="3"/>
        <v>0.98275862068965525</v>
      </c>
      <c r="M24" s="79">
        <v>28</v>
      </c>
      <c r="N24" s="146">
        <f t="shared" si="4"/>
        <v>0.72413793103448276</v>
      </c>
      <c r="O24" s="79">
        <v>37</v>
      </c>
      <c r="P24" s="146">
        <f t="shared" si="5"/>
        <v>0.95689655172413801</v>
      </c>
      <c r="Q24" s="79">
        <v>32</v>
      </c>
      <c r="R24" s="148">
        <f t="shared" si="6"/>
        <v>0.70588235294117641</v>
      </c>
      <c r="S24" s="79">
        <v>33</v>
      </c>
      <c r="T24" s="148">
        <f t="shared" si="7"/>
        <v>0.7279411764705882</v>
      </c>
    </row>
    <row r="25" spans="1:20">
      <c r="A25" s="4" t="s">
        <v>40</v>
      </c>
      <c r="B25" s="4" t="s">
        <v>70</v>
      </c>
      <c r="C25" s="102">
        <v>285.33333333333331</v>
      </c>
      <c r="D25" s="143">
        <v>274</v>
      </c>
      <c r="E25" s="79">
        <v>257</v>
      </c>
      <c r="F25" s="144">
        <f t="shared" si="0"/>
        <v>0.90070093457943934</v>
      </c>
      <c r="G25" s="79">
        <v>215</v>
      </c>
      <c r="H25" s="144">
        <f t="shared" si="1"/>
        <v>0.78467153284671531</v>
      </c>
      <c r="I25" s="79">
        <v>265</v>
      </c>
      <c r="J25" s="146">
        <f t="shared" si="2"/>
        <v>0.92873831775700944</v>
      </c>
      <c r="K25" s="79">
        <v>261</v>
      </c>
      <c r="L25" s="146">
        <f t="shared" si="3"/>
        <v>0.91471962616822433</v>
      </c>
      <c r="M25" s="79">
        <v>199</v>
      </c>
      <c r="N25" s="146">
        <f t="shared" si="4"/>
        <v>0.69742990654205617</v>
      </c>
      <c r="O25" s="79">
        <v>256</v>
      </c>
      <c r="P25" s="146">
        <f t="shared" si="5"/>
        <v>0.89719626168224309</v>
      </c>
      <c r="Q25" s="79">
        <v>193</v>
      </c>
      <c r="R25" s="148">
        <f t="shared" si="6"/>
        <v>0.70437956204379559</v>
      </c>
      <c r="S25" s="79">
        <v>239</v>
      </c>
      <c r="T25" s="148">
        <f t="shared" si="7"/>
        <v>0.87226277372262773</v>
      </c>
    </row>
    <row r="26" spans="1:20">
      <c r="A26" s="4" t="s">
        <v>49</v>
      </c>
      <c r="B26" s="4" t="s">
        <v>71</v>
      </c>
      <c r="C26" s="102">
        <v>62.666666666666664</v>
      </c>
      <c r="D26" s="143">
        <v>61.333333333333336</v>
      </c>
      <c r="E26" s="79">
        <v>66</v>
      </c>
      <c r="F26" s="144">
        <f t="shared" si="0"/>
        <v>1.0531914893617023</v>
      </c>
      <c r="G26" s="79">
        <v>29</v>
      </c>
      <c r="H26" s="144">
        <f t="shared" si="1"/>
        <v>0.47282608695652173</v>
      </c>
      <c r="I26" s="79">
        <v>67</v>
      </c>
      <c r="J26" s="146">
        <f t="shared" si="2"/>
        <v>1.0691489361702129</v>
      </c>
      <c r="K26" s="79">
        <v>66</v>
      </c>
      <c r="L26" s="146">
        <f t="shared" si="3"/>
        <v>1.0531914893617023</v>
      </c>
      <c r="M26" s="79">
        <v>53</v>
      </c>
      <c r="N26" s="146">
        <f t="shared" si="4"/>
        <v>0.84574468085106391</v>
      </c>
      <c r="O26" s="79">
        <v>63</v>
      </c>
      <c r="P26" s="146">
        <f t="shared" si="5"/>
        <v>1.0053191489361704</v>
      </c>
      <c r="Q26" s="79">
        <v>35</v>
      </c>
      <c r="R26" s="148">
        <f t="shared" si="6"/>
        <v>0.57065217391304346</v>
      </c>
      <c r="S26" s="79">
        <v>32</v>
      </c>
      <c r="T26" s="148">
        <f t="shared" si="7"/>
        <v>0.52173913043478259</v>
      </c>
    </row>
    <row r="27" spans="1:20">
      <c r="A27" s="4" t="s">
        <v>43</v>
      </c>
      <c r="B27" s="4" t="s">
        <v>72</v>
      </c>
      <c r="C27" s="102">
        <v>174.66666666666666</v>
      </c>
      <c r="D27" s="143">
        <v>188.66666666666666</v>
      </c>
      <c r="E27" s="79">
        <v>176</v>
      </c>
      <c r="F27" s="144">
        <f t="shared" si="0"/>
        <v>1.0076335877862597</v>
      </c>
      <c r="G27" s="79">
        <v>130</v>
      </c>
      <c r="H27" s="144">
        <f t="shared" si="1"/>
        <v>0.68904593639575973</v>
      </c>
      <c r="I27" s="79">
        <v>176</v>
      </c>
      <c r="J27" s="146">
        <f t="shared" si="2"/>
        <v>1.0076335877862597</v>
      </c>
      <c r="K27" s="79">
        <v>178</v>
      </c>
      <c r="L27" s="146">
        <f t="shared" si="3"/>
        <v>1.0190839694656488</v>
      </c>
      <c r="M27" s="79">
        <v>145</v>
      </c>
      <c r="N27" s="146">
        <f t="shared" si="4"/>
        <v>0.83015267175572527</v>
      </c>
      <c r="O27" s="79">
        <v>184</v>
      </c>
      <c r="P27" s="146">
        <f t="shared" si="5"/>
        <v>1.0534351145038168</v>
      </c>
      <c r="Q27" s="79">
        <v>132</v>
      </c>
      <c r="R27" s="148">
        <f t="shared" si="6"/>
        <v>0.69964664310954072</v>
      </c>
      <c r="S27" s="79">
        <v>131</v>
      </c>
      <c r="T27" s="148">
        <f t="shared" si="7"/>
        <v>0.69434628975265023</v>
      </c>
    </row>
    <row r="28" spans="1:20">
      <c r="A28" s="4" t="s">
        <v>40</v>
      </c>
      <c r="B28" s="4" t="s">
        <v>73</v>
      </c>
      <c r="C28" s="102">
        <v>149.33333333333334</v>
      </c>
      <c r="D28" s="143">
        <v>145.33333333333334</v>
      </c>
      <c r="E28" s="79">
        <v>152</v>
      </c>
      <c r="F28" s="144">
        <f t="shared" si="0"/>
        <v>1.0178571428571428</v>
      </c>
      <c r="G28" s="79">
        <v>97</v>
      </c>
      <c r="H28" s="144">
        <f t="shared" si="1"/>
        <v>0.6674311926605504</v>
      </c>
      <c r="I28" s="79">
        <v>144</v>
      </c>
      <c r="J28" s="146">
        <f t="shared" si="2"/>
        <v>0.96428571428571419</v>
      </c>
      <c r="K28" s="79">
        <v>154</v>
      </c>
      <c r="L28" s="146">
        <f t="shared" si="3"/>
        <v>1.03125</v>
      </c>
      <c r="M28" s="79">
        <v>121</v>
      </c>
      <c r="N28" s="146">
        <f t="shared" si="4"/>
        <v>0.8102678571428571</v>
      </c>
      <c r="O28" s="79">
        <v>147</v>
      </c>
      <c r="P28" s="146">
        <f t="shared" si="5"/>
        <v>0.98437499999999989</v>
      </c>
      <c r="Q28" s="79">
        <v>92</v>
      </c>
      <c r="R28" s="148">
        <f t="shared" si="6"/>
        <v>0.6330275229357798</v>
      </c>
      <c r="S28" s="79">
        <v>111</v>
      </c>
      <c r="T28" s="148">
        <f t="shared" si="7"/>
        <v>0.76376146788990817</v>
      </c>
    </row>
    <row r="29" spans="1:20">
      <c r="A29" s="4" t="s">
        <v>47</v>
      </c>
      <c r="B29" s="4" t="s">
        <v>74</v>
      </c>
      <c r="C29" s="102">
        <v>78</v>
      </c>
      <c r="D29" s="143">
        <v>94.666666666666671</v>
      </c>
      <c r="E29" s="79">
        <v>61</v>
      </c>
      <c r="F29" s="144">
        <f t="shared" si="0"/>
        <v>0.78205128205128205</v>
      </c>
      <c r="G29" s="79">
        <v>94</v>
      </c>
      <c r="H29" s="144">
        <f t="shared" si="1"/>
        <v>0.99295774647887314</v>
      </c>
      <c r="I29" s="79">
        <v>80</v>
      </c>
      <c r="J29" s="146">
        <f t="shared" si="2"/>
        <v>1.0256410256410255</v>
      </c>
      <c r="K29" s="79">
        <v>82</v>
      </c>
      <c r="L29" s="146">
        <f t="shared" si="3"/>
        <v>1.0512820512820513</v>
      </c>
      <c r="M29" s="79">
        <v>47</v>
      </c>
      <c r="N29" s="146">
        <f t="shared" si="4"/>
        <v>0.60256410256410253</v>
      </c>
      <c r="O29" s="79">
        <v>53</v>
      </c>
      <c r="P29" s="146">
        <f t="shared" si="5"/>
        <v>0.67948717948717952</v>
      </c>
      <c r="Q29" s="79">
        <v>95</v>
      </c>
      <c r="R29" s="148">
        <f t="shared" si="6"/>
        <v>1.0035211267605633</v>
      </c>
      <c r="S29" s="79">
        <v>103</v>
      </c>
      <c r="T29" s="148">
        <f t="shared" si="7"/>
        <v>1.0880281690140845</v>
      </c>
    </row>
    <row r="30" spans="1:20">
      <c r="A30" s="4" t="s">
        <v>49</v>
      </c>
      <c r="B30" s="4" t="s">
        <v>75</v>
      </c>
      <c r="C30" s="102">
        <v>266.66666666666669</v>
      </c>
      <c r="D30" s="143">
        <v>271.33333333333331</v>
      </c>
      <c r="E30" s="79">
        <v>209</v>
      </c>
      <c r="F30" s="144">
        <f t="shared" si="0"/>
        <v>0.78374999999999995</v>
      </c>
      <c r="G30" s="79">
        <v>205</v>
      </c>
      <c r="H30" s="144">
        <f t="shared" si="1"/>
        <v>0.75552825552825553</v>
      </c>
      <c r="I30" s="79">
        <v>231</v>
      </c>
      <c r="J30" s="146">
        <f t="shared" si="2"/>
        <v>0.86624999999999996</v>
      </c>
      <c r="K30" s="79">
        <v>237</v>
      </c>
      <c r="L30" s="146">
        <f t="shared" si="3"/>
        <v>0.88874999999999993</v>
      </c>
      <c r="M30" s="79">
        <v>157</v>
      </c>
      <c r="N30" s="146">
        <f t="shared" si="4"/>
        <v>0.58875</v>
      </c>
      <c r="O30" s="79">
        <v>211</v>
      </c>
      <c r="P30" s="146">
        <f t="shared" si="5"/>
        <v>0.7912499999999999</v>
      </c>
      <c r="Q30" s="79">
        <v>192</v>
      </c>
      <c r="R30" s="148">
        <f t="shared" si="6"/>
        <v>0.7076167076167077</v>
      </c>
      <c r="S30" s="79">
        <v>201</v>
      </c>
      <c r="T30" s="148">
        <f t="shared" si="7"/>
        <v>0.74078624078624089</v>
      </c>
    </row>
    <row r="31" spans="1:20">
      <c r="A31" s="4" t="s">
        <v>40</v>
      </c>
      <c r="B31" s="4" t="s">
        <v>76</v>
      </c>
      <c r="C31" s="102">
        <v>1141.3333333333333</v>
      </c>
      <c r="D31" s="143">
        <v>1038</v>
      </c>
      <c r="E31" s="79">
        <v>821</v>
      </c>
      <c r="F31" s="144">
        <f t="shared" si="0"/>
        <v>0.7193341121495328</v>
      </c>
      <c r="G31" s="79">
        <v>760</v>
      </c>
      <c r="H31" s="144">
        <f t="shared" si="1"/>
        <v>0.73217726396917149</v>
      </c>
      <c r="I31" s="79">
        <v>989</v>
      </c>
      <c r="J31" s="146">
        <f t="shared" si="2"/>
        <v>0.86653037383177578</v>
      </c>
      <c r="K31" s="79">
        <v>973</v>
      </c>
      <c r="L31" s="146">
        <f t="shared" si="3"/>
        <v>0.85251168224299068</v>
      </c>
      <c r="M31" s="79">
        <v>706</v>
      </c>
      <c r="N31" s="146">
        <f t="shared" si="4"/>
        <v>0.61857476635514019</v>
      </c>
      <c r="O31" s="79">
        <v>896</v>
      </c>
      <c r="P31" s="146">
        <f t="shared" si="5"/>
        <v>0.7850467289719627</v>
      </c>
      <c r="Q31" s="79">
        <v>697</v>
      </c>
      <c r="R31" s="148">
        <f t="shared" si="6"/>
        <v>0.67148362235067438</v>
      </c>
      <c r="S31" s="79">
        <v>876</v>
      </c>
      <c r="T31" s="148">
        <f t="shared" si="7"/>
        <v>0.84393063583815031</v>
      </c>
    </row>
    <row r="32" spans="1:20">
      <c r="A32" s="4" t="s">
        <v>40</v>
      </c>
      <c r="B32" s="4" t="s">
        <v>77</v>
      </c>
      <c r="C32" s="102">
        <v>253.33333333333334</v>
      </c>
      <c r="D32" s="143">
        <v>236</v>
      </c>
      <c r="E32" s="79">
        <v>250</v>
      </c>
      <c r="F32" s="144">
        <f t="shared" si="0"/>
        <v>0.98684210526315785</v>
      </c>
      <c r="G32" s="79">
        <v>223</v>
      </c>
      <c r="H32" s="144">
        <f t="shared" si="1"/>
        <v>0.94491525423728817</v>
      </c>
      <c r="I32" s="79">
        <v>242</v>
      </c>
      <c r="J32" s="146">
        <f t="shared" si="2"/>
        <v>0.95526315789473681</v>
      </c>
      <c r="K32" s="79">
        <v>255</v>
      </c>
      <c r="L32" s="146">
        <f t="shared" si="3"/>
        <v>1.006578947368421</v>
      </c>
      <c r="M32" s="79">
        <v>170</v>
      </c>
      <c r="N32" s="146">
        <f t="shared" si="4"/>
        <v>0.67105263157894735</v>
      </c>
      <c r="O32" s="79">
        <v>228</v>
      </c>
      <c r="P32" s="146">
        <f t="shared" si="5"/>
        <v>0.89999999999999991</v>
      </c>
      <c r="Q32" s="79">
        <v>155</v>
      </c>
      <c r="R32" s="148">
        <f t="shared" si="6"/>
        <v>0.65677966101694918</v>
      </c>
      <c r="S32" s="79">
        <v>203</v>
      </c>
      <c r="T32" s="148">
        <f t="shared" si="7"/>
        <v>0.86016949152542377</v>
      </c>
    </row>
    <row r="33" spans="1:20">
      <c r="A33" s="4" t="s">
        <v>40</v>
      </c>
      <c r="B33" s="4" t="s">
        <v>78</v>
      </c>
      <c r="C33" s="102">
        <v>104.66666666666667</v>
      </c>
      <c r="D33" s="143">
        <v>106.66666666666667</v>
      </c>
      <c r="E33" s="79">
        <v>90</v>
      </c>
      <c r="F33" s="144">
        <f t="shared" si="0"/>
        <v>0.85987261146496807</v>
      </c>
      <c r="G33" s="79">
        <v>71</v>
      </c>
      <c r="H33" s="144">
        <f t="shared" si="1"/>
        <v>0.66562500000000002</v>
      </c>
      <c r="I33" s="79">
        <v>75</v>
      </c>
      <c r="J33" s="146">
        <f t="shared" si="2"/>
        <v>0.71656050955414008</v>
      </c>
      <c r="K33" s="79">
        <v>79</v>
      </c>
      <c r="L33" s="146">
        <f t="shared" si="3"/>
        <v>0.75477707006369421</v>
      </c>
      <c r="M33" s="79">
        <v>64</v>
      </c>
      <c r="N33" s="146">
        <f t="shared" si="4"/>
        <v>0.61146496815286622</v>
      </c>
      <c r="O33" s="79">
        <v>79</v>
      </c>
      <c r="P33" s="146">
        <f t="shared" si="5"/>
        <v>0.75477707006369421</v>
      </c>
      <c r="Q33" s="79">
        <v>68</v>
      </c>
      <c r="R33" s="148">
        <f t="shared" si="6"/>
        <v>0.63749999999999996</v>
      </c>
      <c r="S33" s="79">
        <v>68</v>
      </c>
      <c r="T33" s="148">
        <f t="shared" si="7"/>
        <v>0.63749999999999996</v>
      </c>
    </row>
    <row r="34" spans="1:20">
      <c r="A34" s="4" t="s">
        <v>49</v>
      </c>
      <c r="B34" s="4" t="s">
        <v>79</v>
      </c>
      <c r="C34" s="102">
        <v>99.333333333333329</v>
      </c>
      <c r="D34" s="143">
        <v>98.666666666666671</v>
      </c>
      <c r="E34" s="79">
        <v>108</v>
      </c>
      <c r="F34" s="144">
        <f t="shared" si="0"/>
        <v>1.087248322147651</v>
      </c>
      <c r="G34" s="79">
        <v>89</v>
      </c>
      <c r="H34" s="144">
        <f t="shared" si="1"/>
        <v>0.90202702702702697</v>
      </c>
      <c r="I34" s="79">
        <v>100</v>
      </c>
      <c r="J34" s="146">
        <f t="shared" si="2"/>
        <v>1.0067114093959733</v>
      </c>
      <c r="K34" s="79">
        <v>105</v>
      </c>
      <c r="L34" s="146">
        <f t="shared" si="3"/>
        <v>1.0570469798657718</v>
      </c>
      <c r="M34" s="79">
        <v>87</v>
      </c>
      <c r="N34" s="146">
        <f t="shared" si="4"/>
        <v>0.87583892617449666</v>
      </c>
      <c r="O34" s="79">
        <v>114</v>
      </c>
      <c r="P34" s="146">
        <f t="shared" si="5"/>
        <v>1.1476510067114094</v>
      </c>
      <c r="Q34" s="79">
        <v>77</v>
      </c>
      <c r="R34" s="148">
        <f t="shared" si="6"/>
        <v>0.78040540540540537</v>
      </c>
      <c r="S34" s="79">
        <v>91</v>
      </c>
      <c r="T34" s="148">
        <f t="shared" si="7"/>
        <v>0.92229729729729726</v>
      </c>
    </row>
    <row r="35" spans="1:20">
      <c r="A35" s="4" t="s">
        <v>49</v>
      </c>
      <c r="B35" s="4" t="s">
        <v>80</v>
      </c>
      <c r="C35" s="102">
        <v>80.666666666666671</v>
      </c>
      <c r="D35" s="143">
        <v>104</v>
      </c>
      <c r="E35" s="79">
        <v>91</v>
      </c>
      <c r="F35" s="144">
        <f t="shared" ref="F35:F66" si="8">E35/C35</f>
        <v>1.1280991735537189</v>
      </c>
      <c r="G35" s="79">
        <v>80</v>
      </c>
      <c r="H35" s="144">
        <f t="shared" ref="H35:H66" si="9">G35/D35</f>
        <v>0.76923076923076927</v>
      </c>
      <c r="I35" s="79">
        <v>87</v>
      </c>
      <c r="J35" s="146">
        <f t="shared" ref="J35:J66" si="10">I35/C35</f>
        <v>1.0785123966942147</v>
      </c>
      <c r="K35" s="79">
        <v>88</v>
      </c>
      <c r="L35" s="146">
        <f t="shared" ref="L35:L66" si="11">K35/C35</f>
        <v>1.0909090909090908</v>
      </c>
      <c r="M35" s="79">
        <v>72</v>
      </c>
      <c r="N35" s="146">
        <f t="shared" ref="N35:N66" si="12">M35/C35</f>
        <v>0.89256198347107429</v>
      </c>
      <c r="O35" s="79">
        <v>91</v>
      </c>
      <c r="P35" s="146">
        <f t="shared" ref="P35:P66" si="13">O35/C35</f>
        <v>1.1280991735537189</v>
      </c>
      <c r="Q35" s="79">
        <v>79</v>
      </c>
      <c r="R35" s="148">
        <f t="shared" ref="R35:R66" si="14">Q35/D35</f>
        <v>0.75961538461538458</v>
      </c>
      <c r="S35" s="79">
        <v>78</v>
      </c>
      <c r="T35" s="148">
        <f t="shared" ref="T35:T66" si="15">S35/D35</f>
        <v>0.75</v>
      </c>
    </row>
    <row r="36" spans="1:20">
      <c r="A36" s="4" t="s">
        <v>49</v>
      </c>
      <c r="B36" s="4" t="s">
        <v>81</v>
      </c>
      <c r="C36" s="102">
        <v>120.66666666666667</v>
      </c>
      <c r="D36" s="143">
        <v>133.33333333333334</v>
      </c>
      <c r="E36" s="79">
        <v>119</v>
      </c>
      <c r="F36" s="144">
        <f t="shared" si="8"/>
        <v>0.98618784530386738</v>
      </c>
      <c r="G36" s="79">
        <v>106</v>
      </c>
      <c r="H36" s="144">
        <f t="shared" si="9"/>
        <v>0.79499999999999993</v>
      </c>
      <c r="I36" s="79">
        <v>125</v>
      </c>
      <c r="J36" s="146">
        <f t="shared" si="10"/>
        <v>1.0359116022099446</v>
      </c>
      <c r="K36" s="79">
        <v>136</v>
      </c>
      <c r="L36" s="146">
        <f t="shared" si="11"/>
        <v>1.1270718232044199</v>
      </c>
      <c r="M36" s="79">
        <v>79</v>
      </c>
      <c r="N36" s="146">
        <f t="shared" si="12"/>
        <v>0.65469613259668502</v>
      </c>
      <c r="O36" s="79">
        <v>104</v>
      </c>
      <c r="P36" s="146">
        <f t="shared" si="13"/>
        <v>0.86187845303867405</v>
      </c>
      <c r="Q36" s="79">
        <v>96</v>
      </c>
      <c r="R36" s="148">
        <f t="shared" si="14"/>
        <v>0.72</v>
      </c>
      <c r="S36" s="79">
        <v>108</v>
      </c>
      <c r="T36" s="148">
        <f t="shared" si="15"/>
        <v>0.80999999999999994</v>
      </c>
    </row>
    <row r="37" spans="1:20">
      <c r="A37" s="4" t="s">
        <v>40</v>
      </c>
      <c r="B37" s="4" t="s">
        <v>82</v>
      </c>
      <c r="C37" s="102">
        <v>89.333333333333329</v>
      </c>
      <c r="D37" s="143">
        <v>102.66666666666667</v>
      </c>
      <c r="E37" s="79">
        <v>82</v>
      </c>
      <c r="F37" s="144">
        <f t="shared" si="8"/>
        <v>0.91791044776119413</v>
      </c>
      <c r="G37" s="79">
        <v>71</v>
      </c>
      <c r="H37" s="144">
        <f t="shared" si="9"/>
        <v>0.69155844155844148</v>
      </c>
      <c r="I37" s="79">
        <v>78</v>
      </c>
      <c r="J37" s="146">
        <f t="shared" si="10"/>
        <v>0.87313432835820903</v>
      </c>
      <c r="K37" s="79">
        <v>81</v>
      </c>
      <c r="L37" s="146">
        <f t="shared" si="11"/>
        <v>0.90671641791044777</v>
      </c>
      <c r="M37" s="79">
        <v>53</v>
      </c>
      <c r="N37" s="146">
        <f t="shared" si="12"/>
        <v>0.59328358208955223</v>
      </c>
      <c r="O37" s="79">
        <v>79</v>
      </c>
      <c r="P37" s="146">
        <f t="shared" si="13"/>
        <v>0.88432835820895528</v>
      </c>
      <c r="Q37" s="79">
        <v>69</v>
      </c>
      <c r="R37" s="148">
        <f t="shared" si="14"/>
        <v>0.67207792207792205</v>
      </c>
      <c r="S37" s="79">
        <v>63</v>
      </c>
      <c r="T37" s="148">
        <f t="shared" si="15"/>
        <v>0.61363636363636365</v>
      </c>
    </row>
    <row r="38" spans="1:20">
      <c r="A38" s="4" t="s">
        <v>49</v>
      </c>
      <c r="B38" s="4" t="s">
        <v>83</v>
      </c>
      <c r="C38" s="102">
        <v>340.66666666666669</v>
      </c>
      <c r="D38" s="143">
        <v>370.66666666666669</v>
      </c>
      <c r="E38" s="79">
        <v>318</v>
      </c>
      <c r="F38" s="144">
        <f t="shared" si="8"/>
        <v>0.933463796477495</v>
      </c>
      <c r="G38" s="79">
        <v>271</v>
      </c>
      <c r="H38" s="144">
        <f t="shared" si="9"/>
        <v>0.73111510791366907</v>
      </c>
      <c r="I38" s="79">
        <v>305</v>
      </c>
      <c r="J38" s="146">
        <f t="shared" si="10"/>
        <v>0.8953033268101761</v>
      </c>
      <c r="K38" s="79">
        <v>338</v>
      </c>
      <c r="L38" s="146">
        <f t="shared" si="11"/>
        <v>0.99217221135029343</v>
      </c>
      <c r="M38" s="79">
        <v>230</v>
      </c>
      <c r="N38" s="146">
        <f t="shared" si="12"/>
        <v>0.6751467710371819</v>
      </c>
      <c r="O38" s="79">
        <v>307</v>
      </c>
      <c r="P38" s="146">
        <f t="shared" si="13"/>
        <v>0.90117416829745589</v>
      </c>
      <c r="Q38" s="79">
        <v>231</v>
      </c>
      <c r="R38" s="148">
        <f t="shared" si="14"/>
        <v>0.62320143884892087</v>
      </c>
      <c r="S38" s="79">
        <v>293</v>
      </c>
      <c r="T38" s="148">
        <f t="shared" si="15"/>
        <v>0.79046762589928055</v>
      </c>
    </row>
    <row r="39" spans="1:20">
      <c r="A39" s="4" t="s">
        <v>40</v>
      </c>
      <c r="B39" s="4" t="s">
        <v>84</v>
      </c>
      <c r="C39" s="102">
        <v>90.666666666666671</v>
      </c>
      <c r="D39" s="143">
        <v>85.333333333333329</v>
      </c>
      <c r="E39" s="79">
        <v>76</v>
      </c>
      <c r="F39" s="144">
        <f t="shared" si="8"/>
        <v>0.83823529411764697</v>
      </c>
      <c r="G39" s="79">
        <v>71</v>
      </c>
      <c r="H39" s="144">
        <f t="shared" si="9"/>
        <v>0.83203125</v>
      </c>
      <c r="I39" s="79">
        <v>90</v>
      </c>
      <c r="J39" s="146">
        <f t="shared" si="10"/>
        <v>0.99264705882352933</v>
      </c>
      <c r="K39" s="79">
        <v>89</v>
      </c>
      <c r="L39" s="146">
        <f t="shared" si="11"/>
        <v>0.98161764705882348</v>
      </c>
      <c r="M39" s="79">
        <v>59</v>
      </c>
      <c r="N39" s="146">
        <f t="shared" si="12"/>
        <v>0.65073529411764708</v>
      </c>
      <c r="O39" s="79">
        <v>75</v>
      </c>
      <c r="P39" s="146">
        <f t="shared" si="13"/>
        <v>0.82720588235294112</v>
      </c>
      <c r="Q39" s="79">
        <v>77</v>
      </c>
      <c r="R39" s="148">
        <f t="shared" si="14"/>
        <v>0.90234375</v>
      </c>
      <c r="S39" s="79">
        <v>77</v>
      </c>
      <c r="T39" s="148">
        <f t="shared" si="15"/>
        <v>0.90234375</v>
      </c>
    </row>
    <row r="40" spans="1:20">
      <c r="A40" s="4" t="s">
        <v>49</v>
      </c>
      <c r="B40" s="4" t="s">
        <v>85</v>
      </c>
      <c r="C40" s="102">
        <v>285.33333333333331</v>
      </c>
      <c r="D40" s="143">
        <v>273.33333333333331</v>
      </c>
      <c r="E40" s="79">
        <v>242</v>
      </c>
      <c r="F40" s="144">
        <f t="shared" si="8"/>
        <v>0.84813084112149539</v>
      </c>
      <c r="G40" s="79">
        <v>214</v>
      </c>
      <c r="H40" s="144">
        <f t="shared" si="9"/>
        <v>0.78292682926829271</v>
      </c>
      <c r="I40" s="79">
        <v>233</v>
      </c>
      <c r="J40" s="146">
        <f t="shared" si="10"/>
        <v>0.81658878504672905</v>
      </c>
      <c r="K40" s="79">
        <v>250</v>
      </c>
      <c r="L40" s="146">
        <f t="shared" si="11"/>
        <v>0.87616822429906549</v>
      </c>
      <c r="M40" s="79">
        <v>171</v>
      </c>
      <c r="N40" s="146">
        <f t="shared" si="12"/>
        <v>0.59929906542056077</v>
      </c>
      <c r="O40" s="79">
        <v>228</v>
      </c>
      <c r="P40" s="146">
        <f t="shared" si="13"/>
        <v>0.7990654205607477</v>
      </c>
      <c r="Q40" s="79">
        <v>178</v>
      </c>
      <c r="R40" s="148">
        <f t="shared" si="14"/>
        <v>0.65121951219512197</v>
      </c>
      <c r="S40" s="79">
        <v>192</v>
      </c>
      <c r="T40" s="148">
        <f t="shared" si="15"/>
        <v>0.70243902439024397</v>
      </c>
    </row>
    <row r="41" spans="1:20">
      <c r="A41" s="4" t="s">
        <v>43</v>
      </c>
      <c r="B41" s="4" t="s">
        <v>86</v>
      </c>
      <c r="C41" s="102">
        <v>308</v>
      </c>
      <c r="D41" s="143">
        <v>296.66666666666669</v>
      </c>
      <c r="E41" s="79">
        <v>277</v>
      </c>
      <c r="F41" s="144">
        <f t="shared" si="8"/>
        <v>0.89935064935064934</v>
      </c>
      <c r="G41" s="79">
        <v>278</v>
      </c>
      <c r="H41" s="144">
        <f t="shared" si="9"/>
        <v>0.93707865168539317</v>
      </c>
      <c r="I41" s="79">
        <v>296</v>
      </c>
      <c r="J41" s="146">
        <f t="shared" si="10"/>
        <v>0.96103896103896103</v>
      </c>
      <c r="K41" s="79">
        <v>300</v>
      </c>
      <c r="L41" s="146">
        <f t="shared" si="11"/>
        <v>0.97402597402597402</v>
      </c>
      <c r="M41" s="79">
        <v>228</v>
      </c>
      <c r="N41" s="146">
        <f t="shared" si="12"/>
        <v>0.74025974025974028</v>
      </c>
      <c r="O41" s="79">
        <v>270</v>
      </c>
      <c r="P41" s="146">
        <f t="shared" si="13"/>
        <v>0.87662337662337664</v>
      </c>
      <c r="Q41" s="79">
        <v>237</v>
      </c>
      <c r="R41" s="148">
        <f t="shared" si="14"/>
        <v>0.79887640449438202</v>
      </c>
      <c r="S41" s="79">
        <v>268</v>
      </c>
      <c r="T41" s="148">
        <f t="shared" si="15"/>
        <v>0.90337078651685387</v>
      </c>
    </row>
    <row r="42" spans="1:20">
      <c r="A42" s="4" t="s">
        <v>49</v>
      </c>
      <c r="B42" s="4" t="s">
        <v>87</v>
      </c>
      <c r="C42" s="102">
        <v>90.666666666666671</v>
      </c>
      <c r="D42" s="143">
        <v>104.66666666666667</v>
      </c>
      <c r="E42" s="79">
        <v>83</v>
      </c>
      <c r="F42" s="144">
        <f t="shared" si="8"/>
        <v>0.9154411764705882</v>
      </c>
      <c r="G42" s="79">
        <v>85</v>
      </c>
      <c r="H42" s="144">
        <f t="shared" si="9"/>
        <v>0.81210191082802541</v>
      </c>
      <c r="I42" s="79">
        <v>69</v>
      </c>
      <c r="J42" s="146">
        <f t="shared" si="10"/>
        <v>0.76102941176470584</v>
      </c>
      <c r="K42" s="79">
        <v>48</v>
      </c>
      <c r="L42" s="146">
        <f t="shared" si="11"/>
        <v>0.52941176470588236</v>
      </c>
      <c r="M42" s="79">
        <v>67</v>
      </c>
      <c r="N42" s="146">
        <f t="shared" si="12"/>
        <v>0.73897058823529405</v>
      </c>
      <c r="O42" s="79">
        <v>85</v>
      </c>
      <c r="P42" s="146">
        <f t="shared" si="13"/>
        <v>0.9375</v>
      </c>
      <c r="Q42" s="79">
        <v>81</v>
      </c>
      <c r="R42" s="148">
        <f t="shared" si="14"/>
        <v>0.77388535031847128</v>
      </c>
      <c r="S42" s="79">
        <v>89</v>
      </c>
      <c r="T42" s="148">
        <f t="shared" si="15"/>
        <v>0.85031847133757954</v>
      </c>
    </row>
    <row r="43" spans="1:20">
      <c r="A43" s="4" t="s">
        <v>40</v>
      </c>
      <c r="B43" s="4" t="s">
        <v>88</v>
      </c>
      <c r="C43" s="102">
        <v>105.33333333333333</v>
      </c>
      <c r="D43" s="143">
        <v>94.666666666666671</v>
      </c>
      <c r="E43" s="79">
        <v>76</v>
      </c>
      <c r="F43" s="144">
        <f t="shared" si="8"/>
        <v>0.72151898734177222</v>
      </c>
      <c r="G43" s="79">
        <v>78</v>
      </c>
      <c r="H43" s="144">
        <f t="shared" si="9"/>
        <v>0.823943661971831</v>
      </c>
      <c r="I43" s="79">
        <v>85</v>
      </c>
      <c r="J43" s="146">
        <f t="shared" si="10"/>
        <v>0.80696202531645578</v>
      </c>
      <c r="K43" s="79">
        <v>89</v>
      </c>
      <c r="L43" s="146">
        <f t="shared" si="11"/>
        <v>0.84493670886075956</v>
      </c>
      <c r="M43" s="79">
        <v>62</v>
      </c>
      <c r="N43" s="146">
        <f t="shared" si="12"/>
        <v>0.58860759493670889</v>
      </c>
      <c r="O43" s="79">
        <v>77</v>
      </c>
      <c r="P43" s="146">
        <f t="shared" si="13"/>
        <v>0.73101265822784811</v>
      </c>
      <c r="Q43" s="79">
        <v>87</v>
      </c>
      <c r="R43" s="148">
        <f t="shared" si="14"/>
        <v>0.91901408450704225</v>
      </c>
      <c r="S43" s="79">
        <v>85</v>
      </c>
      <c r="T43" s="148">
        <f t="shared" si="15"/>
        <v>0.89788732394366189</v>
      </c>
    </row>
    <row r="44" spans="1:20">
      <c r="A44" s="4" t="s">
        <v>40</v>
      </c>
      <c r="B44" s="4" t="s">
        <v>89</v>
      </c>
      <c r="C44" s="102">
        <v>64.666666666666671</v>
      </c>
      <c r="D44" s="143">
        <v>88.666666666666671</v>
      </c>
      <c r="E44" s="79">
        <v>92</v>
      </c>
      <c r="F44" s="144">
        <f t="shared" si="8"/>
        <v>1.4226804123711339</v>
      </c>
      <c r="G44" s="79">
        <v>56</v>
      </c>
      <c r="H44" s="144">
        <f t="shared" si="9"/>
        <v>0.63157894736842102</v>
      </c>
      <c r="I44" s="79">
        <v>84</v>
      </c>
      <c r="J44" s="146">
        <f t="shared" si="10"/>
        <v>1.2989690721649483</v>
      </c>
      <c r="K44" s="79">
        <v>84</v>
      </c>
      <c r="L44" s="146">
        <f t="shared" si="11"/>
        <v>1.2989690721649483</v>
      </c>
      <c r="M44" s="79">
        <v>66</v>
      </c>
      <c r="N44" s="146">
        <f t="shared" si="12"/>
        <v>1.0206185567010309</v>
      </c>
      <c r="O44" s="79">
        <v>88</v>
      </c>
      <c r="P44" s="146">
        <f t="shared" si="13"/>
        <v>1.3608247422680411</v>
      </c>
      <c r="Q44" s="79">
        <v>46</v>
      </c>
      <c r="R44" s="148">
        <f t="shared" si="14"/>
        <v>0.51879699248120303</v>
      </c>
      <c r="S44" s="79">
        <v>56</v>
      </c>
      <c r="T44" s="148">
        <f t="shared" si="15"/>
        <v>0.63157894736842102</v>
      </c>
    </row>
    <row r="45" spans="1:20">
      <c r="A45" s="4" t="s">
        <v>47</v>
      </c>
      <c r="B45" s="4" t="s">
        <v>90</v>
      </c>
      <c r="C45" s="102">
        <v>1752</v>
      </c>
      <c r="D45" s="143">
        <v>1634.6666666666667</v>
      </c>
      <c r="E45" s="79">
        <v>1480</v>
      </c>
      <c r="F45" s="144">
        <f t="shared" si="8"/>
        <v>0.84474885844748859</v>
      </c>
      <c r="G45" s="79">
        <v>1170</v>
      </c>
      <c r="H45" s="144">
        <f t="shared" si="9"/>
        <v>0.715742251223491</v>
      </c>
      <c r="I45" s="79">
        <v>1442</v>
      </c>
      <c r="J45" s="146">
        <f t="shared" si="10"/>
        <v>0.8230593607305936</v>
      </c>
      <c r="K45" s="79">
        <v>1524</v>
      </c>
      <c r="L45" s="146">
        <f t="shared" si="11"/>
        <v>0.86986301369863017</v>
      </c>
      <c r="M45" s="79">
        <v>1074</v>
      </c>
      <c r="N45" s="146">
        <f t="shared" si="12"/>
        <v>0.61301369863013699</v>
      </c>
      <c r="O45" s="79">
        <v>1422</v>
      </c>
      <c r="P45" s="146">
        <f t="shared" si="13"/>
        <v>0.81164383561643838</v>
      </c>
      <c r="Q45" s="79">
        <v>993</v>
      </c>
      <c r="R45" s="148">
        <f t="shared" si="14"/>
        <v>0.60746329526916798</v>
      </c>
      <c r="S45" s="79">
        <v>1235</v>
      </c>
      <c r="T45" s="148">
        <f t="shared" si="15"/>
        <v>0.75550570962479602</v>
      </c>
    </row>
    <row r="46" spans="1:20">
      <c r="A46" s="4" t="s">
        <v>47</v>
      </c>
      <c r="B46" s="4" t="s">
        <v>91</v>
      </c>
      <c r="C46" s="102">
        <v>92</v>
      </c>
      <c r="D46" s="143">
        <v>110.66666666666667</v>
      </c>
      <c r="E46" s="79">
        <v>85</v>
      </c>
      <c r="F46" s="144">
        <f t="shared" si="8"/>
        <v>0.92391304347826086</v>
      </c>
      <c r="G46" s="79">
        <v>114</v>
      </c>
      <c r="H46" s="144">
        <f t="shared" si="9"/>
        <v>1.0301204819277108</v>
      </c>
      <c r="I46" s="79">
        <v>70</v>
      </c>
      <c r="J46" s="146">
        <f t="shared" si="10"/>
        <v>0.76086956521739135</v>
      </c>
      <c r="K46" s="79">
        <v>76</v>
      </c>
      <c r="L46" s="146">
        <f t="shared" si="11"/>
        <v>0.82608695652173914</v>
      </c>
      <c r="M46" s="79">
        <v>54</v>
      </c>
      <c r="N46" s="146">
        <f t="shared" si="12"/>
        <v>0.58695652173913049</v>
      </c>
      <c r="O46" s="79">
        <v>82</v>
      </c>
      <c r="P46" s="146">
        <f t="shared" si="13"/>
        <v>0.89130434782608692</v>
      </c>
      <c r="Q46" s="79">
        <v>88</v>
      </c>
      <c r="R46" s="148">
        <f t="shared" si="14"/>
        <v>0.79518072289156627</v>
      </c>
      <c r="S46" s="79">
        <v>84</v>
      </c>
      <c r="T46" s="148">
        <f t="shared" si="15"/>
        <v>0.75903614457831325</v>
      </c>
    </row>
    <row r="47" spans="1:20">
      <c r="A47" s="4" t="s">
        <v>49</v>
      </c>
      <c r="B47" s="4" t="s">
        <v>92</v>
      </c>
      <c r="C47" s="102">
        <v>379.33333333333331</v>
      </c>
      <c r="D47" s="143">
        <v>386</v>
      </c>
      <c r="E47" s="79">
        <v>373</v>
      </c>
      <c r="F47" s="144">
        <f t="shared" si="8"/>
        <v>0.98330404217926193</v>
      </c>
      <c r="G47" s="79">
        <v>300</v>
      </c>
      <c r="H47" s="144">
        <f t="shared" si="9"/>
        <v>0.77720207253886009</v>
      </c>
      <c r="I47" s="79">
        <v>314</v>
      </c>
      <c r="J47" s="146">
        <f t="shared" si="10"/>
        <v>0.82776801405975398</v>
      </c>
      <c r="K47" s="79">
        <v>357</v>
      </c>
      <c r="L47" s="146">
        <f t="shared" si="11"/>
        <v>0.9411247803163445</v>
      </c>
      <c r="M47" s="79">
        <v>252</v>
      </c>
      <c r="N47" s="146">
        <f t="shared" si="12"/>
        <v>0.66432337434094901</v>
      </c>
      <c r="O47" s="79">
        <v>347</v>
      </c>
      <c r="P47" s="146">
        <f t="shared" si="13"/>
        <v>0.91476274165202109</v>
      </c>
      <c r="Q47" s="79">
        <v>238</v>
      </c>
      <c r="R47" s="148">
        <f t="shared" si="14"/>
        <v>0.61658031088082899</v>
      </c>
      <c r="S47" s="79">
        <v>300</v>
      </c>
      <c r="T47" s="148">
        <f t="shared" si="15"/>
        <v>0.77720207253886009</v>
      </c>
    </row>
    <row r="48" spans="1:20">
      <c r="A48" s="4" t="s">
        <v>40</v>
      </c>
      <c r="B48" s="4" t="s">
        <v>93</v>
      </c>
      <c r="C48" s="102">
        <v>131.33333333333334</v>
      </c>
      <c r="D48" s="143">
        <v>157.33333333333334</v>
      </c>
      <c r="E48" s="79">
        <v>120</v>
      </c>
      <c r="F48" s="144">
        <f t="shared" si="8"/>
        <v>0.91370558375634514</v>
      </c>
      <c r="G48" s="79">
        <v>117</v>
      </c>
      <c r="H48" s="144">
        <f t="shared" si="9"/>
        <v>0.74364406779661008</v>
      </c>
      <c r="I48" s="79">
        <v>128</v>
      </c>
      <c r="J48" s="146">
        <f t="shared" si="10"/>
        <v>0.97461928934010145</v>
      </c>
      <c r="K48" s="79">
        <v>133</v>
      </c>
      <c r="L48" s="146">
        <f t="shared" si="11"/>
        <v>1.0126903553299491</v>
      </c>
      <c r="M48" s="79">
        <v>84</v>
      </c>
      <c r="N48" s="146">
        <f t="shared" si="12"/>
        <v>0.63959390862944154</v>
      </c>
      <c r="O48" s="79">
        <v>113</v>
      </c>
      <c r="P48" s="146">
        <f t="shared" si="13"/>
        <v>0.86040609137055835</v>
      </c>
      <c r="Q48" s="79">
        <v>116</v>
      </c>
      <c r="R48" s="148">
        <f t="shared" si="14"/>
        <v>0.73728813559322026</v>
      </c>
      <c r="S48" s="79">
        <v>115</v>
      </c>
      <c r="T48" s="148">
        <f t="shared" si="15"/>
        <v>0.73093220338983045</v>
      </c>
    </row>
    <row r="49" spans="1:20">
      <c r="A49" s="4" t="s">
        <v>47</v>
      </c>
      <c r="B49" s="4" t="s">
        <v>94</v>
      </c>
      <c r="C49" s="102">
        <v>96.666666666666671</v>
      </c>
      <c r="D49" s="143">
        <v>109.33333333333333</v>
      </c>
      <c r="E49" s="79">
        <v>110</v>
      </c>
      <c r="F49" s="144">
        <f t="shared" si="8"/>
        <v>1.1379310344827587</v>
      </c>
      <c r="G49" s="79">
        <v>78</v>
      </c>
      <c r="H49" s="144">
        <f t="shared" si="9"/>
        <v>0.71341463414634154</v>
      </c>
      <c r="I49" s="79">
        <v>110</v>
      </c>
      <c r="J49" s="146">
        <f t="shared" si="10"/>
        <v>1.1379310344827587</v>
      </c>
      <c r="K49" s="79">
        <v>114</v>
      </c>
      <c r="L49" s="146">
        <f t="shared" si="11"/>
        <v>1.1793103448275861</v>
      </c>
      <c r="M49" s="79">
        <v>79</v>
      </c>
      <c r="N49" s="146">
        <f t="shared" si="12"/>
        <v>0.8172413793103448</v>
      </c>
      <c r="O49" s="79">
        <v>98</v>
      </c>
      <c r="P49" s="146">
        <f t="shared" si="13"/>
        <v>1.0137931034482759</v>
      </c>
      <c r="Q49" s="79">
        <v>78</v>
      </c>
      <c r="R49" s="148">
        <f t="shared" si="14"/>
        <v>0.71341463414634154</v>
      </c>
      <c r="S49" s="79">
        <v>74</v>
      </c>
      <c r="T49" s="148">
        <f t="shared" si="15"/>
        <v>0.67682926829268297</v>
      </c>
    </row>
    <row r="50" spans="1:20">
      <c r="A50" s="4" t="s">
        <v>49</v>
      </c>
      <c r="B50" s="4" t="s">
        <v>95</v>
      </c>
      <c r="C50" s="102">
        <v>176</v>
      </c>
      <c r="D50" s="143">
        <v>184</v>
      </c>
      <c r="E50" s="79">
        <v>177</v>
      </c>
      <c r="F50" s="144">
        <f t="shared" si="8"/>
        <v>1.0056818181818181</v>
      </c>
      <c r="G50" s="79">
        <v>132</v>
      </c>
      <c r="H50" s="144">
        <f t="shared" si="9"/>
        <v>0.71739130434782605</v>
      </c>
      <c r="I50" s="79">
        <v>193</v>
      </c>
      <c r="J50" s="146">
        <f t="shared" si="10"/>
        <v>1.0965909090909092</v>
      </c>
      <c r="K50" s="79">
        <v>191</v>
      </c>
      <c r="L50" s="146">
        <f t="shared" si="11"/>
        <v>1.0852272727272727</v>
      </c>
      <c r="M50" s="79">
        <v>146</v>
      </c>
      <c r="N50" s="146">
        <f t="shared" si="12"/>
        <v>0.82954545454545459</v>
      </c>
      <c r="O50" s="79">
        <v>181</v>
      </c>
      <c r="P50" s="146">
        <f t="shared" si="13"/>
        <v>1.0284090909090908</v>
      </c>
      <c r="Q50" s="79">
        <v>128</v>
      </c>
      <c r="R50" s="148">
        <f t="shared" si="14"/>
        <v>0.69565217391304346</v>
      </c>
      <c r="S50" s="79">
        <v>152</v>
      </c>
      <c r="T50" s="148">
        <f t="shared" si="15"/>
        <v>0.82608695652173914</v>
      </c>
    </row>
    <row r="51" spans="1:20">
      <c r="A51" s="4" t="s">
        <v>43</v>
      </c>
      <c r="B51" s="4" t="s">
        <v>96</v>
      </c>
      <c r="C51" s="102">
        <v>154</v>
      </c>
      <c r="D51" s="143">
        <v>185.33333333333334</v>
      </c>
      <c r="E51" s="79">
        <v>147</v>
      </c>
      <c r="F51" s="144">
        <f t="shared" si="8"/>
        <v>0.95454545454545459</v>
      </c>
      <c r="G51" s="79">
        <v>171</v>
      </c>
      <c r="H51" s="144">
        <f t="shared" si="9"/>
        <v>0.92266187050359705</v>
      </c>
      <c r="I51" s="79">
        <v>152</v>
      </c>
      <c r="J51" s="146">
        <f t="shared" si="10"/>
        <v>0.98701298701298701</v>
      </c>
      <c r="K51" s="79">
        <v>159</v>
      </c>
      <c r="L51" s="146">
        <f t="shared" si="11"/>
        <v>1.0324675324675325</v>
      </c>
      <c r="M51" s="79">
        <v>114</v>
      </c>
      <c r="N51" s="146">
        <f t="shared" si="12"/>
        <v>0.74025974025974028</v>
      </c>
      <c r="O51" s="79">
        <v>147</v>
      </c>
      <c r="P51" s="146">
        <f t="shared" si="13"/>
        <v>0.95454545454545459</v>
      </c>
      <c r="Q51" s="79">
        <v>173</v>
      </c>
      <c r="R51" s="148">
        <f t="shared" si="14"/>
        <v>0.93345323741007191</v>
      </c>
      <c r="S51" s="79">
        <v>187</v>
      </c>
      <c r="T51" s="148">
        <f t="shared" si="15"/>
        <v>1.0089928057553956</v>
      </c>
    </row>
    <row r="52" spans="1:20">
      <c r="A52" s="4" t="s">
        <v>43</v>
      </c>
      <c r="B52" s="4" t="s">
        <v>97</v>
      </c>
      <c r="C52" s="102">
        <v>46.666666666666664</v>
      </c>
      <c r="D52" s="143">
        <v>64.666666666666671</v>
      </c>
      <c r="E52" s="79">
        <v>43</v>
      </c>
      <c r="F52" s="144">
        <f t="shared" si="8"/>
        <v>0.92142857142857149</v>
      </c>
      <c r="G52" s="79">
        <v>31</v>
      </c>
      <c r="H52" s="144">
        <f t="shared" si="9"/>
        <v>0.47938144329896903</v>
      </c>
      <c r="I52" s="79">
        <v>31</v>
      </c>
      <c r="J52" s="146">
        <f t="shared" si="10"/>
        <v>0.66428571428571437</v>
      </c>
      <c r="K52" s="79">
        <v>26</v>
      </c>
      <c r="L52" s="146">
        <f t="shared" si="11"/>
        <v>0.55714285714285716</v>
      </c>
      <c r="M52" s="79">
        <v>29</v>
      </c>
      <c r="N52" s="146">
        <f t="shared" si="12"/>
        <v>0.62142857142857144</v>
      </c>
      <c r="O52" s="79">
        <v>41</v>
      </c>
      <c r="P52" s="146">
        <f t="shared" si="13"/>
        <v>0.87857142857142867</v>
      </c>
      <c r="Q52" s="79">
        <v>32</v>
      </c>
      <c r="R52" s="148">
        <f t="shared" si="14"/>
        <v>0.49484536082474223</v>
      </c>
      <c r="S52" s="79">
        <v>43</v>
      </c>
      <c r="T52" s="148">
        <f t="shared" si="15"/>
        <v>0.66494845360824739</v>
      </c>
    </row>
    <row r="53" spans="1:20">
      <c r="A53" s="4" t="s">
        <v>49</v>
      </c>
      <c r="B53" s="4" t="s">
        <v>98</v>
      </c>
      <c r="C53" s="102">
        <v>146</v>
      </c>
      <c r="D53" s="143">
        <v>183.33333333333334</v>
      </c>
      <c r="E53" s="79">
        <v>162</v>
      </c>
      <c r="F53" s="144">
        <f t="shared" si="8"/>
        <v>1.1095890410958904</v>
      </c>
      <c r="G53" s="79">
        <v>203</v>
      </c>
      <c r="H53" s="144">
        <f t="shared" si="9"/>
        <v>1.1072727272727272</v>
      </c>
      <c r="I53" s="79">
        <v>154</v>
      </c>
      <c r="J53" s="146">
        <f t="shared" si="10"/>
        <v>1.0547945205479452</v>
      </c>
      <c r="K53" s="79">
        <v>168</v>
      </c>
      <c r="L53" s="146">
        <f t="shared" si="11"/>
        <v>1.1506849315068493</v>
      </c>
      <c r="M53" s="79">
        <v>134</v>
      </c>
      <c r="N53" s="146">
        <f t="shared" si="12"/>
        <v>0.9178082191780822</v>
      </c>
      <c r="O53" s="79">
        <v>161</v>
      </c>
      <c r="P53" s="146">
        <f t="shared" si="13"/>
        <v>1.1027397260273972</v>
      </c>
      <c r="Q53" s="79">
        <v>135</v>
      </c>
      <c r="R53" s="148">
        <f t="shared" si="14"/>
        <v>0.73636363636363633</v>
      </c>
      <c r="S53" s="79">
        <v>143</v>
      </c>
      <c r="T53" s="148">
        <f t="shared" si="15"/>
        <v>0.77999999999999992</v>
      </c>
    </row>
    <row r="54" spans="1:20">
      <c r="A54" s="4" t="s">
        <v>49</v>
      </c>
      <c r="B54" s="4" t="s">
        <v>99</v>
      </c>
      <c r="C54" s="102">
        <v>96.666666666666671</v>
      </c>
      <c r="D54" s="143">
        <v>101.33333333333333</v>
      </c>
      <c r="E54" s="79">
        <v>109</v>
      </c>
      <c r="F54" s="144">
        <f t="shared" si="8"/>
        <v>1.1275862068965516</v>
      </c>
      <c r="G54" s="79">
        <v>123</v>
      </c>
      <c r="H54" s="144">
        <f t="shared" si="9"/>
        <v>1.2138157894736843</v>
      </c>
      <c r="I54" s="79">
        <v>114</v>
      </c>
      <c r="J54" s="146">
        <f t="shared" si="10"/>
        <v>1.1793103448275861</v>
      </c>
      <c r="K54" s="79">
        <v>116</v>
      </c>
      <c r="L54" s="146">
        <f t="shared" si="11"/>
        <v>1.2</v>
      </c>
      <c r="M54" s="79">
        <v>65</v>
      </c>
      <c r="N54" s="146">
        <f t="shared" si="12"/>
        <v>0.67241379310344829</v>
      </c>
      <c r="O54" s="79">
        <v>106</v>
      </c>
      <c r="P54" s="146">
        <f t="shared" si="13"/>
        <v>1.096551724137931</v>
      </c>
      <c r="Q54" s="79">
        <v>118</v>
      </c>
      <c r="R54" s="148">
        <f t="shared" si="14"/>
        <v>1.1644736842105263</v>
      </c>
      <c r="S54" s="79">
        <v>125</v>
      </c>
      <c r="T54" s="148">
        <f t="shared" si="15"/>
        <v>1.2335526315789473</v>
      </c>
    </row>
    <row r="55" spans="1:20">
      <c r="A55" s="4" t="s">
        <v>43</v>
      </c>
      <c r="B55" s="4" t="s">
        <v>100</v>
      </c>
      <c r="C55" s="102">
        <v>440</v>
      </c>
      <c r="D55" s="143">
        <v>437.33333333333331</v>
      </c>
      <c r="E55" s="79">
        <v>446</v>
      </c>
      <c r="F55" s="144">
        <f t="shared" si="8"/>
        <v>1.0136363636363637</v>
      </c>
      <c r="G55" s="79">
        <v>386</v>
      </c>
      <c r="H55" s="144">
        <f t="shared" si="9"/>
        <v>0.88262195121951226</v>
      </c>
      <c r="I55" s="79">
        <v>430</v>
      </c>
      <c r="J55" s="146">
        <f t="shared" si="10"/>
        <v>0.97727272727272729</v>
      </c>
      <c r="K55" s="79">
        <v>438</v>
      </c>
      <c r="L55" s="146">
        <f t="shared" si="11"/>
        <v>0.99545454545454548</v>
      </c>
      <c r="M55" s="79">
        <v>332</v>
      </c>
      <c r="N55" s="146">
        <f t="shared" si="12"/>
        <v>0.75454545454545452</v>
      </c>
      <c r="O55" s="79">
        <v>415</v>
      </c>
      <c r="P55" s="146">
        <f t="shared" si="13"/>
        <v>0.94318181818181823</v>
      </c>
      <c r="Q55" s="79">
        <v>318</v>
      </c>
      <c r="R55" s="148">
        <f t="shared" si="14"/>
        <v>0.72713414634146345</v>
      </c>
      <c r="S55" s="79">
        <v>375</v>
      </c>
      <c r="T55" s="148">
        <f t="shared" si="15"/>
        <v>0.85746951219512202</v>
      </c>
    </row>
    <row r="56" spans="1:20">
      <c r="A56" s="4" t="s">
        <v>47</v>
      </c>
      <c r="B56" s="4" t="s">
        <v>101</v>
      </c>
      <c r="C56" s="102">
        <v>133.33333333333334</v>
      </c>
      <c r="D56" s="143">
        <v>162.66666666666666</v>
      </c>
      <c r="E56" s="79">
        <v>155</v>
      </c>
      <c r="F56" s="144">
        <f t="shared" si="8"/>
        <v>1.1624999999999999</v>
      </c>
      <c r="G56" s="79">
        <v>118</v>
      </c>
      <c r="H56" s="144">
        <f t="shared" si="9"/>
        <v>0.72540983606557385</v>
      </c>
      <c r="I56" s="79">
        <v>142</v>
      </c>
      <c r="J56" s="146">
        <f t="shared" si="10"/>
        <v>1.0649999999999999</v>
      </c>
      <c r="K56" s="79">
        <v>145</v>
      </c>
      <c r="L56" s="146">
        <f t="shared" si="11"/>
        <v>1.0874999999999999</v>
      </c>
      <c r="M56" s="79">
        <v>113</v>
      </c>
      <c r="N56" s="146">
        <f t="shared" si="12"/>
        <v>0.84749999999999992</v>
      </c>
      <c r="O56" s="79">
        <v>147</v>
      </c>
      <c r="P56" s="146">
        <f t="shared" si="13"/>
        <v>1.1024999999999998</v>
      </c>
      <c r="Q56" s="79">
        <v>109</v>
      </c>
      <c r="R56" s="148">
        <f t="shared" si="14"/>
        <v>0.67008196721311475</v>
      </c>
      <c r="S56" s="79">
        <v>127</v>
      </c>
      <c r="T56" s="148">
        <f t="shared" si="15"/>
        <v>0.78073770491803285</v>
      </c>
    </row>
    <row r="57" spans="1:20">
      <c r="A57" s="4" t="s">
        <v>43</v>
      </c>
      <c r="B57" s="4" t="s">
        <v>102</v>
      </c>
      <c r="C57" s="102">
        <v>218.66666666666666</v>
      </c>
      <c r="D57" s="143">
        <v>225.33333333333334</v>
      </c>
      <c r="E57" s="79">
        <v>222</v>
      </c>
      <c r="F57" s="144">
        <f t="shared" si="8"/>
        <v>1.0152439024390245</v>
      </c>
      <c r="G57" s="79">
        <v>245</v>
      </c>
      <c r="H57" s="144">
        <f t="shared" si="9"/>
        <v>1.0872781065088757</v>
      </c>
      <c r="I57" s="79">
        <v>252</v>
      </c>
      <c r="J57" s="146">
        <f t="shared" si="10"/>
        <v>1.152439024390244</v>
      </c>
      <c r="K57" s="79">
        <v>256</v>
      </c>
      <c r="L57" s="146">
        <f t="shared" si="11"/>
        <v>1.1707317073170733</v>
      </c>
      <c r="M57" s="79">
        <v>166</v>
      </c>
      <c r="N57" s="146">
        <f t="shared" si="12"/>
        <v>0.75914634146341464</v>
      </c>
      <c r="O57" s="79">
        <v>213</v>
      </c>
      <c r="P57" s="146">
        <f t="shared" si="13"/>
        <v>0.97408536585365857</v>
      </c>
      <c r="Q57" s="79">
        <v>219</v>
      </c>
      <c r="R57" s="148">
        <f t="shared" si="14"/>
        <v>0.97189349112426027</v>
      </c>
      <c r="S57" s="79">
        <v>271</v>
      </c>
      <c r="T57" s="148">
        <f t="shared" si="15"/>
        <v>1.2026627218934911</v>
      </c>
    </row>
    <row r="58" spans="1:20">
      <c r="A58" s="4" t="s">
        <v>43</v>
      </c>
      <c r="B58" s="4" t="s">
        <v>103</v>
      </c>
      <c r="C58" s="102">
        <v>210</v>
      </c>
      <c r="D58" s="143">
        <v>255.33333333333334</v>
      </c>
      <c r="E58" s="79">
        <v>187</v>
      </c>
      <c r="F58" s="144">
        <f t="shared" si="8"/>
        <v>0.89047619047619042</v>
      </c>
      <c r="G58" s="79">
        <v>189</v>
      </c>
      <c r="H58" s="144">
        <f t="shared" si="9"/>
        <v>0.74020887728459528</v>
      </c>
      <c r="I58" s="79">
        <v>236</v>
      </c>
      <c r="J58" s="146">
        <f t="shared" si="10"/>
        <v>1.1238095238095238</v>
      </c>
      <c r="K58" s="79">
        <v>250</v>
      </c>
      <c r="L58" s="146">
        <f t="shared" si="11"/>
        <v>1.1904761904761905</v>
      </c>
      <c r="M58" s="79">
        <v>165</v>
      </c>
      <c r="N58" s="146">
        <f t="shared" si="12"/>
        <v>0.7857142857142857</v>
      </c>
      <c r="O58" s="79">
        <v>200</v>
      </c>
      <c r="P58" s="146">
        <f t="shared" si="13"/>
        <v>0.95238095238095233</v>
      </c>
      <c r="Q58" s="79">
        <v>174</v>
      </c>
      <c r="R58" s="148">
        <f t="shared" si="14"/>
        <v>0.68146214099216706</v>
      </c>
      <c r="S58" s="79">
        <v>211</v>
      </c>
      <c r="T58" s="148">
        <f t="shared" si="15"/>
        <v>0.82637075718015662</v>
      </c>
    </row>
    <row r="59" spans="1:20">
      <c r="A59" s="4" t="s">
        <v>49</v>
      </c>
      <c r="B59" s="4" t="s">
        <v>104</v>
      </c>
      <c r="C59" s="102">
        <v>195.33333333333334</v>
      </c>
      <c r="D59" s="143">
        <v>207.33333333333334</v>
      </c>
      <c r="E59" s="79">
        <v>188</v>
      </c>
      <c r="F59" s="144">
        <f t="shared" si="8"/>
        <v>0.96245733788395904</v>
      </c>
      <c r="G59" s="79">
        <v>154</v>
      </c>
      <c r="H59" s="144">
        <f t="shared" si="9"/>
        <v>0.74276527331189712</v>
      </c>
      <c r="I59" s="79">
        <v>199</v>
      </c>
      <c r="J59" s="146">
        <f t="shared" si="10"/>
        <v>1.0187713310580204</v>
      </c>
      <c r="K59" s="79">
        <v>167</v>
      </c>
      <c r="L59" s="146">
        <f t="shared" si="11"/>
        <v>0.8549488054607508</v>
      </c>
      <c r="M59" s="79">
        <v>156</v>
      </c>
      <c r="N59" s="146">
        <f t="shared" si="12"/>
        <v>0.79863481228668942</v>
      </c>
      <c r="O59" s="79">
        <v>193</v>
      </c>
      <c r="P59" s="146">
        <f t="shared" si="13"/>
        <v>0.98805460750853236</v>
      </c>
      <c r="Q59" s="79">
        <v>132</v>
      </c>
      <c r="R59" s="148">
        <f t="shared" si="14"/>
        <v>0.63665594855305463</v>
      </c>
      <c r="S59" s="79">
        <v>160</v>
      </c>
      <c r="T59" s="148">
        <f t="shared" si="15"/>
        <v>0.77170418006430863</v>
      </c>
    </row>
    <row r="60" spans="1:20">
      <c r="A60" s="4" t="s">
        <v>43</v>
      </c>
      <c r="B60" s="4" t="s">
        <v>105</v>
      </c>
      <c r="C60" s="102">
        <v>54</v>
      </c>
      <c r="D60" s="143">
        <v>56.666666666666664</v>
      </c>
      <c r="E60" s="79">
        <v>48</v>
      </c>
      <c r="F60" s="144">
        <f t="shared" si="8"/>
        <v>0.88888888888888884</v>
      </c>
      <c r="G60" s="79">
        <v>52</v>
      </c>
      <c r="H60" s="144">
        <f t="shared" si="9"/>
        <v>0.91764705882352948</v>
      </c>
      <c r="I60" s="79">
        <v>48</v>
      </c>
      <c r="J60" s="146">
        <f t="shared" si="10"/>
        <v>0.88888888888888884</v>
      </c>
      <c r="K60" s="79">
        <v>46</v>
      </c>
      <c r="L60" s="146">
        <f t="shared" si="11"/>
        <v>0.85185185185185186</v>
      </c>
      <c r="M60" s="79">
        <v>34</v>
      </c>
      <c r="N60" s="146">
        <f t="shared" si="12"/>
        <v>0.62962962962962965</v>
      </c>
      <c r="O60" s="79">
        <v>45</v>
      </c>
      <c r="P60" s="146">
        <f t="shared" si="13"/>
        <v>0.83333333333333337</v>
      </c>
      <c r="Q60" s="79">
        <v>52</v>
      </c>
      <c r="R60" s="148">
        <f t="shared" si="14"/>
        <v>0.91764705882352948</v>
      </c>
      <c r="S60" s="79">
        <v>53</v>
      </c>
      <c r="T60" s="148">
        <f t="shared" si="15"/>
        <v>0.93529411764705883</v>
      </c>
    </row>
    <row r="61" spans="1:20">
      <c r="A61" s="4" t="s">
        <v>49</v>
      </c>
      <c r="B61" s="4" t="s">
        <v>106</v>
      </c>
      <c r="C61" s="102">
        <v>140</v>
      </c>
      <c r="D61" s="143">
        <v>159.33333333333334</v>
      </c>
      <c r="E61" s="79">
        <v>134</v>
      </c>
      <c r="F61" s="144">
        <f t="shared" si="8"/>
        <v>0.95714285714285718</v>
      </c>
      <c r="G61" s="79">
        <v>122</v>
      </c>
      <c r="H61" s="144">
        <f t="shared" si="9"/>
        <v>0.7656903765690376</v>
      </c>
      <c r="I61" s="79">
        <v>144</v>
      </c>
      <c r="J61" s="146">
        <f t="shared" si="10"/>
        <v>1.0285714285714285</v>
      </c>
      <c r="K61" s="79">
        <v>147</v>
      </c>
      <c r="L61" s="146">
        <f t="shared" si="11"/>
        <v>1.05</v>
      </c>
      <c r="M61" s="79">
        <v>109</v>
      </c>
      <c r="N61" s="146">
        <f t="shared" si="12"/>
        <v>0.77857142857142858</v>
      </c>
      <c r="O61" s="79">
        <v>120</v>
      </c>
      <c r="P61" s="146">
        <f t="shared" si="13"/>
        <v>0.8571428571428571</v>
      </c>
      <c r="Q61" s="79">
        <v>106</v>
      </c>
      <c r="R61" s="148">
        <f t="shared" si="14"/>
        <v>0.66527196652719667</v>
      </c>
      <c r="S61" s="79">
        <v>117</v>
      </c>
      <c r="T61" s="148">
        <f t="shared" si="15"/>
        <v>0.73430962343096229</v>
      </c>
    </row>
    <row r="62" spans="1:20">
      <c r="A62" s="4" t="s">
        <v>47</v>
      </c>
      <c r="B62" s="4" t="s">
        <v>107</v>
      </c>
      <c r="C62" s="102">
        <v>202</v>
      </c>
      <c r="D62" s="143">
        <v>152.66666666666666</v>
      </c>
      <c r="E62" s="79">
        <v>199</v>
      </c>
      <c r="F62" s="144">
        <f t="shared" si="8"/>
        <v>0.98514851485148514</v>
      </c>
      <c r="G62" s="79">
        <v>267</v>
      </c>
      <c r="H62" s="144">
        <f t="shared" si="9"/>
        <v>1.7489082969432315</v>
      </c>
      <c r="I62" s="79">
        <v>182</v>
      </c>
      <c r="J62" s="146">
        <f t="shared" si="10"/>
        <v>0.90099009900990101</v>
      </c>
      <c r="K62" s="79">
        <v>192</v>
      </c>
      <c r="L62" s="146">
        <f t="shared" si="11"/>
        <v>0.95049504950495045</v>
      </c>
      <c r="M62" s="79">
        <v>158</v>
      </c>
      <c r="N62" s="146">
        <f t="shared" si="12"/>
        <v>0.78217821782178221</v>
      </c>
      <c r="O62" s="79">
        <v>189</v>
      </c>
      <c r="P62" s="146">
        <f t="shared" si="13"/>
        <v>0.9356435643564357</v>
      </c>
      <c r="Q62" s="79">
        <v>194</v>
      </c>
      <c r="R62" s="148">
        <f t="shared" si="14"/>
        <v>1.2707423580786028</v>
      </c>
      <c r="S62" s="79">
        <v>194</v>
      </c>
      <c r="T62" s="148">
        <f t="shared" si="15"/>
        <v>1.2707423580786028</v>
      </c>
    </row>
    <row r="63" spans="1:20">
      <c r="A63" s="4" t="s">
        <v>49</v>
      </c>
      <c r="B63" s="4" t="s">
        <v>108</v>
      </c>
      <c r="C63" s="102">
        <v>68.666666666666671</v>
      </c>
      <c r="D63" s="143">
        <v>96</v>
      </c>
      <c r="E63" s="79">
        <v>81</v>
      </c>
      <c r="F63" s="144">
        <f t="shared" si="8"/>
        <v>1.1796116504854368</v>
      </c>
      <c r="G63" s="79">
        <v>75</v>
      </c>
      <c r="H63" s="144">
        <f t="shared" si="9"/>
        <v>0.78125</v>
      </c>
      <c r="I63" s="79">
        <v>68</v>
      </c>
      <c r="J63" s="146">
        <f t="shared" si="10"/>
        <v>0.99029126213592222</v>
      </c>
      <c r="K63" s="79">
        <v>74</v>
      </c>
      <c r="L63" s="146">
        <f t="shared" si="11"/>
        <v>1.0776699029126213</v>
      </c>
      <c r="M63" s="79">
        <v>51</v>
      </c>
      <c r="N63" s="146">
        <f t="shared" si="12"/>
        <v>0.74271844660194175</v>
      </c>
      <c r="O63" s="79">
        <v>74</v>
      </c>
      <c r="P63" s="146">
        <f t="shared" si="13"/>
        <v>1.0776699029126213</v>
      </c>
      <c r="Q63" s="79">
        <v>58</v>
      </c>
      <c r="R63" s="148">
        <f t="shared" si="14"/>
        <v>0.60416666666666663</v>
      </c>
      <c r="S63" s="79">
        <v>84</v>
      </c>
      <c r="T63" s="148">
        <f t="shared" si="15"/>
        <v>0.875</v>
      </c>
    </row>
    <row r="64" spans="1:20">
      <c r="A64" s="4" t="s">
        <v>40</v>
      </c>
      <c r="B64" s="4" t="s">
        <v>109</v>
      </c>
      <c r="C64" s="102">
        <v>56</v>
      </c>
      <c r="D64" s="143">
        <v>103.33333333333333</v>
      </c>
      <c r="E64" s="79">
        <v>83</v>
      </c>
      <c r="F64" s="144">
        <f t="shared" si="8"/>
        <v>1.4821428571428572</v>
      </c>
      <c r="G64" s="79">
        <v>76</v>
      </c>
      <c r="H64" s="144">
        <f t="shared" si="9"/>
        <v>0.73548387096774193</v>
      </c>
      <c r="I64" s="79">
        <v>66</v>
      </c>
      <c r="J64" s="146">
        <f t="shared" si="10"/>
        <v>1.1785714285714286</v>
      </c>
      <c r="K64" s="79">
        <v>79</v>
      </c>
      <c r="L64" s="146">
        <f t="shared" si="11"/>
        <v>1.4107142857142858</v>
      </c>
      <c r="M64" s="79">
        <v>59</v>
      </c>
      <c r="N64" s="146">
        <f t="shared" si="12"/>
        <v>1.0535714285714286</v>
      </c>
      <c r="O64" s="79">
        <v>76</v>
      </c>
      <c r="P64" s="146">
        <f t="shared" si="13"/>
        <v>1.3571428571428572</v>
      </c>
      <c r="Q64" s="79">
        <v>73</v>
      </c>
      <c r="R64" s="148">
        <f t="shared" si="14"/>
        <v>0.70645161290322589</v>
      </c>
      <c r="S64" s="79">
        <v>81</v>
      </c>
      <c r="T64" s="148">
        <f t="shared" si="15"/>
        <v>0.78387096774193554</v>
      </c>
    </row>
    <row r="65" spans="1:20">
      <c r="A65" s="4" t="s">
        <v>40</v>
      </c>
      <c r="B65" s="4" t="s">
        <v>110</v>
      </c>
      <c r="C65" s="102">
        <v>461.33333333333331</v>
      </c>
      <c r="D65" s="143">
        <v>456.66666666666669</v>
      </c>
      <c r="E65" s="79">
        <v>410</v>
      </c>
      <c r="F65" s="144">
        <f t="shared" si="8"/>
        <v>0.88872832369942201</v>
      </c>
      <c r="G65" s="79">
        <v>382</v>
      </c>
      <c r="H65" s="144">
        <f t="shared" si="9"/>
        <v>0.8364963503649635</v>
      </c>
      <c r="I65" s="79">
        <v>404</v>
      </c>
      <c r="J65" s="146">
        <f t="shared" si="10"/>
        <v>0.87572254335260125</v>
      </c>
      <c r="K65" s="79">
        <v>439</v>
      </c>
      <c r="L65" s="146">
        <f t="shared" si="11"/>
        <v>0.95158959537572263</v>
      </c>
      <c r="M65" s="79">
        <v>315</v>
      </c>
      <c r="N65" s="146">
        <f t="shared" si="12"/>
        <v>0.68280346820809257</v>
      </c>
      <c r="O65" s="79">
        <v>385</v>
      </c>
      <c r="P65" s="146">
        <f t="shared" si="13"/>
        <v>0.83453757225433534</v>
      </c>
      <c r="Q65" s="79">
        <v>293</v>
      </c>
      <c r="R65" s="148">
        <f t="shared" si="14"/>
        <v>0.64160583941605842</v>
      </c>
      <c r="S65" s="79">
        <v>336</v>
      </c>
      <c r="T65" s="148">
        <f t="shared" si="15"/>
        <v>0.73576642335766418</v>
      </c>
    </row>
    <row r="66" spans="1:20">
      <c r="A66" s="4" t="s">
        <v>40</v>
      </c>
      <c r="B66" s="4" t="s">
        <v>111</v>
      </c>
      <c r="C66" s="102">
        <v>196</v>
      </c>
      <c r="D66" s="143">
        <v>173.33333333333334</v>
      </c>
      <c r="E66" s="79">
        <v>168</v>
      </c>
      <c r="F66" s="144">
        <f t="shared" si="8"/>
        <v>0.8571428571428571</v>
      </c>
      <c r="G66" s="79">
        <v>162</v>
      </c>
      <c r="H66" s="144">
        <f t="shared" si="9"/>
        <v>0.93461538461538451</v>
      </c>
      <c r="I66" s="79">
        <v>167</v>
      </c>
      <c r="J66" s="146">
        <f t="shared" si="10"/>
        <v>0.85204081632653061</v>
      </c>
      <c r="K66" s="79">
        <v>181</v>
      </c>
      <c r="L66" s="146">
        <f t="shared" si="11"/>
        <v>0.92346938775510201</v>
      </c>
      <c r="M66" s="79">
        <v>136</v>
      </c>
      <c r="N66" s="146">
        <f t="shared" si="12"/>
        <v>0.69387755102040816</v>
      </c>
      <c r="O66" s="79">
        <v>160</v>
      </c>
      <c r="P66" s="146">
        <f t="shared" si="13"/>
        <v>0.81632653061224492</v>
      </c>
      <c r="Q66" s="79">
        <v>154</v>
      </c>
      <c r="R66" s="148">
        <f t="shared" si="14"/>
        <v>0.88846153846153841</v>
      </c>
      <c r="S66" s="79">
        <v>160</v>
      </c>
      <c r="T66" s="148">
        <f t="shared" si="15"/>
        <v>0.92307692307692302</v>
      </c>
    </row>
    <row r="67" spans="1:20">
      <c r="A67" s="4" t="s">
        <v>47</v>
      </c>
      <c r="B67" s="4" t="s">
        <v>112</v>
      </c>
      <c r="C67" s="102">
        <v>78.666666666666671</v>
      </c>
      <c r="D67" s="143">
        <v>78</v>
      </c>
      <c r="E67" s="79">
        <v>78</v>
      </c>
      <c r="F67" s="144">
        <f t="shared" ref="F67:F80" si="16">E67/C67</f>
        <v>0.99152542372881347</v>
      </c>
      <c r="G67" s="79">
        <v>79</v>
      </c>
      <c r="H67" s="144">
        <f t="shared" ref="H67:H80" si="17">G67/D67</f>
        <v>1.0128205128205128</v>
      </c>
      <c r="I67" s="79">
        <v>79</v>
      </c>
      <c r="J67" s="146">
        <f t="shared" ref="J67:J80" si="18">I67/C67</f>
        <v>1.0042372881355932</v>
      </c>
      <c r="K67" s="79">
        <v>80</v>
      </c>
      <c r="L67" s="146">
        <f t="shared" ref="L67:L80" si="19">K67/C67</f>
        <v>1.0169491525423728</v>
      </c>
      <c r="M67" s="79">
        <v>61</v>
      </c>
      <c r="N67" s="146">
        <f t="shared" ref="N67:N80" si="20">M67/C67</f>
        <v>0.77542372881355925</v>
      </c>
      <c r="O67" s="79">
        <v>71</v>
      </c>
      <c r="P67" s="146">
        <f t="shared" ref="P67:P80" si="21">O67/C67</f>
        <v>0.90254237288135586</v>
      </c>
      <c r="Q67" s="79">
        <v>74</v>
      </c>
      <c r="R67" s="148">
        <f t="shared" ref="R67:R80" si="22">Q67/D67</f>
        <v>0.94871794871794868</v>
      </c>
      <c r="S67" s="79">
        <v>80</v>
      </c>
      <c r="T67" s="148">
        <f t="shared" ref="T67:T80" si="23">S67/D67</f>
        <v>1.0256410256410255</v>
      </c>
    </row>
    <row r="68" spans="1:20">
      <c r="A68" s="4" t="s">
        <v>47</v>
      </c>
      <c r="B68" s="4" t="s">
        <v>113</v>
      </c>
      <c r="C68" s="102">
        <v>281.33333333333331</v>
      </c>
      <c r="D68" s="143">
        <v>284</v>
      </c>
      <c r="E68" s="79">
        <v>216</v>
      </c>
      <c r="F68" s="144">
        <f t="shared" si="16"/>
        <v>0.76777251184834128</v>
      </c>
      <c r="G68" s="79">
        <v>220</v>
      </c>
      <c r="H68" s="144">
        <f t="shared" si="17"/>
        <v>0.77464788732394363</v>
      </c>
      <c r="I68" s="79">
        <v>205</v>
      </c>
      <c r="J68" s="146">
        <f t="shared" si="18"/>
        <v>0.72867298578199058</v>
      </c>
      <c r="K68" s="79">
        <v>228</v>
      </c>
      <c r="L68" s="146">
        <f t="shared" si="19"/>
        <v>0.81042654028436023</v>
      </c>
      <c r="M68" s="79">
        <v>164</v>
      </c>
      <c r="N68" s="146">
        <f t="shared" si="20"/>
        <v>0.58293838862559244</v>
      </c>
      <c r="O68" s="79">
        <v>209</v>
      </c>
      <c r="P68" s="146">
        <f t="shared" si="21"/>
        <v>0.7428909952606636</v>
      </c>
      <c r="Q68" s="79">
        <v>193</v>
      </c>
      <c r="R68" s="148">
        <f t="shared" si="22"/>
        <v>0.67957746478873238</v>
      </c>
      <c r="S68" s="79">
        <v>201</v>
      </c>
      <c r="T68" s="148">
        <f t="shared" si="23"/>
        <v>0.70774647887323938</v>
      </c>
    </row>
    <row r="69" spans="1:20">
      <c r="A69" s="4" t="s">
        <v>49</v>
      </c>
      <c r="B69" s="4" t="s">
        <v>114</v>
      </c>
      <c r="C69" s="102">
        <v>70.666666666666671</v>
      </c>
      <c r="D69" s="143">
        <v>100</v>
      </c>
      <c r="E69" s="79">
        <v>57</v>
      </c>
      <c r="F69" s="144">
        <f t="shared" si="16"/>
        <v>0.80660377358490565</v>
      </c>
      <c r="G69" s="79">
        <v>57</v>
      </c>
      <c r="H69" s="144">
        <f t="shared" si="17"/>
        <v>0.56999999999999995</v>
      </c>
      <c r="I69" s="79">
        <v>55</v>
      </c>
      <c r="J69" s="146">
        <f t="shared" si="18"/>
        <v>0.77830188679245282</v>
      </c>
      <c r="K69" s="79">
        <v>60</v>
      </c>
      <c r="L69" s="146">
        <f t="shared" si="19"/>
        <v>0.84905660377358483</v>
      </c>
      <c r="M69" s="79">
        <v>35</v>
      </c>
      <c r="N69" s="146">
        <f t="shared" si="20"/>
        <v>0.49528301886792447</v>
      </c>
      <c r="O69" s="79">
        <v>51</v>
      </c>
      <c r="P69" s="146">
        <f t="shared" si="21"/>
        <v>0.72169811320754718</v>
      </c>
      <c r="Q69" s="79">
        <v>61</v>
      </c>
      <c r="R69" s="148">
        <f t="shared" si="22"/>
        <v>0.61</v>
      </c>
      <c r="S69" s="79">
        <v>61</v>
      </c>
      <c r="T69" s="148">
        <f t="shared" si="23"/>
        <v>0.61</v>
      </c>
    </row>
    <row r="70" spans="1:20">
      <c r="A70" s="4" t="s">
        <v>43</v>
      </c>
      <c r="B70" s="4" t="s">
        <v>115</v>
      </c>
      <c r="C70" s="102">
        <v>1216</v>
      </c>
      <c r="D70" s="143">
        <v>1177.3333333333333</v>
      </c>
      <c r="E70" s="79">
        <v>895</v>
      </c>
      <c r="F70" s="144">
        <f t="shared" si="16"/>
        <v>0.73601973684210531</v>
      </c>
      <c r="G70" s="79">
        <v>773</v>
      </c>
      <c r="H70" s="144">
        <f t="shared" si="17"/>
        <v>0.6565685164212911</v>
      </c>
      <c r="I70" s="79">
        <v>1101</v>
      </c>
      <c r="J70" s="146">
        <f t="shared" si="18"/>
        <v>0.90542763157894735</v>
      </c>
      <c r="K70" s="79">
        <v>1095</v>
      </c>
      <c r="L70" s="146">
        <f t="shared" si="19"/>
        <v>0.90049342105263153</v>
      </c>
      <c r="M70" s="79">
        <v>725</v>
      </c>
      <c r="N70" s="146">
        <f t="shared" si="20"/>
        <v>0.59621710526315785</v>
      </c>
      <c r="O70" s="79">
        <v>938</v>
      </c>
      <c r="P70" s="146">
        <f t="shared" si="21"/>
        <v>0.77138157894736847</v>
      </c>
      <c r="Q70" s="79">
        <v>714</v>
      </c>
      <c r="R70" s="148">
        <f t="shared" si="22"/>
        <v>0.60645526613816536</v>
      </c>
      <c r="S70" s="79">
        <v>861</v>
      </c>
      <c r="T70" s="148">
        <f t="shared" si="23"/>
        <v>0.73131370328425827</v>
      </c>
    </row>
    <row r="71" spans="1:20">
      <c r="A71" s="4" t="s">
        <v>47</v>
      </c>
      <c r="B71" s="4" t="s">
        <v>116</v>
      </c>
      <c r="C71" s="102">
        <v>89.333333333333329</v>
      </c>
      <c r="D71" s="143">
        <v>66.666666666666671</v>
      </c>
      <c r="E71" s="79">
        <v>83</v>
      </c>
      <c r="F71" s="144">
        <f t="shared" si="16"/>
        <v>0.92910447761194037</v>
      </c>
      <c r="G71" s="79">
        <v>75</v>
      </c>
      <c r="H71" s="144">
        <f t="shared" si="17"/>
        <v>1.125</v>
      </c>
      <c r="I71" s="79">
        <v>89</v>
      </c>
      <c r="J71" s="146">
        <f t="shared" si="18"/>
        <v>0.99626865671641796</v>
      </c>
      <c r="K71" s="79">
        <v>89</v>
      </c>
      <c r="L71" s="146">
        <f t="shared" si="19"/>
        <v>0.99626865671641796</v>
      </c>
      <c r="M71" s="79">
        <v>61</v>
      </c>
      <c r="N71" s="146">
        <f t="shared" si="20"/>
        <v>0.68283582089552242</v>
      </c>
      <c r="O71" s="79">
        <v>77</v>
      </c>
      <c r="P71" s="146">
        <f t="shared" si="21"/>
        <v>0.86194029850746279</v>
      </c>
      <c r="Q71" s="79">
        <v>79</v>
      </c>
      <c r="R71" s="148">
        <f t="shared" si="22"/>
        <v>1.1849999999999998</v>
      </c>
      <c r="S71" s="79">
        <v>79</v>
      </c>
      <c r="T71" s="148">
        <f t="shared" si="23"/>
        <v>1.1849999999999998</v>
      </c>
    </row>
    <row r="72" spans="1:20">
      <c r="A72" s="4" t="s">
        <v>40</v>
      </c>
      <c r="B72" s="4" t="s">
        <v>117</v>
      </c>
      <c r="C72" s="102">
        <v>4911.333333333333</v>
      </c>
      <c r="D72" s="143">
        <v>5033.333333333333</v>
      </c>
      <c r="E72" s="79">
        <v>3667</v>
      </c>
      <c r="F72" s="144">
        <f t="shared" si="16"/>
        <v>0.7466404235102484</v>
      </c>
      <c r="G72" s="79">
        <v>3546</v>
      </c>
      <c r="H72" s="144">
        <f t="shared" si="17"/>
        <v>0.70450331125827814</v>
      </c>
      <c r="I72" s="79">
        <v>4157</v>
      </c>
      <c r="J72" s="146">
        <f t="shared" si="18"/>
        <v>0.84640966472105339</v>
      </c>
      <c r="K72" s="79">
        <v>4181</v>
      </c>
      <c r="L72" s="146">
        <f t="shared" si="19"/>
        <v>0.85129632143341938</v>
      </c>
      <c r="M72" s="79">
        <v>3019</v>
      </c>
      <c r="N72" s="146">
        <f t="shared" si="20"/>
        <v>0.61470069227636759</v>
      </c>
      <c r="O72" s="79">
        <v>3762</v>
      </c>
      <c r="P72" s="146">
        <f t="shared" si="21"/>
        <v>0.76598343966336369</v>
      </c>
      <c r="Q72" s="79">
        <v>3401</v>
      </c>
      <c r="R72" s="148">
        <f t="shared" si="22"/>
        <v>0.67569536423841059</v>
      </c>
      <c r="S72" s="79">
        <v>4008</v>
      </c>
      <c r="T72" s="148">
        <f t="shared" si="23"/>
        <v>0.79629139072847688</v>
      </c>
    </row>
    <row r="73" spans="1:20">
      <c r="A73" s="4" t="s">
        <v>47</v>
      </c>
      <c r="B73" s="4" t="s">
        <v>118</v>
      </c>
      <c r="C73" s="102">
        <v>299.33333333333331</v>
      </c>
      <c r="D73" s="143">
        <v>276.66666666666669</v>
      </c>
      <c r="E73" s="79">
        <v>258</v>
      </c>
      <c r="F73" s="144">
        <f t="shared" si="16"/>
        <v>0.86191536748329622</v>
      </c>
      <c r="G73" s="79">
        <v>205</v>
      </c>
      <c r="H73" s="144">
        <f t="shared" si="17"/>
        <v>0.74096385542168675</v>
      </c>
      <c r="I73" s="79">
        <v>239</v>
      </c>
      <c r="J73" s="146">
        <f t="shared" si="18"/>
        <v>0.7984409799554566</v>
      </c>
      <c r="K73" s="79">
        <v>228</v>
      </c>
      <c r="L73" s="146">
        <f t="shared" si="19"/>
        <v>0.76169265033407574</v>
      </c>
      <c r="M73" s="79">
        <v>198</v>
      </c>
      <c r="N73" s="146">
        <f t="shared" si="20"/>
        <v>0.66146993318485525</v>
      </c>
      <c r="O73" s="79">
        <v>240</v>
      </c>
      <c r="P73" s="146">
        <f t="shared" si="21"/>
        <v>0.801781737193764</v>
      </c>
      <c r="Q73" s="79">
        <v>215</v>
      </c>
      <c r="R73" s="148">
        <f t="shared" si="22"/>
        <v>0.77710843373493965</v>
      </c>
      <c r="S73" s="79">
        <v>225</v>
      </c>
      <c r="T73" s="148">
        <f t="shared" si="23"/>
        <v>0.81325301204819267</v>
      </c>
    </row>
    <row r="74" spans="1:20">
      <c r="A74" s="4" t="s">
        <v>49</v>
      </c>
      <c r="B74" s="4" t="s">
        <v>119</v>
      </c>
      <c r="C74" s="102">
        <v>177.33333333333334</v>
      </c>
      <c r="D74" s="143">
        <v>185.33333333333334</v>
      </c>
      <c r="E74" s="79">
        <v>193</v>
      </c>
      <c r="F74" s="144">
        <f t="shared" si="16"/>
        <v>1.0883458646616542</v>
      </c>
      <c r="G74" s="79">
        <v>150</v>
      </c>
      <c r="H74" s="144">
        <f t="shared" si="17"/>
        <v>0.80935251798561147</v>
      </c>
      <c r="I74" s="79">
        <v>188</v>
      </c>
      <c r="J74" s="146">
        <f t="shared" si="18"/>
        <v>1.0601503759398496</v>
      </c>
      <c r="K74" s="79">
        <v>197</v>
      </c>
      <c r="L74" s="146">
        <f t="shared" si="19"/>
        <v>1.1109022556390977</v>
      </c>
      <c r="M74" s="79">
        <v>140</v>
      </c>
      <c r="N74" s="146">
        <f t="shared" si="20"/>
        <v>0.78947368421052633</v>
      </c>
      <c r="O74" s="79">
        <v>176</v>
      </c>
      <c r="P74" s="146">
        <f t="shared" si="21"/>
        <v>0.99248120300751874</v>
      </c>
      <c r="Q74" s="79">
        <v>65</v>
      </c>
      <c r="R74" s="148">
        <f t="shared" si="22"/>
        <v>0.35071942446043164</v>
      </c>
      <c r="S74" s="79">
        <v>165</v>
      </c>
      <c r="T74" s="148">
        <f t="shared" si="23"/>
        <v>0.89028776978417257</v>
      </c>
    </row>
    <row r="75" spans="1:20">
      <c r="A75" s="4" t="s">
        <v>40</v>
      </c>
      <c r="B75" s="4" t="s">
        <v>120</v>
      </c>
      <c r="C75" s="102">
        <v>238</v>
      </c>
      <c r="D75" s="143">
        <v>218.66666666666666</v>
      </c>
      <c r="E75" s="79">
        <v>264</v>
      </c>
      <c r="F75" s="144">
        <f t="shared" si="16"/>
        <v>1.1092436974789917</v>
      </c>
      <c r="G75" s="79">
        <v>272</v>
      </c>
      <c r="H75" s="144">
        <f t="shared" si="17"/>
        <v>1.2439024390243902</v>
      </c>
      <c r="I75" s="79">
        <v>254</v>
      </c>
      <c r="J75" s="146">
        <f t="shared" si="18"/>
        <v>1.0672268907563025</v>
      </c>
      <c r="K75" s="79">
        <v>251</v>
      </c>
      <c r="L75" s="146">
        <f t="shared" si="19"/>
        <v>1.0546218487394958</v>
      </c>
      <c r="M75" s="79">
        <v>196</v>
      </c>
      <c r="N75" s="146">
        <f t="shared" si="20"/>
        <v>0.82352941176470584</v>
      </c>
      <c r="O75" s="79">
        <v>247</v>
      </c>
      <c r="P75" s="146">
        <f t="shared" si="21"/>
        <v>1.0378151260504203</v>
      </c>
      <c r="Q75" s="79">
        <v>205</v>
      </c>
      <c r="R75" s="148">
        <f t="shared" si="22"/>
        <v>0.9375</v>
      </c>
      <c r="S75" s="79">
        <v>215</v>
      </c>
      <c r="T75" s="148">
        <f t="shared" si="23"/>
        <v>0.98323170731707321</v>
      </c>
    </row>
    <row r="76" spans="1:20">
      <c r="A76" s="4" t="s">
        <v>40</v>
      </c>
      <c r="B76" s="4" t="s">
        <v>121</v>
      </c>
      <c r="C76" s="102">
        <v>606.66666666666663</v>
      </c>
      <c r="D76" s="143">
        <v>709.33333333333337</v>
      </c>
      <c r="E76" s="79">
        <v>562</v>
      </c>
      <c r="F76" s="144">
        <f t="shared" si="16"/>
        <v>0.92637362637362641</v>
      </c>
      <c r="G76" s="79">
        <v>488</v>
      </c>
      <c r="H76" s="144">
        <f t="shared" si="17"/>
        <v>0.68796992481203001</v>
      </c>
      <c r="I76" s="79">
        <v>537</v>
      </c>
      <c r="J76" s="146">
        <f t="shared" si="18"/>
        <v>0.88516483516483524</v>
      </c>
      <c r="K76" s="79">
        <v>549</v>
      </c>
      <c r="L76" s="146">
        <f t="shared" si="19"/>
        <v>0.90494505494505495</v>
      </c>
      <c r="M76" s="79">
        <v>434</v>
      </c>
      <c r="N76" s="146">
        <f t="shared" si="20"/>
        <v>0.7153846153846154</v>
      </c>
      <c r="O76" s="79">
        <v>543</v>
      </c>
      <c r="P76" s="146">
        <f t="shared" si="21"/>
        <v>0.89505494505494509</v>
      </c>
      <c r="Q76" s="79">
        <v>400</v>
      </c>
      <c r="R76" s="148">
        <f t="shared" si="22"/>
        <v>0.56390977443609025</v>
      </c>
      <c r="S76" s="79">
        <v>487</v>
      </c>
      <c r="T76" s="148">
        <f t="shared" si="23"/>
        <v>0.68656015037593976</v>
      </c>
    </row>
    <row r="77" spans="1:20">
      <c r="A77" s="4" t="s">
        <v>43</v>
      </c>
      <c r="B77" s="4" t="s">
        <v>122</v>
      </c>
      <c r="C77" s="102">
        <v>69.333333333333329</v>
      </c>
      <c r="D77" s="143">
        <v>84.666666666666671</v>
      </c>
      <c r="E77" s="79">
        <v>94</v>
      </c>
      <c r="F77" s="144">
        <f t="shared" si="16"/>
        <v>1.3557692307692308</v>
      </c>
      <c r="G77" s="79">
        <v>87</v>
      </c>
      <c r="H77" s="144">
        <f t="shared" si="17"/>
        <v>1.0275590551181102</v>
      </c>
      <c r="I77" s="79">
        <v>69</v>
      </c>
      <c r="J77" s="146">
        <f t="shared" si="18"/>
        <v>0.99519230769230771</v>
      </c>
      <c r="K77" s="79">
        <v>75</v>
      </c>
      <c r="L77" s="146">
        <f t="shared" si="19"/>
        <v>1.0817307692307694</v>
      </c>
      <c r="M77" s="79">
        <v>58</v>
      </c>
      <c r="N77" s="146">
        <f t="shared" si="20"/>
        <v>0.83653846153846156</v>
      </c>
      <c r="O77" s="79">
        <v>72</v>
      </c>
      <c r="P77" s="146">
        <f t="shared" si="21"/>
        <v>1.0384615384615385</v>
      </c>
      <c r="Q77" s="79">
        <v>63</v>
      </c>
      <c r="R77" s="148">
        <f t="shared" si="22"/>
        <v>0.74409448818897639</v>
      </c>
      <c r="S77" s="79">
        <v>74</v>
      </c>
      <c r="T77" s="148">
        <f t="shared" si="23"/>
        <v>0.87401574803149606</v>
      </c>
    </row>
    <row r="78" spans="1:20">
      <c r="A78" s="4" t="s">
        <v>47</v>
      </c>
      <c r="B78" s="4" t="s">
        <v>123</v>
      </c>
      <c r="C78" s="102">
        <v>158</v>
      </c>
      <c r="D78" s="143">
        <v>112.66666666666667</v>
      </c>
      <c r="E78" s="79">
        <v>146</v>
      </c>
      <c r="F78" s="144">
        <f t="shared" si="16"/>
        <v>0.92405063291139244</v>
      </c>
      <c r="G78" s="79">
        <v>123</v>
      </c>
      <c r="H78" s="144">
        <f t="shared" si="17"/>
        <v>1.0917159763313609</v>
      </c>
      <c r="I78" s="79">
        <v>135</v>
      </c>
      <c r="J78" s="146">
        <f t="shared" si="18"/>
        <v>0.85443037974683544</v>
      </c>
      <c r="K78" s="79">
        <v>165</v>
      </c>
      <c r="L78" s="146">
        <f t="shared" si="19"/>
        <v>1.0443037974683544</v>
      </c>
      <c r="M78" s="79">
        <v>97</v>
      </c>
      <c r="N78" s="146">
        <f t="shared" si="20"/>
        <v>0.61392405063291144</v>
      </c>
      <c r="O78" s="79">
        <v>130</v>
      </c>
      <c r="P78" s="146">
        <f t="shared" si="21"/>
        <v>0.82278481012658233</v>
      </c>
      <c r="Q78" s="79">
        <v>113</v>
      </c>
      <c r="R78" s="148">
        <f t="shared" si="22"/>
        <v>1.0029585798816567</v>
      </c>
      <c r="S78" s="79">
        <v>116</v>
      </c>
      <c r="T78" s="148">
        <f t="shared" si="23"/>
        <v>1.029585798816568</v>
      </c>
    </row>
    <row r="79" spans="1:20">
      <c r="A79" s="4" t="s">
        <v>40</v>
      </c>
      <c r="B79" s="4" t="s">
        <v>124</v>
      </c>
      <c r="C79" s="102">
        <v>3624.6666666666665</v>
      </c>
      <c r="D79" s="143">
        <v>3783.3333333333335</v>
      </c>
      <c r="E79" s="79">
        <v>2670</v>
      </c>
      <c r="F79" s="144">
        <f t="shared" si="16"/>
        <v>0.73661945926062167</v>
      </c>
      <c r="G79" s="79">
        <v>2216</v>
      </c>
      <c r="H79" s="144">
        <f t="shared" si="17"/>
        <v>0.58572687224669606</v>
      </c>
      <c r="I79" s="79">
        <v>3000</v>
      </c>
      <c r="J79" s="146">
        <f t="shared" si="18"/>
        <v>0.82766231377597943</v>
      </c>
      <c r="K79" s="79">
        <v>3064</v>
      </c>
      <c r="L79" s="146">
        <f t="shared" si="19"/>
        <v>0.84531910980320035</v>
      </c>
      <c r="M79" s="79">
        <v>2117</v>
      </c>
      <c r="N79" s="146">
        <f t="shared" si="20"/>
        <v>0.58405370608791618</v>
      </c>
      <c r="O79" s="79">
        <v>2728</v>
      </c>
      <c r="P79" s="146">
        <f t="shared" si="21"/>
        <v>0.75262093066029068</v>
      </c>
      <c r="Q79" s="79">
        <v>2217</v>
      </c>
      <c r="R79" s="148">
        <f t="shared" si="22"/>
        <v>0.58599118942731276</v>
      </c>
      <c r="S79" s="79">
        <v>2516</v>
      </c>
      <c r="T79" s="148">
        <f t="shared" si="23"/>
        <v>0.66502202643171804</v>
      </c>
    </row>
    <row r="80" spans="1:20">
      <c r="A80" s="4" t="s">
        <v>40</v>
      </c>
      <c r="B80" s="4" t="s">
        <v>125</v>
      </c>
      <c r="C80" s="102">
        <v>2332</v>
      </c>
      <c r="D80" s="143">
        <v>2555.3333333333335</v>
      </c>
      <c r="E80" s="79">
        <v>2420</v>
      </c>
      <c r="F80" s="144">
        <f t="shared" si="16"/>
        <v>1.0377358490566038</v>
      </c>
      <c r="G80" s="79">
        <v>1569</v>
      </c>
      <c r="H80" s="144">
        <f t="shared" si="17"/>
        <v>0.61400991390555693</v>
      </c>
      <c r="I80" s="79">
        <v>2674</v>
      </c>
      <c r="J80" s="146">
        <f t="shared" si="18"/>
        <v>1.146655231560892</v>
      </c>
      <c r="K80" s="79">
        <v>2508</v>
      </c>
      <c r="L80" s="146">
        <f t="shared" si="19"/>
        <v>1.0754716981132075</v>
      </c>
      <c r="M80" s="79">
        <v>1732</v>
      </c>
      <c r="N80" s="146">
        <f t="shared" si="20"/>
        <v>0.74271012006861059</v>
      </c>
      <c r="O80" s="79">
        <v>2144</v>
      </c>
      <c r="P80" s="146">
        <f t="shared" si="21"/>
        <v>0.9193825042881647</v>
      </c>
      <c r="Q80" s="79">
        <v>1659</v>
      </c>
      <c r="R80" s="148">
        <f t="shared" si="22"/>
        <v>0.64923036785807453</v>
      </c>
      <c r="S80" s="79">
        <v>1887</v>
      </c>
      <c r="T80" s="148">
        <f t="shared" si="23"/>
        <v>0.73845551787111918</v>
      </c>
    </row>
    <row r="82" spans="1:37" s="1" customFormat="1">
      <c r="A82"/>
      <c r="B82" s="6" t="s">
        <v>126</v>
      </c>
      <c r="C82" s="102">
        <f>SUMIF($A$3:$A$80,"Norte",C$3:C$80)</f>
        <v>3786.666666666667</v>
      </c>
      <c r="D82" s="102">
        <f>SUMIF($A$3:$A$80,"Norte",D$3:D$80)</f>
        <v>3859.3333333333335</v>
      </c>
      <c r="E82" s="79">
        <f>SUMIF($A$3:$A$80,"Norte",E$3:E$80)</f>
        <v>3320</v>
      </c>
      <c r="F82" s="144">
        <f>E82/C82</f>
        <v>0.87676056338028163</v>
      </c>
      <c r="G82" s="79">
        <f>SUMIF($A$3:$A$80,"Norte",G$3:G$80)</f>
        <v>3062</v>
      </c>
      <c r="H82" s="144">
        <f>G82/D82</f>
        <v>0.79340127828640516</v>
      </c>
      <c r="I82" s="79">
        <f>SUMIF($A$3:$A$80,"Norte",I$3:I$80)</f>
        <v>3620</v>
      </c>
      <c r="J82" s="146">
        <f>I82/C82</f>
        <v>0.95598591549295764</v>
      </c>
      <c r="K82" s="79">
        <f>SUMIF($A$3:$A$80,"Norte",K$3:K$80)</f>
        <v>3667</v>
      </c>
      <c r="L82" s="146">
        <f>K82/C82</f>
        <v>0.96839788732394361</v>
      </c>
      <c r="M82" s="79">
        <f>SUMIF($A$3:$A$80,"Norte",M$3:M$80)</f>
        <v>2585</v>
      </c>
      <c r="N82" s="146">
        <f>M82/C82</f>
        <v>0.68265845070422526</v>
      </c>
      <c r="O82" s="79">
        <f>SUMIF($A$3:$A$80,"Norte",O$3:O$80)</f>
        <v>3302</v>
      </c>
      <c r="P82" s="146">
        <f>O82/C82</f>
        <v>0.8720070422535211</v>
      </c>
      <c r="Q82" s="79">
        <f>SUMIF($A$3:$A$80,"Norte",Q$3:Q$80)</f>
        <v>2747</v>
      </c>
      <c r="R82" s="148">
        <f>Q82/D82</f>
        <v>0.71178096389704615</v>
      </c>
      <c r="S82" s="79">
        <f>SUMIF($A$3:$A$80,"Norte",S$3:S$80)</f>
        <v>3208</v>
      </c>
      <c r="T82" s="148">
        <f>S82/D82</f>
        <v>0.8312316462256002</v>
      </c>
    </row>
    <row r="83" spans="1:37" s="1" customFormat="1">
      <c r="A83"/>
      <c r="B83" s="6" t="s">
        <v>127</v>
      </c>
      <c r="C83" s="102">
        <f>SUMIF($A$3:$A$80,"Central",C$3:C$80)</f>
        <v>4653.3333333333321</v>
      </c>
      <c r="D83" s="102">
        <f>SUMIF($A$3:$A$80,"Central",D$3:D$80)</f>
        <v>4562.0000000000009</v>
      </c>
      <c r="E83" s="79">
        <f>SUMIF($A$3:$A$80,"Central",E$3:E$80)</f>
        <v>4053</v>
      </c>
      <c r="F83" s="144">
        <f>E83/C83</f>
        <v>0.8709885386819487</v>
      </c>
      <c r="G83" s="79">
        <f>SUMIF($A$3:$A$80,"Central",G$3:G$80)</f>
        <v>3558</v>
      </c>
      <c r="H83" s="144">
        <f>G83/D83</f>
        <v>0.77992108724243736</v>
      </c>
      <c r="I83" s="79">
        <f>SUMIF($A$3:$A$80,"Central",I$3:I$80)</f>
        <v>4047</v>
      </c>
      <c r="J83" s="146">
        <f>I83/C83</f>
        <v>0.86969914040114638</v>
      </c>
      <c r="K83" s="79">
        <f>SUMIF($A$3:$A$80,"Central",K$3:K$80)</f>
        <v>4218</v>
      </c>
      <c r="L83" s="146">
        <f>K83/C83</f>
        <v>0.90644699140401175</v>
      </c>
      <c r="M83" s="79">
        <f>SUMIF($A$3:$A$80,"Central",M$3:M$80)</f>
        <v>2961</v>
      </c>
      <c r="N83" s="146">
        <f>M83/C83</f>
        <v>0.63631805157593135</v>
      </c>
      <c r="O83" s="79">
        <f>SUMIF($A$3:$A$80,"Central",O$3:O$80)</f>
        <v>3811</v>
      </c>
      <c r="P83" s="146">
        <f>O83/C83</f>
        <v>0.81898280802292289</v>
      </c>
      <c r="Q83" s="79">
        <f>SUMIF($A$3:$A$80,"Central",Q$3:Q$80)</f>
        <v>3214</v>
      </c>
      <c r="R83" s="148">
        <f>Q83/D83</f>
        <v>0.70451556334940801</v>
      </c>
      <c r="S83" s="79">
        <f>SUMIF($A$3:$A$80,"Central",S$3:S$80)</f>
        <v>3558</v>
      </c>
      <c r="T83" s="148">
        <f>S83/D83</f>
        <v>0.77992108724243736</v>
      </c>
    </row>
    <row r="84" spans="1:37" s="1" customFormat="1">
      <c r="A84"/>
      <c r="B84" s="6" t="s">
        <v>128</v>
      </c>
      <c r="C84" s="102">
        <f>SUMIF($A$3:$A$80,"Metropolitana",C$3:C$80)</f>
        <v>19422.666666666664</v>
      </c>
      <c r="D84" s="102">
        <f>SUMIF($A$3:$A$80,"Metropolitana",D$3:D$80)</f>
        <v>20131.333333333332</v>
      </c>
      <c r="E84" s="79">
        <f>SUMIF($A$3:$A$80,"Metropolitana",E$3:E$80)</f>
        <v>16134</v>
      </c>
      <c r="F84" s="144">
        <f>E84/C84</f>
        <v>0.83067893183222363</v>
      </c>
      <c r="G84" s="79">
        <f>SUMIF($A$3:$A$80,"Metropolitana",G$3:G$80)</f>
        <v>14246</v>
      </c>
      <c r="H84" s="144">
        <f>G84/D84</f>
        <v>0.70765307812034317</v>
      </c>
      <c r="I84" s="79">
        <f>SUMIF($A$3:$A$80,"Metropolitana",I$3:I$80)</f>
        <v>17605</v>
      </c>
      <c r="J84" s="146">
        <f>I84/C84</f>
        <v>0.90641518500720819</v>
      </c>
      <c r="K84" s="79">
        <f>SUMIF($A$3:$A$80,"Metropolitana",K$3:K$80)</f>
        <v>17704</v>
      </c>
      <c r="L84" s="146">
        <f>K84/C84</f>
        <v>0.91151232237248592</v>
      </c>
      <c r="M84" s="79">
        <f>SUMIF($A$3:$A$80,"Metropolitana",M$3:M$80)</f>
        <v>12540</v>
      </c>
      <c r="N84" s="146">
        <f>M84/C84</f>
        <v>0.64563739960183986</v>
      </c>
      <c r="O84" s="79">
        <f>SUMIF($A$3:$A$80,"Metropolitana",O$3:O$80)</f>
        <v>15872</v>
      </c>
      <c r="P84" s="146">
        <f>O84/C84</f>
        <v>0.81718953799684224</v>
      </c>
      <c r="Q84" s="79">
        <f>SUMIF($A$3:$A$80,"Metropolitana",Q$3:Q$80)</f>
        <v>13515</v>
      </c>
      <c r="R84" s="148">
        <f>Q84/D84</f>
        <v>0.67134152399244962</v>
      </c>
      <c r="S84" s="79">
        <f>SUMIF($A$3:$A$80,"Metropolitana",S$3:S$80)</f>
        <v>15628</v>
      </c>
      <c r="T84" s="148">
        <f>S84/D84</f>
        <v>0.77630228168361104</v>
      </c>
    </row>
    <row r="85" spans="1:37" s="1" customFormat="1">
      <c r="A85"/>
      <c r="B85" s="6" t="s">
        <v>129</v>
      </c>
      <c r="C85" s="102">
        <f>SUMIF($A$3:$A$80,"sul",C$3:C$80)</f>
        <v>5445.9999999999991</v>
      </c>
      <c r="D85" s="102">
        <f>SUMIF($A$3:$A$80,"sul",D$3:D$80)</f>
        <v>5791.9999999999991</v>
      </c>
      <c r="E85" s="79">
        <f>SUMIF($A$3:$A$80,"sul",E$3:E$80)</f>
        <v>5062</v>
      </c>
      <c r="F85" s="144">
        <f>E85/C85</f>
        <v>0.9294895336026443</v>
      </c>
      <c r="G85" s="79">
        <f>SUMIF($A$3:$A$80,"sul",G$3:G$80)</f>
        <v>4513</v>
      </c>
      <c r="H85" s="144">
        <f>G85/D85</f>
        <v>0.77917817679558021</v>
      </c>
      <c r="I85" s="79">
        <f>SUMIF($A$3:$A$80,"sul",I$3:I$80)</f>
        <v>5001</v>
      </c>
      <c r="J85" s="146">
        <f>I85/C85</f>
        <v>0.91828865222181433</v>
      </c>
      <c r="K85" s="79">
        <f>SUMIF($A$3:$A$80,"sul",K$3:K$80)</f>
        <v>5128</v>
      </c>
      <c r="L85" s="146">
        <f>K85/C85</f>
        <v>0.94160852001468986</v>
      </c>
      <c r="M85" s="79">
        <f>SUMIF($A$3:$A$80,"sul",M$3:M$80)</f>
        <v>3814</v>
      </c>
      <c r="N85" s="146">
        <f>M85/C85</f>
        <v>0.70033051781123767</v>
      </c>
      <c r="O85" s="79">
        <f>SUMIF($A$3:$A$80,"sul",O$3:O$80)</f>
        <v>4888</v>
      </c>
      <c r="P85" s="146">
        <f>O85/C85</f>
        <v>0.89753947851634241</v>
      </c>
      <c r="Q85" s="79">
        <f>SUMIF($A$3:$A$80,"sul",Q$3:Q$80)</f>
        <v>3942</v>
      </c>
      <c r="R85" s="148">
        <f>Q85/D85</f>
        <v>0.68059392265193386</v>
      </c>
      <c r="S85" s="79">
        <f>SUMIF($A$3:$A$80,"sul",S$3:S$80)</f>
        <v>4637</v>
      </c>
      <c r="T85" s="148">
        <f>S85/D85</f>
        <v>0.80058701657458575</v>
      </c>
    </row>
    <row r="86" spans="1:37" s="1" customFormat="1">
      <c r="A86"/>
      <c r="B86" s="7" t="s">
        <v>130</v>
      </c>
      <c r="C86" s="149">
        <f>SUM(C3:C80)</f>
        <v>33308.666666666664</v>
      </c>
      <c r="D86" s="149">
        <f>SUM(D3:D80)</f>
        <v>34344.666666666657</v>
      </c>
      <c r="E86" s="7">
        <f>SUM(E3:E80)</f>
        <v>28569</v>
      </c>
      <c r="F86" s="144">
        <f>E86/C86</f>
        <v>0.85770470147909461</v>
      </c>
      <c r="G86" s="7">
        <f>SUM(G3:G80)</f>
        <v>25379</v>
      </c>
      <c r="H86" s="172">
        <f>G86/D86</f>
        <v>0.73895024943222642</v>
      </c>
      <c r="I86" s="7">
        <f>SUM(I3:I80)</f>
        <v>30273</v>
      </c>
      <c r="J86" s="146">
        <f>I86/C86</f>
        <v>0.908862558293137</v>
      </c>
      <c r="K86" s="7">
        <f>SUM(K3:K80)</f>
        <v>30717</v>
      </c>
      <c r="L86" s="146">
        <f>K86/C86</f>
        <v>0.9221924223925706</v>
      </c>
      <c r="M86" s="7">
        <f>SUM(M3:M80)</f>
        <v>21900</v>
      </c>
      <c r="N86" s="146">
        <f>M86/C86</f>
        <v>0.65748654003962936</v>
      </c>
      <c r="O86" s="7">
        <f>SUM(O3:O80)</f>
        <v>27873</v>
      </c>
      <c r="P86" s="146">
        <f>O86/C86</f>
        <v>0.8368092388367393</v>
      </c>
      <c r="Q86" s="7">
        <f>SUM(Q3:Q80)</f>
        <v>23418</v>
      </c>
      <c r="R86" s="174">
        <f>Q86/D86</f>
        <v>0.68185259234815709</v>
      </c>
      <c r="S86" s="7">
        <f>SUM(S3:S80)</f>
        <v>27031</v>
      </c>
      <c r="T86" s="174">
        <f>S86/D86</f>
        <v>0.78705087640972904</v>
      </c>
    </row>
    <row r="88" spans="1:37">
      <c r="P88" s="140" t="s">
        <v>0</v>
      </c>
    </row>
    <row r="90" spans="1:37">
      <c r="A90" s="371"/>
      <c r="B90" s="371"/>
      <c r="C90" s="371"/>
      <c r="D90" s="371"/>
      <c r="E90" s="371"/>
      <c r="F90" s="371"/>
      <c r="G90" s="371"/>
      <c r="H90" s="371"/>
      <c r="I90" s="371"/>
      <c r="J90" s="371"/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/>
      <c r="P98"/>
      <c r="Q98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>
      <c r="A99" s="113"/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/>
      <c r="P99"/>
      <c r="Q99"/>
      <c r="R99" s="112"/>
      <c r="S99" s="112"/>
      <c r="T99" s="112"/>
      <c r="U99" s="112"/>
      <c r="V99" s="112"/>
      <c r="W99" s="112"/>
      <c r="X99" s="112"/>
      <c r="Y99" s="112"/>
      <c r="AB99"/>
      <c r="AC99" s="112"/>
      <c r="AD99"/>
      <c r="AE99" s="112"/>
      <c r="AF99" s="112"/>
      <c r="AG99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autoFilter ref="A2:T80"/>
  <customSheetViews>
    <customSheetView guid="{3750D93B-2A32-4040-BAE5-F8408ECDBB1D}" showGridLines="0">
      <pane ySplit="1" topLeftCell="A2" state="frozen"/>
      <selection activeCell="A96" sqref="A96:N96"/>
      <pageMargins left="0" right="0" top="0" bottom="0" header="0" footer="0"/>
      <pageSetup paperSize="9" orientation="portrait"/>
    </customSheetView>
    <customSheetView guid="{1A030D3C-92EE-4DAF-ABAC-228947DF045D}" showGridLines="0">
      <pane ySplit="1" topLeftCell="A2" state="frozen"/>
      <selection activeCell="A96" sqref="A96:N96"/>
      <pageMargins left="0" right="0" top="0" bottom="0" header="0" footer="0"/>
      <pageSetup paperSize="9" orientation="portrait"/>
    </customSheetView>
    <customSheetView guid="{9EFA0E2E-4423-4194-BE85-A51AF61C76D7}" showGridLines="0">
      <pane xSplit="6" ySplit="2" topLeftCell="G84" state="frozen"/>
      <selection activeCell="F3" sqref="F3:F80"/>
      <pageMargins left="0" right="0" top="0" bottom="0" header="0" footer="0"/>
      <pageSetup paperSize="9" orientation="portrait"/>
    </customSheetView>
  </customSheetViews>
  <mergeCells count="4">
    <mergeCell ref="E1:H1"/>
    <mergeCell ref="I1:P1"/>
    <mergeCell ref="Q1:T1"/>
    <mergeCell ref="A90:J90"/>
  </mergeCells>
  <conditionalFormatting sqref="H86 R86 T86">
    <cfRule type="cellIs" dxfId="0" priority="1" operator="greaterThan">
      <formula>0.95</formula>
    </cfRule>
  </conditionalFormatting>
  <pageMargins left="0.511811024" right="0.511811024" top="0.78740157499999996" bottom="0.78740157499999996" header="0.31496062000000002" footer="0.31496062000000002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N927"/>
  <sheetViews>
    <sheetView showGridLines="0" workbookViewId="0">
      <selection activeCell="G6" sqref="G6"/>
    </sheetView>
  </sheetViews>
  <sheetFormatPr defaultColWidth="9.140625" defaultRowHeight="15"/>
  <cols>
    <col min="1" max="1" width="20.5703125" style="112" customWidth="1"/>
    <col min="2" max="2" width="23.85546875" style="112" customWidth="1"/>
    <col min="3" max="3" width="14.28515625" style="112" customWidth="1"/>
    <col min="4" max="10" width="9.140625" style="112"/>
    <col min="11" max="11" width="26.5703125" customWidth="1"/>
    <col min="12" max="12" width="9.140625" customWidth="1"/>
    <col min="13" max="13" width="23.28515625" customWidth="1"/>
    <col min="14" max="14" width="8.7109375" customWidth="1"/>
    <col min="15" max="16384" width="9.140625" style="112"/>
  </cols>
  <sheetData>
    <row r="1" spans="1:9" ht="24.75" customHeight="1">
      <c r="A1" s="132" t="s">
        <v>5</v>
      </c>
      <c r="B1" s="132" t="s">
        <v>6</v>
      </c>
      <c r="C1" s="132" t="s">
        <v>163</v>
      </c>
      <c r="I1"/>
    </row>
    <row r="2" spans="1:9">
      <c r="A2" s="133" t="s">
        <v>164</v>
      </c>
      <c r="B2" s="133" t="s">
        <v>41</v>
      </c>
      <c r="C2" s="134"/>
    </row>
    <row r="3" spans="1:9">
      <c r="A3" s="133" t="s">
        <v>165</v>
      </c>
      <c r="B3" s="133" t="s">
        <v>44</v>
      </c>
      <c r="C3" s="134"/>
    </row>
    <row r="4" spans="1:9">
      <c r="A4" s="133" t="s">
        <v>166</v>
      </c>
      <c r="B4" s="133" t="s">
        <v>48</v>
      </c>
      <c r="C4" s="134"/>
    </row>
    <row r="5" spans="1:9">
      <c r="A5" s="133" t="s">
        <v>167</v>
      </c>
      <c r="B5" s="133" t="s">
        <v>50</v>
      </c>
      <c r="C5" s="134"/>
    </row>
    <row r="6" spans="1:9">
      <c r="A6" s="133" t="s">
        <v>167</v>
      </c>
      <c r="B6" s="133" t="s">
        <v>51</v>
      </c>
      <c r="C6" s="134"/>
    </row>
    <row r="7" spans="1:9">
      <c r="A7" s="133" t="s">
        <v>166</v>
      </c>
      <c r="B7" s="133" t="s">
        <v>52</v>
      </c>
      <c r="C7" s="134"/>
    </row>
    <row r="8" spans="1:9">
      <c r="A8" s="133" t="s">
        <v>167</v>
      </c>
      <c r="B8" s="133" t="s">
        <v>53</v>
      </c>
      <c r="C8" s="134"/>
    </row>
    <row r="9" spans="1:9">
      <c r="A9" s="133" t="s">
        <v>167</v>
      </c>
      <c r="B9" s="133" t="s">
        <v>54</v>
      </c>
      <c r="C9" s="134"/>
      <c r="I9"/>
    </row>
    <row r="10" spans="1:9">
      <c r="A10" s="133" t="s">
        <v>164</v>
      </c>
      <c r="B10" s="133" t="s">
        <v>55</v>
      </c>
      <c r="C10" s="134"/>
    </row>
    <row r="11" spans="1:9">
      <c r="A11" s="133" t="s">
        <v>167</v>
      </c>
      <c r="B11" s="133" t="s">
        <v>56</v>
      </c>
      <c r="C11" s="134"/>
    </row>
    <row r="12" spans="1:9">
      <c r="A12" s="133" t="s">
        <v>166</v>
      </c>
      <c r="B12" s="133" t="s">
        <v>58</v>
      </c>
      <c r="C12" s="134"/>
    </row>
    <row r="13" spans="1:9">
      <c r="A13" s="133" t="s">
        <v>165</v>
      </c>
      <c r="B13" s="133" t="s">
        <v>59</v>
      </c>
      <c r="C13" s="134"/>
    </row>
    <row r="14" spans="1:9">
      <c r="A14" s="133" t="s">
        <v>165</v>
      </c>
      <c r="B14" s="133" t="s">
        <v>60</v>
      </c>
      <c r="C14" s="134"/>
    </row>
    <row r="15" spans="1:9">
      <c r="A15" s="133" t="s">
        <v>167</v>
      </c>
      <c r="B15" s="133" t="s">
        <v>61</v>
      </c>
      <c r="C15" s="134"/>
      <c r="I15"/>
    </row>
    <row r="16" spans="1:9">
      <c r="A16" s="133" t="s">
        <v>164</v>
      </c>
      <c r="B16" s="133" t="s">
        <v>62</v>
      </c>
      <c r="C16" s="134"/>
    </row>
    <row r="17" spans="1:14">
      <c r="A17" s="133" t="s">
        <v>167</v>
      </c>
      <c r="B17" s="133" t="s">
        <v>63</v>
      </c>
      <c r="C17" s="134"/>
      <c r="I17"/>
    </row>
    <row r="18" spans="1:14">
      <c r="A18" s="133" t="s">
        <v>164</v>
      </c>
      <c r="B18" s="133" t="s">
        <v>64</v>
      </c>
      <c r="C18" s="134"/>
    </row>
    <row r="19" spans="1:14">
      <c r="A19" s="133" t="s">
        <v>167</v>
      </c>
      <c r="B19" s="133" t="s">
        <v>65</v>
      </c>
      <c r="C19" s="134"/>
    </row>
    <row r="20" spans="1:14">
      <c r="A20" s="133" t="s">
        <v>166</v>
      </c>
      <c r="B20" s="133" t="s">
        <v>66</v>
      </c>
      <c r="C20" s="134"/>
    </row>
    <row r="21" spans="1:14">
      <c r="A21" s="133" t="s">
        <v>165</v>
      </c>
      <c r="B21" s="133" t="s">
        <v>67</v>
      </c>
      <c r="C21" s="134"/>
      <c r="I21"/>
    </row>
    <row r="22" spans="1:14">
      <c r="A22" s="133" t="s">
        <v>164</v>
      </c>
      <c r="B22" s="133" t="s">
        <v>68</v>
      </c>
      <c r="C22" s="134"/>
    </row>
    <row r="23" spans="1:14">
      <c r="A23" s="133" t="s">
        <v>167</v>
      </c>
      <c r="B23" s="133" t="s">
        <v>69</v>
      </c>
      <c r="C23" s="134"/>
      <c r="I23"/>
    </row>
    <row r="24" spans="1:14">
      <c r="A24" s="133" t="s">
        <v>164</v>
      </c>
      <c r="B24" s="133" t="s">
        <v>70</v>
      </c>
      <c r="C24" s="134"/>
    </row>
    <row r="25" spans="1:14">
      <c r="A25" s="133" t="s">
        <v>167</v>
      </c>
      <c r="B25" s="133" t="s">
        <v>71</v>
      </c>
      <c r="C25" s="134"/>
    </row>
    <row r="26" spans="1:14">
      <c r="A26" s="133" t="s">
        <v>165</v>
      </c>
      <c r="B26" s="133" t="s">
        <v>72</v>
      </c>
      <c r="C26" s="134"/>
      <c r="I26"/>
    </row>
    <row r="27" spans="1:14">
      <c r="A27" s="133" t="s">
        <v>164</v>
      </c>
      <c r="B27" s="133" t="s">
        <v>73</v>
      </c>
      <c r="C27" s="134"/>
    </row>
    <row r="28" spans="1:14">
      <c r="A28" s="133" t="s">
        <v>166</v>
      </c>
      <c r="B28" s="133" t="s">
        <v>74</v>
      </c>
      <c r="C28" s="134"/>
    </row>
    <row r="29" spans="1:14">
      <c r="A29" s="133" t="s">
        <v>167</v>
      </c>
      <c r="B29" s="133" t="s">
        <v>75</v>
      </c>
      <c r="C29" s="134"/>
      <c r="I29"/>
      <c r="L29" s="135"/>
    </row>
    <row r="30" spans="1:14">
      <c r="A30" s="133" t="s">
        <v>164</v>
      </c>
      <c r="B30" s="133" t="s">
        <v>76</v>
      </c>
      <c r="C30" s="134"/>
      <c r="I30"/>
      <c r="J30"/>
      <c r="K30" s="112"/>
      <c r="L30" s="112"/>
      <c r="M30" s="112"/>
      <c r="N30" s="112"/>
    </row>
    <row r="31" spans="1:14">
      <c r="A31" s="133" t="s">
        <v>164</v>
      </c>
      <c r="B31" s="133" t="s">
        <v>77</v>
      </c>
      <c r="C31" s="134"/>
      <c r="I31"/>
      <c r="J31"/>
      <c r="K31" s="112"/>
      <c r="L31" s="112"/>
      <c r="M31" s="112"/>
      <c r="N31" s="112"/>
    </row>
    <row r="32" spans="1:14">
      <c r="A32" s="133" t="s">
        <v>164</v>
      </c>
      <c r="B32" s="133" t="s">
        <v>78</v>
      </c>
      <c r="C32" s="134"/>
      <c r="J32"/>
      <c r="K32" s="112"/>
      <c r="L32" s="112"/>
      <c r="M32" s="112"/>
      <c r="N32" s="112"/>
    </row>
    <row r="33" spans="1:14">
      <c r="A33" s="133" t="s">
        <v>167</v>
      </c>
      <c r="B33" s="133" t="s">
        <v>79</v>
      </c>
      <c r="C33" s="134"/>
      <c r="J33"/>
      <c r="K33" s="112"/>
      <c r="L33" s="112"/>
      <c r="M33" s="112"/>
      <c r="N33" s="112"/>
    </row>
    <row r="34" spans="1:14">
      <c r="A34" s="133" t="s">
        <v>167</v>
      </c>
      <c r="B34" s="133" t="s">
        <v>80</v>
      </c>
      <c r="C34" s="134"/>
      <c r="J34"/>
      <c r="K34" s="112"/>
      <c r="L34" s="112"/>
      <c r="M34" s="112"/>
      <c r="N34" s="112"/>
    </row>
    <row r="35" spans="1:14">
      <c r="A35" s="133" t="s">
        <v>167</v>
      </c>
      <c r="B35" s="133" t="s">
        <v>81</v>
      </c>
      <c r="C35" s="134"/>
      <c r="I35"/>
      <c r="J35"/>
      <c r="K35" s="112"/>
      <c r="L35" s="112"/>
      <c r="M35" s="112"/>
      <c r="N35" s="112"/>
    </row>
    <row r="36" spans="1:14">
      <c r="A36" s="133" t="s">
        <v>164</v>
      </c>
      <c r="B36" s="133" t="s">
        <v>82</v>
      </c>
      <c r="C36" s="134"/>
      <c r="J36"/>
      <c r="K36" s="112"/>
      <c r="L36" s="112"/>
      <c r="M36" s="112"/>
      <c r="N36" s="112"/>
    </row>
    <row r="37" spans="1:14">
      <c r="A37" s="133" t="s">
        <v>167</v>
      </c>
      <c r="B37" s="133" t="s">
        <v>83</v>
      </c>
      <c r="C37" s="134"/>
      <c r="I37"/>
      <c r="J37"/>
      <c r="K37" s="112"/>
      <c r="L37" s="112"/>
      <c r="M37" s="112"/>
      <c r="N37" s="112"/>
    </row>
    <row r="38" spans="1:14">
      <c r="A38" s="133" t="s">
        <v>164</v>
      </c>
      <c r="B38" s="133" t="s">
        <v>84</v>
      </c>
      <c r="C38" s="134"/>
      <c r="J38"/>
      <c r="K38" s="112"/>
      <c r="L38" s="112"/>
      <c r="M38" s="112"/>
      <c r="N38" s="112"/>
    </row>
    <row r="39" spans="1:14">
      <c r="A39" s="133" t="s">
        <v>167</v>
      </c>
      <c r="B39" s="133" t="s">
        <v>85</v>
      </c>
      <c r="C39" s="134"/>
      <c r="J39"/>
      <c r="K39" s="112"/>
      <c r="L39" s="112"/>
      <c r="M39" s="112"/>
      <c r="N39" s="112"/>
    </row>
    <row r="40" spans="1:14">
      <c r="A40" s="133" t="s">
        <v>165</v>
      </c>
      <c r="B40" s="133" t="s">
        <v>86</v>
      </c>
      <c r="C40" s="134"/>
      <c r="J40"/>
      <c r="K40" s="112"/>
      <c r="L40" s="112"/>
      <c r="M40" s="112"/>
      <c r="N40" s="112"/>
    </row>
    <row r="41" spans="1:14">
      <c r="A41" s="133" t="s">
        <v>167</v>
      </c>
      <c r="B41" s="133" t="s">
        <v>87</v>
      </c>
      <c r="C41" s="134"/>
      <c r="I41"/>
      <c r="J41"/>
      <c r="K41" s="112"/>
      <c r="L41" s="112"/>
      <c r="M41" s="112"/>
      <c r="N41" s="112"/>
    </row>
    <row r="42" spans="1:14">
      <c r="A42" s="133" t="s">
        <v>164</v>
      </c>
      <c r="B42" s="133" t="s">
        <v>88</v>
      </c>
      <c r="C42" s="134"/>
      <c r="I42"/>
      <c r="J42"/>
      <c r="K42" s="112"/>
      <c r="L42" s="112"/>
      <c r="M42" s="112"/>
      <c r="N42" s="112"/>
    </row>
    <row r="43" spans="1:14">
      <c r="A43" s="133" t="s">
        <v>164</v>
      </c>
      <c r="B43" s="133" t="s">
        <v>89</v>
      </c>
      <c r="C43" s="134"/>
      <c r="J43"/>
      <c r="K43" s="112"/>
      <c r="L43" s="112"/>
      <c r="M43" s="112"/>
      <c r="N43" s="112"/>
    </row>
    <row r="44" spans="1:14">
      <c r="A44" s="133" t="s">
        <v>166</v>
      </c>
      <c r="B44" s="133" t="s">
        <v>90</v>
      </c>
      <c r="C44" s="134"/>
      <c r="J44"/>
      <c r="K44" s="112"/>
      <c r="L44" s="112"/>
      <c r="M44" s="112"/>
      <c r="N44" s="112"/>
    </row>
    <row r="45" spans="1:14">
      <c r="A45" s="133" t="s">
        <v>166</v>
      </c>
      <c r="B45" s="133" t="s">
        <v>91</v>
      </c>
      <c r="C45" s="134"/>
      <c r="J45"/>
      <c r="K45" s="112"/>
      <c r="L45" s="112"/>
      <c r="M45" s="112"/>
      <c r="N45" s="112"/>
    </row>
    <row r="46" spans="1:14">
      <c r="A46" s="133" t="s">
        <v>167</v>
      </c>
      <c r="B46" s="133" t="s">
        <v>92</v>
      </c>
      <c r="C46" s="134"/>
      <c r="I46"/>
      <c r="J46"/>
      <c r="K46" s="112"/>
      <c r="L46" s="112"/>
      <c r="M46" s="112"/>
      <c r="N46" s="112"/>
    </row>
    <row r="47" spans="1:14">
      <c r="A47" s="133" t="s">
        <v>164</v>
      </c>
      <c r="B47" s="133" t="s">
        <v>93</v>
      </c>
      <c r="C47" s="134"/>
      <c r="J47"/>
      <c r="K47" s="112"/>
      <c r="L47" s="112"/>
      <c r="M47" s="112"/>
      <c r="N47" s="112"/>
    </row>
    <row r="48" spans="1:14">
      <c r="A48" s="133" t="s">
        <v>166</v>
      </c>
      <c r="B48" s="133" t="s">
        <v>94</v>
      </c>
      <c r="C48" s="134"/>
      <c r="J48"/>
      <c r="K48" s="112"/>
      <c r="L48" s="112"/>
      <c r="M48" s="112"/>
      <c r="N48" s="112"/>
    </row>
    <row r="49" spans="1:14">
      <c r="A49" s="133" t="s">
        <v>167</v>
      </c>
      <c r="B49" s="133" t="s">
        <v>95</v>
      </c>
      <c r="C49" s="134"/>
      <c r="J49"/>
      <c r="K49" s="112"/>
      <c r="L49" s="112"/>
      <c r="M49" s="112"/>
      <c r="N49" s="112"/>
    </row>
    <row r="50" spans="1:14">
      <c r="A50" s="133" t="s">
        <v>165</v>
      </c>
      <c r="B50" s="133" t="s">
        <v>96</v>
      </c>
      <c r="C50" s="134"/>
      <c r="J50"/>
      <c r="K50" s="112"/>
      <c r="L50" s="112"/>
      <c r="M50" s="112"/>
      <c r="N50" s="112"/>
    </row>
    <row r="51" spans="1:14">
      <c r="A51" s="133" t="s">
        <v>165</v>
      </c>
      <c r="B51" s="133" t="s">
        <v>97</v>
      </c>
      <c r="C51" s="134"/>
      <c r="J51"/>
      <c r="K51" s="112"/>
      <c r="L51" s="112"/>
      <c r="M51" s="112"/>
      <c r="N51" s="112"/>
    </row>
    <row r="52" spans="1:14">
      <c r="A52" s="133" t="s">
        <v>167</v>
      </c>
      <c r="B52" s="133" t="s">
        <v>98</v>
      </c>
      <c r="C52" s="134"/>
      <c r="J52"/>
      <c r="K52" s="112"/>
      <c r="L52" s="112"/>
      <c r="M52" s="112"/>
      <c r="N52" s="112"/>
    </row>
    <row r="53" spans="1:14">
      <c r="A53" s="133" t="s">
        <v>167</v>
      </c>
      <c r="B53" s="133" t="s">
        <v>99</v>
      </c>
      <c r="C53" s="134"/>
    </row>
    <row r="54" spans="1:14">
      <c r="A54" s="133" t="s">
        <v>165</v>
      </c>
      <c r="B54" s="133" t="s">
        <v>100</v>
      </c>
      <c r="C54" s="134"/>
    </row>
    <row r="55" spans="1:14">
      <c r="A55" s="133" t="s">
        <v>166</v>
      </c>
      <c r="B55" s="133" t="s">
        <v>101</v>
      </c>
      <c r="C55" s="134"/>
    </row>
    <row r="56" spans="1:14">
      <c r="A56" s="133" t="s">
        <v>165</v>
      </c>
      <c r="B56" s="133" t="s">
        <v>102</v>
      </c>
      <c r="C56" s="134"/>
    </row>
    <row r="57" spans="1:14">
      <c r="A57" s="133" t="s">
        <v>165</v>
      </c>
      <c r="B57" s="133" t="s">
        <v>103</v>
      </c>
      <c r="C57" s="134"/>
    </row>
    <row r="58" spans="1:14">
      <c r="A58" s="133" t="s">
        <v>167</v>
      </c>
      <c r="B58" s="133" t="s">
        <v>104</v>
      </c>
      <c r="C58" s="134"/>
    </row>
    <row r="59" spans="1:14">
      <c r="A59" s="133" t="s">
        <v>165</v>
      </c>
      <c r="B59" s="133" t="s">
        <v>105</v>
      </c>
      <c r="C59" s="134"/>
      <c r="L59" s="135"/>
    </row>
    <row r="60" spans="1:14">
      <c r="A60" s="133" t="s">
        <v>167</v>
      </c>
      <c r="B60" s="133" t="s">
        <v>106</v>
      </c>
      <c r="C60" s="134"/>
      <c r="L60" s="135"/>
    </row>
    <row r="61" spans="1:14">
      <c r="A61" s="133" t="s">
        <v>166</v>
      </c>
      <c r="B61" s="133" t="s">
        <v>107</v>
      </c>
      <c r="C61" s="134"/>
      <c r="L61" s="135"/>
    </row>
    <row r="62" spans="1:14">
      <c r="A62" s="133" t="s">
        <v>167</v>
      </c>
      <c r="B62" s="133" t="s">
        <v>108</v>
      </c>
      <c r="C62" s="134"/>
      <c r="I62"/>
      <c r="L62" s="135"/>
    </row>
    <row r="63" spans="1:14">
      <c r="A63" s="133" t="s">
        <v>164</v>
      </c>
      <c r="B63" s="133" t="s">
        <v>109</v>
      </c>
      <c r="C63" s="134"/>
      <c r="I63"/>
      <c r="L63" s="135"/>
    </row>
    <row r="64" spans="1:14">
      <c r="A64" s="133" t="s">
        <v>164</v>
      </c>
      <c r="B64" s="133" t="s">
        <v>110</v>
      </c>
      <c r="C64" s="134"/>
      <c r="I64"/>
      <c r="L64" s="135"/>
    </row>
    <row r="65" spans="1:12">
      <c r="A65" s="133" t="s">
        <v>164</v>
      </c>
      <c r="B65" s="133" t="s">
        <v>111</v>
      </c>
      <c r="C65" s="134"/>
      <c r="L65" s="135"/>
    </row>
    <row r="66" spans="1:12">
      <c r="A66" s="133" t="s">
        <v>166</v>
      </c>
      <c r="B66" s="133" t="s">
        <v>112</v>
      </c>
      <c r="C66" s="134"/>
      <c r="L66" s="135"/>
    </row>
    <row r="67" spans="1:12">
      <c r="A67" s="133" t="s">
        <v>166</v>
      </c>
      <c r="B67" s="133" t="s">
        <v>113</v>
      </c>
      <c r="C67" s="134"/>
      <c r="L67" s="135"/>
    </row>
    <row r="68" spans="1:12">
      <c r="A68" s="133" t="s">
        <v>167</v>
      </c>
      <c r="B68" s="133" t="s">
        <v>114</v>
      </c>
      <c r="C68" s="134"/>
      <c r="L68" s="135"/>
    </row>
    <row r="69" spans="1:12">
      <c r="A69" s="133" t="s">
        <v>165</v>
      </c>
      <c r="B69" s="133" t="s">
        <v>115</v>
      </c>
      <c r="C69" s="134"/>
      <c r="L69" s="135"/>
    </row>
    <row r="70" spans="1:12">
      <c r="A70" s="133" t="s">
        <v>166</v>
      </c>
      <c r="B70" s="133" t="s">
        <v>116</v>
      </c>
      <c r="C70" s="134"/>
      <c r="I70"/>
      <c r="L70" s="135"/>
    </row>
    <row r="71" spans="1:12">
      <c r="A71" s="133" t="s">
        <v>164</v>
      </c>
      <c r="B71" s="133" t="s">
        <v>117</v>
      </c>
      <c r="C71" s="134"/>
      <c r="L71" s="135"/>
    </row>
    <row r="72" spans="1:12">
      <c r="A72" s="133" t="s">
        <v>166</v>
      </c>
      <c r="B72" s="133" t="s">
        <v>118</v>
      </c>
      <c r="C72" s="134"/>
      <c r="L72" s="135"/>
    </row>
    <row r="73" spans="1:12">
      <c r="A73" s="133" t="s">
        <v>167</v>
      </c>
      <c r="B73" s="133" t="s">
        <v>119</v>
      </c>
      <c r="C73" s="134"/>
      <c r="I73"/>
      <c r="L73" s="135"/>
    </row>
    <row r="74" spans="1:12">
      <c r="A74" s="133" t="s">
        <v>164</v>
      </c>
      <c r="B74" s="133" t="s">
        <v>120</v>
      </c>
      <c r="C74" s="134"/>
      <c r="I74"/>
      <c r="L74" s="135"/>
    </row>
    <row r="75" spans="1:12">
      <c r="A75" s="133" t="s">
        <v>164</v>
      </c>
      <c r="B75" s="133" t="s">
        <v>121</v>
      </c>
      <c r="C75" s="134"/>
      <c r="L75" s="135"/>
    </row>
    <row r="76" spans="1:12">
      <c r="A76" s="133" t="s">
        <v>165</v>
      </c>
      <c r="B76" s="133" t="s">
        <v>122</v>
      </c>
      <c r="C76" s="134"/>
      <c r="L76" s="135"/>
    </row>
    <row r="77" spans="1:12">
      <c r="A77" s="133" t="s">
        <v>166</v>
      </c>
      <c r="B77" s="133" t="s">
        <v>123</v>
      </c>
      <c r="C77" s="134"/>
      <c r="I77"/>
      <c r="L77" s="135"/>
    </row>
    <row r="78" spans="1:12">
      <c r="A78" s="133" t="s">
        <v>164</v>
      </c>
      <c r="B78" s="133" t="s">
        <v>124</v>
      </c>
      <c r="C78" s="134"/>
      <c r="I78"/>
      <c r="L78" s="135"/>
    </row>
    <row r="79" spans="1:12" customFormat="1">
      <c r="A79" s="133" t="s">
        <v>164</v>
      </c>
      <c r="B79" s="133" t="s">
        <v>125</v>
      </c>
      <c r="C79" s="134"/>
      <c r="D79" s="112"/>
      <c r="E79" s="112"/>
      <c r="F79" s="112"/>
      <c r="G79" s="112"/>
      <c r="H79" s="112"/>
      <c r="I79" s="112"/>
      <c r="J79" s="112"/>
      <c r="L79" s="135"/>
    </row>
    <row r="80" spans="1:12" customFormat="1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L80" s="135"/>
    </row>
    <row r="81" spans="1:12" customFormat="1">
      <c r="A81" s="112"/>
      <c r="B81" s="136" t="s">
        <v>168</v>
      </c>
      <c r="C81" s="137"/>
      <c r="D81" s="112"/>
      <c r="E81" s="112"/>
      <c r="F81" s="112"/>
      <c r="G81" s="112"/>
      <c r="H81" s="112"/>
      <c r="I81" s="112"/>
      <c r="J81" s="112"/>
      <c r="L81" s="135"/>
    </row>
    <row r="82" spans="1:12" customFormat="1">
      <c r="A82" s="112"/>
      <c r="B82" s="138" t="s">
        <v>165</v>
      </c>
      <c r="C82" s="139"/>
      <c r="D82" s="112"/>
      <c r="E82" s="112"/>
      <c r="F82" s="112"/>
      <c r="G82" s="112"/>
      <c r="H82" s="112"/>
      <c r="I82" s="112"/>
      <c r="J82" s="112"/>
      <c r="L82" s="135"/>
    </row>
    <row r="83" spans="1:12" customFormat="1">
      <c r="A83" s="112"/>
      <c r="B83" s="138" t="s">
        <v>166</v>
      </c>
      <c r="C83" s="139"/>
      <c r="D83" s="112"/>
      <c r="E83" s="112"/>
      <c r="F83" s="112"/>
      <c r="G83" s="112"/>
      <c r="H83" s="112"/>
      <c r="I83" s="112"/>
      <c r="J83" s="112"/>
      <c r="L83" s="135"/>
    </row>
    <row r="84" spans="1:12" customFormat="1">
      <c r="A84" s="112"/>
      <c r="B84" s="138" t="s">
        <v>164</v>
      </c>
      <c r="C84" s="139"/>
      <c r="D84" s="112"/>
      <c r="E84" s="112"/>
      <c r="F84" s="112"/>
      <c r="G84" s="112"/>
      <c r="H84" s="112"/>
      <c r="I84" s="112"/>
      <c r="J84" s="112"/>
      <c r="L84" s="135"/>
    </row>
    <row r="85" spans="1:12" customFormat="1">
      <c r="A85" s="112"/>
      <c r="B85" s="138" t="s">
        <v>167</v>
      </c>
      <c r="C85" s="139"/>
      <c r="D85" s="112"/>
      <c r="E85" s="112"/>
      <c r="F85" s="112"/>
      <c r="G85" s="112"/>
      <c r="H85" s="112"/>
      <c r="I85" s="112"/>
      <c r="J85" s="112"/>
      <c r="L85" s="135"/>
    </row>
    <row r="86" spans="1:12" customFormat="1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L86" s="135"/>
    </row>
    <row r="87" spans="1:12" customFormat="1">
      <c r="A87" s="373" t="s">
        <v>169</v>
      </c>
      <c r="B87" s="373"/>
      <c r="C87" s="373"/>
      <c r="D87" s="373"/>
      <c r="E87" s="373"/>
      <c r="F87" s="373"/>
      <c r="G87" s="373"/>
      <c r="H87" s="373"/>
      <c r="I87" s="373"/>
      <c r="J87" s="373"/>
      <c r="L87" s="135"/>
    </row>
    <row r="88" spans="1:12" customFormat="1">
      <c r="A88" s="373" t="s">
        <v>170</v>
      </c>
      <c r="B88" s="373"/>
      <c r="C88" s="373"/>
      <c r="D88" s="373"/>
      <c r="E88" s="373"/>
      <c r="F88" s="373"/>
      <c r="G88" s="373"/>
      <c r="H88" s="373"/>
      <c r="I88" s="373"/>
      <c r="J88" s="373"/>
      <c r="L88" s="135"/>
    </row>
    <row r="89" spans="1:12" customFormat="1">
      <c r="A89" s="373" t="s">
        <v>171</v>
      </c>
      <c r="B89" s="373"/>
      <c r="C89" s="373"/>
      <c r="D89" s="373"/>
      <c r="E89" s="373"/>
      <c r="F89" s="373"/>
      <c r="G89" s="373"/>
      <c r="H89" s="373"/>
      <c r="I89" s="373"/>
      <c r="J89" s="373"/>
      <c r="L89" s="135"/>
    </row>
    <row r="90" spans="1:12" customFormat="1">
      <c r="A90" s="374" t="s">
        <v>172</v>
      </c>
      <c r="B90" s="374"/>
      <c r="C90" s="374"/>
      <c r="D90" s="374"/>
      <c r="E90" s="374"/>
      <c r="F90" s="374"/>
      <c r="G90" s="374"/>
      <c r="H90" s="374"/>
      <c r="I90" s="374"/>
      <c r="J90" s="374"/>
      <c r="L90" s="135"/>
    </row>
    <row r="91" spans="1:12" customFormat="1">
      <c r="A91" s="373" t="s">
        <v>173</v>
      </c>
      <c r="B91" s="373"/>
      <c r="C91" s="373"/>
      <c r="D91" s="373"/>
      <c r="E91" s="373"/>
      <c r="F91" s="373"/>
      <c r="G91" s="373"/>
      <c r="H91" s="373"/>
      <c r="I91" s="373"/>
      <c r="J91" s="373"/>
      <c r="L91" s="135"/>
    </row>
    <row r="92" spans="1:12" customFormat="1">
      <c r="A92" s="372" t="s">
        <v>174</v>
      </c>
      <c r="B92" s="372"/>
      <c r="C92" s="372"/>
      <c r="D92" s="372"/>
      <c r="E92" s="372"/>
      <c r="F92" s="372"/>
      <c r="G92" s="372"/>
      <c r="H92" s="372"/>
      <c r="I92" s="372"/>
      <c r="J92" s="372"/>
      <c r="L92" s="135"/>
    </row>
    <row r="93" spans="1:12" customFormat="1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L93" s="135"/>
    </row>
    <row r="94" spans="1:12" customFormat="1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L94" s="135"/>
    </row>
    <row r="95" spans="1:12" customFormat="1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L95" s="135"/>
    </row>
    <row r="96" spans="1:12" customFormat="1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L96" s="135"/>
    </row>
    <row r="97" spans="1:12" customFormat="1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L97" s="135"/>
    </row>
    <row r="98" spans="1:12" customFormat="1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L98" s="135"/>
    </row>
    <row r="99" spans="1:12" customFormat="1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L99" s="135"/>
    </row>
    <row r="100" spans="1:12" customFormat="1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L100" s="135"/>
    </row>
    <row r="101" spans="1:12" customFormat="1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L101" s="135"/>
    </row>
    <row r="102" spans="1:12" customFormat="1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L102" s="135"/>
    </row>
    <row r="103" spans="1:12" customFormat="1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L103" s="135"/>
    </row>
    <row r="104" spans="1:12" customFormat="1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L104" s="135"/>
    </row>
    <row r="105" spans="1:12" customFormat="1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L105" s="135"/>
    </row>
    <row r="106" spans="1:12" customFormat="1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L106" s="135"/>
    </row>
    <row r="107" spans="1:12" customFormat="1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L107" s="135"/>
    </row>
    <row r="108" spans="1:12" customFormat="1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L108" s="135"/>
    </row>
    <row r="109" spans="1:12" customFormat="1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L109" s="135"/>
    </row>
    <row r="110" spans="1:12" customFormat="1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L110" s="135"/>
    </row>
    <row r="111" spans="1:12" customFormat="1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L111" s="135"/>
    </row>
    <row r="112" spans="1:12" customFormat="1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L112" s="135"/>
    </row>
    <row r="113" spans="1:12" customFormat="1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L113" s="135"/>
    </row>
    <row r="114" spans="1:12" customFormat="1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L114" s="135"/>
    </row>
    <row r="115" spans="1:12" customFormat="1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L115" s="135"/>
    </row>
    <row r="116" spans="1:12" customFormat="1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L116" s="135"/>
    </row>
    <row r="117" spans="1:12" customFormat="1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L117" s="135"/>
    </row>
    <row r="118" spans="1:12" customFormat="1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L118" s="135"/>
    </row>
    <row r="119" spans="1:12" customFormat="1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L119" s="135"/>
    </row>
    <row r="120" spans="1:12" customFormat="1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L120" s="135"/>
    </row>
    <row r="121" spans="1:12" customFormat="1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L121" s="135"/>
    </row>
    <row r="122" spans="1:12" customFormat="1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L122" s="135"/>
    </row>
    <row r="123" spans="1:12" customFormat="1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L123" s="135"/>
    </row>
    <row r="124" spans="1:12" customFormat="1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L124" s="135"/>
    </row>
    <row r="125" spans="1:12" customFormat="1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L125" s="135"/>
    </row>
    <row r="126" spans="1:12" customFormat="1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L126" s="135"/>
    </row>
    <row r="127" spans="1:12" customFormat="1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L127" s="135"/>
    </row>
    <row r="128" spans="1:12" customFormat="1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L128" s="135"/>
    </row>
    <row r="129" spans="1:12" customFormat="1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L129" s="135"/>
    </row>
    <row r="130" spans="1:12" customFormat="1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L130" s="135"/>
    </row>
    <row r="131" spans="1:12" customFormat="1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L131" s="135"/>
    </row>
    <row r="132" spans="1:12" customFormat="1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L132" s="135"/>
    </row>
    <row r="133" spans="1:12" customFormat="1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L133" s="135"/>
    </row>
    <row r="134" spans="1:12" customFormat="1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L134" s="135"/>
    </row>
    <row r="135" spans="1:12" customFormat="1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L135" s="135"/>
    </row>
    <row r="136" spans="1:12" customFormat="1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L136" s="135"/>
    </row>
    <row r="137" spans="1:12" customFormat="1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L137" s="135"/>
    </row>
    <row r="138" spans="1:12" customFormat="1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L138" s="135"/>
    </row>
    <row r="139" spans="1:12" customFormat="1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L139" s="135"/>
    </row>
    <row r="140" spans="1:12" customFormat="1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L140" s="135"/>
    </row>
    <row r="141" spans="1:12" customFormat="1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L141" s="135"/>
    </row>
    <row r="142" spans="1:12" customFormat="1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L142" s="135"/>
    </row>
    <row r="143" spans="1:12" customFormat="1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L143" s="135"/>
    </row>
    <row r="144" spans="1:12" customFormat="1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L144" s="135"/>
    </row>
    <row r="145" spans="1:12" customFormat="1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L145" s="135"/>
    </row>
    <row r="146" spans="1:12" customFormat="1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L146" s="135"/>
    </row>
    <row r="147" spans="1:12" customFormat="1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L147" s="135"/>
    </row>
    <row r="148" spans="1:12" customFormat="1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L148" s="135"/>
    </row>
    <row r="149" spans="1:12" customFormat="1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L149" s="135"/>
    </row>
    <row r="150" spans="1:12" customFormat="1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L150" s="135"/>
    </row>
    <row r="151" spans="1:12" customFormat="1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L151" s="135"/>
    </row>
    <row r="152" spans="1:12" customFormat="1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L152" s="135"/>
    </row>
    <row r="153" spans="1:12" customFormat="1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L153" s="135"/>
    </row>
    <row r="154" spans="1:12" customFormat="1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L154" s="135"/>
    </row>
    <row r="155" spans="1:12" customFormat="1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L155" s="135"/>
    </row>
    <row r="156" spans="1:12" customFormat="1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L156" s="135"/>
    </row>
    <row r="157" spans="1:12" customFormat="1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L157" s="135"/>
    </row>
    <row r="158" spans="1:12" customFormat="1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L158" s="135"/>
    </row>
    <row r="159" spans="1:12" customFormat="1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L159" s="135"/>
    </row>
    <row r="160" spans="1:12" customFormat="1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L160" s="135"/>
    </row>
    <row r="161" spans="1:12" customFormat="1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L161" s="135"/>
    </row>
    <row r="162" spans="1:12" customFormat="1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L162" s="135"/>
    </row>
    <row r="163" spans="1:12" customFormat="1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L163" s="135"/>
    </row>
    <row r="164" spans="1:12" customFormat="1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L164" s="135"/>
    </row>
    <row r="165" spans="1:12" customFormat="1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L165" s="135"/>
    </row>
    <row r="166" spans="1:12" customFormat="1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L166" s="135"/>
    </row>
    <row r="167" spans="1:12" customFormat="1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L167" s="135"/>
    </row>
    <row r="168" spans="1:12" customFormat="1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L168" s="135"/>
    </row>
    <row r="169" spans="1:12" customFormat="1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L169" s="135"/>
    </row>
    <row r="170" spans="1:12" customFormat="1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L170" s="135"/>
    </row>
    <row r="171" spans="1:12" customFormat="1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L171" s="135"/>
    </row>
    <row r="172" spans="1:12" customFormat="1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L172" s="135"/>
    </row>
    <row r="173" spans="1:12" customFormat="1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L173" s="135"/>
    </row>
    <row r="174" spans="1:12" customFormat="1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L174" s="135"/>
    </row>
    <row r="175" spans="1:12" customFormat="1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L175" s="135"/>
    </row>
    <row r="176" spans="1:12" customFormat="1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L176" s="135"/>
    </row>
    <row r="177" spans="1:12" customFormat="1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L177" s="135"/>
    </row>
    <row r="178" spans="1:12" customFormat="1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L178" s="135"/>
    </row>
    <row r="179" spans="1:12" customFormat="1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L179" s="135"/>
    </row>
    <row r="180" spans="1:12" customFormat="1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L180" s="135"/>
    </row>
    <row r="181" spans="1:12" customFormat="1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L181" s="135"/>
    </row>
    <row r="182" spans="1:12" customFormat="1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L182" s="135"/>
    </row>
    <row r="183" spans="1:12" customFormat="1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L183" s="135"/>
    </row>
    <row r="184" spans="1:12" customFormat="1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L184" s="135"/>
    </row>
    <row r="185" spans="1:12" customFormat="1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L185" s="135"/>
    </row>
    <row r="186" spans="1:12" customFormat="1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L186" s="135"/>
    </row>
    <row r="187" spans="1:12" customFormat="1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L187" s="135"/>
    </row>
    <row r="188" spans="1:12" customFormat="1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L188" s="135"/>
    </row>
    <row r="189" spans="1:12" customFormat="1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L189" s="135"/>
    </row>
    <row r="190" spans="1:12" customFormat="1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L190" s="135"/>
    </row>
    <row r="191" spans="1:12" customFormat="1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L191" s="135"/>
    </row>
    <row r="192" spans="1:12" customFormat="1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L192" s="135"/>
    </row>
    <row r="193" spans="1:12" customFormat="1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L193" s="135"/>
    </row>
    <row r="194" spans="1:12" customFormat="1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L194" s="135"/>
    </row>
    <row r="195" spans="1:12" customFormat="1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L195" s="135"/>
    </row>
    <row r="196" spans="1:12" customFormat="1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L196" s="135"/>
    </row>
    <row r="197" spans="1:12" customFormat="1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L197" s="135"/>
    </row>
    <row r="198" spans="1:12" customFormat="1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L198" s="135"/>
    </row>
    <row r="199" spans="1:12" customFormat="1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L199" s="135"/>
    </row>
    <row r="200" spans="1:12" customFormat="1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L200" s="135"/>
    </row>
    <row r="201" spans="1:12" customFormat="1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L201" s="135"/>
    </row>
    <row r="202" spans="1:12" customFormat="1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L202" s="135"/>
    </row>
    <row r="203" spans="1:12" customFormat="1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L203" s="135"/>
    </row>
    <row r="204" spans="1:12" customFormat="1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L204" s="135"/>
    </row>
    <row r="205" spans="1:12" customFormat="1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L205" s="135"/>
    </row>
    <row r="206" spans="1:12" customFormat="1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L206" s="135"/>
    </row>
    <row r="207" spans="1:12" customFormat="1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L207" s="135"/>
    </row>
    <row r="208" spans="1:12" customFormat="1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L208" s="135"/>
    </row>
    <row r="209" spans="1:12" customFormat="1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L209" s="135"/>
    </row>
    <row r="210" spans="1:12" customFormat="1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L210" s="135"/>
    </row>
    <row r="211" spans="1:12" customFormat="1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L211" s="135"/>
    </row>
    <row r="212" spans="1:12" customFormat="1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L212" s="135"/>
    </row>
    <row r="213" spans="1:12" customFormat="1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L213" s="135"/>
    </row>
    <row r="214" spans="1:12" customFormat="1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L214" s="135"/>
    </row>
    <row r="215" spans="1:12" customFormat="1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L215" s="135"/>
    </row>
    <row r="216" spans="1:12" customFormat="1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L216" s="135"/>
    </row>
    <row r="217" spans="1:12" customFormat="1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L217" s="135"/>
    </row>
    <row r="218" spans="1:12" customFormat="1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L218" s="135"/>
    </row>
    <row r="219" spans="1:12" customFormat="1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L219" s="135"/>
    </row>
    <row r="220" spans="1:12" customFormat="1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L220" s="135"/>
    </row>
    <row r="221" spans="1:12" customFormat="1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L221" s="135"/>
    </row>
    <row r="222" spans="1:12" customFormat="1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L222" s="135"/>
    </row>
    <row r="223" spans="1:12" customFormat="1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L223" s="135"/>
    </row>
    <row r="224" spans="1:12" customFormat="1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L224" s="135"/>
    </row>
    <row r="225" spans="1:12" customFormat="1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L225" s="135"/>
    </row>
    <row r="226" spans="1:12" customFormat="1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L226" s="135"/>
    </row>
    <row r="227" spans="1:12" customFormat="1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L227" s="135"/>
    </row>
    <row r="228" spans="1:12" customFormat="1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L228" s="135"/>
    </row>
    <row r="229" spans="1:12" customFormat="1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L229" s="135"/>
    </row>
    <row r="230" spans="1:12" customFormat="1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L230" s="135"/>
    </row>
    <row r="231" spans="1:12" customFormat="1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L231" s="135"/>
    </row>
    <row r="232" spans="1:12" customFormat="1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L232" s="135"/>
    </row>
    <row r="233" spans="1:12" customFormat="1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L233" s="135"/>
    </row>
    <row r="234" spans="1:12" customFormat="1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L234" s="135"/>
    </row>
    <row r="235" spans="1:12" customFormat="1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L235" s="135"/>
    </row>
    <row r="236" spans="1:12" customFormat="1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L236" s="135"/>
    </row>
    <row r="237" spans="1:12" customFormat="1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L237" s="135"/>
    </row>
    <row r="238" spans="1:12" customFormat="1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L238" s="135"/>
    </row>
    <row r="239" spans="1:12" customFormat="1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L239" s="135"/>
    </row>
    <row r="240" spans="1:12" customFormat="1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L240" s="135"/>
    </row>
    <row r="241" spans="1:12" customFormat="1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L241" s="135"/>
    </row>
    <row r="242" spans="1:12" customFormat="1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L242" s="135"/>
    </row>
    <row r="243" spans="1:12" customFormat="1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L243" s="135"/>
    </row>
    <row r="244" spans="1:12" customFormat="1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L244" s="135"/>
    </row>
    <row r="245" spans="1:12" customFormat="1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L245" s="135"/>
    </row>
    <row r="246" spans="1:12" customFormat="1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L246" s="135"/>
    </row>
    <row r="247" spans="1:12" customFormat="1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L247" s="135"/>
    </row>
    <row r="248" spans="1:12" customFormat="1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L248" s="135"/>
    </row>
    <row r="249" spans="1:12" customFormat="1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L249" s="135"/>
    </row>
    <row r="250" spans="1:12" customFormat="1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L250" s="135"/>
    </row>
    <row r="251" spans="1:12" customFormat="1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L251" s="135"/>
    </row>
    <row r="252" spans="1:12" customFormat="1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L252" s="135"/>
    </row>
    <row r="253" spans="1:12" customFormat="1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L253" s="135"/>
    </row>
    <row r="254" spans="1:12" customFormat="1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L254" s="135"/>
    </row>
    <row r="255" spans="1:12" customFormat="1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L255" s="135"/>
    </row>
    <row r="256" spans="1:12" customFormat="1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L256" s="135"/>
    </row>
    <row r="257" spans="1:12" customFormat="1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L257" s="135"/>
    </row>
    <row r="258" spans="1:12" customFormat="1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L258" s="135"/>
    </row>
    <row r="259" spans="1:12" customFormat="1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L259" s="135"/>
    </row>
    <row r="260" spans="1:12" customFormat="1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L260" s="135"/>
    </row>
    <row r="261" spans="1:12" customFormat="1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L261" s="135"/>
    </row>
    <row r="262" spans="1:12" customFormat="1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L262" s="135"/>
    </row>
    <row r="263" spans="1:12" customFormat="1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L263" s="135"/>
    </row>
    <row r="264" spans="1:12" customFormat="1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L264" s="135"/>
    </row>
    <row r="265" spans="1:12" customFormat="1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L265" s="135"/>
    </row>
    <row r="266" spans="1:12" customFormat="1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L266" s="135"/>
    </row>
    <row r="267" spans="1:12" customFormat="1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L267" s="135"/>
    </row>
    <row r="268" spans="1:12" customFormat="1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L268" s="135"/>
    </row>
    <row r="269" spans="1:12" customFormat="1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L269" s="135"/>
    </row>
    <row r="270" spans="1:12" customFormat="1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L270" s="135"/>
    </row>
    <row r="271" spans="1:12" customFormat="1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L271" s="135"/>
    </row>
    <row r="272" spans="1:12" customFormat="1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L272" s="135"/>
    </row>
    <row r="273" spans="1:12" customFormat="1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L273" s="135"/>
    </row>
    <row r="274" spans="1:12" customFormat="1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L274" s="135"/>
    </row>
    <row r="275" spans="1:12" customFormat="1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L275" s="135"/>
    </row>
    <row r="276" spans="1:12" customFormat="1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L276" s="135"/>
    </row>
    <row r="277" spans="1:12" customFormat="1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L277" s="135"/>
    </row>
    <row r="278" spans="1:12" customFormat="1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L278" s="135"/>
    </row>
    <row r="279" spans="1:12" customFormat="1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L279" s="135"/>
    </row>
    <row r="280" spans="1:12" customFormat="1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L280" s="135"/>
    </row>
    <row r="281" spans="1:12" customFormat="1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L281" s="135"/>
    </row>
    <row r="282" spans="1:12" customFormat="1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L282" s="135"/>
    </row>
    <row r="283" spans="1:12" customFormat="1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L283" s="135"/>
    </row>
    <row r="284" spans="1:12" customFormat="1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L284" s="135"/>
    </row>
    <row r="285" spans="1:12" customFormat="1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L285" s="135"/>
    </row>
    <row r="286" spans="1:12" customFormat="1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L286" s="135"/>
    </row>
    <row r="287" spans="1:12" customFormat="1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L287" s="135"/>
    </row>
    <row r="288" spans="1:12" customFormat="1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L288" s="135"/>
    </row>
    <row r="289" spans="1:12" customFormat="1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L289" s="135"/>
    </row>
    <row r="290" spans="1:12" customFormat="1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L290" s="135"/>
    </row>
    <row r="291" spans="1:12" customFormat="1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L291" s="135"/>
    </row>
    <row r="292" spans="1:12" customFormat="1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L292" s="135"/>
    </row>
    <row r="293" spans="1:12" customFormat="1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L293" s="135"/>
    </row>
    <row r="294" spans="1:12" customFormat="1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L294" s="135"/>
    </row>
    <row r="295" spans="1:12" customFormat="1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L295" s="135"/>
    </row>
    <row r="296" spans="1:12" customFormat="1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L296" s="135"/>
    </row>
    <row r="297" spans="1:12" customFormat="1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L297" s="135"/>
    </row>
    <row r="298" spans="1:12" customFormat="1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L298" s="135"/>
    </row>
    <row r="299" spans="1:12" customFormat="1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L299" s="135"/>
    </row>
    <row r="300" spans="1:12" customFormat="1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L300" s="135"/>
    </row>
    <row r="301" spans="1:12" customFormat="1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L301" s="135"/>
    </row>
    <row r="302" spans="1:12" customFormat="1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L302" s="135"/>
    </row>
    <row r="303" spans="1:12" customFormat="1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L303" s="135"/>
    </row>
    <row r="304" spans="1:12" customFormat="1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L304" s="135"/>
    </row>
    <row r="305" spans="1:12" customFormat="1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L305" s="135"/>
    </row>
    <row r="306" spans="1:12" customFormat="1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L306" s="135"/>
    </row>
    <row r="307" spans="1:12" customFormat="1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L307" s="135"/>
    </row>
    <row r="308" spans="1:12" customFormat="1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L308" s="135"/>
    </row>
    <row r="309" spans="1:12" customFormat="1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L309" s="135"/>
    </row>
    <row r="310" spans="1:12" customFormat="1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L310" s="135"/>
    </row>
    <row r="311" spans="1:12" customFormat="1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L311" s="135"/>
    </row>
    <row r="312" spans="1:12" customFormat="1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L312" s="135"/>
    </row>
    <row r="313" spans="1:12" customFormat="1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L313" s="135"/>
    </row>
    <row r="314" spans="1:12" customFormat="1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L314" s="135"/>
    </row>
    <row r="315" spans="1:12" customFormat="1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L315" s="135"/>
    </row>
    <row r="316" spans="1:12" customFormat="1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L316" s="135"/>
    </row>
    <row r="317" spans="1:12" customFormat="1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L317" s="135"/>
    </row>
    <row r="318" spans="1:12" customFormat="1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L318" s="135"/>
    </row>
    <row r="319" spans="1:12" customFormat="1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L319" s="135"/>
    </row>
    <row r="320" spans="1:12" customFormat="1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L320" s="135"/>
    </row>
    <row r="321" spans="1:12" customFormat="1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L321" s="135"/>
    </row>
    <row r="322" spans="1:12" customFormat="1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L322" s="135"/>
    </row>
    <row r="323" spans="1:12" customFormat="1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L323" s="135"/>
    </row>
    <row r="324" spans="1:12" customFormat="1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L324" s="135"/>
    </row>
    <row r="325" spans="1:12" customFormat="1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L325" s="135"/>
    </row>
    <row r="326" spans="1:12" customFormat="1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L326" s="135"/>
    </row>
    <row r="327" spans="1:12" customFormat="1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L327" s="135"/>
    </row>
    <row r="328" spans="1:12" customFormat="1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L328" s="135"/>
    </row>
    <row r="329" spans="1:12" customFormat="1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L329" s="135"/>
    </row>
    <row r="330" spans="1:12" customFormat="1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L330" s="135"/>
    </row>
    <row r="331" spans="1:12" customFormat="1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L331" s="135"/>
    </row>
    <row r="332" spans="1:12" customFormat="1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L332" s="135"/>
    </row>
    <row r="333" spans="1:12" customFormat="1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L333" s="135"/>
    </row>
    <row r="334" spans="1:12" customFormat="1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L334" s="135"/>
    </row>
    <row r="335" spans="1:12" customFormat="1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L335" s="135"/>
    </row>
    <row r="336" spans="1:12" customFormat="1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L336" s="135"/>
    </row>
    <row r="337" spans="1:12" customFormat="1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L337" s="135"/>
    </row>
    <row r="338" spans="1:12" customFormat="1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L338" s="135"/>
    </row>
    <row r="339" spans="1:12" customFormat="1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L339" s="135"/>
    </row>
    <row r="340" spans="1:12" customFormat="1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L340" s="135"/>
    </row>
    <row r="341" spans="1:12" customFormat="1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L341" s="135"/>
    </row>
    <row r="342" spans="1:12" customFormat="1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L342" s="135"/>
    </row>
    <row r="343" spans="1:12" customFormat="1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L343" s="135"/>
    </row>
    <row r="344" spans="1:12" customFormat="1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L344" s="135"/>
    </row>
    <row r="345" spans="1:12" customFormat="1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L345" s="135"/>
    </row>
    <row r="346" spans="1:12" customFormat="1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L346" s="135"/>
    </row>
    <row r="347" spans="1:12" customFormat="1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L347" s="135"/>
    </row>
    <row r="348" spans="1:12" customFormat="1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L348" s="135"/>
    </row>
    <row r="349" spans="1:12" customFormat="1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L349" s="135"/>
    </row>
    <row r="350" spans="1:12" customFormat="1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L350" s="135"/>
    </row>
    <row r="351" spans="1:12" customFormat="1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L351" s="135"/>
    </row>
    <row r="352" spans="1:12" customFormat="1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L352" s="135"/>
    </row>
    <row r="353" spans="1:12" customFormat="1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L353" s="135"/>
    </row>
    <row r="354" spans="1:12" customFormat="1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L354" s="135"/>
    </row>
    <row r="355" spans="1:12" customFormat="1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L355" s="135"/>
    </row>
    <row r="356" spans="1:12" customFormat="1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L356" s="135"/>
    </row>
    <row r="357" spans="1:12" customFormat="1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L357" s="135"/>
    </row>
    <row r="358" spans="1:12" customFormat="1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L358" s="135"/>
    </row>
    <row r="359" spans="1:12" customFormat="1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L359" s="135"/>
    </row>
    <row r="360" spans="1:12" customFormat="1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L360" s="135"/>
    </row>
    <row r="361" spans="1:12" customFormat="1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L361" s="135"/>
    </row>
    <row r="362" spans="1:12" customFormat="1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L362" s="135"/>
    </row>
    <row r="363" spans="1:12" customFormat="1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L363" s="135"/>
    </row>
    <row r="364" spans="1:12" customFormat="1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L364" s="135"/>
    </row>
    <row r="365" spans="1:12" customFormat="1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L365" s="135"/>
    </row>
    <row r="366" spans="1:12" customFormat="1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L366" s="135"/>
    </row>
    <row r="367" spans="1:12" customFormat="1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L367" s="135"/>
    </row>
    <row r="368" spans="1:12" customFormat="1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L368" s="135"/>
    </row>
    <row r="369" spans="1:12" customFormat="1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L369" s="135"/>
    </row>
    <row r="370" spans="1:12" customFormat="1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L370" s="135"/>
    </row>
    <row r="371" spans="1:12" customFormat="1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L371" s="135"/>
    </row>
    <row r="372" spans="1:12" customFormat="1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L372" s="135"/>
    </row>
    <row r="373" spans="1:12" customFormat="1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L373" s="135"/>
    </row>
    <row r="374" spans="1:12" customFormat="1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L374" s="135"/>
    </row>
    <row r="375" spans="1:12" customFormat="1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L375" s="135"/>
    </row>
    <row r="376" spans="1:12" customFormat="1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L376" s="135"/>
    </row>
    <row r="377" spans="1:12" customFormat="1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L377" s="135"/>
    </row>
    <row r="378" spans="1:12" customFormat="1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L378" s="135"/>
    </row>
    <row r="379" spans="1:12" customFormat="1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L379" s="135"/>
    </row>
    <row r="380" spans="1:12" customFormat="1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L380" s="135"/>
    </row>
    <row r="381" spans="1:12" customFormat="1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L381" s="135"/>
    </row>
    <row r="382" spans="1:12" customFormat="1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L382" s="135"/>
    </row>
    <row r="383" spans="1:12" customFormat="1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L383" s="135"/>
    </row>
    <row r="384" spans="1:12" customFormat="1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L384" s="135"/>
    </row>
    <row r="385" spans="1:12" customFormat="1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L385" s="135"/>
    </row>
    <row r="386" spans="1:12" customFormat="1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L386" s="135"/>
    </row>
    <row r="387" spans="1:12" customFormat="1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L387" s="135"/>
    </row>
    <row r="388" spans="1:12" customFormat="1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L388" s="135"/>
    </row>
    <row r="389" spans="1:12" customFormat="1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L389" s="135"/>
    </row>
    <row r="390" spans="1:12" customFormat="1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L390" s="135"/>
    </row>
    <row r="391" spans="1:12" customFormat="1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L391" s="135"/>
    </row>
    <row r="392" spans="1:12" customFormat="1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L392" s="135"/>
    </row>
    <row r="393" spans="1:12" customFormat="1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L393" s="135"/>
    </row>
    <row r="394" spans="1:12" customFormat="1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L394" s="135"/>
    </row>
    <row r="395" spans="1:12" customFormat="1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L395" s="135"/>
    </row>
    <row r="396" spans="1:12" customFormat="1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L396" s="135"/>
    </row>
    <row r="397" spans="1:12" customFormat="1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L397" s="135"/>
    </row>
    <row r="398" spans="1:12" customFormat="1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L398" s="135"/>
    </row>
    <row r="399" spans="1:12" customFormat="1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L399" s="135"/>
    </row>
    <row r="400" spans="1:12" customFormat="1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L400" s="135"/>
    </row>
    <row r="401" spans="1:12" customFormat="1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L401" s="135"/>
    </row>
    <row r="402" spans="1:12" customFormat="1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L402" s="135"/>
    </row>
    <row r="403" spans="1:12" customFormat="1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L403" s="135"/>
    </row>
    <row r="404" spans="1:12" customFormat="1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L404" s="135"/>
    </row>
    <row r="405" spans="1:12" customFormat="1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L405" s="135"/>
    </row>
    <row r="406" spans="1:12" customFormat="1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L406" s="135"/>
    </row>
    <row r="407" spans="1:12" customFormat="1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L407" s="135"/>
    </row>
    <row r="408" spans="1:12" customFormat="1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L408" s="135"/>
    </row>
    <row r="409" spans="1:12" customFormat="1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L409" s="135"/>
    </row>
    <row r="410" spans="1:12" customFormat="1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L410" s="135"/>
    </row>
    <row r="411" spans="1:12" customFormat="1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L411" s="135"/>
    </row>
    <row r="412" spans="1:12" customFormat="1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L412" s="135"/>
    </row>
    <row r="413" spans="1:12" customFormat="1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L413" s="135"/>
    </row>
    <row r="414" spans="1:12" customFormat="1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L414" s="135"/>
    </row>
    <row r="415" spans="1:12" customFormat="1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L415" s="135"/>
    </row>
    <row r="416" spans="1:12" customFormat="1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L416" s="135"/>
    </row>
    <row r="417" spans="1:12" customFormat="1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L417" s="135"/>
    </row>
    <row r="418" spans="1:12" customFormat="1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L418" s="135"/>
    </row>
    <row r="419" spans="1:12" customFormat="1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L419" s="135"/>
    </row>
    <row r="420" spans="1:12" customFormat="1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L420" s="135"/>
    </row>
    <row r="421" spans="1:12" customFormat="1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L421" s="135"/>
    </row>
    <row r="422" spans="1:12" customFormat="1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L422" s="135"/>
    </row>
    <row r="423" spans="1:12" customFormat="1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L423" s="135"/>
    </row>
    <row r="424" spans="1:12" customFormat="1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L424" s="135"/>
    </row>
    <row r="425" spans="1:12" customFormat="1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L425" s="135"/>
    </row>
    <row r="426" spans="1:12" customFormat="1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L426" s="135"/>
    </row>
    <row r="427" spans="1:12" customFormat="1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L427" s="135"/>
    </row>
    <row r="428" spans="1:12" customFormat="1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L428" s="135"/>
    </row>
    <row r="429" spans="1:12" customFormat="1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L429" s="135"/>
    </row>
    <row r="430" spans="1:12" customFormat="1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L430" s="135"/>
    </row>
    <row r="431" spans="1:12" customFormat="1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L431" s="135"/>
    </row>
    <row r="432" spans="1:12" customFormat="1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L432" s="135"/>
    </row>
    <row r="433" spans="1:12" customFormat="1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L433" s="135"/>
    </row>
    <row r="434" spans="1:12" customFormat="1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L434" s="135"/>
    </row>
    <row r="435" spans="1:12" customFormat="1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L435" s="135"/>
    </row>
    <row r="436" spans="1:12" customFormat="1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L436" s="135"/>
    </row>
    <row r="437" spans="1:12" customFormat="1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L437" s="135"/>
    </row>
    <row r="438" spans="1:12" customFormat="1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L438" s="135"/>
    </row>
    <row r="439" spans="1:12" customFormat="1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L439" s="135"/>
    </row>
    <row r="440" spans="1:12" customFormat="1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L440" s="135"/>
    </row>
    <row r="441" spans="1:12" customFormat="1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L441" s="135"/>
    </row>
    <row r="442" spans="1:12" customFormat="1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L442" s="135"/>
    </row>
    <row r="443" spans="1:12" customFormat="1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L443" s="135"/>
    </row>
    <row r="444" spans="1:12" customFormat="1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L444" s="135"/>
    </row>
    <row r="445" spans="1:12" customFormat="1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L445" s="135"/>
    </row>
    <row r="446" spans="1:12" customFormat="1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L446" s="135"/>
    </row>
    <row r="447" spans="1:12" customFormat="1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L447" s="135"/>
    </row>
    <row r="448" spans="1:12" customFormat="1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L448" s="135"/>
    </row>
    <row r="449" spans="1:12" customFormat="1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L449" s="135"/>
    </row>
    <row r="450" spans="1:12" customFormat="1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L450" s="135"/>
    </row>
    <row r="451" spans="1:12" customFormat="1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L451" s="135"/>
    </row>
    <row r="452" spans="1:12" customFormat="1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L452" s="135"/>
    </row>
    <row r="453" spans="1:12" customFormat="1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L453" s="135"/>
    </row>
    <row r="454" spans="1:12" customFormat="1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L454" s="135"/>
    </row>
    <row r="455" spans="1:12" customFormat="1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L455" s="135"/>
    </row>
    <row r="456" spans="1:12" customFormat="1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L456" s="135"/>
    </row>
    <row r="457" spans="1:12" customFormat="1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L457" s="135"/>
    </row>
    <row r="458" spans="1:12" customFormat="1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L458" s="135"/>
    </row>
    <row r="459" spans="1:12" customFormat="1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L459" s="135"/>
    </row>
    <row r="460" spans="1:12" customFormat="1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L460" s="135"/>
    </row>
    <row r="461" spans="1:12" customFormat="1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L461" s="135"/>
    </row>
    <row r="462" spans="1:12" customFormat="1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L462" s="135"/>
    </row>
    <row r="463" spans="1:12" customFormat="1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L463" s="135"/>
    </row>
    <row r="464" spans="1:12" customFormat="1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L464" s="135"/>
    </row>
    <row r="465" spans="1:12" customFormat="1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L465" s="135"/>
    </row>
    <row r="466" spans="1:12" customFormat="1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L466" s="135"/>
    </row>
    <row r="467" spans="1:12" customFormat="1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L467" s="135"/>
    </row>
    <row r="468" spans="1:12" customFormat="1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L468" s="135"/>
    </row>
    <row r="469" spans="1:12" customFormat="1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L469" s="135"/>
    </row>
    <row r="470" spans="1:12" customFormat="1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L470" s="135"/>
    </row>
    <row r="471" spans="1:12" customFormat="1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L471" s="135"/>
    </row>
    <row r="472" spans="1:12" customFormat="1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L472" s="135"/>
    </row>
    <row r="473" spans="1:12" customFormat="1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L473" s="135"/>
    </row>
    <row r="474" spans="1:12" customFormat="1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L474" s="135"/>
    </row>
    <row r="475" spans="1:12" customFormat="1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L475" s="135"/>
    </row>
    <row r="476" spans="1:12" customFormat="1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L476" s="135"/>
    </row>
    <row r="477" spans="1:12" customFormat="1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L477" s="135"/>
    </row>
    <row r="478" spans="1:12" customFormat="1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L478" s="135"/>
    </row>
    <row r="479" spans="1:12" customFormat="1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L479" s="135"/>
    </row>
    <row r="480" spans="1:12" customFormat="1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L480" s="135"/>
    </row>
    <row r="481" spans="1:12" customFormat="1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L481" s="135"/>
    </row>
    <row r="482" spans="1:12" customFormat="1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L482" s="135"/>
    </row>
    <row r="483" spans="1:12" customFormat="1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L483" s="135"/>
    </row>
    <row r="484" spans="1:12" customFormat="1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L484" s="135"/>
    </row>
    <row r="485" spans="1:12" customFormat="1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L485" s="135"/>
    </row>
    <row r="486" spans="1:12" customFormat="1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L486" s="135"/>
    </row>
    <row r="487" spans="1:12" customFormat="1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L487" s="135"/>
    </row>
    <row r="488" spans="1:12" customFormat="1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L488" s="135"/>
    </row>
    <row r="489" spans="1:12" customFormat="1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L489" s="135"/>
    </row>
    <row r="490" spans="1:12" customFormat="1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L490" s="135"/>
    </row>
    <row r="491" spans="1:12" customFormat="1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L491" s="135"/>
    </row>
    <row r="492" spans="1:12" customFormat="1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L492" s="135"/>
    </row>
    <row r="493" spans="1:12" customFormat="1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L493" s="135"/>
    </row>
    <row r="494" spans="1:12" customFormat="1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L494" s="135"/>
    </row>
    <row r="495" spans="1:12" customFormat="1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L495" s="135"/>
    </row>
    <row r="496" spans="1:12" customFormat="1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L496" s="135"/>
    </row>
    <row r="497" spans="1:12" customFormat="1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L497" s="135"/>
    </row>
    <row r="498" spans="1:12" customFormat="1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L498" s="135"/>
    </row>
    <row r="499" spans="1:12" customFormat="1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L499" s="135"/>
    </row>
    <row r="500" spans="1:12" customFormat="1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L500" s="135"/>
    </row>
    <row r="501" spans="1:12" customFormat="1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L501" s="135"/>
    </row>
    <row r="502" spans="1:12" customFormat="1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L502" s="135"/>
    </row>
    <row r="503" spans="1:12" customFormat="1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L503" s="135"/>
    </row>
    <row r="504" spans="1:12" customFormat="1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L504" s="135"/>
    </row>
    <row r="505" spans="1:12" customFormat="1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L505" s="135"/>
    </row>
    <row r="506" spans="1:12" customFormat="1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L506" s="135"/>
    </row>
    <row r="507" spans="1:12" customFormat="1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L507" s="135"/>
    </row>
    <row r="508" spans="1:12" customFormat="1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L508" s="135"/>
    </row>
    <row r="509" spans="1:12" customFormat="1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L509" s="135"/>
    </row>
    <row r="510" spans="1:12" customFormat="1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L510" s="135"/>
    </row>
    <row r="511" spans="1:12" customFormat="1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L511" s="135"/>
    </row>
    <row r="512" spans="1:12" customFormat="1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L512" s="135"/>
    </row>
    <row r="513" spans="1:12" customFormat="1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L513" s="135"/>
    </row>
    <row r="514" spans="1:12" customFormat="1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L514" s="135"/>
    </row>
    <row r="515" spans="1:12" customFormat="1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L515" s="135"/>
    </row>
    <row r="516" spans="1:12" customFormat="1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L516" s="135"/>
    </row>
    <row r="517" spans="1:12" customFormat="1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L517" s="135"/>
    </row>
    <row r="518" spans="1:12" customFormat="1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L518" s="135"/>
    </row>
    <row r="519" spans="1:12" customFormat="1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L519" s="135"/>
    </row>
    <row r="520" spans="1:12" customFormat="1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L520" s="135"/>
    </row>
    <row r="521" spans="1:12" customFormat="1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L521" s="135"/>
    </row>
    <row r="522" spans="1:12" customFormat="1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L522" s="135"/>
    </row>
    <row r="523" spans="1:12" customFormat="1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L523" s="135"/>
    </row>
    <row r="524" spans="1:12" customFormat="1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L524" s="135"/>
    </row>
    <row r="525" spans="1:12" customFormat="1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L525" s="135"/>
    </row>
    <row r="526" spans="1:12" customFormat="1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L526" s="135"/>
    </row>
    <row r="527" spans="1:12" customFormat="1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L527" s="135"/>
    </row>
    <row r="528" spans="1:12" customFormat="1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L528" s="135"/>
    </row>
    <row r="529" spans="1:12" customFormat="1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L529" s="135"/>
    </row>
    <row r="530" spans="1:12" customFormat="1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L530" s="135"/>
    </row>
    <row r="531" spans="1:12" customFormat="1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L531" s="135"/>
    </row>
    <row r="532" spans="1:12" customFormat="1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L532" s="135"/>
    </row>
    <row r="533" spans="1:12" customFormat="1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L533" s="135"/>
    </row>
    <row r="534" spans="1:12" customFormat="1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L534" s="135"/>
    </row>
    <row r="535" spans="1:12" customFormat="1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L535" s="135"/>
    </row>
    <row r="536" spans="1:12" customFormat="1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L536" s="135"/>
    </row>
    <row r="537" spans="1:12" customFormat="1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L537" s="135"/>
    </row>
    <row r="538" spans="1:12" customFormat="1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L538" s="135"/>
    </row>
    <row r="539" spans="1:12" customFormat="1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L539" s="135"/>
    </row>
    <row r="540" spans="1:12" customFormat="1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L540" s="135"/>
    </row>
    <row r="541" spans="1:12" customFormat="1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L541" s="135"/>
    </row>
    <row r="542" spans="1:12" customFormat="1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L542" s="135"/>
    </row>
    <row r="543" spans="1:12" customFormat="1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L543" s="135"/>
    </row>
    <row r="544" spans="1:12" customFormat="1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L544" s="135"/>
    </row>
    <row r="545" spans="1:12" customFormat="1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L545" s="135"/>
    </row>
    <row r="546" spans="1:12" customFormat="1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L546" s="135"/>
    </row>
    <row r="547" spans="1:12" customFormat="1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L547" s="135"/>
    </row>
    <row r="548" spans="1:12" customFormat="1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L548" s="135"/>
    </row>
    <row r="549" spans="1:12" customFormat="1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L549" s="135"/>
    </row>
    <row r="550" spans="1:12" customFormat="1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L550" s="135"/>
    </row>
    <row r="551" spans="1:12" customFormat="1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L551" s="135"/>
    </row>
    <row r="552" spans="1:12" customFormat="1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L552" s="135"/>
    </row>
    <row r="553" spans="1:12" customFormat="1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L553" s="135"/>
    </row>
    <row r="554" spans="1:12" customFormat="1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L554" s="135"/>
    </row>
    <row r="555" spans="1:12" customFormat="1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L555" s="135"/>
    </row>
    <row r="556" spans="1:12" customFormat="1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L556" s="135"/>
    </row>
    <row r="557" spans="1:12" customFormat="1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L557" s="135"/>
    </row>
    <row r="558" spans="1:12" customFormat="1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L558" s="135"/>
    </row>
    <row r="559" spans="1:12" customFormat="1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L559" s="135"/>
    </row>
    <row r="560" spans="1:12" customFormat="1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L560" s="135"/>
    </row>
    <row r="561" spans="1:12" customFormat="1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L561" s="135"/>
    </row>
    <row r="562" spans="1:12" customFormat="1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L562" s="135"/>
    </row>
    <row r="563" spans="1:12" customFormat="1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L563" s="135"/>
    </row>
    <row r="564" spans="1:12" customFormat="1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L564" s="135"/>
    </row>
    <row r="565" spans="1:12" customFormat="1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L565" s="135"/>
    </row>
    <row r="566" spans="1:12" customFormat="1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L566" s="135"/>
    </row>
    <row r="567" spans="1:12" customFormat="1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L567" s="135"/>
    </row>
    <row r="568" spans="1:12" customFormat="1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L568" s="135"/>
    </row>
    <row r="569" spans="1:12" customFormat="1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L569" s="135"/>
    </row>
    <row r="570" spans="1:12" customFormat="1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L570" s="135"/>
    </row>
    <row r="571" spans="1:12" customFormat="1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L571" s="135"/>
    </row>
    <row r="572" spans="1:12" customFormat="1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L572" s="135"/>
    </row>
    <row r="573" spans="1:12" customFormat="1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L573" s="135"/>
    </row>
    <row r="574" spans="1:12" customFormat="1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L574" s="135"/>
    </row>
    <row r="575" spans="1:12" customFormat="1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L575" s="135"/>
    </row>
    <row r="576" spans="1:12" customFormat="1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L576" s="135"/>
    </row>
    <row r="577" spans="1:12" customFormat="1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L577" s="135"/>
    </row>
    <row r="578" spans="1:12" customFormat="1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L578" s="135"/>
    </row>
    <row r="579" spans="1:12" customFormat="1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L579" s="135"/>
    </row>
    <row r="580" spans="1:12" customFormat="1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L580" s="135"/>
    </row>
    <row r="581" spans="1:12" customFormat="1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L581" s="135"/>
    </row>
    <row r="582" spans="1:12" customFormat="1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L582" s="135"/>
    </row>
    <row r="583" spans="1:12" customFormat="1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L583" s="135"/>
    </row>
    <row r="584" spans="1:12" customFormat="1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L584" s="135"/>
    </row>
    <row r="585" spans="1:12" customFormat="1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L585" s="135"/>
    </row>
    <row r="586" spans="1:12" customFormat="1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L586" s="135"/>
    </row>
    <row r="587" spans="1:12" customFormat="1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L587" s="135"/>
    </row>
    <row r="588" spans="1:12" customFormat="1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L588" s="135"/>
    </row>
    <row r="589" spans="1:12" customFormat="1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L589" s="135"/>
    </row>
    <row r="590" spans="1:12" customFormat="1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L590" s="135"/>
    </row>
    <row r="591" spans="1:12" customFormat="1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L591" s="135"/>
    </row>
    <row r="592" spans="1:12" customFormat="1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L592" s="135"/>
    </row>
    <row r="593" spans="1:12" customFormat="1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L593" s="135"/>
    </row>
    <row r="594" spans="1:12" customFormat="1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L594" s="135"/>
    </row>
    <row r="595" spans="1:12" customFormat="1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L595" s="135"/>
    </row>
    <row r="596" spans="1:12" customFormat="1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L596" s="135"/>
    </row>
    <row r="597" spans="1:12" customFormat="1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L597" s="135"/>
    </row>
    <row r="598" spans="1:12" customFormat="1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L598" s="135"/>
    </row>
    <row r="599" spans="1:12" customFormat="1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L599" s="135"/>
    </row>
    <row r="600" spans="1:12" customFormat="1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L600" s="135"/>
    </row>
    <row r="601" spans="1:12" customFormat="1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L601" s="135"/>
    </row>
    <row r="602" spans="1:12" customFormat="1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L602" s="135"/>
    </row>
    <row r="603" spans="1:12" customFormat="1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L603" s="135"/>
    </row>
    <row r="604" spans="1:12" customFormat="1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L604" s="135"/>
    </row>
    <row r="605" spans="1:12" customFormat="1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L605" s="135"/>
    </row>
    <row r="606" spans="1:12" customFormat="1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L606" s="135"/>
    </row>
    <row r="607" spans="1:12" customFormat="1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L607" s="135"/>
    </row>
    <row r="608" spans="1:12" customFormat="1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L608" s="135"/>
    </row>
    <row r="609" spans="1:12" customFormat="1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L609" s="135"/>
    </row>
    <row r="610" spans="1:12" customFormat="1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L610" s="135"/>
    </row>
    <row r="611" spans="1:12" customFormat="1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L611" s="135"/>
    </row>
    <row r="612" spans="1:12" customFormat="1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L612" s="135"/>
    </row>
    <row r="613" spans="1:12" customFormat="1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L613" s="135"/>
    </row>
    <row r="614" spans="1:12" customFormat="1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L614" s="135"/>
    </row>
    <row r="615" spans="1:12" customFormat="1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L615" s="135"/>
    </row>
    <row r="616" spans="1:12" customFormat="1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L616" s="135"/>
    </row>
    <row r="617" spans="1:12" customFormat="1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L617" s="135"/>
    </row>
    <row r="618" spans="1:12" customFormat="1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L618" s="135"/>
    </row>
    <row r="619" spans="1:12" customFormat="1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L619" s="135"/>
    </row>
    <row r="620" spans="1:12" customFormat="1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L620" s="135"/>
    </row>
    <row r="621" spans="1:12" customFormat="1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L621" s="135"/>
    </row>
    <row r="622" spans="1:12" customFormat="1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L622" s="135"/>
    </row>
    <row r="623" spans="1:12" customFormat="1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L623" s="135"/>
    </row>
    <row r="624" spans="1:12" customFormat="1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L624" s="135"/>
    </row>
    <row r="625" spans="1:12" customFormat="1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L625" s="135"/>
    </row>
    <row r="626" spans="1:12" customFormat="1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L626" s="135"/>
    </row>
    <row r="627" spans="1:12" customFormat="1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L627" s="135"/>
    </row>
    <row r="628" spans="1:12" customFormat="1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L628" s="135"/>
    </row>
    <row r="629" spans="1:12" customFormat="1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L629" s="135"/>
    </row>
    <row r="630" spans="1:12" customFormat="1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L630" s="135"/>
    </row>
    <row r="631" spans="1:12" customFormat="1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L631" s="135"/>
    </row>
    <row r="632" spans="1:12" customFormat="1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L632" s="135"/>
    </row>
    <row r="633" spans="1:12" customFormat="1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L633" s="135"/>
    </row>
    <row r="634" spans="1:12" customFormat="1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L634" s="135"/>
    </row>
    <row r="635" spans="1:12" customFormat="1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L635" s="135"/>
    </row>
    <row r="636" spans="1:12" customFormat="1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L636" s="135"/>
    </row>
    <row r="637" spans="1:12" customFormat="1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L637" s="135"/>
    </row>
    <row r="638" spans="1:12" customFormat="1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L638" s="135"/>
    </row>
    <row r="639" spans="1:12" customFormat="1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L639" s="135"/>
    </row>
    <row r="640" spans="1:12" customFormat="1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L640" s="135"/>
    </row>
    <row r="641" spans="1:12" customFormat="1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L641" s="135"/>
    </row>
    <row r="642" spans="1:12" customFormat="1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L642" s="135"/>
    </row>
    <row r="643" spans="1:12" customFormat="1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L643" s="135"/>
    </row>
    <row r="644" spans="1:12" customFormat="1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L644" s="135"/>
    </row>
    <row r="645" spans="1:12" customFormat="1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L645" s="135"/>
    </row>
    <row r="646" spans="1:12" customFormat="1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L646" s="135"/>
    </row>
    <row r="647" spans="1:12" customFormat="1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L647" s="135"/>
    </row>
    <row r="648" spans="1:12" customFormat="1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L648" s="135"/>
    </row>
    <row r="649" spans="1:12" customFormat="1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L649" s="135"/>
    </row>
    <row r="650" spans="1:12" customFormat="1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L650" s="135"/>
    </row>
    <row r="651" spans="1:12" customFormat="1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L651" s="135"/>
    </row>
    <row r="652" spans="1:12" customFormat="1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L652" s="135"/>
    </row>
    <row r="653" spans="1:12" customFormat="1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L653" s="135"/>
    </row>
    <row r="654" spans="1:12" customFormat="1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L654" s="135"/>
    </row>
    <row r="655" spans="1:12" customFormat="1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L655" s="135"/>
    </row>
    <row r="656" spans="1:12" customFormat="1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L656" s="135"/>
    </row>
    <row r="657" spans="1:12" customFormat="1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L657" s="135"/>
    </row>
    <row r="658" spans="1:12" customFormat="1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L658" s="135"/>
    </row>
    <row r="659" spans="1:12" customFormat="1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L659" s="135"/>
    </row>
    <row r="660" spans="1:12" customFormat="1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L660" s="135"/>
    </row>
    <row r="661" spans="1:12" customFormat="1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L661" s="135"/>
    </row>
    <row r="662" spans="1:12" customFormat="1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L662" s="135"/>
    </row>
    <row r="663" spans="1:12" customFormat="1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L663" s="135"/>
    </row>
    <row r="664" spans="1:12" customFormat="1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L664" s="135"/>
    </row>
    <row r="665" spans="1:12" customFormat="1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L665" s="135"/>
    </row>
    <row r="666" spans="1:12" customFormat="1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L666" s="135"/>
    </row>
    <row r="667" spans="1:12" customFormat="1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L667" s="135"/>
    </row>
    <row r="668" spans="1:12" customFormat="1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L668" s="135"/>
    </row>
    <row r="669" spans="1:12" customFormat="1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L669" s="135"/>
    </row>
    <row r="670" spans="1:12" customFormat="1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L670" s="135"/>
    </row>
    <row r="671" spans="1:12" customFormat="1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L671" s="135"/>
    </row>
    <row r="672" spans="1:12" customFormat="1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L672" s="135"/>
    </row>
    <row r="673" spans="1:12" customFormat="1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L673" s="135"/>
    </row>
    <row r="674" spans="1:12" customFormat="1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L674" s="135"/>
    </row>
    <row r="675" spans="1:12" customFormat="1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L675" s="135"/>
    </row>
    <row r="676" spans="1:12" customFormat="1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L676" s="135"/>
    </row>
    <row r="677" spans="1:12" customFormat="1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L677" s="135"/>
    </row>
    <row r="678" spans="1:12" customFormat="1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L678" s="135"/>
    </row>
    <row r="679" spans="1:12" customFormat="1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L679" s="135"/>
    </row>
    <row r="680" spans="1:12" customFormat="1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L680" s="135"/>
    </row>
    <row r="681" spans="1:12" customFormat="1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L681" s="135"/>
    </row>
    <row r="682" spans="1:12" customFormat="1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L682" s="135"/>
    </row>
    <row r="683" spans="1:12" customFormat="1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L683" s="135"/>
    </row>
    <row r="684" spans="1:12" customFormat="1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L684" s="135"/>
    </row>
    <row r="685" spans="1:12" customFormat="1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L685" s="135"/>
    </row>
    <row r="686" spans="1:12" customFormat="1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L686" s="135"/>
    </row>
    <row r="687" spans="1:12" customFormat="1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L687" s="135"/>
    </row>
    <row r="688" spans="1:12" customFormat="1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L688" s="135"/>
    </row>
    <row r="689" spans="1:12" customFormat="1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L689" s="135"/>
    </row>
    <row r="690" spans="1:12" customFormat="1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L690" s="135"/>
    </row>
    <row r="691" spans="1:12" customFormat="1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L691" s="135"/>
    </row>
    <row r="692" spans="1:12" customFormat="1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L692" s="135"/>
    </row>
    <row r="693" spans="1:12" customFormat="1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L693" s="135"/>
    </row>
    <row r="694" spans="1:12" customFormat="1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L694" s="135"/>
    </row>
    <row r="695" spans="1:12" customFormat="1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L695" s="135"/>
    </row>
    <row r="696" spans="1:12" customFormat="1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L696" s="135"/>
    </row>
    <row r="697" spans="1:12" customFormat="1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L697" s="135"/>
    </row>
    <row r="698" spans="1:12" customFormat="1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L698" s="135"/>
    </row>
    <row r="699" spans="1:12" customFormat="1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L699" s="135"/>
    </row>
    <row r="700" spans="1:12" customFormat="1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L700" s="135"/>
    </row>
    <row r="701" spans="1:12" customFormat="1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L701" s="135"/>
    </row>
    <row r="702" spans="1:12" customFormat="1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L702" s="135"/>
    </row>
    <row r="703" spans="1:12" customFormat="1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L703" s="135"/>
    </row>
    <row r="704" spans="1:12" customFormat="1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L704" s="135"/>
    </row>
    <row r="705" spans="1:12" customFormat="1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L705" s="135"/>
    </row>
    <row r="706" spans="1:12" customFormat="1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L706" s="135"/>
    </row>
    <row r="707" spans="1:12" customFormat="1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L707" s="135"/>
    </row>
    <row r="708" spans="1:12" customFormat="1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L708" s="135"/>
    </row>
    <row r="709" spans="1:12" customFormat="1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L709" s="135"/>
    </row>
    <row r="710" spans="1:12" customFormat="1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L710" s="135"/>
    </row>
    <row r="711" spans="1:12" customFormat="1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L711" s="135"/>
    </row>
    <row r="712" spans="1:12" customFormat="1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L712" s="135"/>
    </row>
    <row r="713" spans="1:12" customFormat="1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L713" s="135"/>
    </row>
    <row r="714" spans="1:12" customFormat="1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L714" s="135"/>
    </row>
    <row r="715" spans="1:12" customFormat="1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L715" s="135"/>
    </row>
    <row r="716" spans="1:12" customFormat="1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L716" s="135"/>
    </row>
    <row r="717" spans="1:12" customFormat="1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L717" s="135"/>
    </row>
    <row r="718" spans="1:12" customFormat="1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L718" s="135"/>
    </row>
    <row r="719" spans="1:12" customFormat="1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L719" s="135"/>
    </row>
    <row r="720" spans="1:12" customFormat="1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L720" s="135"/>
    </row>
    <row r="721" spans="1:12" customFormat="1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L721" s="135"/>
    </row>
    <row r="722" spans="1:12" customFormat="1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L722" s="135"/>
    </row>
    <row r="723" spans="1:12" customFormat="1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L723" s="135"/>
    </row>
    <row r="724" spans="1:12" customFormat="1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L724" s="135"/>
    </row>
    <row r="725" spans="1:12" customFormat="1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L725" s="135"/>
    </row>
    <row r="726" spans="1:12" customFormat="1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L726" s="135"/>
    </row>
    <row r="727" spans="1:12" customFormat="1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L727" s="135"/>
    </row>
    <row r="728" spans="1:12" customFormat="1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L728" s="135"/>
    </row>
    <row r="729" spans="1:12" customFormat="1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L729" s="135"/>
    </row>
    <row r="730" spans="1:12" customFormat="1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L730" s="135"/>
    </row>
    <row r="731" spans="1:12" customFormat="1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L731" s="135"/>
    </row>
    <row r="732" spans="1:12" customFormat="1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L732" s="135"/>
    </row>
    <row r="733" spans="1:12" customFormat="1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L733" s="135"/>
    </row>
    <row r="734" spans="1:12" customFormat="1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L734" s="135"/>
    </row>
    <row r="735" spans="1:12" customFormat="1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L735" s="135"/>
    </row>
    <row r="736" spans="1:12" customFormat="1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L736" s="135"/>
    </row>
    <row r="737" spans="1:12" customFormat="1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L737" s="135"/>
    </row>
    <row r="738" spans="1:12" customFormat="1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L738" s="135"/>
    </row>
    <row r="739" spans="1:12" customFormat="1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L739" s="135"/>
    </row>
    <row r="740" spans="1:12" customFormat="1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L740" s="135"/>
    </row>
    <row r="741" spans="1:12" customFormat="1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L741" s="135"/>
    </row>
    <row r="742" spans="1:12" customFormat="1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L742" s="135"/>
    </row>
    <row r="743" spans="1:12" customFormat="1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L743" s="135"/>
    </row>
    <row r="744" spans="1:12" customFormat="1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L744" s="135"/>
    </row>
    <row r="745" spans="1:12" customFormat="1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L745" s="135"/>
    </row>
    <row r="746" spans="1:12" customFormat="1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L746" s="135"/>
    </row>
    <row r="747" spans="1:12" customFormat="1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L747" s="135"/>
    </row>
    <row r="748" spans="1:12" customFormat="1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L748" s="135"/>
    </row>
    <row r="749" spans="1:12" customFormat="1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L749" s="135"/>
    </row>
    <row r="750" spans="1:12" customFormat="1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L750" s="135"/>
    </row>
    <row r="751" spans="1:12" customFormat="1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L751" s="135"/>
    </row>
    <row r="752" spans="1:12" customFormat="1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L752" s="135"/>
    </row>
    <row r="753" spans="1:12" customFormat="1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L753" s="135"/>
    </row>
    <row r="754" spans="1:12" customFormat="1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L754" s="135"/>
    </row>
    <row r="755" spans="1:12" customFormat="1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L755" s="135"/>
    </row>
    <row r="756" spans="1:12" customFormat="1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L756" s="135"/>
    </row>
    <row r="757" spans="1:12" customFormat="1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L757" s="135"/>
    </row>
    <row r="758" spans="1:12" customFormat="1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L758" s="135"/>
    </row>
    <row r="759" spans="1:12" customFormat="1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L759" s="135"/>
    </row>
    <row r="760" spans="1:12" customFormat="1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L760" s="135"/>
    </row>
    <row r="761" spans="1:12" customFormat="1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L761" s="135"/>
    </row>
    <row r="762" spans="1:12" customFormat="1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L762" s="135"/>
    </row>
    <row r="763" spans="1:12" customFormat="1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L763" s="135"/>
    </row>
    <row r="764" spans="1:12" customFormat="1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L764" s="135"/>
    </row>
    <row r="765" spans="1:12" customFormat="1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L765" s="135"/>
    </row>
    <row r="766" spans="1:12" customFormat="1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L766" s="135"/>
    </row>
    <row r="767" spans="1:12" customFormat="1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L767" s="135"/>
    </row>
    <row r="768" spans="1:12" customFormat="1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L768" s="135"/>
    </row>
    <row r="769" spans="1:12" customFormat="1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L769" s="135"/>
    </row>
    <row r="770" spans="1:12" customFormat="1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L770" s="135"/>
    </row>
    <row r="771" spans="1:12" customFormat="1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L771" s="135"/>
    </row>
    <row r="772" spans="1:12" customFormat="1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L772" s="135"/>
    </row>
    <row r="773" spans="1:12" customFormat="1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L773" s="135"/>
    </row>
    <row r="774" spans="1:12" customFormat="1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L774" s="135"/>
    </row>
    <row r="775" spans="1:12" customFormat="1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L775" s="135"/>
    </row>
    <row r="776" spans="1:12" customFormat="1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L776" s="135"/>
    </row>
    <row r="777" spans="1:12" customFormat="1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L777" s="135"/>
    </row>
    <row r="778" spans="1:12" customFormat="1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L778" s="135"/>
    </row>
    <row r="779" spans="1:12" customFormat="1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L779" s="135"/>
    </row>
    <row r="780" spans="1:12" customFormat="1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L780" s="135"/>
    </row>
    <row r="781" spans="1:12" customFormat="1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L781" s="135"/>
    </row>
    <row r="782" spans="1:12" customFormat="1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L782" s="135"/>
    </row>
    <row r="783" spans="1:12" customFormat="1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L783" s="135"/>
    </row>
    <row r="784" spans="1:12" customFormat="1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L784" s="135"/>
    </row>
    <row r="785" spans="1:12" customFormat="1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L785" s="135"/>
    </row>
    <row r="786" spans="1:12" customFormat="1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L786" s="135"/>
    </row>
    <row r="787" spans="1:12" customFormat="1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L787" s="135"/>
    </row>
    <row r="788" spans="1:12" customFormat="1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L788" s="135"/>
    </row>
    <row r="789" spans="1:12" customFormat="1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L789" s="135"/>
    </row>
    <row r="790" spans="1:12" customFormat="1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L790" s="135"/>
    </row>
    <row r="791" spans="1:12" customFormat="1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L791" s="135"/>
    </row>
    <row r="792" spans="1:12" customFormat="1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L792" s="135"/>
    </row>
    <row r="793" spans="1:12" customFormat="1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L793" s="135"/>
    </row>
    <row r="794" spans="1:12" customFormat="1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L794" s="135"/>
    </row>
    <row r="795" spans="1:12" customFormat="1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L795" s="135"/>
    </row>
    <row r="796" spans="1:12" customFormat="1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L796" s="135"/>
    </row>
    <row r="797" spans="1:12" customFormat="1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L797" s="135"/>
    </row>
    <row r="798" spans="1:12" customFormat="1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L798" s="135"/>
    </row>
    <row r="799" spans="1:12" customFormat="1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L799" s="135"/>
    </row>
    <row r="800" spans="1:12" customFormat="1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L800" s="135"/>
    </row>
    <row r="801" spans="1:12" customFormat="1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L801" s="135"/>
    </row>
    <row r="802" spans="1:12" customFormat="1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L802" s="135"/>
    </row>
    <row r="803" spans="1:12" customFormat="1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L803" s="135"/>
    </row>
    <row r="804" spans="1:12" customFormat="1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L804" s="135"/>
    </row>
    <row r="805" spans="1:12" customFormat="1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L805" s="135"/>
    </row>
    <row r="806" spans="1:12" customFormat="1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L806" s="135"/>
    </row>
    <row r="807" spans="1:12" customFormat="1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L807" s="135"/>
    </row>
    <row r="808" spans="1:12" customFormat="1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L808" s="135"/>
    </row>
    <row r="809" spans="1:12" customFormat="1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L809" s="135"/>
    </row>
    <row r="810" spans="1:12" customFormat="1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L810" s="135"/>
    </row>
    <row r="811" spans="1:12" customFormat="1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L811" s="135"/>
    </row>
    <row r="812" spans="1:12" customFormat="1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L812" s="135"/>
    </row>
    <row r="813" spans="1:12" customFormat="1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L813" s="135"/>
    </row>
    <row r="814" spans="1:12" customFormat="1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L814" s="135"/>
    </row>
    <row r="815" spans="1:12" customFormat="1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L815" s="135"/>
    </row>
    <row r="816" spans="1:12" customFormat="1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L816" s="135"/>
    </row>
    <row r="817" spans="1:12" customFormat="1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L817" s="135"/>
    </row>
    <row r="818" spans="1:12" customFormat="1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L818" s="135"/>
    </row>
    <row r="819" spans="1:12" customFormat="1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L819" s="135"/>
    </row>
    <row r="820" spans="1:12" customFormat="1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L820" s="135"/>
    </row>
    <row r="821" spans="1:12" customFormat="1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L821" s="135"/>
    </row>
    <row r="822" spans="1:12" customFormat="1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L822" s="135"/>
    </row>
    <row r="823" spans="1:12" customFormat="1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L823" s="135"/>
    </row>
    <row r="824" spans="1:12" customFormat="1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L824" s="135"/>
    </row>
    <row r="825" spans="1:12" customFormat="1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L825" s="135"/>
    </row>
    <row r="826" spans="1:12" customFormat="1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L826" s="135"/>
    </row>
    <row r="827" spans="1:12" customFormat="1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L827" s="135"/>
    </row>
    <row r="828" spans="1:12" customFormat="1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L828" s="135"/>
    </row>
    <row r="829" spans="1:12" customFormat="1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L829" s="135"/>
    </row>
    <row r="830" spans="1:12" customFormat="1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L830" s="135"/>
    </row>
    <row r="831" spans="1:12" customFormat="1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L831" s="135"/>
    </row>
    <row r="832" spans="1:12" customFormat="1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L832" s="135"/>
    </row>
    <row r="833" spans="1:12" customFormat="1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L833" s="135"/>
    </row>
    <row r="834" spans="1:12" customFormat="1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L834" s="135"/>
    </row>
    <row r="835" spans="1:12" customFormat="1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L835" s="135"/>
    </row>
    <row r="836" spans="1:12" customFormat="1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L836" s="135"/>
    </row>
    <row r="837" spans="1:12" customFormat="1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L837" s="135"/>
    </row>
    <row r="838" spans="1:12" customFormat="1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L838" s="135"/>
    </row>
    <row r="839" spans="1:12" customFormat="1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L839" s="135"/>
    </row>
    <row r="840" spans="1:12" customFormat="1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L840" s="135"/>
    </row>
    <row r="841" spans="1:12" customFormat="1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L841" s="135"/>
    </row>
    <row r="842" spans="1:12" customFormat="1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L842" s="135"/>
    </row>
    <row r="843" spans="1:12" customFormat="1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L843" s="135"/>
    </row>
    <row r="844" spans="1:12" customFormat="1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L844" s="135"/>
    </row>
    <row r="845" spans="1:12" customFormat="1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L845" s="135"/>
    </row>
    <row r="846" spans="1:12" customFormat="1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L846" s="135"/>
    </row>
    <row r="847" spans="1:12" customFormat="1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L847" s="135"/>
    </row>
    <row r="848" spans="1:12" customFormat="1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L848" s="135"/>
    </row>
    <row r="849" spans="1:12" customFormat="1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L849" s="135"/>
    </row>
    <row r="850" spans="1:12" customFormat="1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L850" s="135"/>
    </row>
    <row r="851" spans="1:12" customFormat="1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L851" s="135"/>
    </row>
    <row r="852" spans="1:12" customFormat="1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L852" s="135"/>
    </row>
    <row r="853" spans="1:12" customFormat="1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L853" s="135"/>
    </row>
    <row r="854" spans="1:12" customFormat="1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L854" s="135"/>
    </row>
    <row r="855" spans="1:12" customFormat="1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L855" s="135"/>
    </row>
    <row r="856" spans="1:12" customFormat="1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L856" s="135"/>
    </row>
    <row r="857" spans="1:12" customFormat="1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L857" s="135"/>
    </row>
    <row r="858" spans="1:12" customFormat="1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L858" s="135"/>
    </row>
    <row r="859" spans="1:12" customFormat="1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L859" s="135"/>
    </row>
    <row r="860" spans="1:12" customFormat="1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L860" s="135"/>
    </row>
    <row r="861" spans="1:12" customFormat="1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L861" s="135"/>
    </row>
    <row r="862" spans="1:12" customFormat="1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L862" s="135"/>
    </row>
    <row r="863" spans="1:12" customFormat="1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L863" s="135"/>
    </row>
    <row r="864" spans="1:12" customFormat="1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L864" s="135"/>
    </row>
    <row r="865" spans="1:12" customFormat="1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L865" s="135"/>
    </row>
    <row r="866" spans="1:12" customFormat="1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L866" s="135"/>
    </row>
    <row r="867" spans="1:12" customFormat="1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L867" s="135"/>
    </row>
    <row r="868" spans="1:12" customFormat="1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L868" s="135"/>
    </row>
    <row r="869" spans="1:12" customFormat="1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L869" s="135"/>
    </row>
    <row r="870" spans="1:12" customFormat="1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L870" s="135"/>
    </row>
    <row r="871" spans="1:12" customFormat="1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L871" s="135"/>
    </row>
    <row r="872" spans="1:12" customFormat="1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L872" s="135"/>
    </row>
    <row r="873" spans="1:12" customFormat="1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L873" s="135"/>
    </row>
    <row r="874" spans="1:12" customFormat="1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L874" s="135"/>
    </row>
    <row r="875" spans="1:12" customFormat="1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L875" s="135"/>
    </row>
    <row r="876" spans="1:12" customFormat="1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L876" s="135"/>
    </row>
    <row r="877" spans="1:12" customFormat="1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L877" s="135"/>
    </row>
    <row r="878" spans="1:12" customFormat="1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L878" s="135"/>
    </row>
    <row r="879" spans="1:12" customFormat="1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L879" s="135"/>
    </row>
    <row r="880" spans="1:12" customFormat="1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L880" s="135"/>
    </row>
    <row r="881" spans="1:12" customFormat="1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L881" s="135"/>
    </row>
    <row r="882" spans="1:12" customFormat="1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L882" s="135"/>
    </row>
    <row r="883" spans="1:12" customFormat="1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L883" s="135"/>
    </row>
    <row r="884" spans="1:12" customFormat="1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L884" s="135"/>
    </row>
    <row r="885" spans="1:12" customFormat="1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L885" s="135"/>
    </row>
    <row r="886" spans="1:12" customFormat="1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L886" s="135"/>
    </row>
    <row r="887" spans="1:12" customFormat="1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L887" s="135"/>
    </row>
    <row r="888" spans="1:12" customFormat="1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L888" s="135"/>
    </row>
    <row r="889" spans="1:12" customFormat="1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L889" s="135"/>
    </row>
    <row r="890" spans="1:12" customFormat="1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L890" s="135"/>
    </row>
    <row r="891" spans="1:12" customFormat="1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L891" s="135"/>
    </row>
    <row r="892" spans="1:12" customFormat="1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L892" s="135"/>
    </row>
    <row r="893" spans="1:12" customFormat="1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L893" s="135"/>
    </row>
    <row r="894" spans="1:12" customFormat="1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L894" s="135"/>
    </row>
    <row r="895" spans="1:12" customFormat="1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L895" s="135"/>
    </row>
    <row r="896" spans="1:12" customFormat="1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L896" s="135"/>
    </row>
    <row r="897" spans="1:12" customFormat="1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L897" s="135"/>
    </row>
    <row r="898" spans="1:12" customFormat="1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L898" s="135"/>
    </row>
    <row r="899" spans="1:12" customFormat="1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L899" s="135"/>
    </row>
    <row r="900" spans="1:12" customFormat="1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L900" s="135"/>
    </row>
    <row r="901" spans="1:12" customFormat="1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L901" s="135"/>
    </row>
    <row r="902" spans="1:12" customFormat="1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L902" s="135"/>
    </row>
    <row r="903" spans="1:12" customFormat="1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L903" s="135"/>
    </row>
    <row r="904" spans="1:12" customFormat="1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L904" s="135"/>
    </row>
    <row r="905" spans="1:12" customFormat="1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L905" s="135"/>
    </row>
    <row r="906" spans="1:12" customFormat="1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L906" s="135"/>
    </row>
    <row r="907" spans="1:12" customFormat="1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L907" s="135"/>
    </row>
    <row r="908" spans="1:12" customFormat="1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L908" s="135"/>
    </row>
    <row r="909" spans="1:12" customFormat="1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L909" s="135"/>
    </row>
    <row r="910" spans="1:12" customFormat="1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L910" s="135"/>
    </row>
    <row r="911" spans="1:12" customFormat="1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L911" s="135"/>
    </row>
    <row r="912" spans="1:12" customFormat="1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L912" s="135"/>
    </row>
    <row r="913" spans="1:12" customFormat="1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L913" s="135"/>
    </row>
    <row r="914" spans="1:12" customFormat="1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L914" s="135"/>
    </row>
    <row r="915" spans="1:12" customFormat="1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L915" s="135"/>
    </row>
    <row r="916" spans="1:12" customFormat="1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L916" s="135"/>
    </row>
    <row r="917" spans="1:12" customFormat="1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L917" s="135"/>
    </row>
    <row r="918" spans="1:12" customFormat="1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L918" s="135"/>
    </row>
    <row r="919" spans="1:12" customFormat="1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L919" s="135"/>
    </row>
    <row r="920" spans="1:12" customFormat="1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L920" s="135"/>
    </row>
    <row r="921" spans="1:12" customFormat="1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L921" s="135"/>
    </row>
    <row r="922" spans="1:12" customFormat="1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L922" s="135"/>
    </row>
    <row r="923" spans="1:12" customFormat="1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L923" s="135"/>
    </row>
    <row r="924" spans="1:12" customFormat="1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L924" s="135"/>
    </row>
    <row r="925" spans="1:12" customFormat="1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L925" s="135"/>
    </row>
    <row r="926" spans="1:12" customFormat="1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L926" s="135"/>
    </row>
    <row r="927" spans="1:12" customFormat="1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L927" s="135"/>
    </row>
  </sheetData>
  <customSheetViews>
    <customSheetView guid="{9EFA0E2E-4423-4194-BE85-A51AF61C76D7}" showGridLines="0">
      <selection activeCell="A90" sqref="A90:J90"/>
      <pageMargins left="0" right="0" top="0" bottom="0" header="0" footer="0"/>
      <pageSetup paperSize="9" orientation="portrait"/>
    </customSheetView>
  </customSheetViews>
  <mergeCells count="6">
    <mergeCell ref="A92:J92"/>
    <mergeCell ref="A87:J87"/>
    <mergeCell ref="A88:J88"/>
    <mergeCell ref="A89:J89"/>
    <mergeCell ref="A90:J90"/>
    <mergeCell ref="A91:J91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FF99CC"/>
  </sheetPr>
  <dimension ref="A1:AL108"/>
  <sheetViews>
    <sheetView showGridLines="0" zoomScaleNormal="100" workbookViewId="0">
      <pane ySplit="1" topLeftCell="A2" activePane="bottomLeft" state="frozen"/>
      <selection activeCell="B109" sqref="B109"/>
      <selection pane="bottomLeft" activeCell="B109" sqref="B109"/>
    </sheetView>
  </sheetViews>
  <sheetFormatPr defaultColWidth="9.140625" defaultRowHeight="15"/>
  <cols>
    <col min="1" max="1" width="13.85546875" style="112" customWidth="1"/>
    <col min="2" max="2" width="27.28515625" style="112" customWidth="1"/>
    <col min="3" max="5" width="14.7109375" style="112" customWidth="1"/>
    <col min="6" max="10" width="9.140625" style="112"/>
    <col min="11" max="11" width="50.28515625" style="112" customWidth="1"/>
    <col min="12" max="16384" width="9.140625" style="112"/>
  </cols>
  <sheetData>
    <row r="1" spans="1:9" ht="36" customHeight="1">
      <c r="A1" s="127" t="s">
        <v>175</v>
      </c>
      <c r="B1" s="127" t="s">
        <v>6</v>
      </c>
      <c r="C1" s="128" t="s">
        <v>176</v>
      </c>
      <c r="D1" s="128" t="s">
        <v>177</v>
      </c>
      <c r="E1" s="128" t="s">
        <v>178</v>
      </c>
    </row>
    <row r="2" spans="1:9">
      <c r="A2" s="99" t="s">
        <v>40</v>
      </c>
      <c r="B2" s="79" t="s">
        <v>41</v>
      </c>
      <c r="C2" s="100">
        <v>238</v>
      </c>
      <c r="D2" s="6">
        <v>234</v>
      </c>
      <c r="E2" s="129">
        <f>D2/C2</f>
        <v>0.98319327731092432</v>
      </c>
    </row>
    <row r="3" spans="1:9">
      <c r="A3" s="99" t="s">
        <v>43</v>
      </c>
      <c r="B3" s="79" t="s">
        <v>44</v>
      </c>
      <c r="C3" s="100">
        <v>130</v>
      </c>
      <c r="D3" s="6">
        <v>107</v>
      </c>
      <c r="E3" s="129">
        <f t="shared" ref="E3:E66" si="0">D3/C3</f>
        <v>0.82307692307692304</v>
      </c>
    </row>
    <row r="4" spans="1:9">
      <c r="A4" s="99" t="s">
        <v>47</v>
      </c>
      <c r="B4" s="79" t="s">
        <v>48</v>
      </c>
      <c r="C4" s="100">
        <v>98</v>
      </c>
      <c r="D4" s="6">
        <v>104</v>
      </c>
      <c r="E4" s="129">
        <f t="shared" si="0"/>
        <v>1.0612244897959184</v>
      </c>
    </row>
    <row r="5" spans="1:9">
      <c r="A5" s="99" t="s">
        <v>49</v>
      </c>
      <c r="B5" s="79" t="s">
        <v>50</v>
      </c>
      <c r="C5" s="100">
        <v>198.66666666666666</v>
      </c>
      <c r="D5" s="6">
        <v>206</v>
      </c>
      <c r="E5" s="129">
        <f t="shared" si="0"/>
        <v>1.0369127516778525</v>
      </c>
    </row>
    <row r="6" spans="1:9">
      <c r="A6" s="99" t="s">
        <v>49</v>
      </c>
      <c r="B6" s="79" t="s">
        <v>51</v>
      </c>
      <c r="C6" s="100">
        <v>82</v>
      </c>
      <c r="D6" s="6">
        <v>89</v>
      </c>
      <c r="E6" s="129">
        <f t="shared" si="0"/>
        <v>1.0853658536585367</v>
      </c>
    </row>
    <row r="7" spans="1:9">
      <c r="A7" s="99" t="s">
        <v>47</v>
      </c>
      <c r="B7" s="79" t="s">
        <v>52</v>
      </c>
      <c r="C7" s="100">
        <v>60.666666666666664</v>
      </c>
      <c r="D7" s="6">
        <v>61</v>
      </c>
      <c r="E7" s="129">
        <f t="shared" si="0"/>
        <v>1.0054945054945055</v>
      </c>
    </row>
    <row r="8" spans="1:9">
      <c r="A8" s="99" t="s">
        <v>49</v>
      </c>
      <c r="B8" s="79" t="s">
        <v>53</v>
      </c>
      <c r="C8" s="100">
        <v>235.33333333333334</v>
      </c>
      <c r="D8" s="6">
        <v>246</v>
      </c>
      <c r="E8" s="129">
        <f t="shared" si="0"/>
        <v>1.0453257790368271</v>
      </c>
      <c r="I8" s="112" t="s">
        <v>0</v>
      </c>
    </row>
    <row r="9" spans="1:9">
      <c r="A9" s="99" t="s">
        <v>49</v>
      </c>
      <c r="B9" s="79" t="s">
        <v>54</v>
      </c>
      <c r="C9" s="100">
        <v>50</v>
      </c>
      <c r="D9" s="6">
        <v>34</v>
      </c>
      <c r="E9" s="129">
        <f t="shared" si="0"/>
        <v>0.68</v>
      </c>
    </row>
    <row r="10" spans="1:9">
      <c r="A10" s="99" t="s">
        <v>40</v>
      </c>
      <c r="B10" s="79" t="s">
        <v>55</v>
      </c>
      <c r="C10" s="100">
        <v>910</v>
      </c>
      <c r="D10" s="6">
        <v>1009</v>
      </c>
      <c r="E10" s="129">
        <f t="shared" si="0"/>
        <v>1.1087912087912088</v>
      </c>
    </row>
    <row r="11" spans="1:9">
      <c r="A11" s="99" t="s">
        <v>49</v>
      </c>
      <c r="B11" s="79" t="s">
        <v>56</v>
      </c>
      <c r="C11" s="100">
        <v>106</v>
      </c>
      <c r="D11" s="6">
        <v>93</v>
      </c>
      <c r="E11" s="129">
        <f t="shared" si="0"/>
        <v>0.87735849056603776</v>
      </c>
    </row>
    <row r="12" spans="1:9">
      <c r="A12" s="99" t="s">
        <v>47</v>
      </c>
      <c r="B12" s="79" t="s">
        <v>58</v>
      </c>
      <c r="C12" s="100">
        <v>232</v>
      </c>
      <c r="D12" s="6">
        <v>196</v>
      </c>
      <c r="E12" s="129">
        <f t="shared" si="0"/>
        <v>0.84482758620689657</v>
      </c>
    </row>
    <row r="13" spans="1:9">
      <c r="A13" s="99" t="s">
        <v>43</v>
      </c>
      <c r="B13" s="79" t="s">
        <v>59</v>
      </c>
      <c r="C13" s="100">
        <v>391.33333333333331</v>
      </c>
      <c r="D13" s="6">
        <v>330</v>
      </c>
      <c r="E13" s="129">
        <f t="shared" si="0"/>
        <v>0.84327086882453151</v>
      </c>
    </row>
    <row r="14" spans="1:9">
      <c r="A14" s="99" t="s">
        <v>43</v>
      </c>
      <c r="B14" s="79" t="s">
        <v>60</v>
      </c>
      <c r="C14" s="100">
        <v>136</v>
      </c>
      <c r="D14" s="6">
        <v>136</v>
      </c>
      <c r="E14" s="129">
        <f t="shared" si="0"/>
        <v>1</v>
      </c>
    </row>
    <row r="15" spans="1:9">
      <c r="A15" s="99" t="s">
        <v>49</v>
      </c>
      <c r="B15" s="79" t="s">
        <v>61</v>
      </c>
      <c r="C15" s="100">
        <v>53.333333333333336</v>
      </c>
      <c r="D15" s="6">
        <v>50</v>
      </c>
      <c r="E15" s="129">
        <f t="shared" si="0"/>
        <v>0.9375</v>
      </c>
    </row>
    <row r="16" spans="1:9">
      <c r="A16" s="99" t="s">
        <v>40</v>
      </c>
      <c r="B16" s="79" t="s">
        <v>62</v>
      </c>
      <c r="C16" s="100">
        <v>139.33333333333334</v>
      </c>
      <c r="D16" s="6">
        <v>165</v>
      </c>
      <c r="E16" s="129">
        <f t="shared" si="0"/>
        <v>1.1842105263157894</v>
      </c>
    </row>
    <row r="17" spans="1:15">
      <c r="A17" s="99" t="s">
        <v>49</v>
      </c>
      <c r="B17" s="79" t="s">
        <v>63</v>
      </c>
      <c r="C17" s="100">
        <v>1605.3333333333333</v>
      </c>
      <c r="D17" s="6">
        <v>1453</v>
      </c>
      <c r="E17" s="129">
        <f t="shared" si="0"/>
        <v>0.90510797342192695</v>
      </c>
    </row>
    <row r="18" spans="1:15">
      <c r="A18" s="99" t="s">
        <v>40</v>
      </c>
      <c r="B18" s="79" t="s">
        <v>64</v>
      </c>
      <c r="C18" s="100">
        <v>3178</v>
      </c>
      <c r="D18" s="6">
        <v>2837</v>
      </c>
      <c r="E18" s="129">
        <f t="shared" si="0"/>
        <v>0.8926998112020138</v>
      </c>
    </row>
    <row r="19" spans="1:15">
      <c r="A19" s="99" t="s">
        <v>49</v>
      </c>
      <c r="B19" s="79" t="s">
        <v>65</v>
      </c>
      <c r="C19" s="100">
        <v>280</v>
      </c>
      <c r="D19" s="6">
        <v>274</v>
      </c>
      <c r="E19" s="129">
        <f t="shared" si="0"/>
        <v>0.97857142857142854</v>
      </c>
    </row>
    <row r="20" spans="1:15">
      <c r="A20" s="99" t="s">
        <v>47</v>
      </c>
      <c r="B20" s="79" t="s">
        <v>66</v>
      </c>
      <c r="C20" s="100">
        <v>1002</v>
      </c>
      <c r="D20" s="6">
        <v>934</v>
      </c>
      <c r="E20" s="129">
        <f t="shared" si="0"/>
        <v>0.93213572854291415</v>
      </c>
    </row>
    <row r="21" spans="1:15">
      <c r="A21" s="99" t="s">
        <v>43</v>
      </c>
      <c r="B21" s="79" t="s">
        <v>67</v>
      </c>
      <c r="C21" s="100">
        <v>238</v>
      </c>
      <c r="D21" s="6">
        <v>298</v>
      </c>
      <c r="E21" s="129">
        <f t="shared" si="0"/>
        <v>1.2521008403361344</v>
      </c>
    </row>
    <row r="22" spans="1:15">
      <c r="A22" s="99" t="s">
        <v>40</v>
      </c>
      <c r="B22" s="79" t="s">
        <v>68</v>
      </c>
      <c r="C22" s="100">
        <v>116</v>
      </c>
      <c r="D22" s="6">
        <v>112</v>
      </c>
      <c r="E22" s="129">
        <f t="shared" si="0"/>
        <v>0.96551724137931039</v>
      </c>
    </row>
    <row r="23" spans="1:15">
      <c r="A23" s="99" t="s">
        <v>49</v>
      </c>
      <c r="B23" s="79" t="s">
        <v>69</v>
      </c>
      <c r="C23" s="100">
        <v>38.666666666666664</v>
      </c>
      <c r="D23" s="6">
        <v>49</v>
      </c>
      <c r="E23" s="129">
        <f t="shared" si="0"/>
        <v>1.267241379310345</v>
      </c>
    </row>
    <row r="24" spans="1:15">
      <c r="A24" s="99" t="s">
        <v>40</v>
      </c>
      <c r="B24" s="79" t="s">
        <v>70</v>
      </c>
      <c r="C24" s="100">
        <v>285.33333333333331</v>
      </c>
      <c r="D24" s="6">
        <v>294</v>
      </c>
      <c r="E24" s="129">
        <f t="shared" si="0"/>
        <v>1.030373831775701</v>
      </c>
      <c r="O24" s="112" t="s">
        <v>0</v>
      </c>
    </row>
    <row r="25" spans="1:15">
      <c r="A25" s="99" t="s">
        <v>49</v>
      </c>
      <c r="B25" s="79" t="s">
        <v>71</v>
      </c>
      <c r="C25" s="100">
        <v>62.666666666666664</v>
      </c>
      <c r="D25" s="6">
        <v>58</v>
      </c>
      <c r="E25" s="129">
        <f t="shared" si="0"/>
        <v>0.92553191489361708</v>
      </c>
    </row>
    <row r="26" spans="1:15">
      <c r="A26" s="99" t="s">
        <v>43</v>
      </c>
      <c r="B26" s="79" t="s">
        <v>72</v>
      </c>
      <c r="C26" s="100">
        <v>174.66666666666666</v>
      </c>
      <c r="D26" s="6">
        <v>167</v>
      </c>
      <c r="E26" s="129">
        <f t="shared" si="0"/>
        <v>0.95610687022900764</v>
      </c>
    </row>
    <row r="27" spans="1:15">
      <c r="A27" s="99" t="s">
        <v>40</v>
      </c>
      <c r="B27" s="79" t="s">
        <v>73</v>
      </c>
      <c r="C27" s="100">
        <v>149.33333333333334</v>
      </c>
      <c r="D27" s="6">
        <v>157</v>
      </c>
      <c r="E27" s="129">
        <f t="shared" si="0"/>
        <v>1.0513392857142856</v>
      </c>
    </row>
    <row r="28" spans="1:15">
      <c r="A28" s="99" t="s">
        <v>47</v>
      </c>
      <c r="B28" s="79" t="s">
        <v>74</v>
      </c>
      <c r="C28" s="100">
        <v>78</v>
      </c>
      <c r="D28" s="6">
        <v>109</v>
      </c>
      <c r="E28" s="129">
        <f t="shared" si="0"/>
        <v>1.3974358974358974</v>
      </c>
    </row>
    <row r="29" spans="1:15">
      <c r="A29" s="99" t="s">
        <v>49</v>
      </c>
      <c r="B29" s="79" t="s">
        <v>75</v>
      </c>
      <c r="C29" s="100">
        <v>266.66666666666669</v>
      </c>
      <c r="D29" s="6">
        <v>263</v>
      </c>
      <c r="E29" s="129">
        <f t="shared" si="0"/>
        <v>0.98624999999999996</v>
      </c>
    </row>
    <row r="30" spans="1:15">
      <c r="A30" s="99" t="s">
        <v>40</v>
      </c>
      <c r="B30" s="79" t="s">
        <v>76</v>
      </c>
      <c r="C30" s="100">
        <v>1141.3333333333333</v>
      </c>
      <c r="D30" s="6">
        <v>1028</v>
      </c>
      <c r="E30" s="129">
        <f t="shared" si="0"/>
        <v>0.90070093457943934</v>
      </c>
    </row>
    <row r="31" spans="1:15">
      <c r="A31" s="99" t="s">
        <v>40</v>
      </c>
      <c r="B31" s="79" t="s">
        <v>77</v>
      </c>
      <c r="C31" s="100">
        <v>253.33333333333334</v>
      </c>
      <c r="D31" s="6">
        <v>292</v>
      </c>
      <c r="E31" s="129">
        <f t="shared" si="0"/>
        <v>1.1526315789473685</v>
      </c>
    </row>
    <row r="32" spans="1:15">
      <c r="A32" s="99" t="s">
        <v>40</v>
      </c>
      <c r="B32" s="79" t="s">
        <v>78</v>
      </c>
      <c r="C32" s="100">
        <v>104.66666666666667</v>
      </c>
      <c r="D32" s="6">
        <v>74</v>
      </c>
      <c r="E32" s="129">
        <f t="shared" si="0"/>
        <v>0.70700636942675155</v>
      </c>
    </row>
    <row r="33" spans="1:5">
      <c r="A33" s="99" t="s">
        <v>49</v>
      </c>
      <c r="B33" s="79" t="s">
        <v>79</v>
      </c>
      <c r="C33" s="100">
        <v>99.333333333333329</v>
      </c>
      <c r="D33" s="6">
        <v>91</v>
      </c>
      <c r="E33" s="129">
        <f t="shared" si="0"/>
        <v>0.91610738255033564</v>
      </c>
    </row>
    <row r="34" spans="1:5">
      <c r="A34" s="99" t="s">
        <v>49</v>
      </c>
      <c r="B34" s="79" t="s">
        <v>80</v>
      </c>
      <c r="C34" s="100">
        <v>80.666666666666671</v>
      </c>
      <c r="D34" s="6">
        <v>98</v>
      </c>
      <c r="E34" s="129">
        <f t="shared" si="0"/>
        <v>1.2148760330578512</v>
      </c>
    </row>
    <row r="35" spans="1:5">
      <c r="A35" s="99" t="s">
        <v>49</v>
      </c>
      <c r="B35" s="79" t="s">
        <v>81</v>
      </c>
      <c r="C35" s="100">
        <v>120.66666666666667</v>
      </c>
      <c r="D35" s="6">
        <v>152</v>
      </c>
      <c r="E35" s="129">
        <f t="shared" si="0"/>
        <v>1.2596685082872927</v>
      </c>
    </row>
    <row r="36" spans="1:5">
      <c r="A36" s="99" t="s">
        <v>40</v>
      </c>
      <c r="B36" s="79" t="s">
        <v>82</v>
      </c>
      <c r="C36" s="100">
        <v>89.333333333333329</v>
      </c>
      <c r="D36" s="6">
        <v>81</v>
      </c>
      <c r="E36" s="129">
        <f t="shared" si="0"/>
        <v>0.90671641791044777</v>
      </c>
    </row>
    <row r="37" spans="1:5">
      <c r="A37" s="99" t="s">
        <v>49</v>
      </c>
      <c r="B37" s="79" t="s">
        <v>83</v>
      </c>
      <c r="C37" s="100">
        <v>340.66666666666669</v>
      </c>
      <c r="D37" s="6">
        <v>326</v>
      </c>
      <c r="E37" s="129">
        <f t="shared" si="0"/>
        <v>0.95694716242661437</v>
      </c>
    </row>
    <row r="38" spans="1:5">
      <c r="A38" s="99" t="s">
        <v>40</v>
      </c>
      <c r="B38" s="79" t="s">
        <v>84</v>
      </c>
      <c r="C38" s="100">
        <v>90.666666666666671</v>
      </c>
      <c r="D38" s="6">
        <v>77</v>
      </c>
      <c r="E38" s="129">
        <f t="shared" si="0"/>
        <v>0.84926470588235292</v>
      </c>
    </row>
    <row r="39" spans="1:5">
      <c r="A39" s="99" t="s">
        <v>49</v>
      </c>
      <c r="B39" s="79" t="s">
        <v>85</v>
      </c>
      <c r="C39" s="100">
        <v>285.33333333333331</v>
      </c>
      <c r="D39" s="6">
        <v>249</v>
      </c>
      <c r="E39" s="129">
        <f t="shared" si="0"/>
        <v>0.87266355140186924</v>
      </c>
    </row>
    <row r="40" spans="1:5">
      <c r="A40" s="99" t="s">
        <v>43</v>
      </c>
      <c r="B40" s="79" t="s">
        <v>86</v>
      </c>
      <c r="C40" s="100">
        <v>308</v>
      </c>
      <c r="D40" s="6">
        <v>357</v>
      </c>
      <c r="E40" s="129">
        <f t="shared" si="0"/>
        <v>1.1590909090909092</v>
      </c>
    </row>
    <row r="41" spans="1:5">
      <c r="A41" s="99" t="s">
        <v>49</v>
      </c>
      <c r="B41" s="79" t="s">
        <v>87</v>
      </c>
      <c r="C41" s="100">
        <v>90.666666666666671</v>
      </c>
      <c r="D41" s="6">
        <v>86</v>
      </c>
      <c r="E41" s="129">
        <f t="shared" si="0"/>
        <v>0.94852941176470584</v>
      </c>
    </row>
    <row r="42" spans="1:5">
      <c r="A42" s="99" t="s">
        <v>40</v>
      </c>
      <c r="B42" s="79" t="s">
        <v>88</v>
      </c>
      <c r="C42" s="100">
        <v>105.33333333333333</v>
      </c>
      <c r="D42" s="6">
        <v>97</v>
      </c>
      <c r="E42" s="129">
        <f t="shared" si="0"/>
        <v>0.92088607594936711</v>
      </c>
    </row>
    <row r="43" spans="1:5">
      <c r="A43" s="99" t="s">
        <v>40</v>
      </c>
      <c r="B43" s="79" t="s">
        <v>89</v>
      </c>
      <c r="C43" s="100">
        <v>64.666666666666671</v>
      </c>
      <c r="D43" s="6">
        <v>57</v>
      </c>
      <c r="E43" s="129">
        <f t="shared" si="0"/>
        <v>0.88144329896907214</v>
      </c>
    </row>
    <row r="44" spans="1:5">
      <c r="A44" s="99" t="s">
        <v>47</v>
      </c>
      <c r="B44" s="79" t="s">
        <v>90</v>
      </c>
      <c r="C44" s="100">
        <v>1752</v>
      </c>
      <c r="D44" s="6">
        <v>1605</v>
      </c>
      <c r="E44" s="129">
        <f t="shared" si="0"/>
        <v>0.91609589041095896</v>
      </c>
    </row>
    <row r="45" spans="1:5">
      <c r="A45" s="99" t="s">
        <v>47</v>
      </c>
      <c r="B45" s="79" t="s">
        <v>91</v>
      </c>
      <c r="C45" s="100">
        <v>92</v>
      </c>
      <c r="D45" s="6">
        <v>109</v>
      </c>
      <c r="E45" s="129">
        <f t="shared" si="0"/>
        <v>1.1847826086956521</v>
      </c>
    </row>
    <row r="46" spans="1:5">
      <c r="A46" s="99" t="s">
        <v>49</v>
      </c>
      <c r="B46" s="79" t="s">
        <v>92</v>
      </c>
      <c r="C46" s="100">
        <v>379.33333333333331</v>
      </c>
      <c r="D46" s="6">
        <v>379</v>
      </c>
      <c r="E46" s="129">
        <f t="shared" si="0"/>
        <v>0.99912126537785595</v>
      </c>
    </row>
    <row r="47" spans="1:5">
      <c r="A47" s="99" t="s">
        <v>40</v>
      </c>
      <c r="B47" s="79" t="s">
        <v>93</v>
      </c>
      <c r="C47" s="100">
        <v>131.33333333333334</v>
      </c>
      <c r="D47" s="6">
        <v>154</v>
      </c>
      <c r="E47" s="129">
        <f t="shared" si="0"/>
        <v>1.1725888324873095</v>
      </c>
    </row>
    <row r="48" spans="1:5">
      <c r="A48" s="99" t="s">
        <v>47</v>
      </c>
      <c r="B48" s="79" t="s">
        <v>94</v>
      </c>
      <c r="C48" s="100">
        <v>96.666666666666671</v>
      </c>
      <c r="D48" s="6">
        <v>112</v>
      </c>
      <c r="E48" s="129">
        <f t="shared" si="0"/>
        <v>1.1586206896551723</v>
      </c>
    </row>
    <row r="49" spans="1:5">
      <c r="A49" s="99" t="s">
        <v>49</v>
      </c>
      <c r="B49" s="79" t="s">
        <v>95</v>
      </c>
      <c r="C49" s="100">
        <v>176</v>
      </c>
      <c r="D49" s="6">
        <v>158</v>
      </c>
      <c r="E49" s="129">
        <f t="shared" si="0"/>
        <v>0.89772727272727271</v>
      </c>
    </row>
    <row r="50" spans="1:5">
      <c r="A50" s="99" t="s">
        <v>43</v>
      </c>
      <c r="B50" s="79" t="s">
        <v>96</v>
      </c>
      <c r="C50" s="100">
        <v>154</v>
      </c>
      <c r="D50" s="6">
        <v>184</v>
      </c>
      <c r="E50" s="129">
        <f t="shared" si="0"/>
        <v>1.1948051948051948</v>
      </c>
    </row>
    <row r="51" spans="1:5">
      <c r="A51" s="99" t="s">
        <v>43</v>
      </c>
      <c r="B51" s="79" t="s">
        <v>97</v>
      </c>
      <c r="C51" s="100">
        <v>46.666666666666664</v>
      </c>
      <c r="D51" s="6">
        <v>57</v>
      </c>
      <c r="E51" s="129">
        <f t="shared" si="0"/>
        <v>1.2214285714285715</v>
      </c>
    </row>
    <row r="52" spans="1:5">
      <c r="A52" s="99" t="s">
        <v>49</v>
      </c>
      <c r="B52" s="79" t="s">
        <v>98</v>
      </c>
      <c r="C52" s="100">
        <v>146</v>
      </c>
      <c r="D52" s="6">
        <v>166</v>
      </c>
      <c r="E52" s="129">
        <f t="shared" si="0"/>
        <v>1.1369863013698631</v>
      </c>
    </row>
    <row r="53" spans="1:5">
      <c r="A53" s="99" t="s">
        <v>49</v>
      </c>
      <c r="B53" s="79" t="s">
        <v>99</v>
      </c>
      <c r="C53" s="100">
        <v>96.666666666666671</v>
      </c>
      <c r="D53" s="6">
        <v>92</v>
      </c>
      <c r="E53" s="129">
        <f t="shared" si="0"/>
        <v>0.95172413793103439</v>
      </c>
    </row>
    <row r="54" spans="1:5">
      <c r="A54" s="99" t="s">
        <v>43</v>
      </c>
      <c r="B54" s="79" t="s">
        <v>100</v>
      </c>
      <c r="C54" s="100">
        <v>440</v>
      </c>
      <c r="D54" s="6">
        <v>436</v>
      </c>
      <c r="E54" s="129">
        <f t="shared" si="0"/>
        <v>0.99090909090909096</v>
      </c>
    </row>
    <row r="55" spans="1:5">
      <c r="A55" s="99" t="s">
        <v>47</v>
      </c>
      <c r="B55" s="79" t="s">
        <v>101</v>
      </c>
      <c r="C55" s="100">
        <v>133.33333333333334</v>
      </c>
      <c r="D55" s="6">
        <v>137</v>
      </c>
      <c r="E55" s="129">
        <f t="shared" si="0"/>
        <v>1.0274999999999999</v>
      </c>
    </row>
    <row r="56" spans="1:5">
      <c r="A56" s="99" t="s">
        <v>43</v>
      </c>
      <c r="B56" s="79" t="s">
        <v>102</v>
      </c>
      <c r="C56" s="100">
        <v>218.66666666666666</v>
      </c>
      <c r="D56" s="6">
        <v>215</v>
      </c>
      <c r="E56" s="129">
        <f t="shared" si="0"/>
        <v>0.98323170731707321</v>
      </c>
    </row>
    <row r="57" spans="1:5">
      <c r="A57" s="99" t="s">
        <v>43</v>
      </c>
      <c r="B57" s="79" t="s">
        <v>103</v>
      </c>
      <c r="C57" s="100">
        <v>210</v>
      </c>
      <c r="D57" s="6">
        <v>223</v>
      </c>
      <c r="E57" s="129">
        <f t="shared" si="0"/>
        <v>1.0619047619047619</v>
      </c>
    </row>
    <row r="58" spans="1:5">
      <c r="A58" s="99" t="s">
        <v>49</v>
      </c>
      <c r="B58" s="79" t="s">
        <v>104</v>
      </c>
      <c r="C58" s="100">
        <v>195.33333333333334</v>
      </c>
      <c r="D58" s="6">
        <v>201</v>
      </c>
      <c r="E58" s="129">
        <f t="shared" si="0"/>
        <v>1.0290102389078497</v>
      </c>
    </row>
    <row r="59" spans="1:5">
      <c r="A59" s="99" t="s">
        <v>43</v>
      </c>
      <c r="B59" s="79" t="s">
        <v>105</v>
      </c>
      <c r="C59" s="100">
        <v>54</v>
      </c>
      <c r="D59" s="6">
        <v>65</v>
      </c>
      <c r="E59" s="129">
        <f t="shared" si="0"/>
        <v>1.2037037037037037</v>
      </c>
    </row>
    <row r="60" spans="1:5">
      <c r="A60" s="99" t="s">
        <v>49</v>
      </c>
      <c r="B60" s="79" t="s">
        <v>106</v>
      </c>
      <c r="C60" s="100">
        <v>140</v>
      </c>
      <c r="D60" s="6">
        <v>137</v>
      </c>
      <c r="E60" s="129">
        <f t="shared" si="0"/>
        <v>0.97857142857142854</v>
      </c>
    </row>
    <row r="61" spans="1:5">
      <c r="A61" s="99" t="s">
        <v>47</v>
      </c>
      <c r="B61" s="79" t="s">
        <v>107</v>
      </c>
      <c r="C61" s="100">
        <v>202</v>
      </c>
      <c r="D61" s="6">
        <v>235</v>
      </c>
      <c r="E61" s="129">
        <f t="shared" si="0"/>
        <v>1.1633663366336633</v>
      </c>
    </row>
    <row r="62" spans="1:5">
      <c r="A62" s="99" t="s">
        <v>49</v>
      </c>
      <c r="B62" s="79" t="s">
        <v>108</v>
      </c>
      <c r="C62" s="100">
        <v>68.666666666666671</v>
      </c>
      <c r="D62" s="6">
        <v>96</v>
      </c>
      <c r="E62" s="129">
        <f t="shared" si="0"/>
        <v>1.3980582524271843</v>
      </c>
    </row>
    <row r="63" spans="1:5">
      <c r="A63" s="99" t="s">
        <v>40</v>
      </c>
      <c r="B63" s="79" t="s">
        <v>109</v>
      </c>
      <c r="C63" s="100">
        <v>56</v>
      </c>
      <c r="D63" s="6">
        <v>91</v>
      </c>
      <c r="E63" s="129">
        <f t="shared" si="0"/>
        <v>1.625</v>
      </c>
    </row>
    <row r="64" spans="1:5">
      <c r="A64" s="99" t="s">
        <v>40</v>
      </c>
      <c r="B64" s="79" t="s">
        <v>110</v>
      </c>
      <c r="C64" s="100">
        <v>461.33333333333331</v>
      </c>
      <c r="D64" s="6">
        <v>450</v>
      </c>
      <c r="E64" s="129">
        <f t="shared" si="0"/>
        <v>0.97543352601156075</v>
      </c>
    </row>
    <row r="65" spans="1:13">
      <c r="A65" s="99" t="s">
        <v>40</v>
      </c>
      <c r="B65" s="79" t="s">
        <v>111</v>
      </c>
      <c r="C65" s="100">
        <v>196</v>
      </c>
      <c r="D65" s="6">
        <v>196</v>
      </c>
      <c r="E65" s="129">
        <f t="shared" si="0"/>
        <v>1</v>
      </c>
    </row>
    <row r="66" spans="1:13">
      <c r="A66" s="99" t="s">
        <v>47</v>
      </c>
      <c r="B66" s="79" t="s">
        <v>112</v>
      </c>
      <c r="C66" s="100">
        <v>78.666666666666671</v>
      </c>
      <c r="D66" s="6">
        <v>107</v>
      </c>
      <c r="E66" s="129">
        <f t="shared" si="0"/>
        <v>1.3601694915254237</v>
      </c>
    </row>
    <row r="67" spans="1:13">
      <c r="A67" s="99" t="s">
        <v>47</v>
      </c>
      <c r="B67" s="79" t="s">
        <v>113</v>
      </c>
      <c r="C67" s="100">
        <v>281.33333333333331</v>
      </c>
      <c r="D67" s="6">
        <v>289</v>
      </c>
      <c r="E67" s="129">
        <f t="shared" ref="E67:E85" si="1">D67/C67</f>
        <v>1.0272511848341233</v>
      </c>
    </row>
    <row r="68" spans="1:13">
      <c r="A68" s="99" t="s">
        <v>49</v>
      </c>
      <c r="B68" s="79" t="s">
        <v>114</v>
      </c>
      <c r="C68" s="100">
        <v>70.666666666666671</v>
      </c>
      <c r="D68" s="6">
        <v>67</v>
      </c>
      <c r="E68" s="129">
        <f t="shared" si="1"/>
        <v>0.94811320754716977</v>
      </c>
      <c r="M68" s="112" t="s">
        <v>0</v>
      </c>
    </row>
    <row r="69" spans="1:13">
      <c r="A69" s="99" t="s">
        <v>43</v>
      </c>
      <c r="B69" s="79" t="s">
        <v>115</v>
      </c>
      <c r="C69" s="100">
        <v>1216</v>
      </c>
      <c r="D69" s="6">
        <v>1191</v>
      </c>
      <c r="E69" s="129">
        <f t="shared" si="1"/>
        <v>0.97944078947368418</v>
      </c>
    </row>
    <row r="70" spans="1:13">
      <c r="A70" s="99" t="s">
        <v>47</v>
      </c>
      <c r="B70" s="79" t="s">
        <v>116</v>
      </c>
      <c r="C70" s="100">
        <v>89.333333333333329</v>
      </c>
      <c r="D70" s="6">
        <v>89</v>
      </c>
      <c r="E70" s="129">
        <f t="shared" si="1"/>
        <v>0.99626865671641796</v>
      </c>
    </row>
    <row r="71" spans="1:13">
      <c r="A71" s="99" t="s">
        <v>40</v>
      </c>
      <c r="B71" s="79" t="s">
        <v>117</v>
      </c>
      <c r="C71" s="100">
        <v>4911.333333333333</v>
      </c>
      <c r="D71" s="6">
        <v>4489</v>
      </c>
      <c r="E71" s="129">
        <f t="shared" si="1"/>
        <v>0.91400841590878246</v>
      </c>
    </row>
    <row r="72" spans="1:13">
      <c r="A72" s="99" t="s">
        <v>47</v>
      </c>
      <c r="B72" s="79" t="s">
        <v>118</v>
      </c>
      <c r="C72" s="100">
        <v>299.33333333333331</v>
      </c>
      <c r="D72" s="6">
        <v>348</v>
      </c>
      <c r="E72" s="129">
        <f t="shared" si="1"/>
        <v>1.1625835189309577</v>
      </c>
    </row>
    <row r="73" spans="1:13">
      <c r="A73" s="99" t="s">
        <v>49</v>
      </c>
      <c r="B73" s="79" t="s">
        <v>119</v>
      </c>
      <c r="C73" s="100">
        <v>177.33333333333334</v>
      </c>
      <c r="D73" s="6">
        <v>179</v>
      </c>
      <c r="E73" s="129">
        <f t="shared" si="1"/>
        <v>1.0093984962406015</v>
      </c>
    </row>
    <row r="74" spans="1:13">
      <c r="A74" s="99" t="s">
        <v>40</v>
      </c>
      <c r="B74" s="79" t="s">
        <v>120</v>
      </c>
      <c r="C74" s="100">
        <v>238</v>
      </c>
      <c r="D74" s="6">
        <v>233</v>
      </c>
      <c r="E74" s="129">
        <f t="shared" si="1"/>
        <v>0.97899159663865543</v>
      </c>
    </row>
    <row r="75" spans="1:13">
      <c r="A75" s="99" t="s">
        <v>40</v>
      </c>
      <c r="B75" s="79" t="s">
        <v>121</v>
      </c>
      <c r="C75" s="100">
        <v>606.66666666666663</v>
      </c>
      <c r="D75" s="6">
        <v>673</v>
      </c>
      <c r="E75" s="129">
        <f t="shared" si="1"/>
        <v>1.1093406593406594</v>
      </c>
    </row>
    <row r="76" spans="1:13">
      <c r="A76" s="99" t="s">
        <v>43</v>
      </c>
      <c r="B76" s="79" t="s">
        <v>122</v>
      </c>
      <c r="C76" s="100">
        <v>69.333333333333329</v>
      </c>
      <c r="D76" s="6">
        <v>88</v>
      </c>
      <c r="E76" s="129">
        <f t="shared" si="1"/>
        <v>1.2692307692307694</v>
      </c>
    </row>
    <row r="77" spans="1:13">
      <c r="A77" s="99" t="s">
        <v>47</v>
      </c>
      <c r="B77" s="79" t="s">
        <v>123</v>
      </c>
      <c r="C77" s="100">
        <v>158</v>
      </c>
      <c r="D77" s="6">
        <v>131</v>
      </c>
      <c r="E77" s="129">
        <f t="shared" si="1"/>
        <v>0.82911392405063289</v>
      </c>
    </row>
    <row r="78" spans="1:13">
      <c r="A78" s="99" t="s">
        <v>40</v>
      </c>
      <c r="B78" s="79" t="s">
        <v>124</v>
      </c>
      <c r="C78" s="100">
        <v>3624.6666666666665</v>
      </c>
      <c r="D78" s="6">
        <v>3415</v>
      </c>
      <c r="E78" s="129">
        <f t="shared" si="1"/>
        <v>0.94215560051498992</v>
      </c>
    </row>
    <row r="79" spans="1:13">
      <c r="A79" s="99" t="s">
        <v>40</v>
      </c>
      <c r="B79" s="79" t="s">
        <v>125</v>
      </c>
      <c r="C79" s="100">
        <v>2332</v>
      </c>
      <c r="D79" s="6">
        <v>2434</v>
      </c>
      <c r="E79" s="129">
        <f t="shared" si="1"/>
        <v>1.0437392795883362</v>
      </c>
    </row>
    <row r="81" spans="1:37">
      <c r="B81" s="6" t="s">
        <v>126</v>
      </c>
      <c r="C81" s="102">
        <f>SUMIF($A$2:$A$79,"Norte",C$2:C$79)</f>
        <v>3786.666666666667</v>
      </c>
      <c r="D81" s="103">
        <f>SUMIF($A$2:$A$79,"Norte",D$2:D$79)</f>
        <v>3854</v>
      </c>
      <c r="E81" s="129">
        <f t="shared" si="1"/>
        <v>1.017781690140845</v>
      </c>
      <c r="J81" s="112" t="s">
        <v>0</v>
      </c>
    </row>
    <row r="82" spans="1:37">
      <c r="B82" s="6" t="s">
        <v>127</v>
      </c>
      <c r="C82" s="102">
        <f>SUMIF($A$2:$A$79,"CENTRAL",C$2:C$79)</f>
        <v>4653.3333333333321</v>
      </c>
      <c r="D82" s="103">
        <f>SUMIF($A$2:$A$79,"CENTRAL",D$2:D$79)</f>
        <v>4566</v>
      </c>
      <c r="E82" s="129">
        <f t="shared" si="1"/>
        <v>0.98123209169054471</v>
      </c>
    </row>
    <row r="83" spans="1:37">
      <c r="B83" s="6" t="s">
        <v>128</v>
      </c>
      <c r="C83" s="102">
        <f>SUMIF($A$2:$A$79,"METROPOLITANA",C$2:C$79)</f>
        <v>19422.666666666664</v>
      </c>
      <c r="D83" s="103">
        <f>SUMIF($A$2:$A$79,"METROPOLITANA",D$2:D$79)</f>
        <v>18649</v>
      </c>
      <c r="E83" s="129">
        <f t="shared" si="1"/>
        <v>0.96016681540468196</v>
      </c>
      <c r="I83" s="112" t="s">
        <v>0</v>
      </c>
    </row>
    <row r="84" spans="1:37">
      <c r="B84" s="6" t="s">
        <v>129</v>
      </c>
      <c r="C84" s="102">
        <f>SUMIF($A$2:$A$79,"SUL",C$2:C$79)</f>
        <v>5445.9999999999991</v>
      </c>
      <c r="D84" s="103">
        <f>SUMIF($A$2:$A$79,"SUL",D$2:D$79)</f>
        <v>5292</v>
      </c>
      <c r="E84" s="129">
        <f t="shared" si="1"/>
        <v>0.97172236503856058</v>
      </c>
    </row>
    <row r="85" spans="1:37">
      <c r="B85" s="104" t="s">
        <v>179</v>
      </c>
      <c r="C85" s="105">
        <f>SUM(C2:C79)</f>
        <v>33308.666666666664</v>
      </c>
      <c r="D85" s="104">
        <f>SUM(D2:D79)</f>
        <v>32361</v>
      </c>
      <c r="E85" s="130">
        <f t="shared" si="1"/>
        <v>0.97154894622020305</v>
      </c>
    </row>
    <row r="86" spans="1:37">
      <c r="B86" s="349" t="s">
        <v>131</v>
      </c>
      <c r="C86" s="375"/>
      <c r="D86" s="107"/>
      <c r="E86" s="131">
        <f>COUNTIF(E2:E79,"&gt;=0,95")/78</f>
        <v>0.67948717948717952</v>
      </c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 ht="16.5" customHeight="1"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/>
      <c r="AC99"/>
      <c r="AD99"/>
      <c r="AE99" s="112"/>
      <c r="AF99" s="112"/>
      <c r="AG99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customSheetViews>
    <customSheetView guid="{3750D93B-2A32-4040-BAE5-F8408ECDBB1D}" showGridLines="0">
      <selection activeCell="A92" sqref="A92:N92"/>
      <pageMargins left="0" right="0" top="0" bottom="0" header="0" footer="0"/>
      <pageSetup paperSize="9" orientation="portrait"/>
    </customSheetView>
    <customSheetView guid="{1A030D3C-92EE-4DAF-ABAC-228947DF045D}" showGridLines="0">
      <selection activeCell="A92" sqref="A92:N92"/>
      <pageMargins left="0" right="0" top="0" bottom="0" header="0" footer="0"/>
      <pageSetup paperSize="9" orientation="portrait"/>
    </customSheetView>
    <customSheetView guid="{9EFA0E2E-4423-4194-BE85-A51AF61C76D7}" showGridLines="0">
      <pane ySplit="1" topLeftCell="A2" state="frozen"/>
      <selection activeCell="L58" sqref="L58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theme="4" tint="0.39994506668294322"/>
  </sheetPr>
  <dimension ref="A1:AL108"/>
  <sheetViews>
    <sheetView showGridLines="0" workbookViewId="0">
      <pane ySplit="1" topLeftCell="A2" activePane="bottomLeft" state="frozen"/>
      <selection activeCell="B109" sqref="B109"/>
      <selection pane="bottomLeft" activeCell="B109" sqref="B109"/>
    </sheetView>
  </sheetViews>
  <sheetFormatPr defaultColWidth="9.140625" defaultRowHeight="15"/>
  <cols>
    <col min="1" max="1" width="13.85546875" style="112" customWidth="1"/>
    <col min="2" max="2" width="27.28515625" style="112" customWidth="1"/>
    <col min="3" max="5" width="14.7109375" style="112" customWidth="1"/>
    <col min="6" max="10" width="9.140625" style="112"/>
    <col min="11" max="11" width="24.42578125" style="112" customWidth="1"/>
    <col min="12" max="15" width="9.140625" style="112"/>
    <col min="16" max="16" width="3.7109375" style="112" customWidth="1"/>
    <col min="17" max="16384" width="9.140625" style="112"/>
  </cols>
  <sheetData>
    <row r="1" spans="1:5" ht="36" customHeight="1">
      <c r="A1" s="127" t="s">
        <v>175</v>
      </c>
      <c r="B1" s="127" t="s">
        <v>6</v>
      </c>
      <c r="C1" s="128" t="s">
        <v>176</v>
      </c>
      <c r="D1" s="128" t="s">
        <v>180</v>
      </c>
      <c r="E1" s="128" t="s">
        <v>178</v>
      </c>
    </row>
    <row r="2" spans="1:5">
      <c r="A2" s="99" t="s">
        <v>40</v>
      </c>
      <c r="B2" s="79" t="s">
        <v>41</v>
      </c>
      <c r="C2" s="100">
        <v>238</v>
      </c>
      <c r="D2" s="6">
        <v>240</v>
      </c>
      <c r="E2" s="129">
        <f>D2/C2</f>
        <v>1.0084033613445378</v>
      </c>
    </row>
    <row r="3" spans="1:5">
      <c r="A3" s="99" t="s">
        <v>43</v>
      </c>
      <c r="B3" s="79" t="s">
        <v>44</v>
      </c>
      <c r="C3" s="100">
        <v>130</v>
      </c>
      <c r="D3" s="6">
        <v>92</v>
      </c>
      <c r="E3" s="129">
        <f t="shared" ref="E3:E66" si="0">D3/C3</f>
        <v>0.70769230769230773</v>
      </c>
    </row>
    <row r="4" spans="1:5">
      <c r="A4" s="99" t="s">
        <v>47</v>
      </c>
      <c r="B4" s="79" t="s">
        <v>48</v>
      </c>
      <c r="C4" s="100">
        <v>98</v>
      </c>
      <c r="D4" s="6">
        <v>81</v>
      </c>
      <c r="E4" s="129">
        <f t="shared" si="0"/>
        <v>0.82653061224489799</v>
      </c>
    </row>
    <row r="5" spans="1:5">
      <c r="A5" s="99" t="s">
        <v>49</v>
      </c>
      <c r="B5" s="79" t="s">
        <v>50</v>
      </c>
      <c r="C5" s="100">
        <v>198.66666666666666</v>
      </c>
      <c r="D5" s="6">
        <v>236</v>
      </c>
      <c r="E5" s="129">
        <f t="shared" si="0"/>
        <v>1.1879194630872483</v>
      </c>
    </row>
    <row r="6" spans="1:5">
      <c r="A6" s="99" t="s">
        <v>49</v>
      </c>
      <c r="B6" s="79" t="s">
        <v>51</v>
      </c>
      <c r="C6" s="100">
        <v>82</v>
      </c>
      <c r="D6" s="6">
        <v>91</v>
      </c>
      <c r="E6" s="129">
        <f t="shared" si="0"/>
        <v>1.1097560975609757</v>
      </c>
    </row>
    <row r="7" spans="1:5">
      <c r="A7" s="99" t="s">
        <v>47</v>
      </c>
      <c r="B7" s="79" t="s">
        <v>52</v>
      </c>
      <c r="C7" s="100">
        <v>60.666666666666664</v>
      </c>
      <c r="D7" s="6">
        <v>59</v>
      </c>
      <c r="E7" s="129">
        <f t="shared" si="0"/>
        <v>0.97252747252747251</v>
      </c>
    </row>
    <row r="8" spans="1:5">
      <c r="A8" s="99" t="s">
        <v>49</v>
      </c>
      <c r="B8" s="79" t="s">
        <v>53</v>
      </c>
      <c r="C8" s="100">
        <v>235.33333333333334</v>
      </c>
      <c r="D8" s="6">
        <v>268</v>
      </c>
      <c r="E8" s="129">
        <f t="shared" si="0"/>
        <v>1.1388101983002832</v>
      </c>
    </row>
    <row r="9" spans="1:5">
      <c r="A9" s="99" t="s">
        <v>49</v>
      </c>
      <c r="B9" s="79" t="s">
        <v>54</v>
      </c>
      <c r="C9" s="100">
        <v>50</v>
      </c>
      <c r="D9" s="6">
        <v>42</v>
      </c>
      <c r="E9" s="129">
        <f t="shared" si="0"/>
        <v>0.84</v>
      </c>
    </row>
    <row r="10" spans="1:5">
      <c r="A10" s="99" t="s">
        <v>40</v>
      </c>
      <c r="B10" s="79" t="s">
        <v>55</v>
      </c>
      <c r="C10" s="100">
        <v>910</v>
      </c>
      <c r="D10" s="6">
        <v>930</v>
      </c>
      <c r="E10" s="129">
        <f t="shared" si="0"/>
        <v>1.0219780219780219</v>
      </c>
    </row>
    <row r="11" spans="1:5">
      <c r="A11" s="99" t="s">
        <v>49</v>
      </c>
      <c r="B11" s="79" t="s">
        <v>56</v>
      </c>
      <c r="C11" s="100">
        <v>106</v>
      </c>
      <c r="D11" s="6">
        <v>104</v>
      </c>
      <c r="E11" s="129">
        <f t="shared" si="0"/>
        <v>0.98113207547169812</v>
      </c>
    </row>
    <row r="12" spans="1:5">
      <c r="A12" s="99" t="s">
        <v>47</v>
      </c>
      <c r="B12" s="79" t="s">
        <v>58</v>
      </c>
      <c r="C12" s="100">
        <v>232</v>
      </c>
      <c r="D12" s="6">
        <v>180</v>
      </c>
      <c r="E12" s="129">
        <f t="shared" si="0"/>
        <v>0.77586206896551724</v>
      </c>
    </row>
    <row r="13" spans="1:5">
      <c r="A13" s="99" t="s">
        <v>43</v>
      </c>
      <c r="B13" s="79" t="s">
        <v>59</v>
      </c>
      <c r="C13" s="100">
        <v>391.33333333333331</v>
      </c>
      <c r="D13" s="6">
        <v>309</v>
      </c>
      <c r="E13" s="129">
        <f t="shared" si="0"/>
        <v>0.78960817717206133</v>
      </c>
    </row>
    <row r="14" spans="1:5">
      <c r="A14" s="99" t="s">
        <v>43</v>
      </c>
      <c r="B14" s="79" t="s">
        <v>60</v>
      </c>
      <c r="C14" s="100">
        <v>136</v>
      </c>
      <c r="D14" s="6">
        <v>130</v>
      </c>
      <c r="E14" s="129">
        <f t="shared" si="0"/>
        <v>0.95588235294117652</v>
      </c>
    </row>
    <row r="15" spans="1:5">
      <c r="A15" s="99" t="s">
        <v>49</v>
      </c>
      <c r="B15" s="79" t="s">
        <v>61</v>
      </c>
      <c r="C15" s="100">
        <v>53.333333333333336</v>
      </c>
      <c r="D15" s="6">
        <v>37</v>
      </c>
      <c r="E15" s="129">
        <f t="shared" si="0"/>
        <v>0.69374999999999998</v>
      </c>
    </row>
    <row r="16" spans="1:5">
      <c r="A16" s="99" t="s">
        <v>40</v>
      </c>
      <c r="B16" s="79" t="s">
        <v>62</v>
      </c>
      <c r="C16" s="100">
        <v>139.33333333333334</v>
      </c>
      <c r="D16" s="6">
        <v>137</v>
      </c>
      <c r="E16" s="129">
        <f t="shared" si="0"/>
        <v>0.98325358851674638</v>
      </c>
    </row>
    <row r="17" spans="1:17">
      <c r="A17" s="99" t="s">
        <v>49</v>
      </c>
      <c r="B17" s="79" t="s">
        <v>63</v>
      </c>
      <c r="C17" s="100">
        <v>1605.3333333333333</v>
      </c>
      <c r="D17" s="6">
        <v>1462</v>
      </c>
      <c r="E17" s="129">
        <f t="shared" si="0"/>
        <v>0.91071428571428581</v>
      </c>
    </row>
    <row r="18" spans="1:17">
      <c r="A18" s="99" t="s">
        <v>40</v>
      </c>
      <c r="B18" s="79" t="s">
        <v>64</v>
      </c>
      <c r="C18" s="100">
        <v>3178</v>
      </c>
      <c r="D18" s="6">
        <v>3106</v>
      </c>
      <c r="E18" s="129">
        <f t="shared" si="0"/>
        <v>0.97734424166142231</v>
      </c>
    </row>
    <row r="19" spans="1:17">
      <c r="A19" s="99" t="s">
        <v>49</v>
      </c>
      <c r="B19" s="79" t="s">
        <v>65</v>
      </c>
      <c r="C19" s="100">
        <v>280</v>
      </c>
      <c r="D19" s="6">
        <v>283</v>
      </c>
      <c r="E19" s="129">
        <f t="shared" si="0"/>
        <v>1.0107142857142857</v>
      </c>
    </row>
    <row r="20" spans="1:17">
      <c r="A20" s="99" t="s">
        <v>47</v>
      </c>
      <c r="B20" s="79" t="s">
        <v>66</v>
      </c>
      <c r="C20" s="100">
        <v>1002</v>
      </c>
      <c r="D20" s="6">
        <v>933</v>
      </c>
      <c r="E20" s="129">
        <f t="shared" si="0"/>
        <v>0.93113772455089816</v>
      </c>
    </row>
    <row r="21" spans="1:17">
      <c r="A21" s="99" t="s">
        <v>43</v>
      </c>
      <c r="B21" s="79" t="s">
        <v>67</v>
      </c>
      <c r="C21" s="100">
        <v>238</v>
      </c>
      <c r="D21" s="6">
        <v>292</v>
      </c>
      <c r="E21" s="129">
        <f t="shared" si="0"/>
        <v>1.2268907563025211</v>
      </c>
    </row>
    <row r="22" spans="1:17">
      <c r="A22" s="99" t="s">
        <v>40</v>
      </c>
      <c r="B22" s="79" t="s">
        <v>68</v>
      </c>
      <c r="C22" s="100">
        <v>116</v>
      </c>
      <c r="D22" s="6">
        <v>102</v>
      </c>
      <c r="E22" s="129">
        <f t="shared" si="0"/>
        <v>0.87931034482758619</v>
      </c>
    </row>
    <row r="23" spans="1:17">
      <c r="A23" s="99" t="s">
        <v>49</v>
      </c>
      <c r="B23" s="79" t="s">
        <v>69</v>
      </c>
      <c r="C23" s="100">
        <v>38.666666666666664</v>
      </c>
      <c r="D23" s="6">
        <v>41</v>
      </c>
      <c r="E23" s="129">
        <f t="shared" si="0"/>
        <v>1.0603448275862069</v>
      </c>
    </row>
    <row r="24" spans="1:17">
      <c r="A24" s="99" t="s">
        <v>40</v>
      </c>
      <c r="B24" s="79" t="s">
        <v>70</v>
      </c>
      <c r="C24" s="100">
        <v>285.33333333333331</v>
      </c>
      <c r="D24" s="6">
        <v>308</v>
      </c>
      <c r="E24" s="129">
        <f t="shared" si="0"/>
        <v>1.0794392523364487</v>
      </c>
    </row>
    <row r="25" spans="1:17">
      <c r="A25" s="99" t="s">
        <v>49</v>
      </c>
      <c r="B25" s="79" t="s">
        <v>71</v>
      </c>
      <c r="C25" s="100">
        <v>62.666666666666664</v>
      </c>
      <c r="D25" s="6">
        <v>38</v>
      </c>
      <c r="E25" s="129">
        <f t="shared" si="0"/>
        <v>0.6063829787234043</v>
      </c>
    </row>
    <row r="26" spans="1:17">
      <c r="A26" s="99" t="s">
        <v>43</v>
      </c>
      <c r="B26" s="79" t="s">
        <v>72</v>
      </c>
      <c r="C26" s="100">
        <v>174.66666666666666</v>
      </c>
      <c r="D26" s="6">
        <v>176</v>
      </c>
      <c r="E26" s="129">
        <f t="shared" si="0"/>
        <v>1.0076335877862597</v>
      </c>
    </row>
    <row r="27" spans="1:17">
      <c r="A27" s="99" t="s">
        <v>40</v>
      </c>
      <c r="B27" s="79" t="s">
        <v>73</v>
      </c>
      <c r="C27" s="100">
        <v>149.33333333333334</v>
      </c>
      <c r="D27" s="6">
        <v>131</v>
      </c>
      <c r="E27" s="129">
        <f t="shared" si="0"/>
        <v>0.87723214285714279</v>
      </c>
      <c r="Q27" s="112" t="s">
        <v>0</v>
      </c>
    </row>
    <row r="28" spans="1:17">
      <c r="A28" s="99" t="s">
        <v>47</v>
      </c>
      <c r="B28" s="79" t="s">
        <v>74</v>
      </c>
      <c r="C28" s="100">
        <v>78</v>
      </c>
      <c r="D28" s="6">
        <v>112</v>
      </c>
      <c r="E28" s="129">
        <f t="shared" si="0"/>
        <v>1.4358974358974359</v>
      </c>
    </row>
    <row r="29" spans="1:17">
      <c r="A29" s="99" t="s">
        <v>49</v>
      </c>
      <c r="B29" s="79" t="s">
        <v>75</v>
      </c>
      <c r="C29" s="100">
        <v>266.66666666666669</v>
      </c>
      <c r="D29" s="6">
        <v>250</v>
      </c>
      <c r="E29" s="129">
        <f t="shared" si="0"/>
        <v>0.93749999999999989</v>
      </c>
    </row>
    <row r="30" spans="1:17">
      <c r="A30" s="99" t="s">
        <v>40</v>
      </c>
      <c r="B30" s="79" t="s">
        <v>76</v>
      </c>
      <c r="C30" s="100">
        <v>1141.3333333333333</v>
      </c>
      <c r="D30" s="6">
        <v>902</v>
      </c>
      <c r="E30" s="129">
        <f t="shared" si="0"/>
        <v>0.79030373831775702</v>
      </c>
    </row>
    <row r="31" spans="1:17">
      <c r="A31" s="99" t="s">
        <v>40</v>
      </c>
      <c r="B31" s="79" t="s">
        <v>77</v>
      </c>
      <c r="C31" s="100">
        <v>253.33333333333334</v>
      </c>
      <c r="D31" s="6">
        <v>266</v>
      </c>
      <c r="E31" s="129">
        <f t="shared" si="0"/>
        <v>1.05</v>
      </c>
    </row>
    <row r="32" spans="1:17">
      <c r="A32" s="99" t="s">
        <v>40</v>
      </c>
      <c r="B32" s="79" t="s">
        <v>78</v>
      </c>
      <c r="C32" s="100">
        <v>104.66666666666667</v>
      </c>
      <c r="D32" s="6">
        <v>84</v>
      </c>
      <c r="E32" s="129">
        <f t="shared" si="0"/>
        <v>0.80254777070063688</v>
      </c>
    </row>
    <row r="33" spans="1:5">
      <c r="A33" s="99" t="s">
        <v>49</v>
      </c>
      <c r="B33" s="79" t="s">
        <v>79</v>
      </c>
      <c r="C33" s="100">
        <v>99.333333333333329</v>
      </c>
      <c r="D33" s="6">
        <v>115</v>
      </c>
      <c r="E33" s="129">
        <f t="shared" si="0"/>
        <v>1.1577181208053693</v>
      </c>
    </row>
    <row r="34" spans="1:5">
      <c r="A34" s="99" t="s">
        <v>49</v>
      </c>
      <c r="B34" s="79" t="s">
        <v>80</v>
      </c>
      <c r="C34" s="100">
        <v>80.666666666666671</v>
      </c>
      <c r="D34" s="6">
        <v>102</v>
      </c>
      <c r="E34" s="129">
        <f t="shared" si="0"/>
        <v>1.2644628099173554</v>
      </c>
    </row>
    <row r="35" spans="1:5">
      <c r="A35" s="99" t="s">
        <v>49</v>
      </c>
      <c r="B35" s="79" t="s">
        <v>81</v>
      </c>
      <c r="C35" s="100">
        <v>120.66666666666667</v>
      </c>
      <c r="D35" s="6">
        <v>112</v>
      </c>
      <c r="E35" s="129">
        <f t="shared" si="0"/>
        <v>0.92817679558011046</v>
      </c>
    </row>
    <row r="36" spans="1:5">
      <c r="A36" s="99" t="s">
        <v>40</v>
      </c>
      <c r="B36" s="79" t="s">
        <v>82</v>
      </c>
      <c r="C36" s="100">
        <v>89.333333333333329</v>
      </c>
      <c r="D36" s="6">
        <v>85</v>
      </c>
      <c r="E36" s="129">
        <f t="shared" si="0"/>
        <v>0.95149253731343286</v>
      </c>
    </row>
    <row r="37" spans="1:5">
      <c r="A37" s="99" t="s">
        <v>49</v>
      </c>
      <c r="B37" s="79" t="s">
        <v>83</v>
      </c>
      <c r="C37" s="100">
        <v>340.66666666666669</v>
      </c>
      <c r="D37" s="6">
        <v>343</v>
      </c>
      <c r="E37" s="129">
        <f t="shared" si="0"/>
        <v>1.0068493150684932</v>
      </c>
    </row>
    <row r="38" spans="1:5">
      <c r="A38" s="99" t="s">
        <v>40</v>
      </c>
      <c r="B38" s="79" t="s">
        <v>84</v>
      </c>
      <c r="C38" s="100">
        <v>90.666666666666671</v>
      </c>
      <c r="D38" s="6">
        <v>76</v>
      </c>
      <c r="E38" s="129">
        <f t="shared" si="0"/>
        <v>0.83823529411764697</v>
      </c>
    </row>
    <row r="39" spans="1:5">
      <c r="A39" s="99" t="s">
        <v>49</v>
      </c>
      <c r="B39" s="79" t="s">
        <v>85</v>
      </c>
      <c r="C39" s="100">
        <v>285.33333333333331</v>
      </c>
      <c r="D39" s="6">
        <v>247</v>
      </c>
      <c r="E39" s="129">
        <f t="shared" si="0"/>
        <v>0.86565420560747675</v>
      </c>
    </row>
    <row r="40" spans="1:5">
      <c r="A40" s="99" t="s">
        <v>43</v>
      </c>
      <c r="B40" s="79" t="s">
        <v>86</v>
      </c>
      <c r="C40" s="100">
        <v>308</v>
      </c>
      <c r="D40" s="6">
        <v>305</v>
      </c>
      <c r="E40" s="129">
        <f t="shared" si="0"/>
        <v>0.99025974025974028</v>
      </c>
    </row>
    <row r="41" spans="1:5">
      <c r="A41" s="99" t="s">
        <v>49</v>
      </c>
      <c r="B41" s="79" t="s">
        <v>87</v>
      </c>
      <c r="C41" s="100">
        <v>90.666666666666671</v>
      </c>
      <c r="D41" s="6">
        <v>85</v>
      </c>
      <c r="E41" s="129">
        <f t="shared" si="0"/>
        <v>0.9375</v>
      </c>
    </row>
    <row r="42" spans="1:5">
      <c r="A42" s="99" t="s">
        <v>40</v>
      </c>
      <c r="B42" s="79" t="s">
        <v>88</v>
      </c>
      <c r="C42" s="100">
        <v>105.33333333333333</v>
      </c>
      <c r="D42" s="6">
        <v>100</v>
      </c>
      <c r="E42" s="129">
        <f t="shared" si="0"/>
        <v>0.949367088607595</v>
      </c>
    </row>
    <row r="43" spans="1:5">
      <c r="A43" s="99" t="s">
        <v>40</v>
      </c>
      <c r="B43" s="79" t="s">
        <v>89</v>
      </c>
      <c r="C43" s="100">
        <v>64.666666666666671</v>
      </c>
      <c r="D43" s="6">
        <v>64</v>
      </c>
      <c r="E43" s="129">
        <f t="shared" si="0"/>
        <v>0.98969072164948446</v>
      </c>
    </row>
    <row r="44" spans="1:5">
      <c r="A44" s="99" t="s">
        <v>47</v>
      </c>
      <c r="B44" s="79" t="s">
        <v>90</v>
      </c>
      <c r="C44" s="100">
        <v>1752</v>
      </c>
      <c r="D44" s="6">
        <v>1508</v>
      </c>
      <c r="E44" s="129">
        <f t="shared" si="0"/>
        <v>0.86073059360730597</v>
      </c>
    </row>
    <row r="45" spans="1:5">
      <c r="A45" s="99" t="s">
        <v>47</v>
      </c>
      <c r="B45" s="79" t="s">
        <v>91</v>
      </c>
      <c r="C45" s="100">
        <v>92</v>
      </c>
      <c r="D45" s="6">
        <v>96</v>
      </c>
      <c r="E45" s="129">
        <f t="shared" si="0"/>
        <v>1.0434782608695652</v>
      </c>
    </row>
    <row r="46" spans="1:5">
      <c r="A46" s="99" t="s">
        <v>49</v>
      </c>
      <c r="B46" s="79" t="s">
        <v>92</v>
      </c>
      <c r="C46" s="100">
        <v>379.33333333333331</v>
      </c>
      <c r="D46" s="6">
        <v>330</v>
      </c>
      <c r="E46" s="129">
        <f t="shared" si="0"/>
        <v>0.8699472759226714</v>
      </c>
    </row>
    <row r="47" spans="1:5">
      <c r="A47" s="99" t="s">
        <v>40</v>
      </c>
      <c r="B47" s="79" t="s">
        <v>93</v>
      </c>
      <c r="C47" s="100">
        <v>131.33333333333334</v>
      </c>
      <c r="D47" s="6">
        <v>134</v>
      </c>
      <c r="E47" s="129">
        <f t="shared" si="0"/>
        <v>1.0203045685279186</v>
      </c>
    </row>
    <row r="48" spans="1:5">
      <c r="A48" s="99" t="s">
        <v>47</v>
      </c>
      <c r="B48" s="79" t="s">
        <v>94</v>
      </c>
      <c r="C48" s="100">
        <v>96.666666666666671</v>
      </c>
      <c r="D48" s="6">
        <v>90</v>
      </c>
      <c r="E48" s="129">
        <f t="shared" si="0"/>
        <v>0.93103448275862066</v>
      </c>
    </row>
    <row r="49" spans="1:5">
      <c r="A49" s="99" t="s">
        <v>49</v>
      </c>
      <c r="B49" s="79" t="s">
        <v>95</v>
      </c>
      <c r="C49" s="100">
        <v>176</v>
      </c>
      <c r="D49" s="6">
        <v>169</v>
      </c>
      <c r="E49" s="129">
        <f t="shared" si="0"/>
        <v>0.96022727272727271</v>
      </c>
    </row>
    <row r="50" spans="1:5">
      <c r="A50" s="99" t="s">
        <v>43</v>
      </c>
      <c r="B50" s="79" t="s">
        <v>96</v>
      </c>
      <c r="C50" s="100">
        <v>154</v>
      </c>
      <c r="D50" s="6">
        <v>213</v>
      </c>
      <c r="E50" s="129">
        <f t="shared" si="0"/>
        <v>1.3831168831168832</v>
      </c>
    </row>
    <row r="51" spans="1:5">
      <c r="A51" s="99" t="s">
        <v>43</v>
      </c>
      <c r="B51" s="79" t="s">
        <v>97</v>
      </c>
      <c r="C51" s="100">
        <v>46.666666666666664</v>
      </c>
      <c r="D51" s="6">
        <v>57</v>
      </c>
      <c r="E51" s="129">
        <f t="shared" si="0"/>
        <v>1.2214285714285715</v>
      </c>
    </row>
    <row r="52" spans="1:5">
      <c r="A52" s="99" t="s">
        <v>49</v>
      </c>
      <c r="B52" s="79" t="s">
        <v>98</v>
      </c>
      <c r="C52" s="100">
        <v>146</v>
      </c>
      <c r="D52" s="6">
        <v>171</v>
      </c>
      <c r="E52" s="129">
        <f t="shared" si="0"/>
        <v>1.1712328767123288</v>
      </c>
    </row>
    <row r="53" spans="1:5">
      <c r="A53" s="99" t="s">
        <v>49</v>
      </c>
      <c r="B53" s="79" t="s">
        <v>99</v>
      </c>
      <c r="C53" s="100">
        <v>96.666666666666671</v>
      </c>
      <c r="D53" s="6">
        <v>91</v>
      </c>
      <c r="E53" s="129">
        <f t="shared" si="0"/>
        <v>0.94137931034482758</v>
      </c>
    </row>
    <row r="54" spans="1:5">
      <c r="A54" s="99" t="s">
        <v>43</v>
      </c>
      <c r="B54" s="79" t="s">
        <v>100</v>
      </c>
      <c r="C54" s="100">
        <v>440</v>
      </c>
      <c r="D54" s="6">
        <v>453</v>
      </c>
      <c r="E54" s="129">
        <f t="shared" si="0"/>
        <v>1.0295454545454545</v>
      </c>
    </row>
    <row r="55" spans="1:5">
      <c r="A55" s="99" t="s">
        <v>47</v>
      </c>
      <c r="B55" s="79" t="s">
        <v>101</v>
      </c>
      <c r="C55" s="100">
        <v>133.33333333333334</v>
      </c>
      <c r="D55" s="6">
        <v>164</v>
      </c>
      <c r="E55" s="129">
        <f t="shared" si="0"/>
        <v>1.23</v>
      </c>
    </row>
    <row r="56" spans="1:5">
      <c r="A56" s="99" t="s">
        <v>43</v>
      </c>
      <c r="B56" s="79" t="s">
        <v>102</v>
      </c>
      <c r="C56" s="100">
        <v>218.66666666666666</v>
      </c>
      <c r="D56" s="6">
        <v>244</v>
      </c>
      <c r="E56" s="129">
        <f t="shared" si="0"/>
        <v>1.1158536585365855</v>
      </c>
    </row>
    <row r="57" spans="1:5">
      <c r="A57" s="99" t="s">
        <v>43</v>
      </c>
      <c r="B57" s="79" t="s">
        <v>103</v>
      </c>
      <c r="C57" s="100">
        <v>210</v>
      </c>
      <c r="D57" s="6">
        <v>260</v>
      </c>
      <c r="E57" s="129">
        <f t="shared" si="0"/>
        <v>1.2380952380952381</v>
      </c>
    </row>
    <row r="58" spans="1:5">
      <c r="A58" s="99" t="s">
        <v>49</v>
      </c>
      <c r="B58" s="79" t="s">
        <v>104</v>
      </c>
      <c r="C58" s="100">
        <v>195.33333333333334</v>
      </c>
      <c r="D58" s="6">
        <v>174</v>
      </c>
      <c r="E58" s="129">
        <f t="shared" si="0"/>
        <v>0.89078498293515351</v>
      </c>
    </row>
    <row r="59" spans="1:5">
      <c r="A59" s="99" t="s">
        <v>43</v>
      </c>
      <c r="B59" s="79" t="s">
        <v>105</v>
      </c>
      <c r="C59" s="100">
        <v>54</v>
      </c>
      <c r="D59" s="6">
        <v>61</v>
      </c>
      <c r="E59" s="129">
        <f t="shared" si="0"/>
        <v>1.1296296296296295</v>
      </c>
    </row>
    <row r="60" spans="1:5">
      <c r="A60" s="99" t="s">
        <v>49</v>
      </c>
      <c r="B60" s="79" t="s">
        <v>106</v>
      </c>
      <c r="C60" s="100">
        <v>140</v>
      </c>
      <c r="D60" s="6">
        <v>114</v>
      </c>
      <c r="E60" s="129">
        <f t="shared" si="0"/>
        <v>0.81428571428571428</v>
      </c>
    </row>
    <row r="61" spans="1:5">
      <c r="A61" s="99" t="s">
        <v>47</v>
      </c>
      <c r="B61" s="79" t="s">
        <v>107</v>
      </c>
      <c r="C61" s="100">
        <v>202</v>
      </c>
      <c r="D61" s="6">
        <v>241</v>
      </c>
      <c r="E61" s="129">
        <f t="shared" si="0"/>
        <v>1.193069306930693</v>
      </c>
    </row>
    <row r="62" spans="1:5">
      <c r="A62" s="99" t="s">
        <v>49</v>
      </c>
      <c r="B62" s="79" t="s">
        <v>108</v>
      </c>
      <c r="C62" s="100">
        <v>68.666666666666671</v>
      </c>
      <c r="D62" s="6">
        <v>88</v>
      </c>
      <c r="E62" s="129">
        <f t="shared" si="0"/>
        <v>1.2815533980582523</v>
      </c>
    </row>
    <row r="63" spans="1:5">
      <c r="A63" s="99" t="s">
        <v>40</v>
      </c>
      <c r="B63" s="79" t="s">
        <v>109</v>
      </c>
      <c r="C63" s="100">
        <v>56</v>
      </c>
      <c r="D63" s="6">
        <v>87</v>
      </c>
      <c r="E63" s="129">
        <f t="shared" si="0"/>
        <v>1.5535714285714286</v>
      </c>
    </row>
    <row r="64" spans="1:5">
      <c r="A64" s="99" t="s">
        <v>40</v>
      </c>
      <c r="B64" s="79" t="s">
        <v>110</v>
      </c>
      <c r="C64" s="100">
        <v>461.33333333333331</v>
      </c>
      <c r="D64" s="6">
        <v>392</v>
      </c>
      <c r="E64" s="129">
        <f t="shared" si="0"/>
        <v>0.84971098265895961</v>
      </c>
    </row>
    <row r="65" spans="1:12">
      <c r="A65" s="99" t="s">
        <v>40</v>
      </c>
      <c r="B65" s="79" t="s">
        <v>111</v>
      </c>
      <c r="C65" s="100">
        <v>196</v>
      </c>
      <c r="D65" s="6">
        <v>201</v>
      </c>
      <c r="E65" s="129">
        <f t="shared" si="0"/>
        <v>1.0255102040816326</v>
      </c>
    </row>
    <row r="66" spans="1:12">
      <c r="A66" s="99" t="s">
        <v>47</v>
      </c>
      <c r="B66" s="79" t="s">
        <v>112</v>
      </c>
      <c r="C66" s="100">
        <v>78.666666666666671</v>
      </c>
      <c r="D66" s="6">
        <v>107</v>
      </c>
      <c r="E66" s="129">
        <f t="shared" si="0"/>
        <v>1.3601694915254237</v>
      </c>
    </row>
    <row r="67" spans="1:12">
      <c r="A67" s="99" t="s">
        <v>47</v>
      </c>
      <c r="B67" s="79" t="s">
        <v>113</v>
      </c>
      <c r="C67" s="100">
        <v>281.33333333333331</v>
      </c>
      <c r="D67" s="6">
        <v>257</v>
      </c>
      <c r="E67" s="129">
        <f t="shared" ref="E67:E85" si="1">D67/C67</f>
        <v>0.91350710900473941</v>
      </c>
    </row>
    <row r="68" spans="1:12">
      <c r="A68" s="99" t="s">
        <v>49</v>
      </c>
      <c r="B68" s="79" t="s">
        <v>114</v>
      </c>
      <c r="C68" s="100">
        <v>70.666666666666671</v>
      </c>
      <c r="D68" s="6">
        <v>68</v>
      </c>
      <c r="E68" s="129">
        <f t="shared" si="1"/>
        <v>0.96226415094339612</v>
      </c>
    </row>
    <row r="69" spans="1:12">
      <c r="A69" s="99" t="s">
        <v>43</v>
      </c>
      <c r="B69" s="79" t="s">
        <v>115</v>
      </c>
      <c r="C69" s="100">
        <v>1216</v>
      </c>
      <c r="D69" s="6">
        <v>989</v>
      </c>
      <c r="E69" s="129">
        <f t="shared" si="1"/>
        <v>0.81332236842105265</v>
      </c>
    </row>
    <row r="70" spans="1:12">
      <c r="A70" s="99" t="s">
        <v>47</v>
      </c>
      <c r="B70" s="79" t="s">
        <v>116</v>
      </c>
      <c r="C70" s="100">
        <v>89.333333333333329</v>
      </c>
      <c r="D70" s="6">
        <v>103</v>
      </c>
      <c r="E70" s="129">
        <f t="shared" si="1"/>
        <v>1.1529850746268657</v>
      </c>
    </row>
    <row r="71" spans="1:12">
      <c r="A71" s="99" t="s">
        <v>40</v>
      </c>
      <c r="B71" s="79" t="s">
        <v>117</v>
      </c>
      <c r="C71" s="100">
        <v>4911.333333333333</v>
      </c>
      <c r="D71" s="6">
        <v>4059</v>
      </c>
      <c r="E71" s="129">
        <f t="shared" si="1"/>
        <v>0.82645581647889244</v>
      </c>
    </row>
    <row r="72" spans="1:12">
      <c r="A72" s="99" t="s">
        <v>47</v>
      </c>
      <c r="B72" s="79" t="s">
        <v>118</v>
      </c>
      <c r="C72" s="100">
        <v>299.33333333333331</v>
      </c>
      <c r="D72" s="6">
        <v>328</v>
      </c>
      <c r="E72" s="129">
        <f t="shared" si="1"/>
        <v>1.0957683741648108</v>
      </c>
    </row>
    <row r="73" spans="1:12">
      <c r="A73" s="99" t="s">
        <v>49</v>
      </c>
      <c r="B73" s="79" t="s">
        <v>119</v>
      </c>
      <c r="C73" s="100">
        <v>177.33333333333334</v>
      </c>
      <c r="D73" s="6">
        <v>166</v>
      </c>
      <c r="E73" s="129">
        <f t="shared" si="1"/>
        <v>0.93609022556390975</v>
      </c>
    </row>
    <row r="74" spans="1:12">
      <c r="A74" s="99" t="s">
        <v>40</v>
      </c>
      <c r="B74" s="79" t="s">
        <v>120</v>
      </c>
      <c r="C74" s="100">
        <v>238</v>
      </c>
      <c r="D74" s="6">
        <v>264</v>
      </c>
      <c r="E74" s="129">
        <f t="shared" si="1"/>
        <v>1.1092436974789917</v>
      </c>
    </row>
    <row r="75" spans="1:12">
      <c r="A75" s="99" t="s">
        <v>40</v>
      </c>
      <c r="B75" s="79" t="s">
        <v>121</v>
      </c>
      <c r="C75" s="100">
        <v>606.66666666666663</v>
      </c>
      <c r="D75" s="6">
        <v>656</v>
      </c>
      <c r="E75" s="129">
        <f t="shared" si="1"/>
        <v>1.0813186813186815</v>
      </c>
    </row>
    <row r="76" spans="1:12">
      <c r="A76" s="99" t="s">
        <v>43</v>
      </c>
      <c r="B76" s="79" t="s">
        <v>122</v>
      </c>
      <c r="C76" s="100">
        <v>69.333333333333329</v>
      </c>
      <c r="D76" s="6">
        <v>82</v>
      </c>
      <c r="E76" s="129">
        <f t="shared" si="1"/>
        <v>1.1826923076923077</v>
      </c>
    </row>
    <row r="77" spans="1:12">
      <c r="A77" s="99" t="s">
        <v>47</v>
      </c>
      <c r="B77" s="79" t="s">
        <v>123</v>
      </c>
      <c r="C77" s="100">
        <v>158</v>
      </c>
      <c r="D77" s="6">
        <v>128</v>
      </c>
      <c r="E77" s="129">
        <f t="shared" si="1"/>
        <v>0.810126582278481</v>
      </c>
    </row>
    <row r="78" spans="1:12">
      <c r="A78" s="99" t="s">
        <v>40</v>
      </c>
      <c r="B78" s="79" t="s">
        <v>124</v>
      </c>
      <c r="C78" s="100">
        <v>3624.6666666666665</v>
      </c>
      <c r="D78" s="6">
        <v>3021</v>
      </c>
      <c r="E78" s="129">
        <f t="shared" si="1"/>
        <v>0.83345594997241124</v>
      </c>
    </row>
    <row r="79" spans="1:12">
      <c r="A79" s="99" t="s">
        <v>40</v>
      </c>
      <c r="B79" s="79" t="s">
        <v>125</v>
      </c>
      <c r="C79" s="100">
        <v>2332</v>
      </c>
      <c r="D79" s="6">
        <v>2039</v>
      </c>
      <c r="E79" s="129">
        <f t="shared" si="1"/>
        <v>0.87435677530017153</v>
      </c>
      <c r="L79" s="112" t="s">
        <v>0</v>
      </c>
    </row>
    <row r="81" spans="1:37">
      <c r="B81" s="6" t="s">
        <v>126</v>
      </c>
      <c r="C81" s="102">
        <f>SUMIF($A$2:$A$79,"Norte",C$2:C$79)</f>
        <v>3786.666666666667</v>
      </c>
      <c r="D81" s="103">
        <f>SUMIF($A$2:$A$79,"Norte",D$2:D$79)</f>
        <v>3663</v>
      </c>
      <c r="E81" s="129">
        <f t="shared" si="1"/>
        <v>0.96734154929577454</v>
      </c>
    </row>
    <row r="82" spans="1:37">
      <c r="B82" s="6" t="s">
        <v>127</v>
      </c>
      <c r="C82" s="102">
        <f>SUMIF($A$2:$A$79,"CENTRAL",C$2:C$79)</f>
        <v>4653.3333333333321</v>
      </c>
      <c r="D82" s="103">
        <f>SUMIF($A$2:$A$79,"CENTRAL",D$2:D$79)</f>
        <v>4387</v>
      </c>
      <c r="E82" s="129">
        <f t="shared" si="1"/>
        <v>0.9427650429799429</v>
      </c>
      <c r="J82" s="112" t="s">
        <v>0</v>
      </c>
    </row>
    <row r="83" spans="1:37">
      <c r="B83" s="6" t="s">
        <v>128</v>
      </c>
      <c r="C83" s="102">
        <f>SUMIF($A$2:$A$79,"METROPOLITANA",C$2:C$79)</f>
        <v>19422.666666666664</v>
      </c>
      <c r="D83" s="103">
        <f>SUMIF($A$2:$A$79,"METROPOLITANA",D$2:D$79)</f>
        <v>17384</v>
      </c>
      <c r="E83" s="129">
        <f t="shared" si="1"/>
        <v>0.895036726848356</v>
      </c>
    </row>
    <row r="84" spans="1:37">
      <c r="B84" s="6" t="s">
        <v>129</v>
      </c>
      <c r="C84" s="102">
        <f>SUMIF($A$2:$A$79,"SUL",C$2:C$79)</f>
        <v>5445.9999999999991</v>
      </c>
      <c r="D84" s="103">
        <f>SUMIF($A$2:$A$79,"SUL",D$2:D$79)</f>
        <v>5227</v>
      </c>
      <c r="E84" s="129">
        <f t="shared" si="1"/>
        <v>0.95978699963275815</v>
      </c>
    </row>
    <row r="85" spans="1:37">
      <c r="B85" s="104" t="s">
        <v>179</v>
      </c>
      <c r="C85" s="105">
        <f>SUM(C2:C79)</f>
        <v>33308.666666666664</v>
      </c>
      <c r="D85" s="104">
        <f>SUM(D2:D79)</f>
        <v>30661</v>
      </c>
      <c r="E85" s="130">
        <f t="shared" si="1"/>
        <v>0.9205111782719213</v>
      </c>
    </row>
    <row r="86" spans="1:37">
      <c r="B86" s="349" t="s">
        <v>131</v>
      </c>
      <c r="C86" s="375"/>
      <c r="D86" s="107">
        <f>COUNTIF(E2:E79,"&gt;=0,95")</f>
        <v>45</v>
      </c>
      <c r="E86" s="131">
        <f>COUNTIF(E2:E79,"&gt;=0,95")/78</f>
        <v>0.57692307692307687</v>
      </c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138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/>
      <c r="P98"/>
      <c r="Q98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>
      <c r="A99"/>
      <c r="B99"/>
      <c r="C99"/>
      <c r="D99"/>
      <c r="E99"/>
      <c r="F99" s="112"/>
      <c r="G99" s="112"/>
      <c r="H99" s="112"/>
      <c r="I99" s="112"/>
      <c r="J99"/>
      <c r="K99"/>
      <c r="L99"/>
      <c r="M99"/>
      <c r="N99"/>
      <c r="O99"/>
      <c r="P99"/>
      <c r="Q99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/>
      <c r="AC99"/>
      <c r="AE99" s="112"/>
      <c r="AF99" s="112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customSheetViews>
    <customSheetView guid="{3750D93B-2A32-4040-BAE5-F8408ECDBB1D}" showGridLines="0">
      <selection activeCell="A93" sqref="A93:N93"/>
      <pageMargins left="0" right="0" top="0" bottom="0" header="0" footer="0"/>
      <pageSetup paperSize="9" orientation="portrait"/>
    </customSheetView>
    <customSheetView guid="{1A030D3C-92EE-4DAF-ABAC-228947DF045D}" showGridLines="0">
      <selection activeCell="A93" sqref="A93:N93"/>
      <pageMargins left="0" right="0" top="0" bottom="0" header="0" footer="0"/>
      <pageSetup paperSize="9" orientation="portrait"/>
    </customSheetView>
    <customSheetView guid="{9EFA0E2E-4423-4194-BE85-A51AF61C76D7}" showGridLines="0">
      <pane ySplit="1" topLeftCell="A2" state="frozen"/>
      <selection activeCell="J55" sqref="J55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workbookViewId="0">
      <selection activeCell="B109" sqref="B109"/>
    </sheetView>
  </sheetViews>
  <sheetFormatPr defaultColWidth="9.140625" defaultRowHeight="15"/>
  <cols>
    <col min="1" max="1" width="13.85546875" style="15" customWidth="1"/>
    <col min="2" max="2" width="23.85546875" style="15" customWidth="1"/>
    <col min="3" max="5" width="14.7109375" style="15" customWidth="1"/>
    <col min="6" max="11" width="9.140625" style="15"/>
    <col min="12" max="12" width="10.5703125" style="15" customWidth="1"/>
    <col min="13" max="16384" width="9.140625" style="15"/>
  </cols>
  <sheetData>
    <row r="1" spans="1:5" ht="36" customHeight="1">
      <c r="A1" s="115" t="s">
        <v>175</v>
      </c>
      <c r="B1" s="115" t="s">
        <v>6</v>
      </c>
      <c r="C1" s="115" t="s">
        <v>176</v>
      </c>
      <c r="D1" s="116" t="s">
        <v>177</v>
      </c>
      <c r="E1" s="116" t="s">
        <v>178</v>
      </c>
    </row>
    <row r="2" spans="1:5">
      <c r="A2" s="117" t="s">
        <v>40</v>
      </c>
      <c r="B2" s="67" t="s">
        <v>41</v>
      </c>
      <c r="C2" s="271">
        <v>238</v>
      </c>
      <c r="D2" s="31">
        <v>224</v>
      </c>
      <c r="E2" s="118">
        <f>D2/C2</f>
        <v>0.94117647058823528</v>
      </c>
    </row>
    <row r="3" spans="1:5">
      <c r="A3" s="117" t="s">
        <v>43</v>
      </c>
      <c r="B3" s="67" t="s">
        <v>44</v>
      </c>
      <c r="C3" s="271">
        <v>130</v>
      </c>
      <c r="D3" s="31">
        <v>99</v>
      </c>
      <c r="E3" s="118">
        <f t="shared" ref="E3:E66" si="0">D3/C3</f>
        <v>0.7615384615384615</v>
      </c>
    </row>
    <row r="4" spans="1:5">
      <c r="A4" s="117" t="s">
        <v>47</v>
      </c>
      <c r="B4" s="67" t="s">
        <v>48</v>
      </c>
      <c r="C4" s="271">
        <v>98</v>
      </c>
      <c r="D4" s="31">
        <v>98</v>
      </c>
      <c r="E4" s="118">
        <f t="shared" si="0"/>
        <v>1</v>
      </c>
    </row>
    <row r="5" spans="1:5">
      <c r="A5" s="117" t="s">
        <v>49</v>
      </c>
      <c r="B5" s="67" t="s">
        <v>50</v>
      </c>
      <c r="C5" s="271">
        <v>198.66666666666666</v>
      </c>
      <c r="D5" s="31">
        <v>214</v>
      </c>
      <c r="E5" s="118">
        <f t="shared" si="0"/>
        <v>1.0771812080536913</v>
      </c>
    </row>
    <row r="6" spans="1:5">
      <c r="A6" s="117" t="s">
        <v>49</v>
      </c>
      <c r="B6" s="67" t="s">
        <v>51</v>
      </c>
      <c r="C6" s="271">
        <v>82</v>
      </c>
      <c r="D6" s="31">
        <v>82</v>
      </c>
      <c r="E6" s="118">
        <f t="shared" si="0"/>
        <v>1</v>
      </c>
    </row>
    <row r="7" spans="1:5">
      <c r="A7" s="117" t="s">
        <v>47</v>
      </c>
      <c r="B7" s="67" t="s">
        <v>52</v>
      </c>
      <c r="C7" s="271">
        <v>60.666666666666664</v>
      </c>
      <c r="D7" s="31">
        <v>62</v>
      </c>
      <c r="E7" s="118">
        <f t="shared" si="0"/>
        <v>1.0219780219780221</v>
      </c>
    </row>
    <row r="8" spans="1:5">
      <c r="A8" s="117" t="s">
        <v>49</v>
      </c>
      <c r="B8" s="67" t="s">
        <v>53</v>
      </c>
      <c r="C8" s="271">
        <v>235.33333333333334</v>
      </c>
      <c r="D8" s="31">
        <v>243</v>
      </c>
      <c r="E8" s="118">
        <f t="shared" si="0"/>
        <v>1.0325779036827194</v>
      </c>
    </row>
    <row r="9" spans="1:5">
      <c r="A9" s="117" t="s">
        <v>49</v>
      </c>
      <c r="B9" s="67" t="s">
        <v>54</v>
      </c>
      <c r="C9" s="271">
        <v>50</v>
      </c>
      <c r="D9" s="31">
        <v>35</v>
      </c>
      <c r="E9" s="118">
        <f t="shared" si="0"/>
        <v>0.7</v>
      </c>
    </row>
    <row r="10" spans="1:5">
      <c r="A10" s="117" t="s">
        <v>40</v>
      </c>
      <c r="B10" s="67" t="s">
        <v>55</v>
      </c>
      <c r="C10" s="271">
        <v>910</v>
      </c>
      <c r="D10" s="31">
        <v>985</v>
      </c>
      <c r="E10" s="118">
        <f t="shared" si="0"/>
        <v>1.0824175824175823</v>
      </c>
    </row>
    <row r="11" spans="1:5">
      <c r="A11" s="117" t="s">
        <v>49</v>
      </c>
      <c r="B11" s="67" t="s">
        <v>56</v>
      </c>
      <c r="C11" s="271">
        <v>106</v>
      </c>
      <c r="D11" s="31">
        <v>98</v>
      </c>
      <c r="E11" s="118">
        <f t="shared" si="0"/>
        <v>0.92452830188679247</v>
      </c>
    </row>
    <row r="12" spans="1:5">
      <c r="A12" s="117" t="s">
        <v>47</v>
      </c>
      <c r="B12" s="67" t="s">
        <v>58</v>
      </c>
      <c r="C12" s="271">
        <v>232</v>
      </c>
      <c r="D12" s="31">
        <v>189</v>
      </c>
      <c r="E12" s="118">
        <f t="shared" si="0"/>
        <v>0.81465517241379315</v>
      </c>
    </row>
    <row r="13" spans="1:5">
      <c r="A13" s="117" t="s">
        <v>43</v>
      </c>
      <c r="B13" s="67" t="s">
        <v>59</v>
      </c>
      <c r="C13" s="271">
        <v>391.33333333333331</v>
      </c>
      <c r="D13" s="31">
        <v>314</v>
      </c>
      <c r="E13" s="118">
        <f t="shared" si="0"/>
        <v>0.80238500851788763</v>
      </c>
    </row>
    <row r="14" spans="1:5">
      <c r="A14" s="117" t="s">
        <v>43</v>
      </c>
      <c r="B14" s="67" t="s">
        <v>60</v>
      </c>
      <c r="C14" s="271">
        <v>136</v>
      </c>
      <c r="D14" s="31">
        <v>126</v>
      </c>
      <c r="E14" s="118">
        <f t="shared" si="0"/>
        <v>0.92647058823529416</v>
      </c>
    </row>
    <row r="15" spans="1:5">
      <c r="A15" s="117" t="s">
        <v>49</v>
      </c>
      <c r="B15" s="67" t="s">
        <v>61</v>
      </c>
      <c r="C15" s="271">
        <v>53.333333333333336</v>
      </c>
      <c r="D15" s="31">
        <v>46</v>
      </c>
      <c r="E15" s="118">
        <f t="shared" si="0"/>
        <v>0.86249999999999993</v>
      </c>
    </row>
    <row r="16" spans="1:5">
      <c r="A16" s="117" t="s">
        <v>40</v>
      </c>
      <c r="B16" s="67" t="s">
        <v>62</v>
      </c>
      <c r="C16" s="271">
        <v>139.33333333333334</v>
      </c>
      <c r="D16" s="31">
        <v>160</v>
      </c>
      <c r="E16" s="118">
        <f t="shared" si="0"/>
        <v>1.1483253588516746</v>
      </c>
    </row>
    <row r="17" spans="1:5">
      <c r="A17" s="117" t="s">
        <v>49</v>
      </c>
      <c r="B17" s="67" t="s">
        <v>63</v>
      </c>
      <c r="C17" s="271">
        <v>1605.3333333333333</v>
      </c>
      <c r="D17" s="31">
        <v>1401</v>
      </c>
      <c r="E17" s="118">
        <f t="shared" si="0"/>
        <v>0.8727159468438539</v>
      </c>
    </row>
    <row r="18" spans="1:5">
      <c r="A18" s="117" t="s">
        <v>40</v>
      </c>
      <c r="B18" s="67" t="s">
        <v>64</v>
      </c>
      <c r="C18" s="271">
        <v>3178</v>
      </c>
      <c r="D18" s="31">
        <v>2784</v>
      </c>
      <c r="E18" s="118">
        <f t="shared" si="0"/>
        <v>0.8760226557583386</v>
      </c>
    </row>
    <row r="19" spans="1:5">
      <c r="A19" s="117" t="s">
        <v>49</v>
      </c>
      <c r="B19" s="67" t="s">
        <v>65</v>
      </c>
      <c r="C19" s="271">
        <v>280</v>
      </c>
      <c r="D19" s="31">
        <v>262</v>
      </c>
      <c r="E19" s="118">
        <f t="shared" si="0"/>
        <v>0.93571428571428572</v>
      </c>
    </row>
    <row r="20" spans="1:5">
      <c r="A20" s="117" t="s">
        <v>47</v>
      </c>
      <c r="B20" s="67" t="s">
        <v>66</v>
      </c>
      <c r="C20" s="271">
        <v>1002</v>
      </c>
      <c r="D20" s="31">
        <v>901</v>
      </c>
      <c r="E20" s="118">
        <f t="shared" si="0"/>
        <v>0.89920159680638723</v>
      </c>
    </row>
    <row r="21" spans="1:5">
      <c r="A21" s="117" t="s">
        <v>43</v>
      </c>
      <c r="B21" s="67" t="s">
        <v>67</v>
      </c>
      <c r="C21" s="271">
        <v>238</v>
      </c>
      <c r="D21" s="31">
        <v>294</v>
      </c>
      <c r="E21" s="118">
        <f t="shared" si="0"/>
        <v>1.2352941176470589</v>
      </c>
    </row>
    <row r="22" spans="1:5">
      <c r="A22" s="117" t="s">
        <v>40</v>
      </c>
      <c r="B22" s="67" t="s">
        <v>68</v>
      </c>
      <c r="C22" s="271">
        <v>116</v>
      </c>
      <c r="D22" s="31">
        <v>99</v>
      </c>
      <c r="E22" s="118">
        <f t="shared" si="0"/>
        <v>0.85344827586206895</v>
      </c>
    </row>
    <row r="23" spans="1:5">
      <c r="A23" s="117" t="s">
        <v>49</v>
      </c>
      <c r="B23" s="67" t="s">
        <v>69</v>
      </c>
      <c r="C23" s="271">
        <v>38.666666666666664</v>
      </c>
      <c r="D23" s="31">
        <v>35</v>
      </c>
      <c r="E23" s="118">
        <f t="shared" si="0"/>
        <v>0.90517241379310354</v>
      </c>
    </row>
    <row r="24" spans="1:5">
      <c r="A24" s="117" t="s">
        <v>40</v>
      </c>
      <c r="B24" s="67" t="s">
        <v>70</v>
      </c>
      <c r="C24" s="271">
        <v>285.33333333333331</v>
      </c>
      <c r="D24" s="31">
        <v>273</v>
      </c>
      <c r="E24" s="118">
        <f t="shared" si="0"/>
        <v>0.95677570093457953</v>
      </c>
    </row>
    <row r="25" spans="1:5">
      <c r="A25" s="117" t="s">
        <v>49</v>
      </c>
      <c r="B25" s="67" t="s">
        <v>71</v>
      </c>
      <c r="C25" s="271">
        <v>62.666666666666664</v>
      </c>
      <c r="D25" s="31">
        <v>67</v>
      </c>
      <c r="E25" s="118">
        <f t="shared" si="0"/>
        <v>1.0691489361702129</v>
      </c>
    </row>
    <row r="26" spans="1:5">
      <c r="A26" s="117" t="s">
        <v>43</v>
      </c>
      <c r="B26" s="67" t="s">
        <v>72</v>
      </c>
      <c r="C26" s="271">
        <v>174.66666666666666</v>
      </c>
      <c r="D26" s="31">
        <v>169</v>
      </c>
      <c r="E26" s="118">
        <f t="shared" si="0"/>
        <v>0.96755725190839703</v>
      </c>
    </row>
    <row r="27" spans="1:5">
      <c r="A27" s="117" t="s">
        <v>40</v>
      </c>
      <c r="B27" s="67" t="s">
        <v>73</v>
      </c>
      <c r="C27" s="271">
        <v>149.33333333333334</v>
      </c>
      <c r="D27" s="31">
        <v>141</v>
      </c>
      <c r="E27" s="118">
        <f t="shared" si="0"/>
        <v>0.94419642857142849</v>
      </c>
    </row>
    <row r="28" spans="1:5">
      <c r="A28" s="117" t="s">
        <v>47</v>
      </c>
      <c r="B28" s="67" t="s">
        <v>74</v>
      </c>
      <c r="C28" s="271">
        <v>78</v>
      </c>
      <c r="D28" s="31">
        <v>104</v>
      </c>
      <c r="E28" s="118">
        <f t="shared" si="0"/>
        <v>1.3333333333333333</v>
      </c>
    </row>
    <row r="29" spans="1:5">
      <c r="A29" s="117" t="s">
        <v>49</v>
      </c>
      <c r="B29" s="67" t="s">
        <v>75</v>
      </c>
      <c r="C29" s="271">
        <v>266.66666666666669</v>
      </c>
      <c r="D29" s="31">
        <v>236</v>
      </c>
      <c r="E29" s="118">
        <f t="shared" si="0"/>
        <v>0.8849999999999999</v>
      </c>
    </row>
    <row r="30" spans="1:5">
      <c r="A30" s="117" t="s">
        <v>40</v>
      </c>
      <c r="B30" s="67" t="s">
        <v>76</v>
      </c>
      <c r="C30" s="271">
        <v>1141.3333333333333</v>
      </c>
      <c r="D30" s="31">
        <v>1013</v>
      </c>
      <c r="E30" s="118">
        <f t="shared" si="0"/>
        <v>0.88755841121495338</v>
      </c>
    </row>
    <row r="31" spans="1:5">
      <c r="A31" s="117" t="s">
        <v>40</v>
      </c>
      <c r="B31" s="67" t="s">
        <v>77</v>
      </c>
      <c r="C31" s="271">
        <v>253.33333333333334</v>
      </c>
      <c r="D31" s="31">
        <v>274</v>
      </c>
      <c r="E31" s="118">
        <f t="shared" si="0"/>
        <v>1.081578947368421</v>
      </c>
    </row>
    <row r="32" spans="1:5">
      <c r="A32" s="117" t="s">
        <v>40</v>
      </c>
      <c r="B32" s="67" t="s">
        <v>78</v>
      </c>
      <c r="C32" s="271">
        <v>104.66666666666667</v>
      </c>
      <c r="D32" s="31">
        <v>73</v>
      </c>
      <c r="E32" s="118">
        <f t="shared" si="0"/>
        <v>0.69745222929936301</v>
      </c>
    </row>
    <row r="33" spans="1:5">
      <c r="A33" s="117" t="s">
        <v>49</v>
      </c>
      <c r="B33" s="67" t="s">
        <v>79</v>
      </c>
      <c r="C33" s="271">
        <v>99.333333333333329</v>
      </c>
      <c r="D33" s="31">
        <v>88</v>
      </c>
      <c r="E33" s="118">
        <f t="shared" si="0"/>
        <v>0.88590604026845643</v>
      </c>
    </row>
    <row r="34" spans="1:5">
      <c r="A34" s="117" t="s">
        <v>49</v>
      </c>
      <c r="B34" s="67" t="s">
        <v>80</v>
      </c>
      <c r="C34" s="271">
        <v>80.666666666666671</v>
      </c>
      <c r="D34" s="31">
        <v>87</v>
      </c>
      <c r="E34" s="118">
        <f t="shared" si="0"/>
        <v>1.0785123966942147</v>
      </c>
    </row>
    <row r="35" spans="1:5">
      <c r="A35" s="117" t="s">
        <v>49</v>
      </c>
      <c r="B35" s="67" t="s">
        <v>81</v>
      </c>
      <c r="C35" s="271">
        <v>120.66666666666667</v>
      </c>
      <c r="D35" s="31">
        <v>134</v>
      </c>
      <c r="E35" s="118">
        <f t="shared" si="0"/>
        <v>1.1104972375690607</v>
      </c>
    </row>
    <row r="36" spans="1:5">
      <c r="A36" s="117" t="s">
        <v>40</v>
      </c>
      <c r="B36" s="67" t="s">
        <v>82</v>
      </c>
      <c r="C36" s="271">
        <v>89.333333333333329</v>
      </c>
      <c r="D36" s="31">
        <v>83</v>
      </c>
      <c r="E36" s="118">
        <f t="shared" si="0"/>
        <v>0.92910447761194037</v>
      </c>
    </row>
    <row r="37" spans="1:5">
      <c r="A37" s="117" t="s">
        <v>49</v>
      </c>
      <c r="B37" s="67" t="s">
        <v>83</v>
      </c>
      <c r="C37" s="271">
        <v>340.66666666666669</v>
      </c>
      <c r="D37" s="31">
        <v>304</v>
      </c>
      <c r="E37" s="118">
        <f t="shared" si="0"/>
        <v>0.89236790606653615</v>
      </c>
    </row>
    <row r="38" spans="1:5">
      <c r="A38" s="117" t="s">
        <v>40</v>
      </c>
      <c r="B38" s="67" t="s">
        <v>84</v>
      </c>
      <c r="C38" s="271">
        <v>90.666666666666671</v>
      </c>
      <c r="D38" s="31">
        <v>86</v>
      </c>
      <c r="E38" s="118">
        <f t="shared" si="0"/>
        <v>0.94852941176470584</v>
      </c>
    </row>
    <row r="39" spans="1:5">
      <c r="A39" s="117" t="s">
        <v>49</v>
      </c>
      <c r="B39" s="67" t="s">
        <v>85</v>
      </c>
      <c r="C39" s="271">
        <v>285.33333333333331</v>
      </c>
      <c r="D39" s="31">
        <v>251</v>
      </c>
      <c r="E39" s="118">
        <f t="shared" si="0"/>
        <v>0.87967289719626174</v>
      </c>
    </row>
    <row r="40" spans="1:5">
      <c r="A40" s="117" t="s">
        <v>43</v>
      </c>
      <c r="B40" s="67" t="s">
        <v>86</v>
      </c>
      <c r="C40" s="271">
        <v>308</v>
      </c>
      <c r="D40" s="31">
        <v>332</v>
      </c>
      <c r="E40" s="118">
        <f t="shared" si="0"/>
        <v>1.0779220779220779</v>
      </c>
    </row>
    <row r="41" spans="1:5">
      <c r="A41" s="117" t="s">
        <v>49</v>
      </c>
      <c r="B41" s="67" t="s">
        <v>87</v>
      </c>
      <c r="C41" s="271">
        <v>90.666666666666671</v>
      </c>
      <c r="D41" s="31">
        <v>97</v>
      </c>
      <c r="E41" s="118">
        <f t="shared" si="0"/>
        <v>1.0698529411764706</v>
      </c>
    </row>
    <row r="42" spans="1:5">
      <c r="A42" s="117" t="s">
        <v>40</v>
      </c>
      <c r="B42" s="67" t="s">
        <v>88</v>
      </c>
      <c r="C42" s="271">
        <v>105.33333333333333</v>
      </c>
      <c r="D42" s="31">
        <v>99</v>
      </c>
      <c r="E42" s="118">
        <f t="shared" si="0"/>
        <v>0.939873417721519</v>
      </c>
    </row>
    <row r="43" spans="1:5">
      <c r="A43" s="117" t="s">
        <v>40</v>
      </c>
      <c r="B43" s="67" t="s">
        <v>89</v>
      </c>
      <c r="C43" s="271">
        <v>64.666666666666671</v>
      </c>
      <c r="D43" s="31">
        <v>57</v>
      </c>
      <c r="E43" s="118">
        <f t="shared" si="0"/>
        <v>0.88144329896907214</v>
      </c>
    </row>
    <row r="44" spans="1:5">
      <c r="A44" s="117" t="s">
        <v>47</v>
      </c>
      <c r="B44" s="67" t="s">
        <v>90</v>
      </c>
      <c r="C44" s="271">
        <v>1752</v>
      </c>
      <c r="D44" s="31">
        <v>1547</v>
      </c>
      <c r="E44" s="118">
        <f t="shared" si="0"/>
        <v>0.88299086757990863</v>
      </c>
    </row>
    <row r="45" spans="1:5">
      <c r="A45" s="117" t="s">
        <v>47</v>
      </c>
      <c r="B45" s="67" t="s">
        <v>91</v>
      </c>
      <c r="C45" s="271">
        <v>92</v>
      </c>
      <c r="D45" s="31">
        <v>110</v>
      </c>
      <c r="E45" s="118">
        <f t="shared" si="0"/>
        <v>1.1956521739130435</v>
      </c>
    </row>
    <row r="46" spans="1:5">
      <c r="A46" s="117" t="s">
        <v>49</v>
      </c>
      <c r="B46" s="67" t="s">
        <v>92</v>
      </c>
      <c r="C46" s="271">
        <v>379.33333333333331</v>
      </c>
      <c r="D46" s="31">
        <v>348</v>
      </c>
      <c r="E46" s="118">
        <f t="shared" si="0"/>
        <v>0.91739894551845347</v>
      </c>
    </row>
    <row r="47" spans="1:5">
      <c r="A47" s="117" t="s">
        <v>40</v>
      </c>
      <c r="B47" s="67" t="s">
        <v>93</v>
      </c>
      <c r="C47" s="271">
        <v>131.33333333333334</v>
      </c>
      <c r="D47" s="31">
        <v>146</v>
      </c>
      <c r="E47" s="118">
        <f t="shared" si="0"/>
        <v>1.1116751269035532</v>
      </c>
    </row>
    <row r="48" spans="1:5">
      <c r="A48" s="117" t="s">
        <v>47</v>
      </c>
      <c r="B48" s="67" t="s">
        <v>94</v>
      </c>
      <c r="C48" s="271">
        <v>96.666666666666671</v>
      </c>
      <c r="D48" s="31">
        <v>103</v>
      </c>
      <c r="E48" s="118">
        <f t="shared" si="0"/>
        <v>1.0655172413793104</v>
      </c>
    </row>
    <row r="49" spans="1:5">
      <c r="A49" s="117" t="s">
        <v>49</v>
      </c>
      <c r="B49" s="67" t="s">
        <v>95</v>
      </c>
      <c r="C49" s="271">
        <v>176</v>
      </c>
      <c r="D49" s="31">
        <v>151</v>
      </c>
      <c r="E49" s="118">
        <f t="shared" si="0"/>
        <v>0.85795454545454541</v>
      </c>
    </row>
    <row r="50" spans="1:5">
      <c r="A50" s="117" t="s">
        <v>43</v>
      </c>
      <c r="B50" s="67" t="s">
        <v>96</v>
      </c>
      <c r="C50" s="271">
        <v>154</v>
      </c>
      <c r="D50" s="31">
        <v>175</v>
      </c>
      <c r="E50" s="118">
        <f t="shared" si="0"/>
        <v>1.1363636363636365</v>
      </c>
    </row>
    <row r="51" spans="1:5">
      <c r="A51" s="117" t="s">
        <v>43</v>
      </c>
      <c r="B51" s="67" t="s">
        <v>97</v>
      </c>
      <c r="C51" s="271">
        <v>46.666666666666664</v>
      </c>
      <c r="D51" s="31">
        <v>43</v>
      </c>
      <c r="E51" s="118">
        <f t="shared" si="0"/>
        <v>0.92142857142857149</v>
      </c>
    </row>
    <row r="52" spans="1:5">
      <c r="A52" s="117" t="s">
        <v>49</v>
      </c>
      <c r="B52" s="67" t="s">
        <v>98</v>
      </c>
      <c r="C52" s="271">
        <v>146</v>
      </c>
      <c r="D52" s="31">
        <v>147</v>
      </c>
      <c r="E52" s="118">
        <f t="shared" si="0"/>
        <v>1.0068493150684932</v>
      </c>
    </row>
    <row r="53" spans="1:5">
      <c r="A53" s="117" t="s">
        <v>49</v>
      </c>
      <c r="B53" s="67" t="s">
        <v>99</v>
      </c>
      <c r="C53" s="271">
        <v>96.666666666666671</v>
      </c>
      <c r="D53" s="31">
        <v>86</v>
      </c>
      <c r="E53" s="118">
        <f t="shared" si="0"/>
        <v>0.8896551724137931</v>
      </c>
    </row>
    <row r="54" spans="1:5">
      <c r="A54" s="117" t="s">
        <v>43</v>
      </c>
      <c r="B54" s="67" t="s">
        <v>100</v>
      </c>
      <c r="C54" s="271">
        <v>440</v>
      </c>
      <c r="D54" s="31">
        <v>443</v>
      </c>
      <c r="E54" s="118">
        <f t="shared" si="0"/>
        <v>1.0068181818181818</v>
      </c>
    </row>
    <row r="55" spans="1:5">
      <c r="A55" s="117" t="s">
        <v>47</v>
      </c>
      <c r="B55" s="67" t="s">
        <v>101</v>
      </c>
      <c r="C55" s="271">
        <v>133.33333333333334</v>
      </c>
      <c r="D55" s="31">
        <v>138</v>
      </c>
      <c r="E55" s="118">
        <f t="shared" si="0"/>
        <v>1.0349999999999999</v>
      </c>
    </row>
    <row r="56" spans="1:5">
      <c r="A56" s="117" t="s">
        <v>43</v>
      </c>
      <c r="B56" s="67" t="s">
        <v>102</v>
      </c>
      <c r="C56" s="271">
        <v>218.66666666666666</v>
      </c>
      <c r="D56" s="31">
        <v>217</v>
      </c>
      <c r="E56" s="118">
        <f t="shared" si="0"/>
        <v>0.99237804878048785</v>
      </c>
    </row>
    <row r="57" spans="1:5">
      <c r="A57" s="117" t="s">
        <v>43</v>
      </c>
      <c r="B57" s="67" t="s">
        <v>103</v>
      </c>
      <c r="C57" s="271">
        <v>210</v>
      </c>
      <c r="D57" s="31">
        <v>235</v>
      </c>
      <c r="E57" s="118">
        <f t="shared" si="0"/>
        <v>1.1190476190476191</v>
      </c>
    </row>
    <row r="58" spans="1:5">
      <c r="A58" s="117" t="s">
        <v>49</v>
      </c>
      <c r="B58" s="67" t="s">
        <v>104</v>
      </c>
      <c r="C58" s="271">
        <v>195.33333333333334</v>
      </c>
      <c r="D58" s="31">
        <v>178</v>
      </c>
      <c r="E58" s="118">
        <f t="shared" si="0"/>
        <v>0.91126279863481219</v>
      </c>
    </row>
    <row r="59" spans="1:5">
      <c r="A59" s="117" t="s">
        <v>43</v>
      </c>
      <c r="B59" s="67" t="s">
        <v>105</v>
      </c>
      <c r="C59" s="271">
        <v>54</v>
      </c>
      <c r="D59" s="31">
        <v>65</v>
      </c>
      <c r="E59" s="118">
        <f t="shared" si="0"/>
        <v>1.2037037037037037</v>
      </c>
    </row>
    <row r="60" spans="1:5">
      <c r="A60" s="117" t="s">
        <v>49</v>
      </c>
      <c r="B60" s="67" t="s">
        <v>106</v>
      </c>
      <c r="C60" s="271">
        <v>140</v>
      </c>
      <c r="D60" s="31">
        <v>130</v>
      </c>
      <c r="E60" s="118">
        <f t="shared" si="0"/>
        <v>0.9285714285714286</v>
      </c>
    </row>
    <row r="61" spans="1:5">
      <c r="A61" s="117" t="s">
        <v>47</v>
      </c>
      <c r="B61" s="67" t="s">
        <v>107</v>
      </c>
      <c r="C61" s="271">
        <v>202</v>
      </c>
      <c r="D61" s="31">
        <v>209</v>
      </c>
      <c r="E61" s="118">
        <f t="shared" si="0"/>
        <v>1.0346534653465347</v>
      </c>
    </row>
    <row r="62" spans="1:5">
      <c r="A62" s="117" t="s">
        <v>49</v>
      </c>
      <c r="B62" s="67" t="s">
        <v>108</v>
      </c>
      <c r="C62" s="271">
        <v>68.666666666666671</v>
      </c>
      <c r="D62" s="31">
        <v>91</v>
      </c>
      <c r="E62" s="118">
        <f t="shared" si="0"/>
        <v>1.3252427184466018</v>
      </c>
    </row>
    <row r="63" spans="1:5">
      <c r="A63" s="117" t="s">
        <v>40</v>
      </c>
      <c r="B63" s="67" t="s">
        <v>109</v>
      </c>
      <c r="C63" s="271">
        <v>56</v>
      </c>
      <c r="D63" s="31">
        <v>89</v>
      </c>
      <c r="E63" s="118">
        <f t="shared" si="0"/>
        <v>1.5892857142857142</v>
      </c>
    </row>
    <row r="64" spans="1:5">
      <c r="A64" s="117" t="s">
        <v>40</v>
      </c>
      <c r="B64" s="67" t="s">
        <v>110</v>
      </c>
      <c r="C64" s="271">
        <v>461.33333333333331</v>
      </c>
      <c r="D64" s="31">
        <v>432</v>
      </c>
      <c r="E64" s="118">
        <f t="shared" si="0"/>
        <v>0.93641618497109835</v>
      </c>
    </row>
    <row r="65" spans="1:14">
      <c r="A65" s="117" t="s">
        <v>40</v>
      </c>
      <c r="B65" s="67" t="s">
        <v>111</v>
      </c>
      <c r="C65" s="271">
        <v>196</v>
      </c>
      <c r="D65" s="31">
        <v>189</v>
      </c>
      <c r="E65" s="118">
        <f t="shared" si="0"/>
        <v>0.9642857142857143</v>
      </c>
    </row>
    <row r="66" spans="1:14">
      <c r="A66" s="117" t="s">
        <v>47</v>
      </c>
      <c r="B66" s="67" t="s">
        <v>112</v>
      </c>
      <c r="C66" s="271">
        <v>78.666666666666671</v>
      </c>
      <c r="D66" s="31">
        <v>78</v>
      </c>
      <c r="E66" s="118">
        <f t="shared" si="0"/>
        <v>0.99152542372881347</v>
      </c>
    </row>
    <row r="67" spans="1:14">
      <c r="A67" s="117" t="s">
        <v>47</v>
      </c>
      <c r="B67" s="67" t="s">
        <v>113</v>
      </c>
      <c r="C67" s="271">
        <v>281.33333333333331</v>
      </c>
      <c r="D67" s="31">
        <v>295</v>
      </c>
      <c r="E67" s="118">
        <f t="shared" ref="E67:E79" si="1">D67/C67</f>
        <v>1.0485781990521328</v>
      </c>
    </row>
    <row r="68" spans="1:14">
      <c r="A68" s="117" t="s">
        <v>49</v>
      </c>
      <c r="B68" s="67" t="s">
        <v>114</v>
      </c>
      <c r="C68" s="271">
        <v>70.666666666666671</v>
      </c>
      <c r="D68" s="31">
        <v>66</v>
      </c>
      <c r="E68" s="118">
        <f t="shared" si="1"/>
        <v>0.9339622641509433</v>
      </c>
    </row>
    <row r="69" spans="1:14">
      <c r="A69" s="117" t="s">
        <v>43</v>
      </c>
      <c r="B69" s="67" t="s">
        <v>115</v>
      </c>
      <c r="C69" s="271">
        <v>1216</v>
      </c>
      <c r="D69" s="31">
        <v>1102</v>
      </c>
      <c r="E69" s="118">
        <f t="shared" si="1"/>
        <v>0.90625</v>
      </c>
    </row>
    <row r="70" spans="1:14">
      <c r="A70" s="117" t="s">
        <v>47</v>
      </c>
      <c r="B70" s="67" t="s">
        <v>116</v>
      </c>
      <c r="C70" s="271">
        <v>89.333333333333329</v>
      </c>
      <c r="D70" s="31">
        <v>89</v>
      </c>
      <c r="E70" s="118">
        <f t="shared" si="1"/>
        <v>0.99626865671641796</v>
      </c>
    </row>
    <row r="71" spans="1:14">
      <c r="A71" s="117" t="s">
        <v>40</v>
      </c>
      <c r="B71" s="67" t="s">
        <v>117</v>
      </c>
      <c r="C71" s="271">
        <v>4911.333333333333</v>
      </c>
      <c r="D71" s="31">
        <v>4355</v>
      </c>
      <c r="E71" s="118">
        <f t="shared" si="1"/>
        <v>0.88672458259807252</v>
      </c>
    </row>
    <row r="72" spans="1:14">
      <c r="A72" s="117" t="s">
        <v>47</v>
      </c>
      <c r="B72" s="67" t="s">
        <v>118</v>
      </c>
      <c r="C72" s="271">
        <v>299.33333333333331</v>
      </c>
      <c r="D72" s="31">
        <v>318</v>
      </c>
      <c r="E72" s="118">
        <f t="shared" si="1"/>
        <v>1.0623608017817372</v>
      </c>
    </row>
    <row r="73" spans="1:14">
      <c r="A73" s="117" t="s">
        <v>49</v>
      </c>
      <c r="B73" s="67" t="s">
        <v>119</v>
      </c>
      <c r="C73" s="271">
        <v>177.33333333333334</v>
      </c>
      <c r="D73" s="31">
        <v>179</v>
      </c>
      <c r="E73" s="118">
        <f t="shared" si="1"/>
        <v>1.0093984962406015</v>
      </c>
    </row>
    <row r="74" spans="1:14">
      <c r="A74" s="117" t="s">
        <v>40</v>
      </c>
      <c r="B74" s="67" t="s">
        <v>120</v>
      </c>
      <c r="C74" s="271">
        <v>238</v>
      </c>
      <c r="D74" s="31">
        <v>228</v>
      </c>
      <c r="E74" s="118">
        <f t="shared" si="1"/>
        <v>0.95798319327731096</v>
      </c>
    </row>
    <row r="75" spans="1:14">
      <c r="A75" s="117" t="s">
        <v>40</v>
      </c>
      <c r="B75" s="67" t="s">
        <v>121</v>
      </c>
      <c r="C75" s="271">
        <v>606.66666666666663</v>
      </c>
      <c r="D75" s="31">
        <v>629</v>
      </c>
      <c r="E75" s="118">
        <f t="shared" si="1"/>
        <v>1.0368131868131869</v>
      </c>
    </row>
    <row r="76" spans="1:14">
      <c r="A76" s="117" t="s">
        <v>43</v>
      </c>
      <c r="B76" s="67" t="s">
        <v>122</v>
      </c>
      <c r="C76" s="271">
        <v>69.333333333333329</v>
      </c>
      <c r="D76" s="31">
        <v>86</v>
      </c>
      <c r="E76" s="118">
        <f t="shared" si="1"/>
        <v>1.2403846153846154</v>
      </c>
    </row>
    <row r="77" spans="1:14">
      <c r="A77" s="117" t="s">
        <v>47</v>
      </c>
      <c r="B77" s="67" t="s">
        <v>123</v>
      </c>
      <c r="C77" s="271">
        <v>158</v>
      </c>
      <c r="D77" s="31">
        <v>152</v>
      </c>
      <c r="E77" s="118">
        <f t="shared" si="1"/>
        <v>0.96202531645569622</v>
      </c>
    </row>
    <row r="78" spans="1:14">
      <c r="A78" s="117" t="s">
        <v>40</v>
      </c>
      <c r="B78" s="67" t="s">
        <v>124</v>
      </c>
      <c r="C78" s="271">
        <v>3624.6666666666665</v>
      </c>
      <c r="D78" s="31">
        <v>3382</v>
      </c>
      <c r="E78" s="118">
        <f t="shared" si="1"/>
        <v>0.93305131506345418</v>
      </c>
      <c r="N78" s="15" t="s">
        <v>0</v>
      </c>
    </row>
    <row r="79" spans="1:14">
      <c r="A79" s="117" t="s">
        <v>40</v>
      </c>
      <c r="B79" s="67" t="s">
        <v>125</v>
      </c>
      <c r="C79" s="271">
        <v>2332</v>
      </c>
      <c r="D79" s="31">
        <v>2366</v>
      </c>
      <c r="E79" s="118">
        <f t="shared" si="1"/>
        <v>1.0145797598627788</v>
      </c>
    </row>
    <row r="81" spans="1:37" s="14" customFormat="1">
      <c r="B81" s="31" t="s">
        <v>126</v>
      </c>
      <c r="C81" s="119">
        <f>SUMIF($A$2:$A$79,"Norte",C$2:C$79)</f>
        <v>3786.666666666667</v>
      </c>
      <c r="D81" s="83">
        <f>SUMIF($A$2:$A$79,"Norte",D$2:D$79)</f>
        <v>3700</v>
      </c>
      <c r="E81" s="118">
        <f>D81/C81</f>
        <v>0.977112676056338</v>
      </c>
      <c r="K81" s="14" t="s">
        <v>0</v>
      </c>
    </row>
    <row r="82" spans="1:37" s="14" customFormat="1">
      <c r="B82" s="31" t="s">
        <v>127</v>
      </c>
      <c r="C82" s="119">
        <f>SUMIF($A$2:$A$79,"CENTRAL",C$2:C$79)</f>
        <v>4653.3333333333321</v>
      </c>
      <c r="D82" s="83">
        <f>SUMIF($A$2:$A$79,"CENTRAL",D$2:D$79)</f>
        <v>4393</v>
      </c>
      <c r="E82" s="118">
        <f t="shared" ref="E82:E85" si="2">D82/C82</f>
        <v>0.94405444126074523</v>
      </c>
    </row>
    <row r="83" spans="1:37" s="14" customFormat="1">
      <c r="B83" s="31" t="s">
        <v>128</v>
      </c>
      <c r="C83" s="119">
        <f>SUMIF($A$2:$A$79,"METROPOLITANA",C$2:C$79)</f>
        <v>19422.666666666664</v>
      </c>
      <c r="D83" s="83">
        <f>SUMIF($A$2:$A$79,"METROPOLITANA",D$2:D$79)</f>
        <v>18167</v>
      </c>
      <c r="E83" s="118">
        <f t="shared" si="2"/>
        <v>0.9353504496464613</v>
      </c>
      <c r="J83" s="14" t="s">
        <v>0</v>
      </c>
    </row>
    <row r="84" spans="1:37" s="14" customFormat="1">
      <c r="B84" s="31" t="s">
        <v>129</v>
      </c>
      <c r="C84" s="119">
        <f>SUMIF($A$2:$A$79,"SUL",C$2:C$79)</f>
        <v>5445.9999999999991</v>
      </c>
      <c r="D84" s="83">
        <f>SUMIF($A$2:$A$79,"SUL",D$2:D$79)</f>
        <v>5056</v>
      </c>
      <c r="E84" s="118">
        <f t="shared" si="2"/>
        <v>0.92838780756518557</v>
      </c>
    </row>
    <row r="85" spans="1:37" s="14" customFormat="1">
      <c r="B85" s="120" t="s">
        <v>179</v>
      </c>
      <c r="C85" s="121">
        <f>SUM(C2:C79)</f>
        <v>33308.666666666664</v>
      </c>
      <c r="D85" s="122">
        <f>SUM(D2:D79)</f>
        <v>31316</v>
      </c>
      <c r="E85" s="118">
        <f t="shared" si="2"/>
        <v>0.94017573004022981</v>
      </c>
      <c r="F85" s="112"/>
    </row>
    <row r="86" spans="1:37" s="14" customFormat="1">
      <c r="B86" s="376" t="s">
        <v>131</v>
      </c>
      <c r="C86" s="377"/>
      <c r="D86" s="378"/>
      <c r="E86" s="123">
        <f>COUNTIF(E2:E79,"&gt;=0,95")/78</f>
        <v>0.52564102564102566</v>
      </c>
    </row>
    <row r="90" spans="1:37" s="114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25"/>
      <c r="R90" s="125"/>
      <c r="S90" s="126"/>
      <c r="T90" s="126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  <c r="AF90" s="15"/>
      <c r="AG90" s="15"/>
      <c r="AH90" s="15"/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114" customFormat="1">
      <c r="A98" s="124"/>
      <c r="B98" s="109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14"/>
      <c r="S98" s="14"/>
      <c r="T98" s="14"/>
      <c r="U98" s="14"/>
      <c r="V98" s="14"/>
      <c r="W98" s="14"/>
      <c r="X98" s="14"/>
      <c r="Y98" s="14"/>
      <c r="AB98" s="15"/>
      <c r="AC98" s="14"/>
      <c r="AD98" s="15"/>
      <c r="AE98" s="14"/>
      <c r="AF98" s="14"/>
      <c r="AG98" s="15"/>
    </row>
    <row r="99" spans="1:38" s="114" customForma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5"/>
      <c r="AC99" s="15"/>
      <c r="AD99" s="15"/>
      <c r="AE99" s="14"/>
      <c r="AF99" s="14"/>
      <c r="AG99" s="15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mergeCells count="1">
    <mergeCell ref="B86:D8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8"/>
  <sheetViews>
    <sheetView workbookViewId="0">
      <selection activeCell="B109" sqref="B109"/>
    </sheetView>
  </sheetViews>
  <sheetFormatPr defaultColWidth="9.140625" defaultRowHeight="15"/>
  <cols>
    <col min="1" max="1" width="13.85546875" style="15" customWidth="1"/>
    <col min="2" max="2" width="23.85546875" style="15" customWidth="1"/>
    <col min="3" max="5" width="14.7109375" style="15" customWidth="1"/>
    <col min="6" max="11" width="9.140625" style="15"/>
    <col min="12" max="12" width="10.5703125" style="15" customWidth="1"/>
    <col min="13" max="16384" width="9.140625" style="15"/>
  </cols>
  <sheetData>
    <row r="1" spans="1:5" ht="36" customHeight="1">
      <c r="A1" s="115" t="s">
        <v>175</v>
      </c>
      <c r="B1" s="115" t="s">
        <v>6</v>
      </c>
      <c r="C1" s="115" t="s">
        <v>176</v>
      </c>
      <c r="D1" s="116" t="s">
        <v>177</v>
      </c>
      <c r="E1" s="116" t="s">
        <v>178</v>
      </c>
    </row>
    <row r="2" spans="1:5">
      <c r="A2" s="117" t="s">
        <v>40</v>
      </c>
      <c r="B2" s="67" t="s">
        <v>41</v>
      </c>
      <c r="C2" s="271">
        <v>238</v>
      </c>
      <c r="D2" s="31">
        <v>226</v>
      </c>
      <c r="E2" s="118">
        <f>D2/C2</f>
        <v>0.94957983193277307</v>
      </c>
    </row>
    <row r="3" spans="1:5">
      <c r="A3" s="117" t="s">
        <v>43</v>
      </c>
      <c r="B3" s="67" t="s">
        <v>44</v>
      </c>
      <c r="C3" s="271">
        <v>130</v>
      </c>
      <c r="D3" s="31">
        <v>88</v>
      </c>
      <c r="E3" s="118">
        <f t="shared" ref="E3:E66" si="0">D3/C3</f>
        <v>0.67692307692307696</v>
      </c>
    </row>
    <row r="4" spans="1:5">
      <c r="A4" s="117" t="s">
        <v>47</v>
      </c>
      <c r="B4" s="67" t="s">
        <v>48</v>
      </c>
      <c r="C4" s="271">
        <v>98</v>
      </c>
      <c r="D4" s="31">
        <v>78</v>
      </c>
      <c r="E4" s="118">
        <f t="shared" si="0"/>
        <v>0.79591836734693877</v>
      </c>
    </row>
    <row r="5" spans="1:5">
      <c r="A5" s="117" t="s">
        <v>49</v>
      </c>
      <c r="B5" s="67" t="s">
        <v>50</v>
      </c>
      <c r="C5" s="271">
        <v>198.66666666666666</v>
      </c>
      <c r="D5" s="31">
        <v>247</v>
      </c>
      <c r="E5" s="118">
        <f t="shared" si="0"/>
        <v>1.243288590604027</v>
      </c>
    </row>
    <row r="6" spans="1:5">
      <c r="A6" s="117" t="s">
        <v>49</v>
      </c>
      <c r="B6" s="67" t="s">
        <v>51</v>
      </c>
      <c r="C6" s="271">
        <v>82</v>
      </c>
      <c r="D6" s="31">
        <v>89</v>
      </c>
      <c r="E6" s="118">
        <f t="shared" si="0"/>
        <v>1.0853658536585367</v>
      </c>
    </row>
    <row r="7" spans="1:5">
      <c r="A7" s="117" t="s">
        <v>47</v>
      </c>
      <c r="B7" s="67" t="s">
        <v>52</v>
      </c>
      <c r="C7" s="271">
        <v>60.666666666666664</v>
      </c>
      <c r="D7" s="31">
        <v>60</v>
      </c>
      <c r="E7" s="118">
        <f t="shared" si="0"/>
        <v>0.98901098901098905</v>
      </c>
    </row>
    <row r="8" spans="1:5">
      <c r="A8" s="117" t="s">
        <v>49</v>
      </c>
      <c r="B8" s="67" t="s">
        <v>53</v>
      </c>
      <c r="C8" s="271">
        <v>235.33333333333334</v>
      </c>
      <c r="D8" s="31">
        <v>268</v>
      </c>
      <c r="E8" s="118">
        <f t="shared" si="0"/>
        <v>1.1388101983002832</v>
      </c>
    </row>
    <row r="9" spans="1:5">
      <c r="A9" s="117" t="s">
        <v>49</v>
      </c>
      <c r="B9" s="67" t="s">
        <v>54</v>
      </c>
      <c r="C9" s="271">
        <v>50</v>
      </c>
      <c r="D9" s="31">
        <v>36</v>
      </c>
      <c r="E9" s="118">
        <f t="shared" si="0"/>
        <v>0.72</v>
      </c>
    </row>
    <row r="10" spans="1:5">
      <c r="A10" s="117" t="s">
        <v>40</v>
      </c>
      <c r="B10" s="67" t="s">
        <v>55</v>
      </c>
      <c r="C10" s="271">
        <v>910</v>
      </c>
      <c r="D10" s="31">
        <v>916</v>
      </c>
      <c r="E10" s="118">
        <f t="shared" si="0"/>
        <v>1.0065934065934066</v>
      </c>
    </row>
    <row r="11" spans="1:5">
      <c r="A11" s="117" t="s">
        <v>49</v>
      </c>
      <c r="B11" s="67" t="s">
        <v>56</v>
      </c>
      <c r="C11" s="271">
        <v>106</v>
      </c>
      <c r="D11" s="31">
        <v>107</v>
      </c>
      <c r="E11" s="118">
        <f t="shared" si="0"/>
        <v>1.0094339622641511</v>
      </c>
    </row>
    <row r="12" spans="1:5">
      <c r="A12" s="117" t="s">
        <v>47</v>
      </c>
      <c r="B12" s="67" t="s">
        <v>58</v>
      </c>
      <c r="C12" s="271">
        <v>232</v>
      </c>
      <c r="D12" s="31">
        <v>171</v>
      </c>
      <c r="E12" s="118">
        <f t="shared" si="0"/>
        <v>0.73706896551724133</v>
      </c>
    </row>
    <row r="13" spans="1:5">
      <c r="A13" s="117" t="s">
        <v>43</v>
      </c>
      <c r="B13" s="67" t="s">
        <v>59</v>
      </c>
      <c r="C13" s="271">
        <v>391.33333333333331</v>
      </c>
      <c r="D13" s="31">
        <v>299</v>
      </c>
      <c r="E13" s="118">
        <f t="shared" si="0"/>
        <v>0.76405451448040884</v>
      </c>
    </row>
    <row r="14" spans="1:5">
      <c r="A14" s="117" t="s">
        <v>43</v>
      </c>
      <c r="B14" s="67" t="s">
        <v>60</v>
      </c>
      <c r="C14" s="271">
        <v>136</v>
      </c>
      <c r="D14" s="31">
        <v>115</v>
      </c>
      <c r="E14" s="118">
        <f t="shared" si="0"/>
        <v>0.84558823529411764</v>
      </c>
    </row>
    <row r="15" spans="1:5">
      <c r="A15" s="117" t="s">
        <v>49</v>
      </c>
      <c r="B15" s="67" t="s">
        <v>61</v>
      </c>
      <c r="C15" s="271">
        <v>53.333333333333336</v>
      </c>
      <c r="D15" s="31">
        <v>38</v>
      </c>
      <c r="E15" s="118">
        <f t="shared" si="0"/>
        <v>0.71250000000000002</v>
      </c>
    </row>
    <row r="16" spans="1:5">
      <c r="A16" s="117" t="s">
        <v>40</v>
      </c>
      <c r="B16" s="67" t="s">
        <v>62</v>
      </c>
      <c r="C16" s="271">
        <v>139.33333333333334</v>
      </c>
      <c r="D16" s="31">
        <v>138</v>
      </c>
      <c r="E16" s="118">
        <f t="shared" si="0"/>
        <v>0.99043062200956933</v>
      </c>
    </row>
    <row r="17" spans="1:5">
      <c r="A17" s="117" t="s">
        <v>49</v>
      </c>
      <c r="B17" s="67" t="s">
        <v>63</v>
      </c>
      <c r="C17" s="271">
        <v>1605.3333333333333</v>
      </c>
      <c r="D17" s="31">
        <v>1371</v>
      </c>
      <c r="E17" s="118">
        <f t="shared" si="0"/>
        <v>0.8540282392026578</v>
      </c>
    </row>
    <row r="18" spans="1:5">
      <c r="A18" s="117" t="s">
        <v>40</v>
      </c>
      <c r="B18" s="67" t="s">
        <v>64</v>
      </c>
      <c r="C18" s="271">
        <v>3178</v>
      </c>
      <c r="D18" s="31">
        <v>3046</v>
      </c>
      <c r="E18" s="118">
        <f t="shared" si="0"/>
        <v>0.95846444304594081</v>
      </c>
    </row>
    <row r="19" spans="1:5">
      <c r="A19" s="117" t="s">
        <v>49</v>
      </c>
      <c r="B19" s="67" t="s">
        <v>65</v>
      </c>
      <c r="C19" s="271">
        <v>280</v>
      </c>
      <c r="D19" s="31">
        <v>280</v>
      </c>
      <c r="E19" s="118">
        <f t="shared" si="0"/>
        <v>1</v>
      </c>
    </row>
    <row r="20" spans="1:5">
      <c r="A20" s="117" t="s">
        <v>47</v>
      </c>
      <c r="B20" s="67" t="s">
        <v>66</v>
      </c>
      <c r="C20" s="271">
        <v>1002</v>
      </c>
      <c r="D20" s="31">
        <v>910</v>
      </c>
      <c r="E20" s="118">
        <f t="shared" si="0"/>
        <v>0.90818363273453095</v>
      </c>
    </row>
    <row r="21" spans="1:5">
      <c r="A21" s="117" t="s">
        <v>43</v>
      </c>
      <c r="B21" s="67" t="s">
        <v>67</v>
      </c>
      <c r="C21" s="271">
        <v>238</v>
      </c>
      <c r="D21" s="31">
        <v>288</v>
      </c>
      <c r="E21" s="118">
        <f t="shared" si="0"/>
        <v>1.2100840336134453</v>
      </c>
    </row>
    <row r="22" spans="1:5">
      <c r="A22" s="117" t="s">
        <v>40</v>
      </c>
      <c r="B22" s="67" t="s">
        <v>68</v>
      </c>
      <c r="C22" s="271">
        <v>116</v>
      </c>
      <c r="D22" s="31">
        <v>86</v>
      </c>
      <c r="E22" s="118">
        <f t="shared" si="0"/>
        <v>0.74137931034482762</v>
      </c>
    </row>
    <row r="23" spans="1:5">
      <c r="A23" s="117" t="s">
        <v>49</v>
      </c>
      <c r="B23" s="67" t="s">
        <v>69</v>
      </c>
      <c r="C23" s="271">
        <v>38.666666666666664</v>
      </c>
      <c r="D23" s="31">
        <v>33</v>
      </c>
      <c r="E23" s="118">
        <f t="shared" si="0"/>
        <v>0.85344827586206906</v>
      </c>
    </row>
    <row r="24" spans="1:5">
      <c r="A24" s="117" t="s">
        <v>40</v>
      </c>
      <c r="B24" s="67" t="s">
        <v>70</v>
      </c>
      <c r="C24" s="271">
        <v>285.33333333333331</v>
      </c>
      <c r="D24" s="31">
        <v>312</v>
      </c>
      <c r="E24" s="118">
        <f t="shared" si="0"/>
        <v>1.0934579439252337</v>
      </c>
    </row>
    <row r="25" spans="1:5">
      <c r="A25" s="117" t="s">
        <v>49</v>
      </c>
      <c r="B25" s="67" t="s">
        <v>71</v>
      </c>
      <c r="C25" s="271">
        <v>62.666666666666664</v>
      </c>
      <c r="D25" s="31">
        <v>47</v>
      </c>
      <c r="E25" s="118">
        <f t="shared" si="0"/>
        <v>0.75</v>
      </c>
    </row>
    <row r="26" spans="1:5">
      <c r="A26" s="117" t="s">
        <v>43</v>
      </c>
      <c r="B26" s="67" t="s">
        <v>72</v>
      </c>
      <c r="C26" s="271">
        <v>174.66666666666666</v>
      </c>
      <c r="D26" s="31">
        <v>179</v>
      </c>
      <c r="E26" s="118">
        <f t="shared" si="0"/>
        <v>1.0248091603053435</v>
      </c>
    </row>
    <row r="27" spans="1:5">
      <c r="A27" s="117" t="s">
        <v>40</v>
      </c>
      <c r="B27" s="67" t="s">
        <v>73</v>
      </c>
      <c r="C27" s="271">
        <v>149.33333333333334</v>
      </c>
      <c r="D27" s="31">
        <v>124</v>
      </c>
      <c r="E27" s="118">
        <f t="shared" si="0"/>
        <v>0.83035714285714279</v>
      </c>
    </row>
    <row r="28" spans="1:5">
      <c r="A28" s="117" t="s">
        <v>47</v>
      </c>
      <c r="B28" s="67" t="s">
        <v>74</v>
      </c>
      <c r="C28" s="271">
        <v>78</v>
      </c>
      <c r="D28" s="31">
        <v>110</v>
      </c>
      <c r="E28" s="118">
        <f t="shared" si="0"/>
        <v>1.4102564102564104</v>
      </c>
    </row>
    <row r="29" spans="1:5">
      <c r="A29" s="117" t="s">
        <v>49</v>
      </c>
      <c r="B29" s="67" t="s">
        <v>75</v>
      </c>
      <c r="C29" s="271">
        <v>266.66666666666669</v>
      </c>
      <c r="D29" s="31">
        <v>228</v>
      </c>
      <c r="E29" s="118">
        <f t="shared" si="0"/>
        <v>0.85499999999999998</v>
      </c>
    </row>
    <row r="30" spans="1:5">
      <c r="A30" s="117" t="s">
        <v>40</v>
      </c>
      <c r="B30" s="67" t="s">
        <v>76</v>
      </c>
      <c r="C30" s="271">
        <v>1141.3333333333333</v>
      </c>
      <c r="D30" s="31">
        <v>885</v>
      </c>
      <c r="E30" s="118">
        <f t="shared" si="0"/>
        <v>0.77540887850467299</v>
      </c>
    </row>
    <row r="31" spans="1:5">
      <c r="A31" s="117" t="s">
        <v>40</v>
      </c>
      <c r="B31" s="67" t="s">
        <v>77</v>
      </c>
      <c r="C31" s="271">
        <v>253.33333333333334</v>
      </c>
      <c r="D31" s="31">
        <v>252</v>
      </c>
      <c r="E31" s="118">
        <f t="shared" si="0"/>
        <v>0.99473684210526314</v>
      </c>
    </row>
    <row r="32" spans="1:5">
      <c r="A32" s="117" t="s">
        <v>40</v>
      </c>
      <c r="B32" s="67" t="s">
        <v>78</v>
      </c>
      <c r="C32" s="271">
        <v>104.66666666666667</v>
      </c>
      <c r="D32" s="31">
        <v>80</v>
      </c>
      <c r="E32" s="118">
        <f t="shared" si="0"/>
        <v>0.76433121019108274</v>
      </c>
    </row>
    <row r="33" spans="1:5">
      <c r="A33" s="117" t="s">
        <v>49</v>
      </c>
      <c r="B33" s="67" t="s">
        <v>79</v>
      </c>
      <c r="C33" s="271">
        <v>99.333333333333329</v>
      </c>
      <c r="D33" s="31">
        <v>111</v>
      </c>
      <c r="E33" s="118">
        <f t="shared" si="0"/>
        <v>1.1174496644295302</v>
      </c>
    </row>
    <row r="34" spans="1:5">
      <c r="A34" s="117" t="s">
        <v>49</v>
      </c>
      <c r="B34" s="67" t="s">
        <v>80</v>
      </c>
      <c r="C34" s="271">
        <v>80.666666666666671</v>
      </c>
      <c r="D34" s="31">
        <v>92</v>
      </c>
      <c r="E34" s="118">
        <f t="shared" si="0"/>
        <v>1.140495867768595</v>
      </c>
    </row>
    <row r="35" spans="1:5">
      <c r="A35" s="117" t="s">
        <v>49</v>
      </c>
      <c r="B35" s="67" t="s">
        <v>81</v>
      </c>
      <c r="C35" s="271">
        <v>120.66666666666667</v>
      </c>
      <c r="D35" s="31">
        <v>108</v>
      </c>
      <c r="E35" s="118">
        <f t="shared" si="0"/>
        <v>0.8950276243093922</v>
      </c>
    </row>
    <row r="36" spans="1:5">
      <c r="A36" s="117" t="s">
        <v>40</v>
      </c>
      <c r="B36" s="67" t="s">
        <v>82</v>
      </c>
      <c r="C36" s="271">
        <v>89.333333333333329</v>
      </c>
      <c r="D36" s="31">
        <v>86</v>
      </c>
      <c r="E36" s="118">
        <f t="shared" si="0"/>
        <v>0.96268656716417911</v>
      </c>
    </row>
    <row r="37" spans="1:5">
      <c r="A37" s="117" t="s">
        <v>49</v>
      </c>
      <c r="B37" s="67" t="s">
        <v>83</v>
      </c>
      <c r="C37" s="271">
        <v>340.66666666666669</v>
      </c>
      <c r="D37" s="31">
        <v>315</v>
      </c>
      <c r="E37" s="118">
        <f t="shared" si="0"/>
        <v>0.92465753424657526</v>
      </c>
    </row>
    <row r="38" spans="1:5">
      <c r="A38" s="117" t="s">
        <v>40</v>
      </c>
      <c r="B38" s="67" t="s">
        <v>84</v>
      </c>
      <c r="C38" s="271">
        <v>90.666666666666671</v>
      </c>
      <c r="D38" s="31">
        <v>71</v>
      </c>
      <c r="E38" s="118">
        <f t="shared" si="0"/>
        <v>0.78308823529411764</v>
      </c>
    </row>
    <row r="39" spans="1:5">
      <c r="A39" s="117" t="s">
        <v>49</v>
      </c>
      <c r="B39" s="67" t="s">
        <v>85</v>
      </c>
      <c r="C39" s="271">
        <v>285.33333333333331</v>
      </c>
      <c r="D39" s="31">
        <v>235</v>
      </c>
      <c r="E39" s="118">
        <f t="shared" si="0"/>
        <v>0.82359813084112155</v>
      </c>
    </row>
    <row r="40" spans="1:5">
      <c r="A40" s="117" t="s">
        <v>43</v>
      </c>
      <c r="B40" s="67" t="s">
        <v>86</v>
      </c>
      <c r="C40" s="271">
        <v>308</v>
      </c>
      <c r="D40" s="31">
        <v>284</v>
      </c>
      <c r="E40" s="118">
        <f t="shared" si="0"/>
        <v>0.92207792207792205</v>
      </c>
    </row>
    <row r="41" spans="1:5">
      <c r="A41" s="117" t="s">
        <v>49</v>
      </c>
      <c r="B41" s="67" t="s">
        <v>87</v>
      </c>
      <c r="C41" s="271">
        <v>90.666666666666671</v>
      </c>
      <c r="D41" s="31">
        <v>91</v>
      </c>
      <c r="E41" s="118">
        <f t="shared" si="0"/>
        <v>1.0036764705882353</v>
      </c>
    </row>
    <row r="42" spans="1:5">
      <c r="A42" s="117" t="s">
        <v>40</v>
      </c>
      <c r="B42" s="67" t="s">
        <v>88</v>
      </c>
      <c r="C42" s="271">
        <v>105.33333333333333</v>
      </c>
      <c r="D42" s="31">
        <v>98</v>
      </c>
      <c r="E42" s="118">
        <f t="shared" si="0"/>
        <v>0.93037974683544311</v>
      </c>
    </row>
    <row r="43" spans="1:5">
      <c r="A43" s="117" t="s">
        <v>40</v>
      </c>
      <c r="B43" s="67" t="s">
        <v>89</v>
      </c>
      <c r="C43" s="271">
        <v>64.666666666666671</v>
      </c>
      <c r="D43" s="31">
        <v>66</v>
      </c>
      <c r="E43" s="118">
        <f t="shared" si="0"/>
        <v>1.0206185567010309</v>
      </c>
    </row>
    <row r="44" spans="1:5">
      <c r="A44" s="117" t="s">
        <v>47</v>
      </c>
      <c r="B44" s="67" t="s">
        <v>90</v>
      </c>
      <c r="C44" s="271">
        <v>1752</v>
      </c>
      <c r="D44" s="31">
        <v>1474</v>
      </c>
      <c r="E44" s="118">
        <f t="shared" si="0"/>
        <v>0.841324200913242</v>
      </c>
    </row>
    <row r="45" spans="1:5">
      <c r="A45" s="117" t="s">
        <v>47</v>
      </c>
      <c r="B45" s="67" t="s">
        <v>91</v>
      </c>
      <c r="C45" s="271">
        <v>92</v>
      </c>
      <c r="D45" s="31">
        <v>97</v>
      </c>
      <c r="E45" s="118">
        <f t="shared" si="0"/>
        <v>1.0543478260869565</v>
      </c>
    </row>
    <row r="46" spans="1:5">
      <c r="A46" s="117" t="s">
        <v>49</v>
      </c>
      <c r="B46" s="67" t="s">
        <v>92</v>
      </c>
      <c r="C46" s="271">
        <v>379.33333333333331</v>
      </c>
      <c r="D46" s="31">
        <v>302</v>
      </c>
      <c r="E46" s="118">
        <f t="shared" si="0"/>
        <v>0.79613356766256593</v>
      </c>
    </row>
    <row r="47" spans="1:5">
      <c r="A47" s="117" t="s">
        <v>40</v>
      </c>
      <c r="B47" s="67" t="s">
        <v>93</v>
      </c>
      <c r="C47" s="271">
        <v>131.33333333333334</v>
      </c>
      <c r="D47" s="31">
        <v>119</v>
      </c>
      <c r="E47" s="118">
        <f t="shared" si="0"/>
        <v>0.90609137055837552</v>
      </c>
    </row>
    <row r="48" spans="1:5">
      <c r="A48" s="117" t="s">
        <v>47</v>
      </c>
      <c r="B48" s="67" t="s">
        <v>94</v>
      </c>
      <c r="C48" s="271">
        <v>96.666666666666671</v>
      </c>
      <c r="D48" s="31">
        <v>93</v>
      </c>
      <c r="E48" s="118">
        <f t="shared" si="0"/>
        <v>0.9620689655172413</v>
      </c>
    </row>
    <row r="49" spans="1:5">
      <c r="A49" s="117" t="s">
        <v>49</v>
      </c>
      <c r="B49" s="67" t="s">
        <v>95</v>
      </c>
      <c r="C49" s="271">
        <v>176</v>
      </c>
      <c r="D49" s="31">
        <v>167</v>
      </c>
      <c r="E49" s="118">
        <f t="shared" si="0"/>
        <v>0.94886363636363635</v>
      </c>
    </row>
    <row r="50" spans="1:5">
      <c r="A50" s="117" t="s">
        <v>43</v>
      </c>
      <c r="B50" s="67" t="s">
        <v>96</v>
      </c>
      <c r="C50" s="271">
        <v>154</v>
      </c>
      <c r="D50" s="31">
        <v>207</v>
      </c>
      <c r="E50" s="118">
        <f t="shared" si="0"/>
        <v>1.3441558441558441</v>
      </c>
    </row>
    <row r="51" spans="1:5">
      <c r="A51" s="117" t="s">
        <v>43</v>
      </c>
      <c r="B51" s="67" t="s">
        <v>97</v>
      </c>
      <c r="C51" s="271">
        <v>46.666666666666664</v>
      </c>
      <c r="D51" s="31">
        <v>48</v>
      </c>
      <c r="E51" s="118">
        <f t="shared" si="0"/>
        <v>1.0285714285714287</v>
      </c>
    </row>
    <row r="52" spans="1:5">
      <c r="A52" s="117" t="s">
        <v>49</v>
      </c>
      <c r="B52" s="67" t="s">
        <v>98</v>
      </c>
      <c r="C52" s="271">
        <v>146</v>
      </c>
      <c r="D52" s="31">
        <v>144</v>
      </c>
      <c r="E52" s="118">
        <f t="shared" si="0"/>
        <v>0.98630136986301364</v>
      </c>
    </row>
    <row r="53" spans="1:5">
      <c r="A53" s="117" t="s">
        <v>49</v>
      </c>
      <c r="B53" s="67" t="s">
        <v>99</v>
      </c>
      <c r="C53" s="271">
        <v>96.666666666666671</v>
      </c>
      <c r="D53" s="31">
        <v>95</v>
      </c>
      <c r="E53" s="118">
        <f t="shared" si="0"/>
        <v>0.98275862068965514</v>
      </c>
    </row>
    <row r="54" spans="1:5">
      <c r="A54" s="117" t="s">
        <v>43</v>
      </c>
      <c r="B54" s="67" t="s">
        <v>100</v>
      </c>
      <c r="C54" s="271">
        <v>440</v>
      </c>
      <c r="D54" s="31">
        <v>450</v>
      </c>
      <c r="E54" s="118">
        <f t="shared" si="0"/>
        <v>1.0227272727272727</v>
      </c>
    </row>
    <row r="55" spans="1:5">
      <c r="A55" s="117" t="s">
        <v>47</v>
      </c>
      <c r="B55" s="67" t="s">
        <v>101</v>
      </c>
      <c r="C55" s="271">
        <v>133.33333333333334</v>
      </c>
      <c r="D55" s="31">
        <v>157</v>
      </c>
      <c r="E55" s="118">
        <f t="shared" si="0"/>
        <v>1.1775</v>
      </c>
    </row>
    <row r="56" spans="1:5">
      <c r="A56" s="117" t="s">
        <v>43</v>
      </c>
      <c r="B56" s="67" t="s">
        <v>102</v>
      </c>
      <c r="C56" s="271">
        <v>218.66666666666666</v>
      </c>
      <c r="D56" s="31">
        <v>238</v>
      </c>
      <c r="E56" s="118">
        <f t="shared" si="0"/>
        <v>1.0884146341463414</v>
      </c>
    </row>
    <row r="57" spans="1:5">
      <c r="A57" s="117" t="s">
        <v>43</v>
      </c>
      <c r="B57" s="67" t="s">
        <v>103</v>
      </c>
      <c r="C57" s="271">
        <v>210</v>
      </c>
      <c r="D57" s="31">
        <v>275</v>
      </c>
      <c r="E57" s="118">
        <f t="shared" si="0"/>
        <v>1.3095238095238095</v>
      </c>
    </row>
    <row r="58" spans="1:5">
      <c r="A58" s="117" t="s">
        <v>49</v>
      </c>
      <c r="B58" s="67" t="s">
        <v>104</v>
      </c>
      <c r="C58" s="271">
        <v>195.33333333333334</v>
      </c>
      <c r="D58" s="31">
        <v>153</v>
      </c>
      <c r="E58" s="118">
        <f t="shared" si="0"/>
        <v>0.78327645051194539</v>
      </c>
    </row>
    <row r="59" spans="1:5">
      <c r="A59" s="117" t="s">
        <v>43</v>
      </c>
      <c r="B59" s="67" t="s">
        <v>105</v>
      </c>
      <c r="C59" s="271">
        <v>54</v>
      </c>
      <c r="D59" s="31">
        <v>60</v>
      </c>
      <c r="E59" s="118">
        <f t="shared" si="0"/>
        <v>1.1111111111111112</v>
      </c>
    </row>
    <row r="60" spans="1:5">
      <c r="A60" s="117" t="s">
        <v>49</v>
      </c>
      <c r="B60" s="67" t="s">
        <v>106</v>
      </c>
      <c r="C60" s="271">
        <v>140</v>
      </c>
      <c r="D60" s="31">
        <v>104</v>
      </c>
      <c r="E60" s="118">
        <f t="shared" si="0"/>
        <v>0.74285714285714288</v>
      </c>
    </row>
    <row r="61" spans="1:5">
      <c r="A61" s="117" t="s">
        <v>47</v>
      </c>
      <c r="B61" s="67" t="s">
        <v>107</v>
      </c>
      <c r="C61" s="271">
        <v>202</v>
      </c>
      <c r="D61" s="31">
        <v>226</v>
      </c>
      <c r="E61" s="118">
        <f t="shared" si="0"/>
        <v>1.1188118811881189</v>
      </c>
    </row>
    <row r="62" spans="1:5">
      <c r="A62" s="117" t="s">
        <v>49</v>
      </c>
      <c r="B62" s="67" t="s">
        <v>108</v>
      </c>
      <c r="C62" s="271">
        <v>68.666666666666671</v>
      </c>
      <c r="D62" s="31">
        <v>91</v>
      </c>
      <c r="E62" s="118">
        <f t="shared" si="0"/>
        <v>1.3252427184466018</v>
      </c>
    </row>
    <row r="63" spans="1:5">
      <c r="A63" s="117" t="s">
        <v>40</v>
      </c>
      <c r="B63" s="67" t="s">
        <v>109</v>
      </c>
      <c r="C63" s="271">
        <v>56</v>
      </c>
      <c r="D63" s="31">
        <v>87</v>
      </c>
      <c r="E63" s="118">
        <f t="shared" si="0"/>
        <v>1.5535714285714286</v>
      </c>
    </row>
    <row r="64" spans="1:5">
      <c r="A64" s="117" t="s">
        <v>40</v>
      </c>
      <c r="B64" s="67" t="s">
        <v>110</v>
      </c>
      <c r="C64" s="271">
        <v>461.33333333333331</v>
      </c>
      <c r="D64" s="31">
        <v>384</v>
      </c>
      <c r="E64" s="118">
        <f t="shared" si="0"/>
        <v>0.83236994219653182</v>
      </c>
    </row>
    <row r="65" spans="1:5">
      <c r="A65" s="117" t="s">
        <v>40</v>
      </c>
      <c r="B65" s="67" t="s">
        <v>111</v>
      </c>
      <c r="C65" s="271">
        <v>196</v>
      </c>
      <c r="D65" s="31">
        <v>193</v>
      </c>
      <c r="E65" s="118">
        <f t="shared" si="0"/>
        <v>0.98469387755102045</v>
      </c>
    </row>
    <row r="66" spans="1:5">
      <c r="A66" s="117" t="s">
        <v>47</v>
      </c>
      <c r="B66" s="67" t="s">
        <v>112</v>
      </c>
      <c r="C66" s="271">
        <v>78.666666666666671</v>
      </c>
      <c r="D66" s="31">
        <v>95</v>
      </c>
      <c r="E66" s="118">
        <f t="shared" si="0"/>
        <v>1.2076271186440677</v>
      </c>
    </row>
    <row r="67" spans="1:5">
      <c r="A67" s="117" t="s">
        <v>47</v>
      </c>
      <c r="B67" s="67" t="s">
        <v>113</v>
      </c>
      <c r="C67" s="271">
        <v>281.33333333333331</v>
      </c>
      <c r="D67" s="31">
        <v>273</v>
      </c>
      <c r="E67" s="118">
        <f t="shared" ref="E67:E79" si="1">D67/C67</f>
        <v>0.97037914691943139</v>
      </c>
    </row>
    <row r="68" spans="1:5">
      <c r="A68" s="117" t="s">
        <v>49</v>
      </c>
      <c r="B68" s="67" t="s">
        <v>114</v>
      </c>
      <c r="C68" s="271">
        <v>70.666666666666671</v>
      </c>
      <c r="D68" s="31">
        <v>64</v>
      </c>
      <c r="E68" s="118">
        <f t="shared" si="1"/>
        <v>0.90566037735849048</v>
      </c>
    </row>
    <row r="69" spans="1:5">
      <c r="A69" s="117" t="s">
        <v>43</v>
      </c>
      <c r="B69" s="67" t="s">
        <v>115</v>
      </c>
      <c r="C69" s="271">
        <v>1216</v>
      </c>
      <c r="D69" s="31">
        <v>934</v>
      </c>
      <c r="E69" s="118">
        <f t="shared" si="1"/>
        <v>0.76809210526315785</v>
      </c>
    </row>
    <row r="70" spans="1:5">
      <c r="A70" s="117" t="s">
        <v>47</v>
      </c>
      <c r="B70" s="67" t="s">
        <v>116</v>
      </c>
      <c r="C70" s="271">
        <v>89.333333333333329</v>
      </c>
      <c r="D70" s="31">
        <v>99</v>
      </c>
      <c r="E70" s="118">
        <f t="shared" si="1"/>
        <v>1.1082089552238807</v>
      </c>
    </row>
    <row r="71" spans="1:5">
      <c r="A71" s="117" t="s">
        <v>40</v>
      </c>
      <c r="B71" s="67" t="s">
        <v>117</v>
      </c>
      <c r="C71" s="271">
        <v>4911.333333333333</v>
      </c>
      <c r="D71" s="31">
        <v>3960</v>
      </c>
      <c r="E71" s="118">
        <f t="shared" si="1"/>
        <v>0.80629835754038282</v>
      </c>
    </row>
    <row r="72" spans="1:5">
      <c r="A72" s="117" t="s">
        <v>47</v>
      </c>
      <c r="B72" s="67" t="s">
        <v>118</v>
      </c>
      <c r="C72" s="271">
        <v>299.33333333333331</v>
      </c>
      <c r="D72" s="31">
        <v>303</v>
      </c>
      <c r="E72" s="118">
        <f t="shared" si="1"/>
        <v>1.012249443207127</v>
      </c>
    </row>
    <row r="73" spans="1:5">
      <c r="A73" s="117" t="s">
        <v>49</v>
      </c>
      <c r="B73" s="67" t="s">
        <v>119</v>
      </c>
      <c r="C73" s="271">
        <v>177.33333333333334</v>
      </c>
      <c r="D73" s="31">
        <v>175</v>
      </c>
      <c r="E73" s="118">
        <f t="shared" si="1"/>
        <v>0.98684210526315785</v>
      </c>
    </row>
    <row r="74" spans="1:5">
      <c r="A74" s="117" t="s">
        <v>40</v>
      </c>
      <c r="B74" s="67" t="s">
        <v>120</v>
      </c>
      <c r="C74" s="271">
        <v>238</v>
      </c>
      <c r="D74" s="31">
        <v>261</v>
      </c>
      <c r="E74" s="118">
        <f t="shared" si="1"/>
        <v>1.096638655462185</v>
      </c>
    </row>
    <row r="75" spans="1:5">
      <c r="A75" s="117" t="s">
        <v>40</v>
      </c>
      <c r="B75" s="67" t="s">
        <v>121</v>
      </c>
      <c r="C75" s="271">
        <v>606.66666666666663</v>
      </c>
      <c r="D75" s="31">
        <v>656</v>
      </c>
      <c r="E75" s="118">
        <f t="shared" si="1"/>
        <v>1.0813186813186815</v>
      </c>
    </row>
    <row r="76" spans="1:5">
      <c r="A76" s="117" t="s">
        <v>43</v>
      </c>
      <c r="B76" s="67" t="s">
        <v>122</v>
      </c>
      <c r="C76" s="271">
        <v>69.333333333333329</v>
      </c>
      <c r="D76" s="31">
        <v>83</v>
      </c>
      <c r="E76" s="118">
        <f t="shared" si="1"/>
        <v>1.1971153846153848</v>
      </c>
    </row>
    <row r="77" spans="1:5">
      <c r="A77" s="117" t="s">
        <v>47</v>
      </c>
      <c r="B77" s="67" t="s">
        <v>123</v>
      </c>
      <c r="C77" s="271">
        <v>158</v>
      </c>
      <c r="D77" s="31">
        <v>123</v>
      </c>
      <c r="E77" s="118">
        <f t="shared" si="1"/>
        <v>0.77848101265822789</v>
      </c>
    </row>
    <row r="78" spans="1:5">
      <c r="A78" s="117" t="s">
        <v>40</v>
      </c>
      <c r="B78" s="67" t="s">
        <v>124</v>
      </c>
      <c r="C78" s="271">
        <v>3624.6666666666665</v>
      </c>
      <c r="D78" s="31">
        <v>2949</v>
      </c>
      <c r="E78" s="118">
        <f t="shared" si="1"/>
        <v>0.81359205444178784</v>
      </c>
    </row>
    <row r="79" spans="1:5">
      <c r="A79" s="117" t="s">
        <v>40</v>
      </c>
      <c r="B79" s="67" t="s">
        <v>125</v>
      </c>
      <c r="C79" s="271">
        <v>2332</v>
      </c>
      <c r="D79" s="31">
        <v>1995</v>
      </c>
      <c r="E79" s="118">
        <f t="shared" si="1"/>
        <v>0.85548885077186965</v>
      </c>
    </row>
    <row r="81" spans="1:37" s="14" customFormat="1">
      <c r="B81" s="31" t="s">
        <v>126</v>
      </c>
      <c r="C81" s="119">
        <f>SUMIF($A$2:$A$79,"Norte",C$2:C$79)</f>
        <v>3786.666666666667</v>
      </c>
      <c r="D81" s="83">
        <f>SUMIF($A$2:$A$79,"Norte",D$2:D$79)</f>
        <v>3548</v>
      </c>
      <c r="E81" s="118">
        <f>D81/C81</f>
        <v>0.93697183098591541</v>
      </c>
      <c r="K81" s="14" t="s">
        <v>0</v>
      </c>
    </row>
    <row r="82" spans="1:37" s="14" customFormat="1">
      <c r="B82" s="31" t="s">
        <v>127</v>
      </c>
      <c r="C82" s="119">
        <f>SUMIF($A$2:$A$79,"CENTRAL",C$2:C$79)</f>
        <v>4653.3333333333321</v>
      </c>
      <c r="D82" s="83">
        <f>SUMIF($A$2:$A$79,"CENTRAL",D$2:D$79)</f>
        <v>4269</v>
      </c>
      <c r="E82" s="118">
        <f t="shared" ref="E82:E85" si="2">D82/C82</f>
        <v>0.91740687679083122</v>
      </c>
    </row>
    <row r="83" spans="1:37" s="14" customFormat="1">
      <c r="B83" s="31" t="s">
        <v>128</v>
      </c>
      <c r="C83" s="119">
        <f>SUMIF($A$2:$A$79,"METROPOLITANA",C$2:C$79)</f>
        <v>19422.666666666664</v>
      </c>
      <c r="D83" s="83">
        <f>SUMIF($A$2:$A$79,"METROPOLITANA",D$2:D$79)</f>
        <v>16990</v>
      </c>
      <c r="E83" s="118">
        <f t="shared" si="2"/>
        <v>0.87475114985927105</v>
      </c>
      <c r="J83" s="14" t="s">
        <v>0</v>
      </c>
    </row>
    <row r="84" spans="1:37" s="14" customFormat="1">
      <c r="B84" s="31" t="s">
        <v>129</v>
      </c>
      <c r="C84" s="119">
        <f>SUMIF($A$2:$A$79,"SUL",C$2:C$79)</f>
        <v>5445.9999999999991</v>
      </c>
      <c r="D84" s="83">
        <f>SUMIF($A$2:$A$79,"SUL",D$2:D$79)</f>
        <v>4991</v>
      </c>
      <c r="E84" s="118">
        <f t="shared" si="2"/>
        <v>0.91645244215938315</v>
      </c>
    </row>
    <row r="85" spans="1:37" s="14" customFormat="1">
      <c r="B85" s="120" t="s">
        <v>179</v>
      </c>
      <c r="C85" s="287">
        <f>SUM(C2:C79)</f>
        <v>33308.666666666664</v>
      </c>
      <c r="D85" s="122">
        <f>SUM(D2:D79)</f>
        <v>29798</v>
      </c>
      <c r="E85" s="118">
        <f t="shared" si="2"/>
        <v>0.89460200548405822</v>
      </c>
      <c r="F85" s="112"/>
      <c r="I85" s="14" t="s">
        <v>0</v>
      </c>
    </row>
    <row r="86" spans="1:37" s="14" customFormat="1">
      <c r="B86" s="376" t="s">
        <v>131</v>
      </c>
      <c r="C86" s="377"/>
      <c r="D86" s="378"/>
      <c r="E86" s="123">
        <f>COUNTIF(E2:E79,"&gt;=0,95")/78</f>
        <v>0.53846153846153844</v>
      </c>
    </row>
    <row r="90" spans="1:37" s="114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25"/>
      <c r="P90" s="125"/>
      <c r="Q90" s="125"/>
      <c r="R90" s="125"/>
      <c r="S90" s="126"/>
      <c r="T90" s="126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  <c r="AF90" s="15"/>
      <c r="AG90" s="15"/>
      <c r="AH90" s="15"/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138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114" customFormat="1">
      <c r="A98" s="124"/>
      <c r="B98" s="109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15"/>
      <c r="P98" s="15"/>
      <c r="Q98" s="15"/>
      <c r="R98" s="14"/>
      <c r="S98" s="14"/>
      <c r="T98" s="14"/>
      <c r="U98" s="14"/>
      <c r="V98" s="14"/>
      <c r="W98" s="14"/>
      <c r="X98" s="14"/>
      <c r="Y98" s="14"/>
      <c r="AB98" s="15"/>
      <c r="AC98" s="14"/>
      <c r="AD98" s="15"/>
      <c r="AE98" s="14"/>
      <c r="AF98" s="14"/>
      <c r="AG98" s="15"/>
    </row>
    <row r="99" spans="1:38" s="114" customFormat="1">
      <c r="A99" s="15"/>
      <c r="B99" s="15"/>
      <c r="C99" s="15"/>
      <c r="D99" s="15"/>
      <c r="E99" s="15"/>
      <c r="F99" s="14"/>
      <c r="G99" s="14"/>
      <c r="H99" s="14"/>
      <c r="I99" s="14"/>
      <c r="J99" s="15"/>
      <c r="K99" s="15"/>
      <c r="L99" s="15"/>
      <c r="M99" s="15"/>
      <c r="N99" s="15"/>
      <c r="O99" s="15"/>
      <c r="P99" s="15"/>
      <c r="Q99" s="15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5"/>
      <c r="AC99" s="15"/>
      <c r="AE99" s="14"/>
      <c r="AF99" s="14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showGridLines="0" workbookViewId="0">
      <selection activeCell="B109" sqref="B109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1" max="11" width="53.7109375" customWidth="1"/>
  </cols>
  <sheetData>
    <row r="1" spans="1:8" ht="30">
      <c r="A1" s="97" t="s">
        <v>175</v>
      </c>
      <c r="B1" s="97" t="s">
        <v>6</v>
      </c>
      <c r="C1" s="98" t="s">
        <v>176</v>
      </c>
      <c r="D1" s="98" t="s">
        <v>177</v>
      </c>
      <c r="E1" s="98" t="s">
        <v>178</v>
      </c>
    </row>
    <row r="2" spans="1:8">
      <c r="A2" s="99" t="s">
        <v>40</v>
      </c>
      <c r="B2" s="79" t="s">
        <v>41</v>
      </c>
      <c r="C2" s="100">
        <v>238</v>
      </c>
      <c r="D2" s="79">
        <v>0</v>
      </c>
      <c r="E2" s="101">
        <f>D2/C2</f>
        <v>0</v>
      </c>
    </row>
    <row r="3" spans="1:8">
      <c r="A3" s="99" t="s">
        <v>43</v>
      </c>
      <c r="B3" s="79" t="s">
        <v>44</v>
      </c>
      <c r="C3" s="100">
        <v>130</v>
      </c>
      <c r="D3" s="79">
        <v>0</v>
      </c>
      <c r="E3" s="101">
        <f t="shared" ref="E3:E66" si="0">D3/C3</f>
        <v>0</v>
      </c>
    </row>
    <row r="4" spans="1:8">
      <c r="A4" s="99" t="s">
        <v>47</v>
      </c>
      <c r="B4" s="79" t="s">
        <v>48</v>
      </c>
      <c r="C4" s="100">
        <v>98</v>
      </c>
      <c r="D4" s="79">
        <v>0</v>
      </c>
      <c r="E4" s="101">
        <f t="shared" si="0"/>
        <v>0</v>
      </c>
    </row>
    <row r="5" spans="1:8">
      <c r="A5" s="99" t="s">
        <v>49</v>
      </c>
      <c r="B5" s="79" t="s">
        <v>50</v>
      </c>
      <c r="C5" s="100">
        <v>198.66666666666666</v>
      </c>
      <c r="D5" s="79">
        <v>19</v>
      </c>
      <c r="E5" s="101">
        <f t="shared" si="0"/>
        <v>9.563758389261745E-2</v>
      </c>
    </row>
    <row r="6" spans="1:8">
      <c r="A6" s="99" t="s">
        <v>49</v>
      </c>
      <c r="B6" s="79" t="s">
        <v>51</v>
      </c>
      <c r="C6" s="100">
        <v>82</v>
      </c>
      <c r="D6" s="79">
        <v>2</v>
      </c>
      <c r="E6" s="101">
        <f t="shared" si="0"/>
        <v>2.4390243902439025E-2</v>
      </c>
    </row>
    <row r="7" spans="1:8">
      <c r="A7" s="99" t="s">
        <v>47</v>
      </c>
      <c r="B7" s="79" t="s">
        <v>52</v>
      </c>
      <c r="C7" s="100">
        <v>60.666666666666664</v>
      </c>
      <c r="D7" s="79">
        <v>0</v>
      </c>
      <c r="E7" s="101">
        <f t="shared" si="0"/>
        <v>0</v>
      </c>
    </row>
    <row r="8" spans="1:8">
      <c r="A8" s="99" t="s">
        <v>49</v>
      </c>
      <c r="B8" s="79" t="s">
        <v>53</v>
      </c>
      <c r="C8" s="100">
        <v>235.33333333333334</v>
      </c>
      <c r="D8" s="79">
        <v>47</v>
      </c>
      <c r="E8" s="101">
        <f t="shared" si="0"/>
        <v>0.19971671388101983</v>
      </c>
    </row>
    <row r="9" spans="1:8">
      <c r="A9" s="99" t="s">
        <v>49</v>
      </c>
      <c r="B9" s="79" t="s">
        <v>54</v>
      </c>
      <c r="C9" s="100">
        <v>50</v>
      </c>
      <c r="D9" s="79">
        <v>0</v>
      </c>
      <c r="E9" s="101">
        <f t="shared" si="0"/>
        <v>0</v>
      </c>
    </row>
    <row r="10" spans="1:8">
      <c r="A10" s="99" t="s">
        <v>40</v>
      </c>
      <c r="B10" s="79" t="s">
        <v>55</v>
      </c>
      <c r="C10" s="100">
        <v>910</v>
      </c>
      <c r="D10" s="79">
        <v>117</v>
      </c>
      <c r="E10" s="101">
        <f t="shared" si="0"/>
        <v>0.12857142857142856</v>
      </c>
    </row>
    <row r="11" spans="1:8">
      <c r="A11" s="99" t="s">
        <v>49</v>
      </c>
      <c r="B11" s="79" t="s">
        <v>56</v>
      </c>
      <c r="C11" s="100">
        <v>106</v>
      </c>
      <c r="D11" s="79">
        <v>0</v>
      </c>
      <c r="E11" s="101">
        <f t="shared" si="0"/>
        <v>0</v>
      </c>
      <c r="H11" t="s">
        <v>0</v>
      </c>
    </row>
    <row r="12" spans="1:8">
      <c r="A12" s="99" t="s">
        <v>47</v>
      </c>
      <c r="B12" s="79" t="s">
        <v>58</v>
      </c>
      <c r="C12" s="100">
        <v>232</v>
      </c>
      <c r="D12" s="79">
        <v>0</v>
      </c>
      <c r="E12" s="101">
        <f t="shared" si="0"/>
        <v>0</v>
      </c>
    </row>
    <row r="13" spans="1:8">
      <c r="A13" s="99" t="s">
        <v>43</v>
      </c>
      <c r="B13" s="79" t="s">
        <v>59</v>
      </c>
      <c r="C13" s="100">
        <v>391.33333333333331</v>
      </c>
      <c r="D13" s="79">
        <v>0</v>
      </c>
      <c r="E13" s="101">
        <f t="shared" si="0"/>
        <v>0</v>
      </c>
    </row>
    <row r="14" spans="1:8">
      <c r="A14" s="99" t="s">
        <v>43</v>
      </c>
      <c r="B14" s="79" t="s">
        <v>60</v>
      </c>
      <c r="C14" s="100">
        <v>136</v>
      </c>
      <c r="D14" s="79">
        <v>6</v>
      </c>
      <c r="E14" s="101">
        <f t="shared" si="0"/>
        <v>4.4117647058823532E-2</v>
      </c>
    </row>
    <row r="15" spans="1:8">
      <c r="A15" s="99" t="s">
        <v>49</v>
      </c>
      <c r="B15" s="79" t="s">
        <v>61</v>
      </c>
      <c r="C15" s="100">
        <v>53.333333333333336</v>
      </c>
      <c r="D15" s="79">
        <v>2</v>
      </c>
      <c r="E15" s="101">
        <f t="shared" si="0"/>
        <v>3.7499999999999999E-2</v>
      </c>
    </row>
    <row r="16" spans="1:8">
      <c r="A16" s="99" t="s">
        <v>40</v>
      </c>
      <c r="B16" s="79" t="s">
        <v>62</v>
      </c>
      <c r="C16" s="100">
        <v>139.33333333333334</v>
      </c>
      <c r="D16" s="79">
        <v>0</v>
      </c>
      <c r="E16" s="101">
        <f t="shared" si="0"/>
        <v>0</v>
      </c>
    </row>
    <row r="17" spans="1:5">
      <c r="A17" s="99" t="s">
        <v>49</v>
      </c>
      <c r="B17" s="79" t="s">
        <v>63</v>
      </c>
      <c r="C17" s="100">
        <v>1605.3333333333333</v>
      </c>
      <c r="D17" s="79">
        <v>36</v>
      </c>
      <c r="E17" s="101">
        <f t="shared" si="0"/>
        <v>2.2425249169435217E-2</v>
      </c>
    </row>
    <row r="18" spans="1:5">
      <c r="A18" s="99" t="s">
        <v>40</v>
      </c>
      <c r="B18" s="79" t="s">
        <v>64</v>
      </c>
      <c r="C18" s="100">
        <v>3178</v>
      </c>
      <c r="D18" s="79">
        <v>650</v>
      </c>
      <c r="E18" s="101">
        <f t="shared" si="0"/>
        <v>0.20453115166771554</v>
      </c>
    </row>
    <row r="19" spans="1:5">
      <c r="A19" s="99" t="s">
        <v>49</v>
      </c>
      <c r="B19" s="79" t="s">
        <v>65</v>
      </c>
      <c r="C19" s="100">
        <v>280</v>
      </c>
      <c r="D19" s="79">
        <v>0</v>
      </c>
      <c r="E19" s="101">
        <f t="shared" si="0"/>
        <v>0</v>
      </c>
    </row>
    <row r="20" spans="1:5">
      <c r="A20" s="99" t="s">
        <v>47</v>
      </c>
      <c r="B20" s="79" t="s">
        <v>66</v>
      </c>
      <c r="C20" s="100">
        <v>1002</v>
      </c>
      <c r="D20" s="79">
        <v>149</v>
      </c>
      <c r="E20" s="101">
        <f t="shared" si="0"/>
        <v>0.14870259481037923</v>
      </c>
    </row>
    <row r="21" spans="1:5">
      <c r="A21" s="99" t="s">
        <v>43</v>
      </c>
      <c r="B21" s="79" t="s">
        <v>67</v>
      </c>
      <c r="C21" s="100">
        <v>238</v>
      </c>
      <c r="D21" s="79">
        <v>0</v>
      </c>
      <c r="E21" s="101">
        <f t="shared" si="0"/>
        <v>0</v>
      </c>
    </row>
    <row r="22" spans="1:5">
      <c r="A22" s="99" t="s">
        <v>40</v>
      </c>
      <c r="B22" s="79" t="s">
        <v>68</v>
      </c>
      <c r="C22" s="100">
        <v>116</v>
      </c>
      <c r="D22" s="79">
        <v>24</v>
      </c>
      <c r="E22" s="101">
        <f t="shared" si="0"/>
        <v>0.20689655172413793</v>
      </c>
    </row>
    <row r="23" spans="1:5">
      <c r="A23" s="99" t="s">
        <v>49</v>
      </c>
      <c r="B23" s="79" t="s">
        <v>69</v>
      </c>
      <c r="C23" s="100">
        <v>38.666666666666664</v>
      </c>
      <c r="D23" s="79">
        <v>7</v>
      </c>
      <c r="E23" s="101">
        <f t="shared" si="0"/>
        <v>0.18103448275862069</v>
      </c>
    </row>
    <row r="24" spans="1:5">
      <c r="A24" s="99" t="s">
        <v>40</v>
      </c>
      <c r="B24" s="79" t="s">
        <v>70</v>
      </c>
      <c r="C24" s="100">
        <v>285.33333333333331</v>
      </c>
      <c r="D24" s="79">
        <v>40</v>
      </c>
      <c r="E24" s="101">
        <f t="shared" si="0"/>
        <v>0.14018691588785048</v>
      </c>
    </row>
    <row r="25" spans="1:5">
      <c r="A25" s="99" t="s">
        <v>49</v>
      </c>
      <c r="B25" s="79" t="s">
        <v>71</v>
      </c>
      <c r="C25" s="100">
        <v>62.666666666666664</v>
      </c>
      <c r="D25" s="79">
        <v>9</v>
      </c>
      <c r="E25" s="101">
        <f t="shared" si="0"/>
        <v>0.14361702127659576</v>
      </c>
    </row>
    <row r="26" spans="1:5">
      <c r="A26" s="99" t="s">
        <v>43</v>
      </c>
      <c r="B26" s="79" t="s">
        <v>72</v>
      </c>
      <c r="C26" s="100">
        <v>174.66666666666666</v>
      </c>
      <c r="D26" s="79">
        <v>40</v>
      </c>
      <c r="E26" s="101">
        <f t="shared" si="0"/>
        <v>0.22900763358778628</v>
      </c>
    </row>
    <row r="27" spans="1:5">
      <c r="A27" s="99" t="s">
        <v>40</v>
      </c>
      <c r="B27" s="79" t="s">
        <v>73</v>
      </c>
      <c r="C27" s="100">
        <v>149.33333333333334</v>
      </c>
      <c r="D27" s="79">
        <v>7</v>
      </c>
      <c r="E27" s="101">
        <f t="shared" si="0"/>
        <v>4.6875E-2</v>
      </c>
    </row>
    <row r="28" spans="1:5">
      <c r="A28" s="99" t="s">
        <v>47</v>
      </c>
      <c r="B28" s="79" t="s">
        <v>74</v>
      </c>
      <c r="C28" s="100">
        <v>78</v>
      </c>
      <c r="D28" s="79">
        <v>9</v>
      </c>
      <c r="E28" s="101">
        <f t="shared" si="0"/>
        <v>0.11538461538461539</v>
      </c>
    </row>
    <row r="29" spans="1:5">
      <c r="A29" s="99" t="s">
        <v>49</v>
      </c>
      <c r="B29" s="79" t="s">
        <v>75</v>
      </c>
      <c r="C29" s="100">
        <v>266.66666666666669</v>
      </c>
      <c r="D29" s="79">
        <v>1</v>
      </c>
      <c r="E29" s="101">
        <f t="shared" si="0"/>
        <v>3.7499999999999999E-3</v>
      </c>
    </row>
    <row r="30" spans="1:5">
      <c r="A30" s="99" t="s">
        <v>40</v>
      </c>
      <c r="B30" s="79" t="s">
        <v>76</v>
      </c>
      <c r="C30" s="100">
        <v>1141.3333333333333</v>
      </c>
      <c r="D30" s="79">
        <v>44</v>
      </c>
      <c r="E30" s="101">
        <f t="shared" si="0"/>
        <v>3.8551401869158883E-2</v>
      </c>
    </row>
    <row r="31" spans="1:5">
      <c r="A31" s="99" t="s">
        <v>40</v>
      </c>
      <c r="B31" s="79" t="s">
        <v>77</v>
      </c>
      <c r="C31" s="100">
        <v>253.33333333333334</v>
      </c>
      <c r="D31" s="79">
        <v>4</v>
      </c>
      <c r="E31" s="101">
        <f t="shared" si="0"/>
        <v>1.5789473684210527E-2</v>
      </c>
    </row>
    <row r="32" spans="1:5">
      <c r="A32" s="99" t="s">
        <v>40</v>
      </c>
      <c r="B32" s="79" t="s">
        <v>78</v>
      </c>
      <c r="C32" s="100">
        <v>104.66666666666667</v>
      </c>
      <c r="D32" s="79">
        <v>0</v>
      </c>
      <c r="E32" s="101">
        <f t="shared" si="0"/>
        <v>0</v>
      </c>
    </row>
    <row r="33" spans="1:5">
      <c r="A33" s="99" t="s">
        <v>49</v>
      </c>
      <c r="B33" s="79" t="s">
        <v>79</v>
      </c>
      <c r="C33" s="100">
        <v>99.333333333333329</v>
      </c>
      <c r="D33" s="79">
        <v>18</v>
      </c>
      <c r="E33" s="101">
        <f t="shared" si="0"/>
        <v>0.18120805369127518</v>
      </c>
    </row>
    <row r="34" spans="1:5">
      <c r="A34" s="99" t="s">
        <v>49</v>
      </c>
      <c r="B34" s="79" t="s">
        <v>80</v>
      </c>
      <c r="C34" s="100">
        <v>80.666666666666671</v>
      </c>
      <c r="D34" s="79">
        <v>5</v>
      </c>
      <c r="E34" s="101">
        <f t="shared" si="0"/>
        <v>6.198347107438016E-2</v>
      </c>
    </row>
    <row r="35" spans="1:5">
      <c r="A35" s="99" t="s">
        <v>49</v>
      </c>
      <c r="B35" s="79" t="s">
        <v>81</v>
      </c>
      <c r="C35" s="100">
        <v>120.66666666666667</v>
      </c>
      <c r="D35" s="79">
        <v>6</v>
      </c>
      <c r="E35" s="101">
        <f t="shared" si="0"/>
        <v>4.9723756906077346E-2</v>
      </c>
    </row>
    <row r="36" spans="1:5">
      <c r="A36" s="99" t="s">
        <v>40</v>
      </c>
      <c r="B36" s="79" t="s">
        <v>82</v>
      </c>
      <c r="C36" s="100">
        <v>89.333333333333329</v>
      </c>
      <c r="D36" s="79">
        <v>1</v>
      </c>
      <c r="E36" s="101">
        <f t="shared" si="0"/>
        <v>1.119402985074627E-2</v>
      </c>
    </row>
    <row r="37" spans="1:5">
      <c r="A37" s="99" t="s">
        <v>49</v>
      </c>
      <c r="B37" s="79" t="s">
        <v>83</v>
      </c>
      <c r="C37" s="100">
        <v>340.66666666666669</v>
      </c>
      <c r="D37" s="79">
        <v>3</v>
      </c>
      <c r="E37" s="101">
        <f t="shared" si="0"/>
        <v>8.8062622309197647E-3</v>
      </c>
    </row>
    <row r="38" spans="1:5">
      <c r="A38" s="99" t="s">
        <v>40</v>
      </c>
      <c r="B38" s="79" t="s">
        <v>84</v>
      </c>
      <c r="C38" s="100">
        <v>90.666666666666671</v>
      </c>
      <c r="D38" s="79">
        <v>0</v>
      </c>
      <c r="E38" s="101">
        <f t="shared" si="0"/>
        <v>0</v>
      </c>
    </row>
    <row r="39" spans="1:5">
      <c r="A39" s="99" t="s">
        <v>49</v>
      </c>
      <c r="B39" s="79" t="s">
        <v>85</v>
      </c>
      <c r="C39" s="100">
        <v>285.33333333333331</v>
      </c>
      <c r="D39" s="79">
        <v>0</v>
      </c>
      <c r="E39" s="101">
        <f t="shared" si="0"/>
        <v>0</v>
      </c>
    </row>
    <row r="40" spans="1:5">
      <c r="A40" s="99" t="s">
        <v>43</v>
      </c>
      <c r="B40" s="79" t="s">
        <v>86</v>
      </c>
      <c r="C40" s="100">
        <v>308</v>
      </c>
      <c r="D40" s="79">
        <v>2</v>
      </c>
      <c r="E40" s="101">
        <f t="shared" si="0"/>
        <v>6.4935064935064939E-3</v>
      </c>
    </row>
    <row r="41" spans="1:5">
      <c r="A41" s="99" t="s">
        <v>49</v>
      </c>
      <c r="B41" s="79" t="s">
        <v>87</v>
      </c>
      <c r="C41" s="100">
        <v>90.666666666666671</v>
      </c>
      <c r="D41" s="79">
        <v>9</v>
      </c>
      <c r="E41" s="101">
        <f t="shared" si="0"/>
        <v>9.9264705882352935E-2</v>
      </c>
    </row>
    <row r="42" spans="1:5">
      <c r="A42" s="99" t="s">
        <v>40</v>
      </c>
      <c r="B42" s="79" t="s">
        <v>88</v>
      </c>
      <c r="C42" s="100">
        <v>105.33333333333333</v>
      </c>
      <c r="D42" s="79">
        <v>0</v>
      </c>
      <c r="E42" s="101">
        <f t="shared" si="0"/>
        <v>0</v>
      </c>
    </row>
    <row r="43" spans="1:5">
      <c r="A43" s="99" t="s">
        <v>40</v>
      </c>
      <c r="B43" s="79" t="s">
        <v>89</v>
      </c>
      <c r="C43" s="100">
        <v>64.666666666666671</v>
      </c>
      <c r="D43" s="79">
        <v>0</v>
      </c>
      <c r="E43" s="101">
        <f t="shared" si="0"/>
        <v>0</v>
      </c>
    </row>
    <row r="44" spans="1:5">
      <c r="A44" s="99" t="s">
        <v>47</v>
      </c>
      <c r="B44" s="79" t="s">
        <v>90</v>
      </c>
      <c r="C44" s="100">
        <v>1752</v>
      </c>
      <c r="D44" s="79">
        <v>63</v>
      </c>
      <c r="E44" s="101">
        <f t="shared" si="0"/>
        <v>3.5958904109589039E-2</v>
      </c>
    </row>
    <row r="45" spans="1:5">
      <c r="A45" s="99" t="s">
        <v>47</v>
      </c>
      <c r="B45" s="79" t="s">
        <v>91</v>
      </c>
      <c r="C45" s="100">
        <v>92</v>
      </c>
      <c r="D45" s="79">
        <v>0</v>
      </c>
      <c r="E45" s="101">
        <f t="shared" si="0"/>
        <v>0</v>
      </c>
    </row>
    <row r="46" spans="1:5">
      <c r="A46" s="99" t="s">
        <v>49</v>
      </c>
      <c r="B46" s="79" t="s">
        <v>92</v>
      </c>
      <c r="C46" s="100">
        <v>379.33333333333331</v>
      </c>
      <c r="D46" s="79">
        <v>0</v>
      </c>
      <c r="E46" s="101">
        <f t="shared" si="0"/>
        <v>0</v>
      </c>
    </row>
    <row r="47" spans="1:5">
      <c r="A47" s="99" t="s">
        <v>40</v>
      </c>
      <c r="B47" s="79" t="s">
        <v>93</v>
      </c>
      <c r="C47" s="100">
        <v>131.33333333333334</v>
      </c>
      <c r="D47" s="79">
        <v>7</v>
      </c>
      <c r="E47" s="101">
        <f t="shared" si="0"/>
        <v>5.3299492385786795E-2</v>
      </c>
    </row>
    <row r="48" spans="1:5">
      <c r="A48" s="99" t="s">
        <v>47</v>
      </c>
      <c r="B48" s="79" t="s">
        <v>94</v>
      </c>
      <c r="C48" s="100">
        <v>96.666666666666671</v>
      </c>
      <c r="D48" s="79">
        <v>0</v>
      </c>
      <c r="E48" s="101">
        <f t="shared" si="0"/>
        <v>0</v>
      </c>
    </row>
    <row r="49" spans="1:5">
      <c r="A49" s="99" t="s">
        <v>49</v>
      </c>
      <c r="B49" s="79" t="s">
        <v>95</v>
      </c>
      <c r="C49" s="100">
        <v>176</v>
      </c>
      <c r="D49" s="79">
        <v>5</v>
      </c>
      <c r="E49" s="101">
        <f t="shared" si="0"/>
        <v>2.8409090909090908E-2</v>
      </c>
    </row>
    <row r="50" spans="1:5">
      <c r="A50" s="99" t="s">
        <v>43</v>
      </c>
      <c r="B50" s="79" t="s">
        <v>96</v>
      </c>
      <c r="C50" s="100">
        <v>154</v>
      </c>
      <c r="D50" s="79">
        <v>24</v>
      </c>
      <c r="E50" s="101">
        <f t="shared" si="0"/>
        <v>0.15584415584415584</v>
      </c>
    </row>
    <row r="51" spans="1:5">
      <c r="A51" s="99" t="s">
        <v>43</v>
      </c>
      <c r="B51" s="79" t="s">
        <v>97</v>
      </c>
      <c r="C51" s="100">
        <v>46.666666666666664</v>
      </c>
      <c r="D51" s="79">
        <v>0</v>
      </c>
      <c r="E51" s="101">
        <f t="shared" si="0"/>
        <v>0</v>
      </c>
    </row>
    <row r="52" spans="1:5">
      <c r="A52" s="99" t="s">
        <v>49</v>
      </c>
      <c r="B52" s="79" t="s">
        <v>98</v>
      </c>
      <c r="C52" s="100">
        <v>146</v>
      </c>
      <c r="D52" s="79">
        <v>3</v>
      </c>
      <c r="E52" s="101">
        <f t="shared" si="0"/>
        <v>2.0547945205479451E-2</v>
      </c>
    </row>
    <row r="53" spans="1:5">
      <c r="A53" s="99" t="s">
        <v>49</v>
      </c>
      <c r="B53" s="79" t="s">
        <v>99</v>
      </c>
      <c r="C53" s="100">
        <v>96.666666666666671</v>
      </c>
      <c r="D53" s="79">
        <v>0</v>
      </c>
      <c r="E53" s="101">
        <f t="shared" si="0"/>
        <v>0</v>
      </c>
    </row>
    <row r="54" spans="1:5">
      <c r="A54" s="99" t="s">
        <v>43</v>
      </c>
      <c r="B54" s="79" t="s">
        <v>100</v>
      </c>
      <c r="C54" s="100">
        <v>440</v>
      </c>
      <c r="D54" s="79">
        <v>11</v>
      </c>
      <c r="E54" s="101">
        <f t="shared" si="0"/>
        <v>2.5000000000000001E-2</v>
      </c>
    </row>
    <row r="55" spans="1:5">
      <c r="A55" s="99" t="s">
        <v>47</v>
      </c>
      <c r="B55" s="79" t="s">
        <v>101</v>
      </c>
      <c r="C55" s="100">
        <v>133.33333333333334</v>
      </c>
      <c r="D55" s="79">
        <v>0</v>
      </c>
      <c r="E55" s="101">
        <f t="shared" si="0"/>
        <v>0</v>
      </c>
    </row>
    <row r="56" spans="1:5">
      <c r="A56" s="99" t="s">
        <v>43</v>
      </c>
      <c r="B56" s="79" t="s">
        <v>102</v>
      </c>
      <c r="C56" s="100">
        <v>218.66666666666666</v>
      </c>
      <c r="D56" s="79">
        <v>47</v>
      </c>
      <c r="E56" s="101">
        <f t="shared" si="0"/>
        <v>0.2149390243902439</v>
      </c>
    </row>
    <row r="57" spans="1:5">
      <c r="A57" s="99" t="s">
        <v>43</v>
      </c>
      <c r="B57" s="79" t="s">
        <v>103</v>
      </c>
      <c r="C57" s="100">
        <v>210</v>
      </c>
      <c r="D57" s="79">
        <v>20</v>
      </c>
      <c r="E57" s="101">
        <f t="shared" si="0"/>
        <v>9.5238095238095233E-2</v>
      </c>
    </row>
    <row r="58" spans="1:5">
      <c r="A58" s="99" t="s">
        <v>49</v>
      </c>
      <c r="B58" s="79" t="s">
        <v>104</v>
      </c>
      <c r="C58" s="100">
        <v>195.33333333333334</v>
      </c>
      <c r="D58" s="79">
        <v>13</v>
      </c>
      <c r="E58" s="101">
        <f t="shared" si="0"/>
        <v>6.6552901023890776E-2</v>
      </c>
    </row>
    <row r="59" spans="1:5">
      <c r="A59" s="99" t="s">
        <v>43</v>
      </c>
      <c r="B59" s="79" t="s">
        <v>105</v>
      </c>
      <c r="C59" s="100">
        <v>54</v>
      </c>
      <c r="D59" s="79">
        <v>0</v>
      </c>
      <c r="E59" s="101">
        <f t="shared" si="0"/>
        <v>0</v>
      </c>
    </row>
    <row r="60" spans="1:5">
      <c r="A60" s="99" t="s">
        <v>49</v>
      </c>
      <c r="B60" s="79" t="s">
        <v>106</v>
      </c>
      <c r="C60" s="100">
        <v>140</v>
      </c>
      <c r="D60" s="79">
        <v>0</v>
      </c>
      <c r="E60" s="101">
        <f t="shared" si="0"/>
        <v>0</v>
      </c>
    </row>
    <row r="61" spans="1:5">
      <c r="A61" s="99" t="s">
        <v>47</v>
      </c>
      <c r="B61" s="79" t="s">
        <v>107</v>
      </c>
      <c r="C61" s="100">
        <v>202</v>
      </c>
      <c r="D61" s="79">
        <v>0</v>
      </c>
      <c r="E61" s="101">
        <f t="shared" si="0"/>
        <v>0</v>
      </c>
    </row>
    <row r="62" spans="1:5">
      <c r="A62" s="99" t="s">
        <v>49</v>
      </c>
      <c r="B62" s="79" t="s">
        <v>108</v>
      </c>
      <c r="C62" s="100">
        <v>68.666666666666671</v>
      </c>
      <c r="D62" s="79">
        <v>0</v>
      </c>
      <c r="E62" s="101">
        <f t="shared" si="0"/>
        <v>0</v>
      </c>
    </row>
    <row r="63" spans="1:5">
      <c r="A63" s="99" t="s">
        <v>40</v>
      </c>
      <c r="B63" s="79" t="s">
        <v>109</v>
      </c>
      <c r="C63" s="100">
        <v>56</v>
      </c>
      <c r="D63" s="79">
        <v>1</v>
      </c>
      <c r="E63" s="101">
        <f t="shared" si="0"/>
        <v>1.7857142857142856E-2</v>
      </c>
    </row>
    <row r="64" spans="1:5">
      <c r="A64" s="99" t="s">
        <v>40</v>
      </c>
      <c r="B64" s="79" t="s">
        <v>110</v>
      </c>
      <c r="C64" s="100">
        <v>461.33333333333331</v>
      </c>
      <c r="D64" s="79">
        <v>5</v>
      </c>
      <c r="E64" s="101">
        <f t="shared" si="0"/>
        <v>1.0838150289017341E-2</v>
      </c>
    </row>
    <row r="65" spans="1:5">
      <c r="A65" s="99" t="s">
        <v>40</v>
      </c>
      <c r="B65" s="79" t="s">
        <v>111</v>
      </c>
      <c r="C65" s="100">
        <v>196</v>
      </c>
      <c r="D65" s="79">
        <v>7</v>
      </c>
      <c r="E65" s="101">
        <f t="shared" si="0"/>
        <v>3.5714285714285712E-2</v>
      </c>
    </row>
    <row r="66" spans="1:5">
      <c r="A66" s="99" t="s">
        <v>47</v>
      </c>
      <c r="B66" s="79" t="s">
        <v>112</v>
      </c>
      <c r="C66" s="100">
        <v>78.666666666666671</v>
      </c>
      <c r="D66" s="79">
        <v>1</v>
      </c>
      <c r="E66" s="101">
        <f t="shared" si="0"/>
        <v>1.271186440677966E-2</v>
      </c>
    </row>
    <row r="67" spans="1:5">
      <c r="A67" s="99" t="s">
        <v>47</v>
      </c>
      <c r="B67" s="79" t="s">
        <v>113</v>
      </c>
      <c r="C67" s="100">
        <v>281.33333333333331</v>
      </c>
      <c r="D67" s="79">
        <v>0</v>
      </c>
      <c r="E67" s="101">
        <f t="shared" ref="E67:E79" si="1">D67/C67</f>
        <v>0</v>
      </c>
    </row>
    <row r="68" spans="1:5">
      <c r="A68" s="99" t="s">
        <v>49</v>
      </c>
      <c r="B68" s="79" t="s">
        <v>114</v>
      </c>
      <c r="C68" s="100">
        <v>70.666666666666671</v>
      </c>
      <c r="D68" s="79">
        <v>1</v>
      </c>
      <c r="E68" s="101">
        <f t="shared" si="1"/>
        <v>1.4150943396226414E-2</v>
      </c>
    </row>
    <row r="69" spans="1:5">
      <c r="A69" s="99" t="s">
        <v>43</v>
      </c>
      <c r="B69" s="79" t="s">
        <v>115</v>
      </c>
      <c r="C69" s="100">
        <v>1216</v>
      </c>
      <c r="D69" s="79">
        <v>112</v>
      </c>
      <c r="E69" s="101">
        <f t="shared" si="1"/>
        <v>9.2105263157894732E-2</v>
      </c>
    </row>
    <row r="70" spans="1:5">
      <c r="A70" s="99" t="s">
        <v>47</v>
      </c>
      <c r="B70" s="79" t="s">
        <v>116</v>
      </c>
      <c r="C70" s="100">
        <v>89.333333333333329</v>
      </c>
      <c r="D70" s="79">
        <v>3</v>
      </c>
      <c r="E70" s="101">
        <f t="shared" si="1"/>
        <v>3.3582089552238806E-2</v>
      </c>
    </row>
    <row r="71" spans="1:5">
      <c r="A71" s="99" t="s">
        <v>40</v>
      </c>
      <c r="B71" s="79" t="s">
        <v>117</v>
      </c>
      <c r="C71" s="100">
        <v>4911.333333333333</v>
      </c>
      <c r="D71" s="79">
        <v>1293</v>
      </c>
      <c r="E71" s="101">
        <f t="shared" si="1"/>
        <v>0.2632686303787159</v>
      </c>
    </row>
    <row r="72" spans="1:5">
      <c r="A72" s="99" t="s">
        <v>47</v>
      </c>
      <c r="B72" s="79" t="s">
        <v>118</v>
      </c>
      <c r="C72" s="100">
        <v>299.33333333333331</v>
      </c>
      <c r="D72" s="79">
        <v>7</v>
      </c>
      <c r="E72" s="101">
        <f t="shared" si="1"/>
        <v>2.3385300668151449E-2</v>
      </c>
    </row>
    <row r="73" spans="1:5">
      <c r="A73" s="99" t="s">
        <v>49</v>
      </c>
      <c r="B73" s="79" t="s">
        <v>119</v>
      </c>
      <c r="C73" s="100">
        <v>177.33333333333334</v>
      </c>
      <c r="D73" s="79">
        <v>35</v>
      </c>
      <c r="E73" s="101">
        <f t="shared" si="1"/>
        <v>0.19736842105263158</v>
      </c>
    </row>
    <row r="74" spans="1:5">
      <c r="A74" s="99" t="s">
        <v>40</v>
      </c>
      <c r="B74" s="79" t="s">
        <v>120</v>
      </c>
      <c r="C74" s="100">
        <v>238</v>
      </c>
      <c r="D74" s="79">
        <v>6</v>
      </c>
      <c r="E74" s="101">
        <f t="shared" si="1"/>
        <v>2.5210084033613446E-2</v>
      </c>
    </row>
    <row r="75" spans="1:5">
      <c r="A75" s="99" t="s">
        <v>40</v>
      </c>
      <c r="B75" s="79" t="s">
        <v>121</v>
      </c>
      <c r="C75" s="100">
        <v>606.66666666666663</v>
      </c>
      <c r="D75" s="79">
        <v>100</v>
      </c>
      <c r="E75" s="101">
        <f t="shared" si="1"/>
        <v>0.16483516483516483</v>
      </c>
    </row>
    <row r="76" spans="1:5">
      <c r="A76" s="99" t="s">
        <v>43</v>
      </c>
      <c r="B76" s="79" t="s">
        <v>122</v>
      </c>
      <c r="C76" s="100">
        <v>69.333333333333329</v>
      </c>
      <c r="D76" s="79">
        <v>0</v>
      </c>
      <c r="E76" s="101">
        <f t="shared" si="1"/>
        <v>0</v>
      </c>
    </row>
    <row r="77" spans="1:5">
      <c r="A77" s="99" t="s">
        <v>47</v>
      </c>
      <c r="B77" s="79" t="s">
        <v>123</v>
      </c>
      <c r="C77" s="100">
        <v>158</v>
      </c>
      <c r="D77" s="79">
        <v>0</v>
      </c>
      <c r="E77" s="101">
        <f t="shared" si="1"/>
        <v>0</v>
      </c>
    </row>
    <row r="78" spans="1:5">
      <c r="A78" s="99" t="s">
        <v>40</v>
      </c>
      <c r="B78" s="79" t="s">
        <v>124</v>
      </c>
      <c r="C78" s="100">
        <v>3624.6666666666665</v>
      </c>
      <c r="D78" s="79">
        <v>636</v>
      </c>
      <c r="E78" s="101">
        <f t="shared" si="1"/>
        <v>0.17546441052050765</v>
      </c>
    </row>
    <row r="79" spans="1:5">
      <c r="A79" s="99" t="s">
        <v>40</v>
      </c>
      <c r="B79" s="79" t="s">
        <v>125</v>
      </c>
      <c r="C79" s="100">
        <v>2332</v>
      </c>
      <c r="D79" s="79">
        <v>424</v>
      </c>
      <c r="E79" s="101">
        <f t="shared" si="1"/>
        <v>0.18181818181818182</v>
      </c>
    </row>
    <row r="81" spans="1:37">
      <c r="B81" s="6" t="s">
        <v>126</v>
      </c>
      <c r="C81" s="102">
        <f>SUMIF($A$2:$A$79,"Norte",C$2:C$79)</f>
        <v>3786.666666666667</v>
      </c>
      <c r="D81" s="103">
        <f>SUMIF($A$2:$A$79,"Norte",D$2:D$79)</f>
        <v>262</v>
      </c>
      <c r="E81" s="101">
        <f t="shared" ref="E81:E85" si="2">D81/C81</f>
        <v>6.9190140845070414E-2</v>
      </c>
      <c r="K81" t="s">
        <v>0</v>
      </c>
    </row>
    <row r="82" spans="1:37">
      <c r="B82" s="6" t="s">
        <v>127</v>
      </c>
      <c r="C82" s="102">
        <f>SUMIF($A$2:$A$79,"CENTRAL",C$2:C$79)</f>
        <v>4653.3333333333321</v>
      </c>
      <c r="D82" s="103">
        <f>SUMIF($A$2:$A$79,"cENTRAL",D$2:D$79)</f>
        <v>232</v>
      </c>
      <c r="E82" s="101">
        <f t="shared" si="2"/>
        <v>4.9856733524355316E-2</v>
      </c>
      <c r="P82" t="s">
        <v>0</v>
      </c>
    </row>
    <row r="83" spans="1:37">
      <c r="B83" s="6" t="s">
        <v>128</v>
      </c>
      <c r="C83" s="102">
        <f>SUMIF($A$2:$A$79,"METROPOLITANA",C$2:C$79)</f>
        <v>19422.666666666664</v>
      </c>
      <c r="D83" s="103">
        <f>SUMIF($A$2:$A$79,"Metropolitana",D$2:D$79)</f>
        <v>3366</v>
      </c>
      <c r="E83" s="101">
        <f t="shared" si="2"/>
        <v>0.17330267041944122</v>
      </c>
    </row>
    <row r="84" spans="1:37">
      <c r="B84" s="6" t="s">
        <v>129</v>
      </c>
      <c r="C84" s="102">
        <f>SUMIF($A$2:$A$79,"SUL",C$2:C$79)</f>
        <v>5445.9999999999991</v>
      </c>
      <c r="D84" s="103">
        <f>SUMIF($A$2:$A$79,"sul",D$2:D$79)</f>
        <v>221</v>
      </c>
      <c r="E84" s="101">
        <f t="shared" si="2"/>
        <v>4.0580242379728244E-2</v>
      </c>
    </row>
    <row r="85" spans="1:37">
      <c r="B85" s="104" t="s">
        <v>179</v>
      </c>
      <c r="C85" s="105">
        <f>SUM(C2:C79)</f>
        <v>33308.666666666664</v>
      </c>
      <c r="D85" s="103">
        <f>SUM(D2:D79)</f>
        <v>4081</v>
      </c>
      <c r="E85" s="106">
        <f t="shared" si="2"/>
        <v>0.12252066529231632</v>
      </c>
    </row>
    <row r="86" spans="1:37">
      <c r="B86" s="349" t="s">
        <v>131</v>
      </c>
      <c r="C86" s="375"/>
      <c r="D86" s="107"/>
      <c r="E86" s="108">
        <f>COUNTIF(E2:E79,"&gt;=0,90")/78</f>
        <v>0</v>
      </c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132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/>
      <c r="AC99"/>
      <c r="AD99"/>
      <c r="AE99" s="112"/>
      <c r="AF99" s="112"/>
      <c r="AG99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customSheetViews>
    <customSheetView guid="{9EFA0E2E-4423-4194-BE85-A51AF61C76D7}" showGridLines="0">
      <selection activeCell="I8" sqref="I8"/>
      <pageMargins left="0" right="0" top="0" bottom="0" header="0" footer="0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9"/>
  <sheetViews>
    <sheetView showGridLines="0" workbookViewId="0">
      <selection activeCell="B109" sqref="B109"/>
    </sheetView>
  </sheetViews>
  <sheetFormatPr defaultColWidth="9" defaultRowHeight="15"/>
  <cols>
    <col min="1" max="1" width="14.7109375" customWidth="1"/>
    <col min="2" max="2" width="23.85546875" customWidth="1"/>
    <col min="3" max="5" width="14.7109375" customWidth="1"/>
    <col min="11" max="11" width="10" customWidth="1"/>
  </cols>
  <sheetData>
    <row r="1" spans="1:5" ht="30">
      <c r="A1" s="97" t="s">
        <v>175</v>
      </c>
      <c r="B1" s="97" t="s">
        <v>6</v>
      </c>
      <c r="C1" s="98" t="s">
        <v>176</v>
      </c>
      <c r="D1" s="98" t="s">
        <v>177</v>
      </c>
      <c r="E1" s="98" t="s">
        <v>178</v>
      </c>
    </row>
    <row r="2" spans="1:5">
      <c r="A2" s="99" t="s">
        <v>40</v>
      </c>
      <c r="B2" s="79" t="s">
        <v>41</v>
      </c>
      <c r="C2" s="100">
        <v>238</v>
      </c>
      <c r="D2" s="79">
        <v>5</v>
      </c>
      <c r="E2" s="101">
        <f>D2/C2</f>
        <v>2.100840336134454E-2</v>
      </c>
    </row>
    <row r="3" spans="1:5">
      <c r="A3" s="99" t="s">
        <v>43</v>
      </c>
      <c r="B3" s="79" t="s">
        <v>44</v>
      </c>
      <c r="C3" s="100">
        <v>130</v>
      </c>
      <c r="D3" s="79">
        <v>0</v>
      </c>
      <c r="E3" s="101">
        <f t="shared" ref="E3:E66" si="0">D3/C3</f>
        <v>0</v>
      </c>
    </row>
    <row r="4" spans="1:5">
      <c r="A4" s="99" t="s">
        <v>47</v>
      </c>
      <c r="B4" s="79" t="s">
        <v>48</v>
      </c>
      <c r="C4" s="100">
        <v>98</v>
      </c>
      <c r="D4" s="79">
        <v>1</v>
      </c>
      <c r="E4" s="101">
        <f t="shared" si="0"/>
        <v>1.020408163265306E-2</v>
      </c>
    </row>
    <row r="5" spans="1:5">
      <c r="A5" s="99" t="s">
        <v>49</v>
      </c>
      <c r="B5" s="79" t="s">
        <v>50</v>
      </c>
      <c r="C5" s="100">
        <v>198.66666666666666</v>
      </c>
      <c r="D5" s="79">
        <v>18</v>
      </c>
      <c r="E5" s="101">
        <f t="shared" si="0"/>
        <v>9.0604026845637592E-2</v>
      </c>
    </row>
    <row r="6" spans="1:5">
      <c r="A6" s="99" t="s">
        <v>49</v>
      </c>
      <c r="B6" s="79" t="s">
        <v>51</v>
      </c>
      <c r="C6" s="100">
        <v>82</v>
      </c>
      <c r="D6" s="79">
        <v>2</v>
      </c>
      <c r="E6" s="101">
        <f t="shared" si="0"/>
        <v>2.4390243902439025E-2</v>
      </c>
    </row>
    <row r="7" spans="1:5">
      <c r="A7" s="99" t="s">
        <v>47</v>
      </c>
      <c r="B7" s="79" t="s">
        <v>52</v>
      </c>
      <c r="C7" s="100">
        <v>60.666666666666664</v>
      </c>
      <c r="D7" s="79">
        <v>0</v>
      </c>
      <c r="E7" s="101">
        <f t="shared" si="0"/>
        <v>0</v>
      </c>
    </row>
    <row r="8" spans="1:5">
      <c r="A8" s="99" t="s">
        <v>49</v>
      </c>
      <c r="B8" s="79" t="s">
        <v>53</v>
      </c>
      <c r="C8" s="100">
        <v>235.33333333333334</v>
      </c>
      <c r="D8" s="79">
        <v>50</v>
      </c>
      <c r="E8" s="101">
        <f t="shared" si="0"/>
        <v>0.21246458923512748</v>
      </c>
    </row>
    <row r="9" spans="1:5">
      <c r="A9" s="99" t="s">
        <v>49</v>
      </c>
      <c r="B9" s="79" t="s">
        <v>54</v>
      </c>
      <c r="C9" s="100">
        <v>50</v>
      </c>
      <c r="D9" s="79">
        <v>1</v>
      </c>
      <c r="E9" s="101">
        <f t="shared" si="0"/>
        <v>0.02</v>
      </c>
    </row>
    <row r="10" spans="1:5">
      <c r="A10" s="99" t="s">
        <v>40</v>
      </c>
      <c r="B10" s="79" t="s">
        <v>55</v>
      </c>
      <c r="C10" s="100">
        <v>910</v>
      </c>
      <c r="D10" s="79">
        <v>121</v>
      </c>
      <c r="E10" s="101">
        <f t="shared" si="0"/>
        <v>0.13296703296703297</v>
      </c>
    </row>
    <row r="11" spans="1:5">
      <c r="A11" s="99" t="s">
        <v>49</v>
      </c>
      <c r="B11" s="79" t="s">
        <v>56</v>
      </c>
      <c r="C11" s="100">
        <v>106</v>
      </c>
      <c r="D11" s="79">
        <v>0</v>
      </c>
      <c r="E11" s="101">
        <f t="shared" si="0"/>
        <v>0</v>
      </c>
    </row>
    <row r="12" spans="1:5">
      <c r="A12" s="99" t="s">
        <v>47</v>
      </c>
      <c r="B12" s="79" t="s">
        <v>58</v>
      </c>
      <c r="C12" s="100">
        <v>232</v>
      </c>
      <c r="D12" s="79">
        <v>4</v>
      </c>
      <c r="E12" s="101">
        <f t="shared" si="0"/>
        <v>1.7241379310344827E-2</v>
      </c>
    </row>
    <row r="13" spans="1:5">
      <c r="A13" s="99" t="s">
        <v>43</v>
      </c>
      <c r="B13" s="79" t="s">
        <v>59</v>
      </c>
      <c r="C13" s="100">
        <v>391.33333333333331</v>
      </c>
      <c r="D13" s="79">
        <v>9</v>
      </c>
      <c r="E13" s="101">
        <f t="shared" si="0"/>
        <v>2.2998296422487224E-2</v>
      </c>
    </row>
    <row r="14" spans="1:5">
      <c r="A14" s="99" t="s">
        <v>43</v>
      </c>
      <c r="B14" s="79" t="s">
        <v>60</v>
      </c>
      <c r="C14" s="100">
        <v>136</v>
      </c>
      <c r="D14" s="79">
        <v>7</v>
      </c>
      <c r="E14" s="101">
        <f t="shared" si="0"/>
        <v>5.1470588235294115E-2</v>
      </c>
    </row>
    <row r="15" spans="1:5">
      <c r="A15" s="99" t="s">
        <v>49</v>
      </c>
      <c r="B15" s="79" t="s">
        <v>61</v>
      </c>
      <c r="C15" s="100">
        <v>53.333333333333336</v>
      </c>
      <c r="D15" s="79">
        <v>2</v>
      </c>
      <c r="E15" s="101">
        <f t="shared" si="0"/>
        <v>3.7499999999999999E-2</v>
      </c>
    </row>
    <row r="16" spans="1:5">
      <c r="A16" s="99" t="s">
        <v>40</v>
      </c>
      <c r="B16" s="79" t="s">
        <v>62</v>
      </c>
      <c r="C16" s="100">
        <v>139.33333333333334</v>
      </c>
      <c r="D16" s="79">
        <v>0</v>
      </c>
      <c r="E16" s="101">
        <f t="shared" si="0"/>
        <v>0</v>
      </c>
    </row>
    <row r="17" spans="1:5">
      <c r="A17" s="99" t="s">
        <v>49</v>
      </c>
      <c r="B17" s="79" t="s">
        <v>63</v>
      </c>
      <c r="C17" s="100">
        <v>1605.3333333333333</v>
      </c>
      <c r="D17" s="79">
        <v>48</v>
      </c>
      <c r="E17" s="101">
        <f t="shared" si="0"/>
        <v>2.9900332225913623E-2</v>
      </c>
    </row>
    <row r="18" spans="1:5">
      <c r="A18" s="99" t="s">
        <v>40</v>
      </c>
      <c r="B18" s="79" t="s">
        <v>64</v>
      </c>
      <c r="C18" s="100">
        <v>3178</v>
      </c>
      <c r="D18" s="79">
        <v>673</v>
      </c>
      <c r="E18" s="101">
        <f t="shared" si="0"/>
        <v>0.21176840780365008</v>
      </c>
    </row>
    <row r="19" spans="1:5">
      <c r="A19" s="99" t="s">
        <v>49</v>
      </c>
      <c r="B19" s="79" t="s">
        <v>65</v>
      </c>
      <c r="C19" s="100">
        <v>280</v>
      </c>
      <c r="D19" s="79">
        <v>5</v>
      </c>
      <c r="E19" s="101">
        <f t="shared" si="0"/>
        <v>1.7857142857142856E-2</v>
      </c>
    </row>
    <row r="20" spans="1:5">
      <c r="A20" s="99" t="s">
        <v>47</v>
      </c>
      <c r="B20" s="79" t="s">
        <v>66</v>
      </c>
      <c r="C20" s="100">
        <v>1002</v>
      </c>
      <c r="D20" s="79">
        <v>137</v>
      </c>
      <c r="E20" s="101">
        <f t="shared" si="0"/>
        <v>0.13672654690618763</v>
      </c>
    </row>
    <row r="21" spans="1:5">
      <c r="A21" s="99" t="s">
        <v>43</v>
      </c>
      <c r="B21" s="79" t="s">
        <v>67</v>
      </c>
      <c r="C21" s="100">
        <v>238</v>
      </c>
      <c r="D21" s="79">
        <v>9</v>
      </c>
      <c r="E21" s="101">
        <f t="shared" si="0"/>
        <v>3.7815126050420166E-2</v>
      </c>
    </row>
    <row r="22" spans="1:5">
      <c r="A22" s="99" t="s">
        <v>40</v>
      </c>
      <c r="B22" s="79" t="s">
        <v>68</v>
      </c>
      <c r="C22" s="100">
        <v>116</v>
      </c>
      <c r="D22" s="79">
        <v>15</v>
      </c>
      <c r="E22" s="101">
        <f t="shared" si="0"/>
        <v>0.12931034482758622</v>
      </c>
    </row>
    <row r="23" spans="1:5">
      <c r="A23" s="99" t="s">
        <v>49</v>
      </c>
      <c r="B23" s="79" t="s">
        <v>69</v>
      </c>
      <c r="C23" s="100">
        <v>38.666666666666664</v>
      </c>
      <c r="D23" s="79">
        <v>6</v>
      </c>
      <c r="E23" s="101">
        <f t="shared" si="0"/>
        <v>0.15517241379310345</v>
      </c>
    </row>
    <row r="24" spans="1:5">
      <c r="A24" s="99" t="s">
        <v>40</v>
      </c>
      <c r="B24" s="79" t="s">
        <v>70</v>
      </c>
      <c r="C24" s="100">
        <v>285.33333333333331</v>
      </c>
      <c r="D24" s="79">
        <v>31</v>
      </c>
      <c r="E24" s="101">
        <f t="shared" si="0"/>
        <v>0.10864485981308412</v>
      </c>
    </row>
    <row r="25" spans="1:5">
      <c r="A25" s="99" t="s">
        <v>49</v>
      </c>
      <c r="B25" s="79" t="s">
        <v>71</v>
      </c>
      <c r="C25" s="100">
        <v>62.666666666666664</v>
      </c>
      <c r="D25" s="79">
        <v>7</v>
      </c>
      <c r="E25" s="101">
        <f t="shared" si="0"/>
        <v>0.11170212765957448</v>
      </c>
    </row>
    <row r="26" spans="1:5">
      <c r="A26" s="99" t="s">
        <v>43</v>
      </c>
      <c r="B26" s="79" t="s">
        <v>72</v>
      </c>
      <c r="C26" s="100">
        <v>174.66666666666666</v>
      </c>
      <c r="D26" s="79">
        <v>34</v>
      </c>
      <c r="E26" s="101">
        <f t="shared" si="0"/>
        <v>0.19465648854961834</v>
      </c>
    </row>
    <row r="27" spans="1:5">
      <c r="A27" s="99" t="s">
        <v>40</v>
      </c>
      <c r="B27" s="79" t="s">
        <v>73</v>
      </c>
      <c r="C27" s="100">
        <v>149.33333333333334</v>
      </c>
      <c r="D27" s="79">
        <v>15</v>
      </c>
      <c r="E27" s="101">
        <f t="shared" si="0"/>
        <v>0.10044642857142856</v>
      </c>
    </row>
    <row r="28" spans="1:5">
      <c r="A28" s="99" t="s">
        <v>47</v>
      </c>
      <c r="B28" s="79" t="s">
        <v>74</v>
      </c>
      <c r="C28" s="100">
        <v>78</v>
      </c>
      <c r="D28" s="79">
        <v>11</v>
      </c>
      <c r="E28" s="101">
        <f t="shared" si="0"/>
        <v>0.14102564102564102</v>
      </c>
    </row>
    <row r="29" spans="1:5">
      <c r="A29" s="99" t="s">
        <v>49</v>
      </c>
      <c r="B29" s="79" t="s">
        <v>75</v>
      </c>
      <c r="C29" s="100">
        <v>266.66666666666669</v>
      </c>
      <c r="D29" s="79">
        <v>2</v>
      </c>
      <c r="E29" s="101">
        <f t="shared" si="0"/>
        <v>7.4999999999999997E-3</v>
      </c>
    </row>
    <row r="30" spans="1:5">
      <c r="A30" s="99" t="s">
        <v>40</v>
      </c>
      <c r="B30" s="79" t="s">
        <v>76</v>
      </c>
      <c r="C30" s="100">
        <v>1141.3333333333333</v>
      </c>
      <c r="D30" s="79">
        <v>48</v>
      </c>
      <c r="E30" s="101">
        <f t="shared" si="0"/>
        <v>4.2056074766355145E-2</v>
      </c>
    </row>
    <row r="31" spans="1:5">
      <c r="A31" s="99" t="s">
        <v>40</v>
      </c>
      <c r="B31" s="79" t="s">
        <v>77</v>
      </c>
      <c r="C31" s="100">
        <v>253.33333333333334</v>
      </c>
      <c r="D31" s="79">
        <v>6</v>
      </c>
      <c r="E31" s="101">
        <f t="shared" si="0"/>
        <v>2.368421052631579E-2</v>
      </c>
    </row>
    <row r="32" spans="1:5">
      <c r="A32" s="99" t="s">
        <v>40</v>
      </c>
      <c r="B32" s="79" t="s">
        <v>78</v>
      </c>
      <c r="C32" s="100">
        <v>104.66666666666667</v>
      </c>
      <c r="D32" s="79">
        <v>4</v>
      </c>
      <c r="E32" s="101">
        <f t="shared" si="0"/>
        <v>3.8216560509554139E-2</v>
      </c>
    </row>
    <row r="33" spans="1:5">
      <c r="A33" s="99" t="s">
        <v>49</v>
      </c>
      <c r="B33" s="79" t="s">
        <v>79</v>
      </c>
      <c r="C33" s="100">
        <v>99.333333333333329</v>
      </c>
      <c r="D33" s="79">
        <v>18</v>
      </c>
      <c r="E33" s="101">
        <f t="shared" si="0"/>
        <v>0.18120805369127518</v>
      </c>
    </row>
    <row r="34" spans="1:5">
      <c r="A34" s="99" t="s">
        <v>49</v>
      </c>
      <c r="B34" s="79" t="s">
        <v>80</v>
      </c>
      <c r="C34" s="100">
        <v>80.666666666666671</v>
      </c>
      <c r="D34" s="79">
        <v>6</v>
      </c>
      <c r="E34" s="101">
        <f t="shared" si="0"/>
        <v>7.43801652892562E-2</v>
      </c>
    </row>
    <row r="35" spans="1:5">
      <c r="A35" s="99" t="s">
        <v>49</v>
      </c>
      <c r="B35" s="79" t="s">
        <v>81</v>
      </c>
      <c r="C35" s="100">
        <v>120.66666666666667</v>
      </c>
      <c r="D35" s="79">
        <v>6</v>
      </c>
      <c r="E35" s="101">
        <f t="shared" si="0"/>
        <v>4.9723756906077346E-2</v>
      </c>
    </row>
    <row r="36" spans="1:5">
      <c r="A36" s="99" t="s">
        <v>40</v>
      </c>
      <c r="B36" s="79" t="s">
        <v>82</v>
      </c>
      <c r="C36" s="100">
        <v>89.333333333333329</v>
      </c>
      <c r="D36" s="79">
        <v>2</v>
      </c>
      <c r="E36" s="101">
        <f t="shared" si="0"/>
        <v>2.2388059701492539E-2</v>
      </c>
    </row>
    <row r="37" spans="1:5">
      <c r="A37" s="99" t="s">
        <v>49</v>
      </c>
      <c r="B37" s="79" t="s">
        <v>83</v>
      </c>
      <c r="C37" s="100">
        <v>340.66666666666669</v>
      </c>
      <c r="D37" s="79">
        <v>4</v>
      </c>
      <c r="E37" s="101">
        <f t="shared" si="0"/>
        <v>1.1741682974559686E-2</v>
      </c>
    </row>
    <row r="38" spans="1:5">
      <c r="A38" s="99" t="s">
        <v>40</v>
      </c>
      <c r="B38" s="79" t="s">
        <v>84</v>
      </c>
      <c r="C38" s="100">
        <v>90.666666666666671</v>
      </c>
      <c r="D38" s="79">
        <v>0</v>
      </c>
      <c r="E38" s="101">
        <f t="shared" si="0"/>
        <v>0</v>
      </c>
    </row>
    <row r="39" spans="1:5">
      <c r="A39" s="99" t="s">
        <v>49</v>
      </c>
      <c r="B39" s="79" t="s">
        <v>85</v>
      </c>
      <c r="C39" s="100">
        <v>285.33333333333331</v>
      </c>
      <c r="D39" s="79">
        <v>4</v>
      </c>
      <c r="E39" s="101">
        <f t="shared" si="0"/>
        <v>1.4018691588785048E-2</v>
      </c>
    </row>
    <row r="40" spans="1:5">
      <c r="A40" s="99" t="s">
        <v>43</v>
      </c>
      <c r="B40" s="79" t="s">
        <v>86</v>
      </c>
      <c r="C40" s="100">
        <v>308</v>
      </c>
      <c r="D40" s="79">
        <v>8</v>
      </c>
      <c r="E40" s="101">
        <f t="shared" si="0"/>
        <v>2.5974025974025976E-2</v>
      </c>
    </row>
    <row r="41" spans="1:5">
      <c r="A41" s="99" t="s">
        <v>49</v>
      </c>
      <c r="B41" s="79" t="s">
        <v>87</v>
      </c>
      <c r="C41" s="100">
        <v>90.666666666666671</v>
      </c>
      <c r="D41" s="79">
        <v>8</v>
      </c>
      <c r="E41" s="101">
        <f t="shared" si="0"/>
        <v>8.8235294117647051E-2</v>
      </c>
    </row>
    <row r="42" spans="1:5">
      <c r="A42" s="99" t="s">
        <v>40</v>
      </c>
      <c r="B42" s="79" t="s">
        <v>88</v>
      </c>
      <c r="C42" s="100">
        <v>105.33333333333333</v>
      </c>
      <c r="D42" s="79">
        <v>2</v>
      </c>
      <c r="E42" s="101">
        <f t="shared" si="0"/>
        <v>1.8987341772151899E-2</v>
      </c>
    </row>
    <row r="43" spans="1:5">
      <c r="A43" s="99" t="s">
        <v>40</v>
      </c>
      <c r="B43" s="79" t="s">
        <v>89</v>
      </c>
      <c r="C43" s="100">
        <v>64.666666666666671</v>
      </c>
      <c r="D43" s="79">
        <v>2</v>
      </c>
      <c r="E43" s="101">
        <f t="shared" si="0"/>
        <v>3.0927835051546389E-2</v>
      </c>
    </row>
    <row r="44" spans="1:5">
      <c r="A44" s="99" t="s">
        <v>47</v>
      </c>
      <c r="B44" s="79" t="s">
        <v>90</v>
      </c>
      <c r="C44" s="100">
        <v>1752</v>
      </c>
      <c r="D44" s="79">
        <v>76</v>
      </c>
      <c r="E44" s="101">
        <f t="shared" si="0"/>
        <v>4.3378995433789952E-2</v>
      </c>
    </row>
    <row r="45" spans="1:5">
      <c r="A45" s="99" t="s">
        <v>47</v>
      </c>
      <c r="B45" s="79" t="s">
        <v>91</v>
      </c>
      <c r="C45" s="100">
        <v>92</v>
      </c>
      <c r="D45" s="79">
        <v>1</v>
      </c>
      <c r="E45" s="101">
        <f t="shared" si="0"/>
        <v>1.0869565217391304E-2</v>
      </c>
    </row>
    <row r="46" spans="1:5">
      <c r="A46" s="99" t="s">
        <v>49</v>
      </c>
      <c r="B46" s="79" t="s">
        <v>92</v>
      </c>
      <c r="C46" s="100">
        <v>379.33333333333331</v>
      </c>
      <c r="D46" s="79">
        <v>1</v>
      </c>
      <c r="E46" s="101">
        <f t="shared" si="0"/>
        <v>2.6362038664323375E-3</v>
      </c>
    </row>
    <row r="47" spans="1:5">
      <c r="A47" s="99" t="s">
        <v>40</v>
      </c>
      <c r="B47" s="79" t="s">
        <v>93</v>
      </c>
      <c r="C47" s="100">
        <v>131.33333333333334</v>
      </c>
      <c r="D47" s="79">
        <v>7</v>
      </c>
      <c r="E47" s="101">
        <f t="shared" si="0"/>
        <v>5.3299492385786795E-2</v>
      </c>
    </row>
    <row r="48" spans="1:5">
      <c r="A48" s="99" t="s">
        <v>47</v>
      </c>
      <c r="B48" s="79" t="s">
        <v>94</v>
      </c>
      <c r="C48" s="100">
        <v>96.666666666666671</v>
      </c>
      <c r="D48" s="79">
        <v>1</v>
      </c>
      <c r="E48" s="101">
        <f t="shared" si="0"/>
        <v>1.0344827586206896E-2</v>
      </c>
    </row>
    <row r="49" spans="1:5">
      <c r="A49" s="99" t="s">
        <v>49</v>
      </c>
      <c r="B49" s="79" t="s">
        <v>95</v>
      </c>
      <c r="C49" s="100">
        <v>176</v>
      </c>
      <c r="D49" s="79">
        <v>5</v>
      </c>
      <c r="E49" s="101">
        <f t="shared" si="0"/>
        <v>2.8409090909090908E-2</v>
      </c>
    </row>
    <row r="50" spans="1:5">
      <c r="A50" s="99" t="s">
        <v>43</v>
      </c>
      <c r="B50" s="79" t="s">
        <v>96</v>
      </c>
      <c r="C50" s="100">
        <v>154</v>
      </c>
      <c r="D50" s="79">
        <v>27</v>
      </c>
      <c r="E50" s="101">
        <f t="shared" si="0"/>
        <v>0.17532467532467533</v>
      </c>
    </row>
    <row r="51" spans="1:5">
      <c r="A51" s="99" t="s">
        <v>43</v>
      </c>
      <c r="B51" s="79" t="s">
        <v>97</v>
      </c>
      <c r="C51" s="100">
        <v>46.666666666666664</v>
      </c>
      <c r="D51" s="79">
        <v>0</v>
      </c>
      <c r="E51" s="101">
        <f t="shared" si="0"/>
        <v>0</v>
      </c>
    </row>
    <row r="52" spans="1:5">
      <c r="A52" s="99" t="s">
        <v>49</v>
      </c>
      <c r="B52" s="79" t="s">
        <v>98</v>
      </c>
      <c r="C52" s="100">
        <v>146</v>
      </c>
      <c r="D52" s="79">
        <v>5</v>
      </c>
      <c r="E52" s="101">
        <f t="shared" si="0"/>
        <v>3.4246575342465752E-2</v>
      </c>
    </row>
    <row r="53" spans="1:5">
      <c r="A53" s="99" t="s">
        <v>49</v>
      </c>
      <c r="B53" s="79" t="s">
        <v>99</v>
      </c>
      <c r="C53" s="100">
        <v>96.666666666666671</v>
      </c>
      <c r="D53" s="79">
        <v>1</v>
      </c>
      <c r="E53" s="101">
        <f t="shared" si="0"/>
        <v>1.0344827586206896E-2</v>
      </c>
    </row>
    <row r="54" spans="1:5">
      <c r="A54" s="99" t="s">
        <v>43</v>
      </c>
      <c r="B54" s="79" t="s">
        <v>100</v>
      </c>
      <c r="C54" s="100">
        <v>440</v>
      </c>
      <c r="D54" s="79">
        <v>16</v>
      </c>
      <c r="E54" s="101">
        <f t="shared" si="0"/>
        <v>3.6363636363636362E-2</v>
      </c>
    </row>
    <row r="55" spans="1:5">
      <c r="A55" s="99" t="s">
        <v>47</v>
      </c>
      <c r="B55" s="79" t="s">
        <v>101</v>
      </c>
      <c r="C55" s="100">
        <v>133.33333333333334</v>
      </c>
      <c r="D55" s="79">
        <v>2</v>
      </c>
      <c r="E55" s="101">
        <f t="shared" si="0"/>
        <v>1.4999999999999999E-2</v>
      </c>
    </row>
    <row r="56" spans="1:5">
      <c r="A56" s="99" t="s">
        <v>43</v>
      </c>
      <c r="B56" s="79" t="s">
        <v>102</v>
      </c>
      <c r="C56" s="100">
        <v>218.66666666666666</v>
      </c>
      <c r="D56" s="79">
        <v>53</v>
      </c>
      <c r="E56" s="101">
        <f t="shared" si="0"/>
        <v>0.24237804878048783</v>
      </c>
    </row>
    <row r="57" spans="1:5">
      <c r="A57" s="99" t="s">
        <v>43</v>
      </c>
      <c r="B57" s="79" t="s">
        <v>103</v>
      </c>
      <c r="C57" s="100">
        <v>210</v>
      </c>
      <c r="D57" s="79">
        <v>23</v>
      </c>
      <c r="E57" s="101">
        <f t="shared" si="0"/>
        <v>0.10952380952380952</v>
      </c>
    </row>
    <row r="58" spans="1:5">
      <c r="A58" s="99" t="s">
        <v>49</v>
      </c>
      <c r="B58" s="79" t="s">
        <v>104</v>
      </c>
      <c r="C58" s="100">
        <v>195.33333333333334</v>
      </c>
      <c r="D58" s="79">
        <v>10</v>
      </c>
      <c r="E58" s="101">
        <f t="shared" si="0"/>
        <v>5.1194539249146756E-2</v>
      </c>
    </row>
    <row r="59" spans="1:5">
      <c r="A59" s="99" t="s">
        <v>43</v>
      </c>
      <c r="B59" s="79" t="s">
        <v>105</v>
      </c>
      <c r="C59" s="100">
        <v>54</v>
      </c>
      <c r="D59" s="79">
        <v>4</v>
      </c>
      <c r="E59" s="101">
        <f t="shared" si="0"/>
        <v>7.407407407407407E-2</v>
      </c>
    </row>
    <row r="60" spans="1:5">
      <c r="A60" s="99" t="s">
        <v>49</v>
      </c>
      <c r="B60" s="79" t="s">
        <v>106</v>
      </c>
      <c r="C60" s="100">
        <v>140</v>
      </c>
      <c r="D60" s="79">
        <v>2</v>
      </c>
      <c r="E60" s="101">
        <f t="shared" si="0"/>
        <v>1.4285714285714285E-2</v>
      </c>
    </row>
    <row r="61" spans="1:5">
      <c r="A61" s="99" t="s">
        <v>47</v>
      </c>
      <c r="B61" s="79" t="s">
        <v>107</v>
      </c>
      <c r="C61" s="100">
        <v>202</v>
      </c>
      <c r="D61" s="79">
        <v>1</v>
      </c>
      <c r="E61" s="101">
        <f t="shared" si="0"/>
        <v>4.9504950495049506E-3</v>
      </c>
    </row>
    <row r="62" spans="1:5">
      <c r="A62" s="99" t="s">
        <v>49</v>
      </c>
      <c r="B62" s="79" t="s">
        <v>108</v>
      </c>
      <c r="C62" s="100">
        <v>68.666666666666671</v>
      </c>
      <c r="D62" s="79">
        <v>0</v>
      </c>
      <c r="E62" s="101">
        <f t="shared" si="0"/>
        <v>0</v>
      </c>
    </row>
    <row r="63" spans="1:5">
      <c r="A63" s="99" t="s">
        <v>40</v>
      </c>
      <c r="B63" s="79" t="s">
        <v>109</v>
      </c>
      <c r="C63" s="100">
        <v>56</v>
      </c>
      <c r="D63" s="79">
        <v>2</v>
      </c>
      <c r="E63" s="101">
        <f t="shared" si="0"/>
        <v>3.5714285714285712E-2</v>
      </c>
    </row>
    <row r="64" spans="1:5">
      <c r="A64" s="99" t="s">
        <v>40</v>
      </c>
      <c r="B64" s="79" t="s">
        <v>110</v>
      </c>
      <c r="C64" s="100">
        <v>461.33333333333331</v>
      </c>
      <c r="D64" s="79">
        <v>6</v>
      </c>
      <c r="E64" s="101">
        <f t="shared" si="0"/>
        <v>1.300578034682081E-2</v>
      </c>
    </row>
    <row r="65" spans="1:5">
      <c r="A65" s="99" t="s">
        <v>40</v>
      </c>
      <c r="B65" s="79" t="s">
        <v>111</v>
      </c>
      <c r="C65" s="100">
        <v>196</v>
      </c>
      <c r="D65" s="79">
        <v>5</v>
      </c>
      <c r="E65" s="101">
        <f t="shared" si="0"/>
        <v>2.5510204081632654E-2</v>
      </c>
    </row>
    <row r="66" spans="1:5">
      <c r="A66" s="99" t="s">
        <v>47</v>
      </c>
      <c r="B66" s="79" t="s">
        <v>112</v>
      </c>
      <c r="C66" s="100">
        <v>78.666666666666671</v>
      </c>
      <c r="D66" s="79">
        <v>5</v>
      </c>
      <c r="E66" s="101">
        <f t="shared" si="0"/>
        <v>6.3559322033898302E-2</v>
      </c>
    </row>
    <row r="67" spans="1:5">
      <c r="A67" s="99" t="s">
        <v>47</v>
      </c>
      <c r="B67" s="79" t="s">
        <v>113</v>
      </c>
      <c r="C67" s="100">
        <v>281.33333333333331</v>
      </c>
      <c r="D67" s="79">
        <v>2</v>
      </c>
      <c r="E67" s="101">
        <f t="shared" ref="E67:E79" si="1">D67/C67</f>
        <v>7.1090047393364934E-3</v>
      </c>
    </row>
    <row r="68" spans="1:5">
      <c r="A68" s="99" t="s">
        <v>49</v>
      </c>
      <c r="B68" s="79" t="s">
        <v>114</v>
      </c>
      <c r="C68" s="100">
        <v>70.666666666666671</v>
      </c>
      <c r="D68" s="79">
        <v>3</v>
      </c>
      <c r="E68" s="101">
        <f t="shared" si="1"/>
        <v>4.2452830188679243E-2</v>
      </c>
    </row>
    <row r="69" spans="1:5">
      <c r="A69" s="99" t="s">
        <v>43</v>
      </c>
      <c r="B69" s="79" t="s">
        <v>115</v>
      </c>
      <c r="C69" s="100">
        <v>1216</v>
      </c>
      <c r="D69" s="79">
        <v>91</v>
      </c>
      <c r="E69" s="101">
        <f t="shared" si="1"/>
        <v>7.4835526315789477E-2</v>
      </c>
    </row>
    <row r="70" spans="1:5">
      <c r="A70" s="99" t="s">
        <v>47</v>
      </c>
      <c r="B70" s="79" t="s">
        <v>116</v>
      </c>
      <c r="C70" s="100">
        <v>89.333333333333329</v>
      </c>
      <c r="D70" s="79">
        <v>6</v>
      </c>
      <c r="E70" s="101">
        <f t="shared" si="1"/>
        <v>6.7164179104477612E-2</v>
      </c>
    </row>
    <row r="71" spans="1:5">
      <c r="A71" s="99" t="s">
        <v>40</v>
      </c>
      <c r="B71" s="79" t="s">
        <v>117</v>
      </c>
      <c r="C71" s="100">
        <v>4911.333333333333</v>
      </c>
      <c r="D71" s="79">
        <v>1082</v>
      </c>
      <c r="E71" s="101">
        <f t="shared" si="1"/>
        <v>0.22030677344916522</v>
      </c>
    </row>
    <row r="72" spans="1:5">
      <c r="A72" s="99" t="s">
        <v>47</v>
      </c>
      <c r="B72" s="79" t="s">
        <v>118</v>
      </c>
      <c r="C72" s="100">
        <v>299.33333333333331</v>
      </c>
      <c r="D72" s="79">
        <v>9</v>
      </c>
      <c r="E72" s="101">
        <f t="shared" si="1"/>
        <v>3.0066815144766147E-2</v>
      </c>
    </row>
    <row r="73" spans="1:5">
      <c r="A73" s="99" t="s">
        <v>49</v>
      </c>
      <c r="B73" s="79" t="s">
        <v>119</v>
      </c>
      <c r="C73" s="100">
        <v>177.33333333333334</v>
      </c>
      <c r="D73" s="79">
        <v>28</v>
      </c>
      <c r="E73" s="101">
        <f t="shared" si="1"/>
        <v>0.15789473684210525</v>
      </c>
    </row>
    <row r="74" spans="1:5">
      <c r="A74" s="99" t="s">
        <v>40</v>
      </c>
      <c r="B74" s="79" t="s">
        <v>120</v>
      </c>
      <c r="C74" s="100">
        <v>238</v>
      </c>
      <c r="D74" s="79">
        <v>11</v>
      </c>
      <c r="E74" s="101">
        <f t="shared" si="1"/>
        <v>4.6218487394957986E-2</v>
      </c>
    </row>
    <row r="75" spans="1:5">
      <c r="A75" s="99" t="s">
        <v>40</v>
      </c>
      <c r="B75" s="79" t="s">
        <v>121</v>
      </c>
      <c r="C75" s="100">
        <v>606.66666666666663</v>
      </c>
      <c r="D75" s="79">
        <v>102</v>
      </c>
      <c r="E75" s="101">
        <f t="shared" si="1"/>
        <v>0.16813186813186815</v>
      </c>
    </row>
    <row r="76" spans="1:5">
      <c r="A76" s="99" t="s">
        <v>43</v>
      </c>
      <c r="B76" s="79" t="s">
        <v>122</v>
      </c>
      <c r="C76" s="100">
        <v>69.333333333333329</v>
      </c>
      <c r="D76" s="79">
        <v>1</v>
      </c>
      <c r="E76" s="101">
        <f t="shared" si="1"/>
        <v>1.4423076923076924E-2</v>
      </c>
    </row>
    <row r="77" spans="1:5">
      <c r="A77" s="99" t="s">
        <v>47</v>
      </c>
      <c r="B77" s="79" t="s">
        <v>123</v>
      </c>
      <c r="C77" s="100">
        <v>158</v>
      </c>
      <c r="D77" s="79">
        <v>1</v>
      </c>
      <c r="E77" s="101">
        <f t="shared" si="1"/>
        <v>6.3291139240506328E-3</v>
      </c>
    </row>
    <row r="78" spans="1:5">
      <c r="A78" s="99" t="s">
        <v>40</v>
      </c>
      <c r="B78" s="79" t="s">
        <v>124</v>
      </c>
      <c r="C78" s="100">
        <v>3624.6666666666665</v>
      </c>
      <c r="D78" s="79">
        <v>558</v>
      </c>
      <c r="E78" s="101">
        <f t="shared" si="1"/>
        <v>0.15394519036233217</v>
      </c>
    </row>
    <row r="79" spans="1:5">
      <c r="A79" s="99" t="s">
        <v>40</v>
      </c>
      <c r="B79" s="79" t="s">
        <v>125</v>
      </c>
      <c r="C79" s="100">
        <v>2332</v>
      </c>
      <c r="D79" s="79">
        <v>377</v>
      </c>
      <c r="E79" s="101">
        <f t="shared" si="1"/>
        <v>0.16166380789022297</v>
      </c>
    </row>
    <row r="81" spans="1:37">
      <c r="B81" s="6" t="s">
        <v>126</v>
      </c>
      <c r="C81" s="102">
        <f>SUMIF($A$2:$A$79,"Norte",C$2:C$79)</f>
        <v>3786.666666666667</v>
      </c>
      <c r="D81" s="103">
        <f>SUMIF($A$2:$A$79,"Norte",D$2:D$79)</f>
        <v>282</v>
      </c>
      <c r="E81" s="101">
        <f t="shared" ref="E81:E85" si="2">D81/C81</f>
        <v>7.4471830985915491E-2</v>
      </c>
    </row>
    <row r="82" spans="1:37">
      <c r="B82" s="6" t="s">
        <v>127</v>
      </c>
      <c r="C82" s="102">
        <f>SUMIF($A$2:$A$79,"CENTRAL",C$2:C$79)</f>
        <v>4653.3333333333321</v>
      </c>
      <c r="D82" s="103">
        <f>SUMIF($A$2:$A$79,"CENTRAL",D$2:D$79)</f>
        <v>257</v>
      </c>
      <c r="E82" s="101">
        <f t="shared" si="2"/>
        <v>5.522922636103153E-2</v>
      </c>
      <c r="L82" t="s">
        <v>0</v>
      </c>
    </row>
    <row r="83" spans="1:37">
      <c r="B83" s="6" t="s">
        <v>128</v>
      </c>
      <c r="C83" s="102">
        <f>SUMIF($A$2:$A$79,"METROPOLITANA",C$2:C$79)</f>
        <v>19422.666666666664</v>
      </c>
      <c r="D83" s="103">
        <f>SUMIF($A$2:$A$79,"METROPOLITANA",D$2:D$79)</f>
        <v>3074</v>
      </c>
      <c r="E83" s="101">
        <f t="shared" si="2"/>
        <v>0.1582686895036727</v>
      </c>
    </row>
    <row r="84" spans="1:37">
      <c r="B84" s="6" t="s">
        <v>129</v>
      </c>
      <c r="C84" s="102">
        <f>SUMIF($A$2:$A$79,"SUL",C$2:C$79)</f>
        <v>5445.9999999999991</v>
      </c>
      <c r="D84" s="103">
        <f>SUMIF($A$2:$A$79,"SUL",D$2:D$79)</f>
        <v>242</v>
      </c>
      <c r="E84" s="101">
        <f t="shared" si="2"/>
        <v>4.4436283510833646E-2</v>
      </c>
    </row>
    <row r="85" spans="1:37">
      <c r="B85" s="104" t="s">
        <v>179</v>
      </c>
      <c r="C85" s="105">
        <f>SUM(C2:C79)</f>
        <v>33308.666666666664</v>
      </c>
      <c r="D85" s="104">
        <f>SUM(D2:D79)</f>
        <v>3855</v>
      </c>
      <c r="E85" s="106">
        <f t="shared" si="2"/>
        <v>0.11573564437683886</v>
      </c>
      <c r="J85" t="s">
        <v>0</v>
      </c>
    </row>
    <row r="86" spans="1:37">
      <c r="B86" s="349" t="s">
        <v>131</v>
      </c>
      <c r="C86" s="375"/>
      <c r="D86" s="107">
        <f>COUNTIF(E2:E79,"&gt;=0,95")</f>
        <v>0</v>
      </c>
      <c r="E86" s="108">
        <f>COUNTIF(E2:E79,"&gt;=0,90")/78</f>
        <v>0</v>
      </c>
      <c r="K86" s="262" t="s">
        <v>0</v>
      </c>
    </row>
    <row r="91" spans="1:37" s="96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96" customFormat="1">
      <c r="A93" s="189" t="s">
        <v>138</v>
      </c>
      <c r="B93" s="190"/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85"/>
      <c r="Q93" s="185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5"/>
      <c r="AC93" s="186"/>
      <c r="AD93" s="185"/>
      <c r="AE93" s="185"/>
      <c r="AF93" s="185"/>
      <c r="AG93" s="185"/>
      <c r="AH93" s="187"/>
      <c r="AI93" s="187"/>
      <c r="AJ93" s="187"/>
      <c r="AK93" s="188"/>
    </row>
    <row r="94" spans="1:37" s="96" customFormat="1" ht="17.25" customHeight="1">
      <c r="A94" s="175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5"/>
      <c r="Q94" s="185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5"/>
      <c r="AC94" s="192"/>
      <c r="AD94" s="185"/>
      <c r="AE94" s="185"/>
      <c r="AF94" s="185"/>
      <c r="AG94" s="185"/>
      <c r="AH94" s="187"/>
      <c r="AI94" s="187"/>
      <c r="AJ94" s="187"/>
      <c r="AK94" s="188"/>
    </row>
    <row r="95" spans="1:37" s="96" customFormat="1">
      <c r="A95" s="183" t="s">
        <v>227</v>
      </c>
      <c r="B95" s="184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85"/>
      <c r="Q95" s="185"/>
      <c r="R95" s="186"/>
      <c r="S95" s="186"/>
      <c r="T95" s="186"/>
      <c r="U95" s="186"/>
      <c r="V95" s="186"/>
      <c r="W95" s="186"/>
      <c r="X95" s="186"/>
      <c r="Y95" s="186"/>
      <c r="Z95" s="187"/>
      <c r="AA95" s="187"/>
      <c r="AB95" s="185"/>
      <c r="AC95" s="186"/>
      <c r="AD95" s="185"/>
      <c r="AE95" s="186"/>
      <c r="AF95" s="186"/>
      <c r="AG95" s="185"/>
      <c r="AH95" s="187"/>
      <c r="AI95" s="187"/>
      <c r="AJ95" s="187"/>
      <c r="AK95" s="188"/>
    </row>
    <row r="96" spans="1:37" s="96" customFormat="1">
      <c r="A96" s="272" t="s">
        <v>133</v>
      </c>
      <c r="B96" s="184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85"/>
      <c r="Q96" s="185"/>
      <c r="R96" s="186"/>
      <c r="S96" s="186"/>
      <c r="T96" s="186"/>
      <c r="U96" s="186"/>
      <c r="V96" s="186"/>
      <c r="W96" s="186"/>
      <c r="X96" s="186"/>
      <c r="Y96" s="186"/>
      <c r="Z96" s="187"/>
      <c r="AA96" s="187"/>
      <c r="AB96" s="185"/>
      <c r="AC96" s="186"/>
      <c r="AD96" s="185"/>
      <c r="AE96" s="186"/>
      <c r="AF96" s="186"/>
      <c r="AG96" s="185"/>
      <c r="AH96" s="187"/>
      <c r="AI96" s="187"/>
      <c r="AJ96" s="187"/>
      <c r="AK96" s="188"/>
    </row>
    <row r="97" spans="1:38" s="96" customFormat="1">
      <c r="A97" s="194" t="s">
        <v>134</v>
      </c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  <c r="Q97" s="197"/>
      <c r="R97" s="198"/>
      <c r="S97" s="198"/>
      <c r="T97" s="198"/>
      <c r="U97" s="198"/>
      <c r="V97" s="198"/>
      <c r="W97" s="198"/>
      <c r="X97" s="198"/>
      <c r="Y97" s="198"/>
      <c r="Z97" s="199"/>
      <c r="AA97" s="199"/>
      <c r="AB97" s="197"/>
      <c r="AC97" s="198"/>
      <c r="AD97" s="197"/>
      <c r="AE97" s="198"/>
      <c r="AF97" s="198"/>
      <c r="AG97" s="197"/>
      <c r="AH97" s="199"/>
      <c r="AI97" s="199"/>
      <c r="AJ97" s="199"/>
      <c r="AK97" s="200"/>
    </row>
    <row r="98" spans="1:38" s="96" customFormat="1">
      <c r="A98" s="113"/>
      <c r="B98" s="110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/>
      <c r="P98"/>
      <c r="Q98"/>
      <c r="R98" s="112"/>
      <c r="S98" s="112"/>
      <c r="T98" s="112"/>
      <c r="U98" s="112"/>
      <c r="V98" s="112"/>
      <c r="W98" s="112"/>
      <c r="X98" s="112"/>
      <c r="Y98" s="112"/>
      <c r="AB98"/>
      <c r="AC98" s="112"/>
      <c r="AD98"/>
      <c r="AE98" s="112"/>
      <c r="AF98" s="112"/>
      <c r="AG98"/>
    </row>
    <row r="99" spans="1:38" s="96" customFormat="1">
      <c r="A99" s="113"/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/>
      <c r="P99"/>
      <c r="Q99"/>
      <c r="R99" s="112"/>
      <c r="S99" s="112"/>
      <c r="T99" s="112"/>
      <c r="U99" s="112"/>
      <c r="V99" s="112"/>
      <c r="W99" s="112"/>
      <c r="X99" s="112"/>
      <c r="Y99" s="112"/>
      <c r="AB99"/>
      <c r="AC99" s="112"/>
      <c r="AD99"/>
      <c r="AE99" s="112"/>
      <c r="AF99" s="112"/>
      <c r="AG99"/>
    </row>
    <row r="100" spans="1:38" s="96" customFormat="1">
      <c r="A100"/>
      <c r="B100"/>
      <c r="C100"/>
      <c r="D100"/>
      <c r="E100"/>
      <c r="F100" s="112"/>
      <c r="G100" s="112"/>
      <c r="H100" s="112"/>
      <c r="I100" s="112"/>
      <c r="J100"/>
      <c r="K100"/>
      <c r="L100"/>
      <c r="M100"/>
      <c r="N100"/>
      <c r="O100"/>
      <c r="P100"/>
      <c r="Q100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/>
      <c r="AC100"/>
      <c r="AE100" s="112"/>
      <c r="AF100" s="112"/>
    </row>
    <row r="101" spans="1:38" s="96" customFormat="1">
      <c r="A101" s="204" t="s">
        <v>135</v>
      </c>
      <c r="B101" s="205"/>
      <c r="C101" s="205"/>
      <c r="D101" s="205"/>
      <c r="E101" s="205"/>
      <c r="F101" s="205"/>
      <c r="G101" s="206"/>
      <c r="H101" s="20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7"/>
      <c r="S101" s="207"/>
      <c r="T101" s="207"/>
      <c r="U101" s="207"/>
      <c r="V101" s="207"/>
      <c r="W101" s="207"/>
      <c r="X101" s="206"/>
      <c r="Y101" s="207"/>
      <c r="Z101" s="207"/>
      <c r="AA101" s="206"/>
      <c r="AB101" s="207"/>
      <c r="AC101" s="207"/>
      <c r="AD101" s="208"/>
      <c r="AE101" s="208"/>
      <c r="AF101" s="208"/>
      <c r="AG101" s="208"/>
      <c r="AH101" s="208"/>
      <c r="AI101" s="208"/>
      <c r="AJ101" s="208"/>
      <c r="AK101" s="208"/>
      <c r="AL101" s="209"/>
    </row>
    <row r="102" spans="1:38" s="96" customFormat="1">
      <c r="A102" s="210" t="s">
        <v>234</v>
      </c>
      <c r="B102" s="201"/>
      <c r="C102" s="201"/>
      <c r="D102" s="201"/>
      <c r="E102" s="201"/>
      <c r="F102" s="201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11" t="s">
        <v>0</v>
      </c>
      <c r="S102" s="211"/>
      <c r="T102" s="211"/>
      <c r="U102" s="211"/>
      <c r="V102" s="211"/>
      <c r="W102" s="211"/>
      <c r="X102" s="202"/>
      <c r="Y102" s="211"/>
      <c r="Z102" s="211"/>
      <c r="AA102" s="202"/>
      <c r="AB102" s="211"/>
      <c r="AC102" s="211"/>
      <c r="AD102" s="212"/>
      <c r="AE102" s="212"/>
      <c r="AF102" s="212"/>
      <c r="AG102" s="212"/>
      <c r="AH102" s="212"/>
      <c r="AI102" s="212"/>
      <c r="AJ102" s="212"/>
      <c r="AK102" s="212"/>
      <c r="AL102" s="213"/>
    </row>
    <row r="103" spans="1:38" s="168" customFormat="1">
      <c r="A103" s="219" t="s">
        <v>223</v>
      </c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 t="s">
        <v>0</v>
      </c>
      <c r="O103" s="202"/>
      <c r="P103" s="202"/>
      <c r="Q103" s="202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4"/>
      <c r="AC103" s="214"/>
      <c r="AD103" s="214"/>
      <c r="AE103" s="214"/>
      <c r="AF103" s="214"/>
      <c r="AG103" s="214"/>
      <c r="AH103" s="214"/>
      <c r="AI103" s="214"/>
      <c r="AJ103" s="214"/>
      <c r="AK103" s="214"/>
      <c r="AL103" s="215"/>
    </row>
    <row r="104" spans="1:38" s="169" customFormat="1">
      <c r="A104" s="237" t="s">
        <v>235</v>
      </c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17"/>
      <c r="S104" s="217"/>
      <c r="T104" s="217"/>
      <c r="U104" s="217"/>
      <c r="V104" s="217"/>
      <c r="W104" s="217"/>
      <c r="X104" s="217"/>
      <c r="Y104" s="217"/>
      <c r="Z104" s="217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8"/>
    </row>
    <row r="105" spans="1:38" s="170" customFormat="1" ht="15" customHeight="1">
      <c r="A105" s="219" t="s">
        <v>233</v>
      </c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2"/>
      <c r="P105" s="202"/>
      <c r="Q105" s="202"/>
      <c r="R105" s="220"/>
      <c r="S105" s="220"/>
      <c r="T105" s="220"/>
      <c r="U105" s="220"/>
      <c r="V105" s="220"/>
      <c r="W105" s="220"/>
      <c r="X105" s="203"/>
      <c r="Y105" s="220"/>
      <c r="Z105" s="220"/>
      <c r="AA105" s="203"/>
      <c r="AB105" s="220"/>
      <c r="AC105" s="220"/>
      <c r="AD105" s="221"/>
      <c r="AE105" s="221"/>
      <c r="AF105" s="221"/>
      <c r="AG105" s="221"/>
      <c r="AH105" s="221"/>
      <c r="AI105" s="221"/>
      <c r="AJ105" s="221"/>
      <c r="AK105" s="221"/>
      <c r="AL105" s="222"/>
    </row>
    <row r="106" spans="1:38" s="112" customFormat="1">
      <c r="A106" s="237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19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112" customFormat="1">
      <c r="A108" s="210" t="s">
        <v>239</v>
      </c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02"/>
      <c r="AC108" s="211"/>
      <c r="AD108" s="211"/>
      <c r="AE108" s="211"/>
      <c r="AF108" s="211"/>
      <c r="AG108" s="211"/>
      <c r="AH108" s="211"/>
      <c r="AI108" s="211"/>
      <c r="AJ108" s="211"/>
      <c r="AK108" s="211"/>
      <c r="AL108" s="223"/>
    </row>
    <row r="109" spans="1:38" s="96" customFormat="1">
      <c r="A109" s="224" t="s">
        <v>216</v>
      </c>
      <c r="B109" s="225"/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5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5"/>
      <c r="AE109" s="226"/>
      <c r="AF109" s="226"/>
      <c r="AG109" s="225"/>
      <c r="AH109" s="227"/>
      <c r="AI109" s="227"/>
      <c r="AJ109" s="227"/>
      <c r="AK109" s="227"/>
      <c r="AL109" s="228"/>
    </row>
  </sheetData>
  <customSheetViews>
    <customSheetView guid="{9EFA0E2E-4423-4194-BE85-A51AF61C76D7}" showGridLines="0">
      <selection activeCell="K7" sqref="K7"/>
      <pageMargins left="0" right="0" top="0" bottom="0" header="0" footer="0"/>
      <pageSetup paperSize="9" orientation="portrait"/>
    </customSheetView>
  </customSheetViews>
  <mergeCells count="1">
    <mergeCell ref="B86:C8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AL108"/>
  <sheetViews>
    <sheetView showGridLines="0" workbookViewId="0">
      <selection activeCell="B109" sqref="B109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2" max="12" width="9.42578125" customWidth="1"/>
  </cols>
  <sheetData>
    <row r="1" spans="1:8" ht="45" customHeight="1">
      <c r="A1" s="76" t="s">
        <v>5</v>
      </c>
      <c r="B1" s="76" t="s">
        <v>6</v>
      </c>
      <c r="C1" s="77" t="s">
        <v>181</v>
      </c>
      <c r="D1" s="77" t="s">
        <v>182</v>
      </c>
      <c r="E1" s="77" t="s">
        <v>183</v>
      </c>
    </row>
    <row r="2" spans="1:8">
      <c r="A2" s="4" t="s">
        <v>40</v>
      </c>
      <c r="B2" s="4" t="s">
        <v>41</v>
      </c>
      <c r="C2" s="78">
        <v>5905</v>
      </c>
      <c r="D2" s="79">
        <v>18</v>
      </c>
      <c r="E2" s="80">
        <f>(D2/C2)</f>
        <v>3.048264182895851E-3</v>
      </c>
    </row>
    <row r="3" spans="1:8">
      <c r="A3" s="4" t="s">
        <v>43</v>
      </c>
      <c r="B3" s="4" t="s">
        <v>44</v>
      </c>
      <c r="C3" s="78">
        <v>2357</v>
      </c>
      <c r="D3" s="79">
        <v>0</v>
      </c>
      <c r="E3" s="80">
        <f t="shared" ref="E3:E66" si="0">(D3/C3)</f>
        <v>0</v>
      </c>
    </row>
    <row r="4" spans="1:8">
      <c r="A4" s="4" t="s">
        <v>47</v>
      </c>
      <c r="B4" s="4" t="s">
        <v>48</v>
      </c>
      <c r="C4" s="78">
        <v>1775</v>
      </c>
      <c r="D4" s="79">
        <v>17</v>
      </c>
      <c r="E4" s="80">
        <f t="shared" si="0"/>
        <v>9.5774647887323944E-3</v>
      </c>
    </row>
    <row r="5" spans="1:8">
      <c r="A5" s="4" t="s">
        <v>49</v>
      </c>
      <c r="B5" s="4" t="s">
        <v>50</v>
      </c>
      <c r="C5" s="78">
        <v>5949</v>
      </c>
      <c r="D5" s="79">
        <v>159</v>
      </c>
      <c r="E5" s="80">
        <f t="shared" si="0"/>
        <v>2.6727181038830056E-2</v>
      </c>
    </row>
    <row r="6" spans="1:8">
      <c r="A6" s="4" t="s">
        <v>49</v>
      </c>
      <c r="B6" s="4" t="s">
        <v>51</v>
      </c>
      <c r="C6" s="78">
        <v>3040</v>
      </c>
      <c r="D6" s="79">
        <v>98</v>
      </c>
      <c r="E6" s="80">
        <f t="shared" si="0"/>
        <v>3.2236842105263161E-2</v>
      </c>
    </row>
    <row r="7" spans="1:8">
      <c r="A7" s="4" t="s">
        <v>47</v>
      </c>
      <c r="B7" s="4" t="s">
        <v>52</v>
      </c>
      <c r="C7" s="78">
        <v>1417</v>
      </c>
      <c r="D7" s="79">
        <v>0</v>
      </c>
      <c r="E7" s="80">
        <f t="shared" si="0"/>
        <v>0</v>
      </c>
    </row>
    <row r="8" spans="1:8">
      <c r="A8" s="4" t="s">
        <v>49</v>
      </c>
      <c r="B8" s="4" t="s">
        <v>53</v>
      </c>
      <c r="C8" s="78">
        <v>5080</v>
      </c>
      <c r="D8" s="79">
        <v>589</v>
      </c>
      <c r="E8" s="80">
        <f t="shared" si="0"/>
        <v>0.11594488188976378</v>
      </c>
    </row>
    <row r="9" spans="1:8">
      <c r="A9" s="4" t="s">
        <v>49</v>
      </c>
      <c r="B9" s="4" t="s">
        <v>54</v>
      </c>
      <c r="C9" s="78">
        <v>1536</v>
      </c>
      <c r="D9" s="79">
        <v>2</v>
      </c>
      <c r="E9" s="80">
        <f t="shared" si="0"/>
        <v>1.3020833333333333E-3</v>
      </c>
    </row>
    <row r="10" spans="1:8">
      <c r="A10" s="4" t="s">
        <v>40</v>
      </c>
      <c r="B10" s="4" t="s">
        <v>55</v>
      </c>
      <c r="C10" s="78">
        <v>13047</v>
      </c>
      <c r="D10" s="79">
        <v>803</v>
      </c>
      <c r="E10" s="80">
        <f t="shared" si="0"/>
        <v>6.1546715720088907E-2</v>
      </c>
    </row>
    <row r="11" spans="1:8">
      <c r="A11" s="4" t="s">
        <v>49</v>
      </c>
      <c r="B11" s="4" t="s">
        <v>56</v>
      </c>
      <c r="C11" s="78">
        <v>1843</v>
      </c>
      <c r="D11" s="79">
        <v>12</v>
      </c>
      <c r="E11" s="80">
        <f t="shared" si="0"/>
        <v>6.5111231687466084E-3</v>
      </c>
    </row>
    <row r="12" spans="1:8">
      <c r="A12" s="4" t="s">
        <v>47</v>
      </c>
      <c r="B12" s="4" t="s">
        <v>58</v>
      </c>
      <c r="C12" s="78">
        <v>5706</v>
      </c>
      <c r="D12" s="79">
        <v>85</v>
      </c>
      <c r="E12" s="80">
        <f t="shared" si="0"/>
        <v>1.4896600070101648E-2</v>
      </c>
    </row>
    <row r="13" spans="1:8">
      <c r="A13" s="4" t="s">
        <v>43</v>
      </c>
      <c r="B13" s="4" t="s">
        <v>59</v>
      </c>
      <c r="C13" s="78">
        <v>7226</v>
      </c>
      <c r="D13" s="79">
        <v>145</v>
      </c>
      <c r="E13" s="80">
        <f t="shared" si="0"/>
        <v>2.0066426792139495E-2</v>
      </c>
    </row>
    <row r="14" spans="1:8">
      <c r="A14" s="4" t="s">
        <v>43</v>
      </c>
      <c r="B14" s="4" t="s">
        <v>60</v>
      </c>
      <c r="C14" s="78">
        <v>2317</v>
      </c>
      <c r="D14" s="79">
        <v>122</v>
      </c>
      <c r="E14" s="80">
        <f t="shared" si="0"/>
        <v>5.2654294346137248E-2</v>
      </c>
      <c r="H14" t="s">
        <v>0</v>
      </c>
    </row>
    <row r="15" spans="1:8">
      <c r="A15" s="4" t="s">
        <v>49</v>
      </c>
      <c r="B15" s="4" t="s">
        <v>61</v>
      </c>
      <c r="C15" s="78">
        <v>1991</v>
      </c>
      <c r="D15" s="79">
        <v>140</v>
      </c>
      <c r="E15" s="80">
        <f t="shared" si="0"/>
        <v>7.0316423907584122E-2</v>
      </c>
    </row>
    <row r="16" spans="1:8">
      <c r="A16" s="4" t="s">
        <v>40</v>
      </c>
      <c r="B16" s="4" t="s">
        <v>62</v>
      </c>
      <c r="C16" s="78">
        <v>1637</v>
      </c>
      <c r="D16" s="79">
        <v>29</v>
      </c>
      <c r="E16" s="80">
        <f t="shared" si="0"/>
        <v>1.77153329260843E-2</v>
      </c>
    </row>
    <row r="17" spans="1:5">
      <c r="A17" s="4" t="s">
        <v>49</v>
      </c>
      <c r="B17" s="4" t="s">
        <v>63</v>
      </c>
      <c r="C17" s="78">
        <v>32906</v>
      </c>
      <c r="D17" s="79">
        <v>923</v>
      </c>
      <c r="E17" s="80">
        <f t="shared" si="0"/>
        <v>2.8049595818391782E-2</v>
      </c>
    </row>
    <row r="18" spans="1:5">
      <c r="A18" s="4" t="s">
        <v>40</v>
      </c>
      <c r="B18" s="4" t="s">
        <v>64</v>
      </c>
      <c r="C18" s="78">
        <v>54005</v>
      </c>
      <c r="D18" s="79">
        <v>4134</v>
      </c>
      <c r="E18" s="80">
        <f t="shared" si="0"/>
        <v>7.6548467734469036E-2</v>
      </c>
    </row>
    <row r="19" spans="1:5">
      <c r="A19" s="4" t="s">
        <v>49</v>
      </c>
      <c r="B19" s="4" t="s">
        <v>65</v>
      </c>
      <c r="C19" s="78">
        <v>7171</v>
      </c>
      <c r="D19" s="79">
        <v>240</v>
      </c>
      <c r="E19" s="80">
        <f t="shared" si="0"/>
        <v>3.3468135545948963E-2</v>
      </c>
    </row>
    <row r="20" spans="1:5">
      <c r="A20" s="4" t="s">
        <v>47</v>
      </c>
      <c r="B20" s="4" t="s">
        <v>66</v>
      </c>
      <c r="C20" s="78">
        <v>21491</v>
      </c>
      <c r="D20" s="79">
        <v>1379</v>
      </c>
      <c r="E20" s="80">
        <f t="shared" si="0"/>
        <v>6.4166395235214738E-2</v>
      </c>
    </row>
    <row r="21" spans="1:5">
      <c r="A21" s="4" t="s">
        <v>43</v>
      </c>
      <c r="B21" s="4" t="s">
        <v>67</v>
      </c>
      <c r="C21" s="78">
        <v>4468</v>
      </c>
      <c r="D21" s="79">
        <v>39</v>
      </c>
      <c r="E21" s="80">
        <f t="shared" si="0"/>
        <v>8.7287376902417183E-3</v>
      </c>
    </row>
    <row r="22" spans="1:5">
      <c r="A22" s="4" t="s">
        <v>40</v>
      </c>
      <c r="B22" s="4" t="s">
        <v>68</v>
      </c>
      <c r="C22" s="78">
        <v>2176</v>
      </c>
      <c r="D22" s="79">
        <v>107</v>
      </c>
      <c r="E22" s="80">
        <f t="shared" si="0"/>
        <v>4.9172794117647058E-2</v>
      </c>
    </row>
    <row r="23" spans="1:5">
      <c r="A23" s="4" t="s">
        <v>49</v>
      </c>
      <c r="B23" s="4" t="s">
        <v>69</v>
      </c>
      <c r="C23" s="78">
        <v>847</v>
      </c>
      <c r="D23" s="79">
        <v>5</v>
      </c>
      <c r="E23" s="80">
        <f t="shared" si="0"/>
        <v>5.9031877213695395E-3</v>
      </c>
    </row>
    <row r="24" spans="1:5">
      <c r="A24" s="4" t="s">
        <v>40</v>
      </c>
      <c r="B24" s="4" t="s">
        <v>70</v>
      </c>
      <c r="C24" s="78">
        <v>6358</v>
      </c>
      <c r="D24" s="79">
        <v>433</v>
      </c>
      <c r="E24" s="80">
        <f t="shared" si="0"/>
        <v>6.8103177099716888E-2</v>
      </c>
    </row>
    <row r="25" spans="1:5">
      <c r="A25" s="4" t="s">
        <v>49</v>
      </c>
      <c r="B25" s="4" t="s">
        <v>71</v>
      </c>
      <c r="C25" s="78">
        <v>1145</v>
      </c>
      <c r="D25" s="79">
        <v>59</v>
      </c>
      <c r="E25" s="80">
        <f t="shared" si="0"/>
        <v>5.1528384279475981E-2</v>
      </c>
    </row>
    <row r="26" spans="1:5">
      <c r="A26" s="4" t="s">
        <v>43</v>
      </c>
      <c r="B26" s="4" t="s">
        <v>72</v>
      </c>
      <c r="C26" s="78">
        <v>4274</v>
      </c>
      <c r="D26" s="79">
        <v>158</v>
      </c>
      <c r="E26" s="80">
        <f t="shared" si="0"/>
        <v>3.6967711745437531E-2</v>
      </c>
    </row>
    <row r="27" spans="1:5">
      <c r="A27" s="4" t="s">
        <v>40</v>
      </c>
      <c r="B27" s="4" t="s">
        <v>73</v>
      </c>
      <c r="C27" s="78">
        <v>3432</v>
      </c>
      <c r="D27" s="79">
        <v>161</v>
      </c>
      <c r="E27" s="80">
        <f t="shared" si="0"/>
        <v>4.6911421911421912E-2</v>
      </c>
    </row>
    <row r="28" spans="1:5">
      <c r="A28" s="4" t="s">
        <v>47</v>
      </c>
      <c r="B28" s="4" t="s">
        <v>74</v>
      </c>
      <c r="C28" s="78">
        <v>1987</v>
      </c>
      <c r="D28" s="79">
        <v>37</v>
      </c>
      <c r="E28" s="80">
        <f t="shared" si="0"/>
        <v>1.8621036738802214E-2</v>
      </c>
    </row>
    <row r="29" spans="1:5">
      <c r="A29" s="4" t="s">
        <v>49</v>
      </c>
      <c r="B29" s="4" t="s">
        <v>75</v>
      </c>
      <c r="C29" s="78">
        <v>5504</v>
      </c>
      <c r="D29" s="79">
        <v>61</v>
      </c>
      <c r="E29" s="80">
        <f t="shared" si="0"/>
        <v>1.1082848837209303E-2</v>
      </c>
    </row>
    <row r="30" spans="1:5">
      <c r="A30" s="4" t="s">
        <v>40</v>
      </c>
      <c r="B30" s="4" t="s">
        <v>76</v>
      </c>
      <c r="C30" s="78">
        <v>21755</v>
      </c>
      <c r="D30" s="79">
        <v>954</v>
      </c>
      <c r="E30" s="80">
        <f t="shared" si="0"/>
        <v>4.3851988048724429E-2</v>
      </c>
    </row>
    <row r="31" spans="1:5">
      <c r="A31" s="4" t="s">
        <v>40</v>
      </c>
      <c r="B31" s="4" t="s">
        <v>77</v>
      </c>
      <c r="C31" s="78">
        <v>3852</v>
      </c>
      <c r="D31" s="79">
        <v>4</v>
      </c>
      <c r="E31" s="80">
        <f t="shared" si="0"/>
        <v>1.0384215991692627E-3</v>
      </c>
    </row>
    <row r="32" spans="1:5">
      <c r="A32" s="4" t="s">
        <v>40</v>
      </c>
      <c r="B32" s="4" t="s">
        <v>78</v>
      </c>
      <c r="C32" s="78">
        <v>2121</v>
      </c>
      <c r="D32" s="79">
        <v>21</v>
      </c>
      <c r="E32" s="80">
        <f t="shared" si="0"/>
        <v>9.9009900990099011E-3</v>
      </c>
    </row>
    <row r="33" spans="1:5">
      <c r="A33" s="4" t="s">
        <v>49</v>
      </c>
      <c r="B33" s="4" t="s">
        <v>79</v>
      </c>
      <c r="C33" s="78">
        <v>1400</v>
      </c>
      <c r="D33" s="79">
        <v>55</v>
      </c>
      <c r="E33" s="80">
        <f t="shared" si="0"/>
        <v>3.9285714285714285E-2</v>
      </c>
    </row>
    <row r="34" spans="1:5">
      <c r="A34" s="4" t="s">
        <v>49</v>
      </c>
      <c r="B34" s="4" t="s">
        <v>80</v>
      </c>
      <c r="C34" s="78">
        <v>2560</v>
      </c>
      <c r="D34" s="79">
        <v>191</v>
      </c>
      <c r="E34" s="80">
        <f t="shared" si="0"/>
        <v>7.4609375000000006E-2</v>
      </c>
    </row>
    <row r="35" spans="1:5">
      <c r="A35" s="4" t="s">
        <v>49</v>
      </c>
      <c r="B35" s="4" t="s">
        <v>81</v>
      </c>
      <c r="C35" s="78">
        <v>2006</v>
      </c>
      <c r="D35" s="79">
        <v>4</v>
      </c>
      <c r="E35" s="80">
        <f t="shared" si="0"/>
        <v>1.9940179461615153E-3</v>
      </c>
    </row>
    <row r="36" spans="1:5">
      <c r="A36" s="4" t="s">
        <v>40</v>
      </c>
      <c r="B36" s="4" t="s">
        <v>82</v>
      </c>
      <c r="C36" s="78">
        <v>3214</v>
      </c>
      <c r="D36" s="79">
        <v>58</v>
      </c>
      <c r="E36" s="80">
        <f t="shared" si="0"/>
        <v>1.8046048537647789E-2</v>
      </c>
    </row>
    <row r="37" spans="1:5">
      <c r="A37" s="4" t="s">
        <v>49</v>
      </c>
      <c r="B37" s="4" t="s">
        <v>83</v>
      </c>
      <c r="C37" s="78">
        <v>6549</v>
      </c>
      <c r="D37" s="79">
        <v>74</v>
      </c>
      <c r="E37" s="80">
        <f t="shared" si="0"/>
        <v>1.1299435028248588E-2</v>
      </c>
    </row>
    <row r="38" spans="1:5">
      <c r="A38" s="4" t="s">
        <v>40</v>
      </c>
      <c r="B38" s="4" t="s">
        <v>84</v>
      </c>
      <c r="C38" s="78">
        <v>2389</v>
      </c>
      <c r="D38" s="79">
        <v>23</v>
      </c>
      <c r="E38" s="80">
        <f t="shared" si="0"/>
        <v>9.6274591879447462E-3</v>
      </c>
    </row>
    <row r="39" spans="1:5">
      <c r="A39" s="4" t="s">
        <v>49</v>
      </c>
      <c r="B39" s="4" t="s">
        <v>85</v>
      </c>
      <c r="C39" s="78">
        <v>4417</v>
      </c>
      <c r="D39" s="79">
        <v>0</v>
      </c>
      <c r="E39" s="80">
        <f t="shared" si="0"/>
        <v>0</v>
      </c>
    </row>
    <row r="40" spans="1:5">
      <c r="A40" s="4" t="s">
        <v>43</v>
      </c>
      <c r="B40" s="4" t="s">
        <v>86</v>
      </c>
      <c r="C40" s="78">
        <v>3734</v>
      </c>
      <c r="D40" s="79">
        <v>113</v>
      </c>
      <c r="E40" s="80">
        <f t="shared" si="0"/>
        <v>3.026245313336904E-2</v>
      </c>
    </row>
    <row r="41" spans="1:5">
      <c r="A41" s="4" t="s">
        <v>49</v>
      </c>
      <c r="B41" s="4" t="s">
        <v>87</v>
      </c>
      <c r="C41" s="78">
        <v>2356</v>
      </c>
      <c r="D41" s="79">
        <v>303</v>
      </c>
      <c r="E41" s="80">
        <f t="shared" si="0"/>
        <v>0.12860780984719863</v>
      </c>
    </row>
    <row r="42" spans="1:5">
      <c r="A42" s="4" t="s">
        <v>40</v>
      </c>
      <c r="B42" s="4" t="s">
        <v>88</v>
      </c>
      <c r="C42" s="78">
        <v>3012</v>
      </c>
      <c r="D42" s="79">
        <v>74</v>
      </c>
      <c r="E42" s="80">
        <f t="shared" si="0"/>
        <v>2.4568393094289508E-2</v>
      </c>
    </row>
    <row r="43" spans="1:5">
      <c r="A43" s="4" t="s">
        <v>40</v>
      </c>
      <c r="B43" s="4" t="s">
        <v>89</v>
      </c>
      <c r="C43" s="78">
        <v>2471</v>
      </c>
      <c r="D43" s="79">
        <v>12</v>
      </c>
      <c r="E43" s="80">
        <f t="shared" si="0"/>
        <v>4.8563334682314848E-3</v>
      </c>
    </row>
    <row r="44" spans="1:5">
      <c r="A44" s="4" t="s">
        <v>47</v>
      </c>
      <c r="B44" s="4" t="s">
        <v>90</v>
      </c>
      <c r="C44" s="78">
        <v>21740</v>
      </c>
      <c r="D44" s="79">
        <v>419</v>
      </c>
      <c r="E44" s="80">
        <f t="shared" si="0"/>
        <v>1.9273229070837165E-2</v>
      </c>
    </row>
    <row r="45" spans="1:5">
      <c r="A45" s="4" t="s">
        <v>47</v>
      </c>
      <c r="B45" s="4" t="s">
        <v>91</v>
      </c>
      <c r="C45" s="78">
        <v>2524</v>
      </c>
      <c r="D45" s="79">
        <v>0</v>
      </c>
      <c r="E45" s="80">
        <f t="shared" si="0"/>
        <v>0</v>
      </c>
    </row>
    <row r="46" spans="1:5">
      <c r="A46" s="4" t="s">
        <v>49</v>
      </c>
      <c r="B46" s="4" t="s">
        <v>92</v>
      </c>
      <c r="C46" s="78">
        <v>7611</v>
      </c>
      <c r="D46" s="79">
        <v>230</v>
      </c>
      <c r="E46" s="80">
        <f t="shared" si="0"/>
        <v>3.0219419261595059E-2</v>
      </c>
    </row>
    <row r="47" spans="1:5">
      <c r="A47" s="4" t="s">
        <v>40</v>
      </c>
      <c r="B47" s="4" t="s">
        <v>93</v>
      </c>
      <c r="C47" s="78">
        <v>2879</v>
      </c>
      <c r="D47" s="79">
        <v>121</v>
      </c>
      <c r="E47" s="80">
        <f t="shared" si="0"/>
        <v>4.2028482111844394E-2</v>
      </c>
    </row>
    <row r="48" spans="1:5">
      <c r="A48" s="4" t="s">
        <v>47</v>
      </c>
      <c r="B48" s="4" t="s">
        <v>94</v>
      </c>
      <c r="C48" s="78">
        <v>2476</v>
      </c>
      <c r="D48" s="79">
        <v>47</v>
      </c>
      <c r="E48" s="80">
        <f t="shared" si="0"/>
        <v>1.8982229402261713E-2</v>
      </c>
    </row>
    <row r="49" spans="1:5">
      <c r="A49" s="4" t="s">
        <v>49</v>
      </c>
      <c r="B49" s="4" t="s">
        <v>95</v>
      </c>
      <c r="C49" s="78">
        <v>5077</v>
      </c>
      <c r="D49" s="79">
        <v>78</v>
      </c>
      <c r="E49" s="80">
        <f t="shared" si="0"/>
        <v>1.5363403584794169E-2</v>
      </c>
    </row>
    <row r="50" spans="1:5">
      <c r="A50" s="4" t="s">
        <v>43</v>
      </c>
      <c r="B50" s="4" t="s">
        <v>96</v>
      </c>
      <c r="C50" s="78">
        <v>3304</v>
      </c>
      <c r="D50" s="79">
        <v>179</v>
      </c>
      <c r="E50" s="80">
        <f t="shared" si="0"/>
        <v>5.4176755447941892E-2</v>
      </c>
    </row>
    <row r="51" spans="1:5">
      <c r="A51" s="4" t="s">
        <v>43</v>
      </c>
      <c r="B51" s="4" t="s">
        <v>97</v>
      </c>
      <c r="C51" s="78">
        <v>1090</v>
      </c>
      <c r="D51" s="79">
        <v>0</v>
      </c>
      <c r="E51" s="80">
        <f t="shared" si="0"/>
        <v>0</v>
      </c>
    </row>
    <row r="52" spans="1:5">
      <c r="A52" s="4" t="s">
        <v>49</v>
      </c>
      <c r="B52" s="4" t="s">
        <v>98</v>
      </c>
      <c r="C52" s="78">
        <v>3309</v>
      </c>
      <c r="D52" s="79">
        <v>50</v>
      </c>
      <c r="E52" s="80">
        <f t="shared" si="0"/>
        <v>1.5110305228165609E-2</v>
      </c>
    </row>
    <row r="53" spans="1:5">
      <c r="A53" s="4" t="s">
        <v>49</v>
      </c>
      <c r="B53" s="4" t="s">
        <v>99</v>
      </c>
      <c r="C53" s="78">
        <v>2780</v>
      </c>
      <c r="D53" s="79">
        <v>29</v>
      </c>
      <c r="E53" s="80">
        <f t="shared" si="0"/>
        <v>1.0431654676258994E-2</v>
      </c>
    </row>
    <row r="54" spans="1:5">
      <c r="A54" s="4" t="s">
        <v>43</v>
      </c>
      <c r="B54" s="4" t="s">
        <v>100</v>
      </c>
      <c r="C54" s="78">
        <v>8352</v>
      </c>
      <c r="D54" s="79">
        <v>154</v>
      </c>
      <c r="E54" s="80">
        <f t="shared" si="0"/>
        <v>1.8438697318007662E-2</v>
      </c>
    </row>
    <row r="55" spans="1:5">
      <c r="A55" s="4" t="s">
        <v>47</v>
      </c>
      <c r="B55" s="4" t="s">
        <v>101</v>
      </c>
      <c r="C55" s="78">
        <v>3687</v>
      </c>
      <c r="D55" s="79">
        <v>17</v>
      </c>
      <c r="E55" s="80">
        <f t="shared" si="0"/>
        <v>4.6107946840249527E-3</v>
      </c>
    </row>
    <row r="56" spans="1:5">
      <c r="A56" s="4" t="s">
        <v>43</v>
      </c>
      <c r="B56" s="4" t="s">
        <v>102</v>
      </c>
      <c r="C56" s="78">
        <v>3253</v>
      </c>
      <c r="D56" s="79">
        <v>81</v>
      </c>
      <c r="E56" s="80">
        <f t="shared" si="0"/>
        <v>2.4900092222563789E-2</v>
      </c>
    </row>
    <row r="57" spans="1:5">
      <c r="A57" s="4" t="s">
        <v>43</v>
      </c>
      <c r="B57" s="4" t="s">
        <v>103</v>
      </c>
      <c r="C57" s="78">
        <v>3762</v>
      </c>
      <c r="D57" s="79">
        <v>137</v>
      </c>
      <c r="E57" s="80">
        <f t="shared" si="0"/>
        <v>3.6416799574694313E-2</v>
      </c>
    </row>
    <row r="58" spans="1:5">
      <c r="A58" s="4" t="s">
        <v>49</v>
      </c>
      <c r="B58" s="4" t="s">
        <v>104</v>
      </c>
      <c r="C58" s="78">
        <v>3886</v>
      </c>
      <c r="D58" s="79">
        <v>82</v>
      </c>
      <c r="E58" s="80">
        <f t="shared" si="0"/>
        <v>2.1101389603705611E-2</v>
      </c>
    </row>
    <row r="59" spans="1:5">
      <c r="A59" s="4" t="s">
        <v>43</v>
      </c>
      <c r="B59" s="4" t="s">
        <v>105</v>
      </c>
      <c r="C59" s="78">
        <v>1330</v>
      </c>
      <c r="D59" s="79">
        <v>15</v>
      </c>
      <c r="E59" s="80">
        <f t="shared" si="0"/>
        <v>1.1278195488721804E-2</v>
      </c>
    </row>
    <row r="60" spans="1:5">
      <c r="A60" s="4" t="s">
        <v>49</v>
      </c>
      <c r="B60" s="4" t="s">
        <v>106</v>
      </c>
      <c r="C60" s="78">
        <v>2214</v>
      </c>
      <c r="D60" s="79">
        <v>27</v>
      </c>
      <c r="E60" s="80">
        <f t="shared" si="0"/>
        <v>1.2195121951219513E-2</v>
      </c>
    </row>
    <row r="61" spans="1:5">
      <c r="A61" s="4" t="s">
        <v>47</v>
      </c>
      <c r="B61" s="4" t="s">
        <v>107</v>
      </c>
      <c r="C61" s="78">
        <v>3071</v>
      </c>
      <c r="D61" s="79">
        <v>45</v>
      </c>
      <c r="E61" s="80">
        <f t="shared" si="0"/>
        <v>1.4653207424291761E-2</v>
      </c>
    </row>
    <row r="62" spans="1:5">
      <c r="A62" s="4" t="s">
        <v>49</v>
      </c>
      <c r="B62" s="4" t="s">
        <v>108</v>
      </c>
      <c r="C62" s="78">
        <v>2232</v>
      </c>
      <c r="D62" s="79">
        <v>27</v>
      </c>
      <c r="E62" s="80">
        <f t="shared" si="0"/>
        <v>1.2096774193548387E-2</v>
      </c>
    </row>
    <row r="63" spans="1:5">
      <c r="A63" s="4" t="s">
        <v>40</v>
      </c>
      <c r="B63" s="4" t="s">
        <v>109</v>
      </c>
      <c r="C63" s="78">
        <v>2634</v>
      </c>
      <c r="D63" s="79">
        <v>1</v>
      </c>
      <c r="E63" s="80">
        <f t="shared" si="0"/>
        <v>3.7965072133637056E-4</v>
      </c>
    </row>
    <row r="64" spans="1:5">
      <c r="A64" s="4" t="s">
        <v>40</v>
      </c>
      <c r="B64" s="4" t="s">
        <v>110</v>
      </c>
      <c r="C64" s="78">
        <v>5552</v>
      </c>
      <c r="D64" s="79">
        <v>104</v>
      </c>
      <c r="E64" s="80">
        <f t="shared" si="0"/>
        <v>1.8731988472622477E-2</v>
      </c>
    </row>
    <row r="65" spans="1:5">
      <c r="A65" s="4" t="s">
        <v>40</v>
      </c>
      <c r="B65" s="4" t="s">
        <v>111</v>
      </c>
      <c r="C65" s="78">
        <v>4767</v>
      </c>
      <c r="D65" s="79">
        <v>126</v>
      </c>
      <c r="E65" s="80">
        <f t="shared" si="0"/>
        <v>2.643171806167401E-2</v>
      </c>
    </row>
    <row r="66" spans="1:5">
      <c r="A66" s="4" t="s">
        <v>47</v>
      </c>
      <c r="B66" s="4" t="s">
        <v>112</v>
      </c>
      <c r="C66" s="78">
        <v>1520</v>
      </c>
      <c r="D66" s="79">
        <v>21</v>
      </c>
      <c r="E66" s="80">
        <f t="shared" si="0"/>
        <v>1.381578947368421E-2</v>
      </c>
    </row>
    <row r="67" spans="1:5">
      <c r="A67" s="4" t="s">
        <v>47</v>
      </c>
      <c r="B67" s="4" t="s">
        <v>113</v>
      </c>
      <c r="C67" s="78">
        <v>5456</v>
      </c>
      <c r="D67" s="79">
        <v>12</v>
      </c>
      <c r="E67" s="80">
        <f t="shared" ref="E67:E79" si="1">(D67/C67)</f>
        <v>2.1994134897360706E-3</v>
      </c>
    </row>
    <row r="68" spans="1:5">
      <c r="A68" s="4" t="s">
        <v>49</v>
      </c>
      <c r="B68" s="4" t="s">
        <v>114</v>
      </c>
      <c r="C68" s="78">
        <v>2456</v>
      </c>
      <c r="D68" s="79">
        <v>65</v>
      </c>
      <c r="E68" s="80">
        <f t="shared" si="1"/>
        <v>2.6465798045602607E-2</v>
      </c>
    </row>
    <row r="69" spans="1:5">
      <c r="A69" s="4" t="s">
        <v>43</v>
      </c>
      <c r="B69" s="4" t="s">
        <v>115</v>
      </c>
      <c r="C69" s="78">
        <v>17649</v>
      </c>
      <c r="D69" s="79">
        <v>976</v>
      </c>
      <c r="E69" s="80">
        <f t="shared" si="1"/>
        <v>5.5300583602470393E-2</v>
      </c>
    </row>
    <row r="70" spans="1:5">
      <c r="A70" s="4" t="s">
        <v>47</v>
      </c>
      <c r="B70" s="4" t="s">
        <v>116</v>
      </c>
      <c r="C70" s="78">
        <v>2370</v>
      </c>
      <c r="D70" s="79">
        <v>45</v>
      </c>
      <c r="E70" s="80">
        <f t="shared" si="1"/>
        <v>1.8987341772151899E-2</v>
      </c>
    </row>
    <row r="71" spans="1:5">
      <c r="A71" s="4" t="s">
        <v>40</v>
      </c>
      <c r="B71" s="4" t="s">
        <v>117</v>
      </c>
      <c r="C71" s="78">
        <v>66481</v>
      </c>
      <c r="D71" s="79">
        <v>6183</v>
      </c>
      <c r="E71" s="80">
        <f t="shared" si="1"/>
        <v>9.3004016185075436E-2</v>
      </c>
    </row>
    <row r="72" spans="1:5">
      <c r="A72" s="4" t="s">
        <v>47</v>
      </c>
      <c r="B72" s="4" t="s">
        <v>118</v>
      </c>
      <c r="C72" s="78">
        <v>3097</v>
      </c>
      <c r="D72" s="79">
        <v>87</v>
      </c>
      <c r="E72" s="80">
        <f t="shared" si="1"/>
        <v>2.8091701646754924E-2</v>
      </c>
    </row>
    <row r="73" spans="1:5">
      <c r="A73" s="4" t="s">
        <v>49</v>
      </c>
      <c r="B73" s="4" t="s">
        <v>119</v>
      </c>
      <c r="C73" s="78">
        <v>3365</v>
      </c>
      <c r="D73" s="79">
        <v>87</v>
      </c>
      <c r="E73" s="80">
        <f t="shared" si="1"/>
        <v>2.5854383358098067E-2</v>
      </c>
    </row>
    <row r="74" spans="1:5">
      <c r="A74" s="4" t="s">
        <v>40</v>
      </c>
      <c r="B74" s="4" t="s">
        <v>120</v>
      </c>
      <c r="C74" s="78">
        <v>3766</v>
      </c>
      <c r="D74" s="79">
        <v>132</v>
      </c>
      <c r="E74" s="80">
        <f t="shared" si="1"/>
        <v>3.505045140732873E-2</v>
      </c>
    </row>
    <row r="75" spans="1:5">
      <c r="A75" s="4" t="s">
        <v>40</v>
      </c>
      <c r="B75" s="4" t="s">
        <v>121</v>
      </c>
      <c r="C75" s="78">
        <v>9758</v>
      </c>
      <c r="D75" s="79">
        <v>706</v>
      </c>
      <c r="E75" s="80">
        <f t="shared" si="1"/>
        <v>7.2350891576142648E-2</v>
      </c>
    </row>
    <row r="76" spans="1:5">
      <c r="A76" s="4" t="s">
        <v>43</v>
      </c>
      <c r="B76" s="4" t="s">
        <v>122</v>
      </c>
      <c r="C76" s="78">
        <v>1510</v>
      </c>
      <c r="D76" s="79">
        <v>63</v>
      </c>
      <c r="E76" s="80">
        <f t="shared" si="1"/>
        <v>4.1721854304635764E-2</v>
      </c>
    </row>
    <row r="77" spans="1:5">
      <c r="A77" s="4" t="s">
        <v>47</v>
      </c>
      <c r="B77" s="4" t="s">
        <v>123</v>
      </c>
      <c r="C77" s="78">
        <v>2160</v>
      </c>
      <c r="D77" s="79">
        <v>51</v>
      </c>
      <c r="E77" s="80">
        <f t="shared" si="1"/>
        <v>2.361111111111111E-2</v>
      </c>
    </row>
    <row r="78" spans="1:5">
      <c r="A78" s="4" t="s">
        <v>40</v>
      </c>
      <c r="B78" s="4" t="s">
        <v>124</v>
      </c>
      <c r="C78" s="78">
        <v>81049</v>
      </c>
      <c r="D78" s="79">
        <v>4534</v>
      </c>
      <c r="E78" s="80">
        <f t="shared" si="1"/>
        <v>5.594146750731039E-2</v>
      </c>
    </row>
    <row r="79" spans="1:5">
      <c r="A79" s="4" t="s">
        <v>40</v>
      </c>
      <c r="B79" s="4" t="s">
        <v>125</v>
      </c>
      <c r="C79" s="78">
        <v>64805</v>
      </c>
      <c r="D79" s="79">
        <v>3560</v>
      </c>
      <c r="E79" s="80">
        <f t="shared" si="1"/>
        <v>5.493403286783427E-2</v>
      </c>
    </row>
    <row r="80" spans="1:5">
      <c r="C80" s="81"/>
    </row>
    <row r="81" spans="1:37">
      <c r="B81" s="6" t="s">
        <v>126</v>
      </c>
      <c r="C81" s="82">
        <f>SUMIF($A$2:$A$79,"Norte",C$2:C$79)</f>
        <v>64626</v>
      </c>
      <c r="D81" s="83">
        <f>SUMIF($A$2:$A$79,"Norte",D$2:D$79)</f>
        <v>2182</v>
      </c>
      <c r="E81" s="84">
        <f>D81/C81</f>
        <v>3.3763500758208768E-2</v>
      </c>
    </row>
    <row r="82" spans="1:37">
      <c r="B82" s="6" t="s">
        <v>127</v>
      </c>
      <c r="C82" s="82">
        <f>SUMIF($A$2:$A$79,"Central",C$2:C$79)</f>
        <v>80477</v>
      </c>
      <c r="D82" s="83">
        <f>SUMIF($A$2:$A$79,"Central",D$2:D$79)</f>
        <v>2262</v>
      </c>
      <c r="E82" s="84">
        <f t="shared" ref="E82:E85" si="2">D82/C82</f>
        <v>2.8107409570436274E-2</v>
      </c>
      <c r="G82" t="s">
        <v>0</v>
      </c>
    </row>
    <row r="83" spans="1:37">
      <c r="B83" s="6" t="s">
        <v>128</v>
      </c>
      <c r="C83" s="82">
        <f>SUMIF($A$2:$A$79,"Metropolitana",C$2:C$79)</f>
        <v>367065</v>
      </c>
      <c r="D83" s="83">
        <f>SUMIF($A$2:$A$79,"Metropolitana",D$2:D$79)</f>
        <v>22298</v>
      </c>
      <c r="E83" s="84">
        <f t="shared" si="2"/>
        <v>6.0746734229632351E-2</v>
      </c>
    </row>
    <row r="84" spans="1:37">
      <c r="B84" s="6" t="s">
        <v>129</v>
      </c>
      <c r="C84" s="82">
        <f>SUMIF($A$2:$A$79,"sul",C$2:C$79)</f>
        <v>119230</v>
      </c>
      <c r="D84" s="83">
        <f>SUMIF($A$2:$A$79,"sul",D$2:D$79)</f>
        <v>3590</v>
      </c>
      <c r="E84" s="84">
        <f t="shared" si="2"/>
        <v>3.0109871676591463E-2</v>
      </c>
    </row>
    <row r="85" spans="1:37">
      <c r="B85" s="2" t="s">
        <v>130</v>
      </c>
      <c r="C85" s="85">
        <f>SUM(C2:C79)</f>
        <v>631398</v>
      </c>
      <c r="D85" s="86">
        <f>SUM(D2:D79)</f>
        <v>30332</v>
      </c>
      <c r="E85" s="87">
        <f t="shared" si="2"/>
        <v>4.8039429963351164E-2</v>
      </c>
    </row>
    <row r="86" spans="1:37">
      <c r="B86" s="349" t="s">
        <v>131</v>
      </c>
      <c r="C86" s="375"/>
      <c r="D86" s="350"/>
      <c r="E86" s="88">
        <f>COUNTIF(E2:E79,"&gt;=0,90")/78</f>
        <v>0</v>
      </c>
      <c r="I86" t="s">
        <v>0</v>
      </c>
    </row>
    <row r="87" spans="1:37">
      <c r="B87" s="89"/>
      <c r="C87" s="89"/>
      <c r="D87" s="89"/>
      <c r="E87" s="90"/>
    </row>
    <row r="88" spans="1:37">
      <c r="B88" s="89"/>
      <c r="C88" s="89"/>
      <c r="D88" s="89"/>
      <c r="E88" s="90"/>
    </row>
    <row r="89" spans="1:37">
      <c r="B89" s="89"/>
      <c r="C89" s="89"/>
      <c r="D89" s="89"/>
      <c r="E89" s="90"/>
    </row>
    <row r="91" spans="1:37" s="187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185" customFormat="1">
      <c r="A93" s="273" t="s">
        <v>184</v>
      </c>
      <c r="B93" s="274"/>
      <c r="C93" s="274"/>
      <c r="D93" s="274"/>
      <c r="E93" s="275"/>
      <c r="F93" s="275"/>
      <c r="G93" s="275"/>
      <c r="H93" s="275"/>
      <c r="I93" s="275"/>
      <c r="J93" s="275"/>
      <c r="K93" s="275"/>
      <c r="L93" s="275"/>
      <c r="V93" s="276"/>
    </row>
    <row r="94" spans="1:37" s="186" customFormat="1">
      <c r="A94" s="277" t="s">
        <v>220</v>
      </c>
      <c r="B94" s="278"/>
      <c r="C94" s="278"/>
      <c r="D94" s="279"/>
      <c r="E94" s="279"/>
      <c r="F94" s="185"/>
      <c r="G94" s="185"/>
    </row>
    <row r="95" spans="1:37" s="185" customFormat="1">
      <c r="A95" s="286" t="s">
        <v>133</v>
      </c>
      <c r="B95" s="278"/>
      <c r="C95" s="280"/>
      <c r="D95" s="281"/>
      <c r="E95" s="275"/>
      <c r="F95" s="275"/>
      <c r="G95" s="275"/>
      <c r="H95" s="275"/>
      <c r="I95" s="275"/>
      <c r="J95" s="275"/>
      <c r="K95" s="275"/>
      <c r="L95" s="275"/>
      <c r="V95" s="276"/>
    </row>
    <row r="96" spans="1:37" s="185" customFormat="1">
      <c r="A96" s="194" t="s">
        <v>134</v>
      </c>
      <c r="B96" s="282"/>
      <c r="C96" s="283"/>
      <c r="D96" s="196"/>
      <c r="E96" s="284"/>
      <c r="F96" s="284"/>
      <c r="G96" s="284"/>
      <c r="H96" s="284"/>
      <c r="I96" s="284"/>
      <c r="J96" s="284"/>
      <c r="K96" s="284"/>
      <c r="L96" s="284"/>
      <c r="M96" s="197"/>
      <c r="N96" s="197"/>
      <c r="O96" s="197"/>
      <c r="P96" s="197"/>
      <c r="Q96" s="197"/>
      <c r="R96" s="197"/>
      <c r="S96" s="197"/>
      <c r="T96" s="197"/>
      <c r="U96" s="197"/>
      <c r="V96" s="285"/>
    </row>
    <row r="97" spans="1:38">
      <c r="A97" s="93"/>
      <c r="B97" s="92"/>
      <c r="C97" s="94"/>
      <c r="D97" s="95"/>
      <c r="E97" s="91"/>
      <c r="F97" s="91"/>
      <c r="G97" s="91"/>
      <c r="H97" s="91"/>
      <c r="I97" s="91"/>
      <c r="J97" s="91"/>
      <c r="K97" s="91"/>
      <c r="L97" s="91"/>
    </row>
    <row r="98" spans="1:38">
      <c r="A98" s="93"/>
      <c r="B98" s="92"/>
      <c r="C98" s="94"/>
      <c r="D98" s="95"/>
      <c r="E98" s="91"/>
      <c r="F98" s="91"/>
      <c r="G98" s="91"/>
      <c r="H98" s="91"/>
      <c r="I98" s="91"/>
      <c r="J98" s="91"/>
      <c r="K98" s="91"/>
      <c r="L98" s="91"/>
    </row>
    <row r="99" spans="1:38">
      <c r="A99" s="93"/>
      <c r="B99" s="92"/>
      <c r="C99" s="94"/>
      <c r="D99" s="95"/>
      <c r="E99" s="91"/>
      <c r="F99" s="91"/>
      <c r="G99" s="91"/>
      <c r="H99" s="91"/>
      <c r="I99" s="91"/>
      <c r="J99" s="91"/>
      <c r="K99" s="91"/>
      <c r="L99" s="91"/>
    </row>
    <row r="100" spans="1:38" s="96" customForma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customSheetViews>
    <customSheetView guid="{9EFA0E2E-4423-4194-BE85-A51AF61C76D7}" showGridLines="0">
      <selection activeCell="H6" sqref="H6"/>
      <pageMargins left="0" right="0" top="0" bottom="0" header="0" footer="0"/>
      <pageSetup paperSize="9" orientation="portrait"/>
    </customSheetView>
  </customSheetViews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4506668294322"/>
  </sheetPr>
  <dimension ref="A1:AL108"/>
  <sheetViews>
    <sheetView showGridLines="0" workbookViewId="0">
      <selection activeCell="A95" sqref="A95"/>
    </sheetView>
  </sheetViews>
  <sheetFormatPr defaultColWidth="9" defaultRowHeight="15"/>
  <cols>
    <col min="1" max="1" width="13.85546875" customWidth="1"/>
    <col min="2" max="2" width="23.85546875" customWidth="1"/>
    <col min="3" max="5" width="14.7109375" customWidth="1"/>
    <col min="12" max="12" width="20.42578125" customWidth="1"/>
  </cols>
  <sheetData>
    <row r="1" spans="1:10" ht="45" customHeight="1">
      <c r="A1" s="76" t="s">
        <v>5</v>
      </c>
      <c r="B1" s="76" t="s">
        <v>6</v>
      </c>
      <c r="C1" s="77" t="s">
        <v>181</v>
      </c>
      <c r="D1" s="77" t="s">
        <v>182</v>
      </c>
      <c r="E1" s="77" t="s">
        <v>183</v>
      </c>
    </row>
    <row r="2" spans="1:10">
      <c r="A2" s="4" t="s">
        <v>40</v>
      </c>
      <c r="B2" s="4" t="s">
        <v>41</v>
      </c>
      <c r="C2" s="78">
        <v>5905</v>
      </c>
      <c r="D2" s="79">
        <v>35</v>
      </c>
      <c r="E2" s="80">
        <f>(D2/C2)</f>
        <v>5.9271803556308214E-3</v>
      </c>
    </row>
    <row r="3" spans="1:10">
      <c r="A3" s="4" t="s">
        <v>43</v>
      </c>
      <c r="B3" s="4" t="s">
        <v>44</v>
      </c>
      <c r="C3" s="78">
        <v>2357</v>
      </c>
      <c r="D3" s="79">
        <v>8</v>
      </c>
      <c r="E3" s="80">
        <f t="shared" ref="E3:E66" si="0">(D3/C3)</f>
        <v>3.3941450997030122E-3</v>
      </c>
    </row>
    <row r="4" spans="1:10">
      <c r="A4" s="4" t="s">
        <v>47</v>
      </c>
      <c r="B4" s="4" t="s">
        <v>48</v>
      </c>
      <c r="C4" s="78">
        <v>1775</v>
      </c>
      <c r="D4" s="79">
        <v>22</v>
      </c>
      <c r="E4" s="80">
        <f t="shared" si="0"/>
        <v>1.2394366197183098E-2</v>
      </c>
    </row>
    <row r="5" spans="1:10">
      <c r="A5" s="4" t="s">
        <v>49</v>
      </c>
      <c r="B5" s="4" t="s">
        <v>50</v>
      </c>
      <c r="C5" s="78">
        <v>5949</v>
      </c>
      <c r="D5" s="79">
        <v>172</v>
      </c>
      <c r="E5" s="80">
        <f t="shared" si="0"/>
        <v>2.8912422255841317E-2</v>
      </c>
    </row>
    <row r="6" spans="1:10">
      <c r="A6" s="4" t="s">
        <v>49</v>
      </c>
      <c r="B6" s="4" t="s">
        <v>51</v>
      </c>
      <c r="C6" s="78">
        <v>3040</v>
      </c>
      <c r="D6" s="79">
        <v>98</v>
      </c>
      <c r="E6" s="80">
        <f t="shared" si="0"/>
        <v>3.2236842105263161E-2</v>
      </c>
    </row>
    <row r="7" spans="1:10">
      <c r="A7" s="4" t="s">
        <v>47</v>
      </c>
      <c r="B7" s="4" t="s">
        <v>52</v>
      </c>
      <c r="C7" s="78">
        <v>1417</v>
      </c>
      <c r="D7" s="79">
        <v>5</v>
      </c>
      <c r="E7" s="80">
        <f t="shared" si="0"/>
        <v>3.5285815102328866E-3</v>
      </c>
      <c r="J7" t="s">
        <v>0</v>
      </c>
    </row>
    <row r="8" spans="1:10">
      <c r="A8" s="4" t="s">
        <v>49</v>
      </c>
      <c r="B8" s="4" t="s">
        <v>53</v>
      </c>
      <c r="C8" s="78">
        <v>5080</v>
      </c>
      <c r="D8" s="79">
        <v>513</v>
      </c>
      <c r="E8" s="80">
        <f t="shared" si="0"/>
        <v>0.10098425196850394</v>
      </c>
    </row>
    <row r="9" spans="1:10">
      <c r="A9" s="4" t="s">
        <v>49</v>
      </c>
      <c r="B9" s="4" t="s">
        <v>54</v>
      </c>
      <c r="C9" s="78">
        <v>1536</v>
      </c>
      <c r="D9" s="79">
        <v>4</v>
      </c>
      <c r="E9" s="80">
        <f t="shared" si="0"/>
        <v>2.6041666666666665E-3</v>
      </c>
    </row>
    <row r="10" spans="1:10">
      <c r="A10" s="4" t="s">
        <v>40</v>
      </c>
      <c r="B10" s="4" t="s">
        <v>55</v>
      </c>
      <c r="C10" s="78">
        <v>13047</v>
      </c>
      <c r="D10" s="79">
        <v>748</v>
      </c>
      <c r="E10" s="80">
        <f t="shared" si="0"/>
        <v>5.7331187246110214E-2</v>
      </c>
    </row>
    <row r="11" spans="1:10">
      <c r="A11" s="4" t="s">
        <v>49</v>
      </c>
      <c r="B11" s="4" t="s">
        <v>56</v>
      </c>
      <c r="C11" s="78">
        <v>1843</v>
      </c>
      <c r="D11" s="79">
        <v>15</v>
      </c>
      <c r="E11" s="80">
        <f t="shared" si="0"/>
        <v>8.1389039609332612E-3</v>
      </c>
    </row>
    <row r="12" spans="1:10">
      <c r="A12" s="4" t="s">
        <v>47</v>
      </c>
      <c r="B12" s="4" t="s">
        <v>58</v>
      </c>
      <c r="C12" s="78">
        <v>5706</v>
      </c>
      <c r="D12" s="79">
        <v>86</v>
      </c>
      <c r="E12" s="80">
        <f t="shared" si="0"/>
        <v>1.5071854188573432E-2</v>
      </c>
    </row>
    <row r="13" spans="1:10">
      <c r="A13" s="4" t="s">
        <v>43</v>
      </c>
      <c r="B13" s="4" t="s">
        <v>59</v>
      </c>
      <c r="C13" s="78">
        <v>7226</v>
      </c>
      <c r="D13" s="79">
        <v>142</v>
      </c>
      <c r="E13" s="80">
        <f t="shared" si="0"/>
        <v>1.9651259341267643E-2</v>
      </c>
    </row>
    <row r="14" spans="1:10">
      <c r="A14" s="4" t="s">
        <v>43</v>
      </c>
      <c r="B14" s="4" t="s">
        <v>60</v>
      </c>
      <c r="C14" s="78">
        <v>2317</v>
      </c>
      <c r="D14" s="79">
        <v>115</v>
      </c>
      <c r="E14" s="80">
        <f t="shared" si="0"/>
        <v>4.9633146309883469E-2</v>
      </c>
    </row>
    <row r="15" spans="1:10">
      <c r="A15" s="4" t="s">
        <v>49</v>
      </c>
      <c r="B15" s="4" t="s">
        <v>61</v>
      </c>
      <c r="C15" s="78">
        <v>1991</v>
      </c>
      <c r="D15" s="79">
        <v>133</v>
      </c>
      <c r="E15" s="80">
        <f t="shared" si="0"/>
        <v>6.6800602712204921E-2</v>
      </c>
    </row>
    <row r="16" spans="1:10">
      <c r="A16" s="4" t="s">
        <v>40</v>
      </c>
      <c r="B16" s="4" t="s">
        <v>62</v>
      </c>
      <c r="C16" s="78">
        <v>1637</v>
      </c>
      <c r="D16" s="79">
        <v>35</v>
      </c>
      <c r="E16" s="80">
        <f t="shared" si="0"/>
        <v>2.1380574221136223E-2</v>
      </c>
    </row>
    <row r="17" spans="1:5">
      <c r="A17" s="4" t="s">
        <v>49</v>
      </c>
      <c r="B17" s="4" t="s">
        <v>63</v>
      </c>
      <c r="C17" s="78">
        <v>32906</v>
      </c>
      <c r="D17" s="79">
        <v>949</v>
      </c>
      <c r="E17" s="80">
        <f t="shared" si="0"/>
        <v>2.883972527806479E-2</v>
      </c>
    </row>
    <row r="18" spans="1:5">
      <c r="A18" s="4" t="s">
        <v>40</v>
      </c>
      <c r="B18" s="4" t="s">
        <v>64</v>
      </c>
      <c r="C18" s="78">
        <v>54005</v>
      </c>
      <c r="D18" s="79">
        <v>4025</v>
      </c>
      <c r="E18" s="80">
        <f t="shared" si="0"/>
        <v>7.4530136098509392E-2</v>
      </c>
    </row>
    <row r="19" spans="1:5">
      <c r="A19" s="4" t="s">
        <v>49</v>
      </c>
      <c r="B19" s="4" t="s">
        <v>65</v>
      </c>
      <c r="C19" s="78">
        <v>7171</v>
      </c>
      <c r="D19" s="79">
        <v>252</v>
      </c>
      <c r="E19" s="80">
        <f t="shared" si="0"/>
        <v>3.5141542323246407E-2</v>
      </c>
    </row>
    <row r="20" spans="1:5">
      <c r="A20" s="4" t="s">
        <v>47</v>
      </c>
      <c r="B20" s="4" t="s">
        <v>66</v>
      </c>
      <c r="C20" s="78">
        <v>21491</v>
      </c>
      <c r="D20" s="79">
        <v>1381</v>
      </c>
      <c r="E20" s="80">
        <f t="shared" si="0"/>
        <v>6.425945744730352E-2</v>
      </c>
    </row>
    <row r="21" spans="1:5">
      <c r="A21" s="4" t="s">
        <v>43</v>
      </c>
      <c r="B21" s="4" t="s">
        <v>67</v>
      </c>
      <c r="C21" s="78">
        <v>4468</v>
      </c>
      <c r="D21" s="79">
        <v>50</v>
      </c>
      <c r="E21" s="80">
        <f t="shared" si="0"/>
        <v>1.1190689346463742E-2</v>
      </c>
    </row>
    <row r="22" spans="1:5">
      <c r="A22" s="4" t="s">
        <v>40</v>
      </c>
      <c r="B22" s="4" t="s">
        <v>68</v>
      </c>
      <c r="C22" s="78">
        <v>2176</v>
      </c>
      <c r="D22" s="79">
        <v>98</v>
      </c>
      <c r="E22" s="80">
        <f t="shared" si="0"/>
        <v>4.5036764705882353E-2</v>
      </c>
    </row>
    <row r="23" spans="1:5">
      <c r="A23" s="4" t="s">
        <v>49</v>
      </c>
      <c r="B23" s="4" t="s">
        <v>69</v>
      </c>
      <c r="C23" s="78">
        <v>847</v>
      </c>
      <c r="D23" s="79">
        <v>5</v>
      </c>
      <c r="E23" s="80">
        <f t="shared" si="0"/>
        <v>5.9031877213695395E-3</v>
      </c>
    </row>
    <row r="24" spans="1:5">
      <c r="A24" s="4" t="s">
        <v>40</v>
      </c>
      <c r="B24" s="4" t="s">
        <v>70</v>
      </c>
      <c r="C24" s="78">
        <v>6358</v>
      </c>
      <c r="D24" s="79">
        <v>383</v>
      </c>
      <c r="E24" s="80">
        <f t="shared" si="0"/>
        <v>6.0239068889587924E-2</v>
      </c>
    </row>
    <row r="25" spans="1:5">
      <c r="A25" s="4" t="s">
        <v>49</v>
      </c>
      <c r="B25" s="4" t="s">
        <v>71</v>
      </c>
      <c r="C25" s="78">
        <v>1145</v>
      </c>
      <c r="D25" s="79">
        <v>47</v>
      </c>
      <c r="E25" s="80">
        <f t="shared" si="0"/>
        <v>4.1048034934497817E-2</v>
      </c>
    </row>
    <row r="26" spans="1:5">
      <c r="A26" s="4" t="s">
        <v>43</v>
      </c>
      <c r="B26" s="4" t="s">
        <v>72</v>
      </c>
      <c r="C26" s="78">
        <v>4274</v>
      </c>
      <c r="D26" s="79">
        <v>149</v>
      </c>
      <c r="E26" s="80">
        <f t="shared" si="0"/>
        <v>3.4861956013102477E-2</v>
      </c>
    </row>
    <row r="27" spans="1:5">
      <c r="A27" s="4" t="s">
        <v>40</v>
      </c>
      <c r="B27" s="4" t="s">
        <v>73</v>
      </c>
      <c r="C27" s="78">
        <v>3432</v>
      </c>
      <c r="D27" s="79">
        <v>128</v>
      </c>
      <c r="E27" s="80">
        <f t="shared" si="0"/>
        <v>3.7296037296037296E-2</v>
      </c>
    </row>
    <row r="28" spans="1:5">
      <c r="A28" s="4" t="s">
        <v>47</v>
      </c>
      <c r="B28" s="4" t="s">
        <v>74</v>
      </c>
      <c r="C28" s="78">
        <v>1987</v>
      </c>
      <c r="D28" s="79">
        <v>45</v>
      </c>
      <c r="E28" s="80">
        <f t="shared" si="0"/>
        <v>2.264720684448918E-2</v>
      </c>
    </row>
    <row r="29" spans="1:5">
      <c r="A29" s="4" t="s">
        <v>49</v>
      </c>
      <c r="B29" s="4" t="s">
        <v>75</v>
      </c>
      <c r="C29" s="78">
        <v>5504</v>
      </c>
      <c r="D29" s="79">
        <v>63</v>
      </c>
      <c r="E29" s="80">
        <f t="shared" si="0"/>
        <v>1.1446220930232558E-2</v>
      </c>
    </row>
    <row r="30" spans="1:5">
      <c r="A30" s="4" t="s">
        <v>40</v>
      </c>
      <c r="B30" s="4" t="s">
        <v>76</v>
      </c>
      <c r="C30" s="78">
        <v>21755</v>
      </c>
      <c r="D30" s="79">
        <v>780</v>
      </c>
      <c r="E30" s="80">
        <f t="shared" si="0"/>
        <v>3.5853826706504249E-2</v>
      </c>
    </row>
    <row r="31" spans="1:5">
      <c r="A31" s="4" t="s">
        <v>40</v>
      </c>
      <c r="B31" s="4" t="s">
        <v>77</v>
      </c>
      <c r="C31" s="78">
        <v>3852</v>
      </c>
      <c r="D31" s="79">
        <v>6</v>
      </c>
      <c r="E31" s="80">
        <f t="shared" si="0"/>
        <v>1.557632398753894E-3</v>
      </c>
    </row>
    <row r="32" spans="1:5">
      <c r="A32" s="4" t="s">
        <v>40</v>
      </c>
      <c r="B32" s="4" t="s">
        <v>78</v>
      </c>
      <c r="C32" s="78">
        <v>2121</v>
      </c>
      <c r="D32" s="79">
        <v>32</v>
      </c>
      <c r="E32" s="80">
        <f t="shared" si="0"/>
        <v>1.5087223008015087E-2</v>
      </c>
    </row>
    <row r="33" spans="1:5">
      <c r="A33" s="4" t="s">
        <v>49</v>
      </c>
      <c r="B33" s="4" t="s">
        <v>79</v>
      </c>
      <c r="C33" s="78">
        <v>1400</v>
      </c>
      <c r="D33" s="79">
        <v>53</v>
      </c>
      <c r="E33" s="80">
        <f t="shared" si="0"/>
        <v>3.785714285714286E-2</v>
      </c>
    </row>
    <row r="34" spans="1:5">
      <c r="A34" s="4" t="s">
        <v>49</v>
      </c>
      <c r="B34" s="4" t="s">
        <v>80</v>
      </c>
      <c r="C34" s="78">
        <v>2560</v>
      </c>
      <c r="D34" s="79">
        <v>193</v>
      </c>
      <c r="E34" s="80">
        <f t="shared" si="0"/>
        <v>7.5390625000000003E-2</v>
      </c>
    </row>
    <row r="35" spans="1:5">
      <c r="A35" s="4" t="s">
        <v>49</v>
      </c>
      <c r="B35" s="4" t="s">
        <v>81</v>
      </c>
      <c r="C35" s="78">
        <v>2006</v>
      </c>
      <c r="D35" s="79">
        <v>5</v>
      </c>
      <c r="E35" s="80">
        <f t="shared" si="0"/>
        <v>2.4925224327018943E-3</v>
      </c>
    </row>
    <row r="36" spans="1:5">
      <c r="A36" s="4" t="s">
        <v>40</v>
      </c>
      <c r="B36" s="4" t="s">
        <v>82</v>
      </c>
      <c r="C36" s="78">
        <v>3214</v>
      </c>
      <c r="D36" s="79">
        <v>60</v>
      </c>
      <c r="E36" s="80">
        <f t="shared" si="0"/>
        <v>1.8668326073428748E-2</v>
      </c>
    </row>
    <row r="37" spans="1:5">
      <c r="A37" s="4" t="s">
        <v>49</v>
      </c>
      <c r="B37" s="4" t="s">
        <v>83</v>
      </c>
      <c r="C37" s="78">
        <v>6549</v>
      </c>
      <c r="D37" s="79">
        <v>74</v>
      </c>
      <c r="E37" s="80">
        <f t="shared" si="0"/>
        <v>1.1299435028248588E-2</v>
      </c>
    </row>
    <row r="38" spans="1:5">
      <c r="A38" s="4" t="s">
        <v>40</v>
      </c>
      <c r="B38" s="4" t="s">
        <v>84</v>
      </c>
      <c r="C38" s="78">
        <v>2389</v>
      </c>
      <c r="D38" s="79">
        <v>27</v>
      </c>
      <c r="E38" s="80">
        <f t="shared" si="0"/>
        <v>1.1301799916282964E-2</v>
      </c>
    </row>
    <row r="39" spans="1:5">
      <c r="A39" s="4" t="s">
        <v>49</v>
      </c>
      <c r="B39" s="4" t="s">
        <v>85</v>
      </c>
      <c r="C39" s="78">
        <v>4417</v>
      </c>
      <c r="D39" s="79">
        <v>6</v>
      </c>
      <c r="E39" s="80">
        <f t="shared" si="0"/>
        <v>1.3583880461851936E-3</v>
      </c>
    </row>
    <row r="40" spans="1:5">
      <c r="A40" s="4" t="s">
        <v>43</v>
      </c>
      <c r="B40" s="4" t="s">
        <v>86</v>
      </c>
      <c r="C40" s="78">
        <v>3734</v>
      </c>
      <c r="D40" s="79">
        <v>117</v>
      </c>
      <c r="E40" s="80">
        <f t="shared" si="0"/>
        <v>3.1333690412426354E-2</v>
      </c>
    </row>
    <row r="41" spans="1:5">
      <c r="A41" s="4" t="s">
        <v>49</v>
      </c>
      <c r="B41" s="4" t="s">
        <v>87</v>
      </c>
      <c r="C41" s="78">
        <v>2356</v>
      </c>
      <c r="D41" s="79">
        <v>247</v>
      </c>
      <c r="E41" s="80">
        <f t="shared" si="0"/>
        <v>0.10483870967741936</v>
      </c>
    </row>
    <row r="42" spans="1:5">
      <c r="A42" s="4" t="s">
        <v>40</v>
      </c>
      <c r="B42" s="4" t="s">
        <v>88</v>
      </c>
      <c r="C42" s="78">
        <v>3012</v>
      </c>
      <c r="D42" s="79">
        <v>75</v>
      </c>
      <c r="E42" s="80">
        <f t="shared" si="0"/>
        <v>2.4900398406374501E-2</v>
      </c>
    </row>
    <row r="43" spans="1:5">
      <c r="A43" s="4" t="s">
        <v>40</v>
      </c>
      <c r="B43" s="4" t="s">
        <v>89</v>
      </c>
      <c r="C43" s="78">
        <v>2471</v>
      </c>
      <c r="D43" s="79">
        <v>13</v>
      </c>
      <c r="E43" s="80">
        <f t="shared" si="0"/>
        <v>5.2610279239174423E-3</v>
      </c>
    </row>
    <row r="44" spans="1:5">
      <c r="A44" s="4" t="s">
        <v>47</v>
      </c>
      <c r="B44" s="4" t="s">
        <v>90</v>
      </c>
      <c r="C44" s="78">
        <v>21740</v>
      </c>
      <c r="D44" s="79">
        <v>442</v>
      </c>
      <c r="E44" s="80">
        <f t="shared" si="0"/>
        <v>2.0331186752529897E-2</v>
      </c>
    </row>
    <row r="45" spans="1:5">
      <c r="A45" s="4" t="s">
        <v>47</v>
      </c>
      <c r="B45" s="4" t="s">
        <v>91</v>
      </c>
      <c r="C45" s="78">
        <v>2524</v>
      </c>
      <c r="D45" s="79">
        <v>5</v>
      </c>
      <c r="E45" s="80">
        <f t="shared" si="0"/>
        <v>1.9809825673534074E-3</v>
      </c>
    </row>
    <row r="46" spans="1:5">
      <c r="A46" s="4" t="s">
        <v>49</v>
      </c>
      <c r="B46" s="4" t="s">
        <v>92</v>
      </c>
      <c r="C46" s="78">
        <v>7611</v>
      </c>
      <c r="D46" s="79">
        <v>198</v>
      </c>
      <c r="E46" s="80">
        <f t="shared" si="0"/>
        <v>2.6014978320851399E-2</v>
      </c>
    </row>
    <row r="47" spans="1:5">
      <c r="A47" s="4" t="s">
        <v>40</v>
      </c>
      <c r="B47" s="4" t="s">
        <v>93</v>
      </c>
      <c r="C47" s="78">
        <v>2879</v>
      </c>
      <c r="D47" s="79">
        <v>119</v>
      </c>
      <c r="E47" s="80">
        <f t="shared" si="0"/>
        <v>4.133379645710316E-2</v>
      </c>
    </row>
    <row r="48" spans="1:5">
      <c r="A48" s="4" t="s">
        <v>47</v>
      </c>
      <c r="B48" s="4" t="s">
        <v>94</v>
      </c>
      <c r="C48" s="78">
        <v>2476</v>
      </c>
      <c r="D48" s="79">
        <v>48</v>
      </c>
      <c r="E48" s="80">
        <f t="shared" si="0"/>
        <v>1.9386106623586429E-2</v>
      </c>
    </row>
    <row r="49" spans="1:5">
      <c r="A49" s="4" t="s">
        <v>49</v>
      </c>
      <c r="B49" s="4" t="s">
        <v>95</v>
      </c>
      <c r="C49" s="78">
        <v>5077</v>
      </c>
      <c r="D49" s="79">
        <v>81</v>
      </c>
      <c r="E49" s="80">
        <f t="shared" si="0"/>
        <v>1.5954303722670867E-2</v>
      </c>
    </row>
    <row r="50" spans="1:5">
      <c r="A50" s="4" t="s">
        <v>43</v>
      </c>
      <c r="B50" s="4" t="s">
        <v>96</v>
      </c>
      <c r="C50" s="78">
        <v>3304</v>
      </c>
      <c r="D50" s="79">
        <v>179</v>
      </c>
      <c r="E50" s="80">
        <f t="shared" si="0"/>
        <v>5.4176755447941892E-2</v>
      </c>
    </row>
    <row r="51" spans="1:5">
      <c r="A51" s="4" t="s">
        <v>43</v>
      </c>
      <c r="B51" s="4" t="s">
        <v>97</v>
      </c>
      <c r="C51" s="78">
        <v>1090</v>
      </c>
      <c r="D51" s="79">
        <v>4</v>
      </c>
      <c r="E51" s="80">
        <f t="shared" si="0"/>
        <v>3.669724770642202E-3</v>
      </c>
    </row>
    <row r="52" spans="1:5">
      <c r="A52" s="4" t="s">
        <v>49</v>
      </c>
      <c r="B52" s="4" t="s">
        <v>98</v>
      </c>
      <c r="C52" s="78">
        <v>3309</v>
      </c>
      <c r="D52" s="79">
        <v>45</v>
      </c>
      <c r="E52" s="80">
        <f t="shared" si="0"/>
        <v>1.3599274705349048E-2</v>
      </c>
    </row>
    <row r="53" spans="1:5">
      <c r="A53" s="4" t="s">
        <v>49</v>
      </c>
      <c r="B53" s="4" t="s">
        <v>99</v>
      </c>
      <c r="C53" s="78">
        <v>2780</v>
      </c>
      <c r="D53" s="79">
        <v>28</v>
      </c>
      <c r="E53" s="80">
        <f t="shared" si="0"/>
        <v>1.0071942446043165E-2</v>
      </c>
    </row>
    <row r="54" spans="1:5">
      <c r="A54" s="4" t="s">
        <v>43</v>
      </c>
      <c r="B54" s="4" t="s">
        <v>100</v>
      </c>
      <c r="C54" s="78">
        <v>8352</v>
      </c>
      <c r="D54" s="79">
        <v>182</v>
      </c>
      <c r="E54" s="80">
        <f t="shared" si="0"/>
        <v>2.1791187739463602E-2</v>
      </c>
    </row>
    <row r="55" spans="1:5">
      <c r="A55" s="4" t="s">
        <v>47</v>
      </c>
      <c r="B55" s="4" t="s">
        <v>101</v>
      </c>
      <c r="C55" s="78">
        <v>3687</v>
      </c>
      <c r="D55" s="79">
        <v>19</v>
      </c>
      <c r="E55" s="80">
        <f t="shared" si="0"/>
        <v>5.1532411174396529E-3</v>
      </c>
    </row>
    <row r="56" spans="1:5">
      <c r="A56" s="4" t="s">
        <v>43</v>
      </c>
      <c r="B56" s="4" t="s">
        <v>102</v>
      </c>
      <c r="C56" s="78">
        <v>3253</v>
      </c>
      <c r="D56" s="79">
        <v>90</v>
      </c>
      <c r="E56" s="80">
        <f t="shared" si="0"/>
        <v>2.7666769136181987E-2</v>
      </c>
    </row>
    <row r="57" spans="1:5">
      <c r="A57" s="4" t="s">
        <v>43</v>
      </c>
      <c r="B57" s="4" t="s">
        <v>103</v>
      </c>
      <c r="C57" s="78">
        <v>3762</v>
      </c>
      <c r="D57" s="79">
        <v>157</v>
      </c>
      <c r="E57" s="80">
        <f t="shared" si="0"/>
        <v>4.1733120680489101E-2</v>
      </c>
    </row>
    <row r="58" spans="1:5">
      <c r="A58" s="4" t="s">
        <v>49</v>
      </c>
      <c r="B58" s="4" t="s">
        <v>104</v>
      </c>
      <c r="C58" s="78">
        <v>3886</v>
      </c>
      <c r="D58" s="79">
        <v>81</v>
      </c>
      <c r="E58" s="80">
        <f t="shared" si="0"/>
        <v>2.0844055584148223E-2</v>
      </c>
    </row>
    <row r="59" spans="1:5">
      <c r="A59" s="4" t="s">
        <v>43</v>
      </c>
      <c r="B59" s="4" t="s">
        <v>105</v>
      </c>
      <c r="C59" s="78">
        <v>1330</v>
      </c>
      <c r="D59" s="79">
        <v>18</v>
      </c>
      <c r="E59" s="80">
        <f t="shared" si="0"/>
        <v>1.3533834586466165E-2</v>
      </c>
    </row>
    <row r="60" spans="1:5">
      <c r="A60" s="4" t="s">
        <v>49</v>
      </c>
      <c r="B60" s="4" t="s">
        <v>106</v>
      </c>
      <c r="C60" s="78">
        <v>2214</v>
      </c>
      <c r="D60" s="79">
        <v>23</v>
      </c>
      <c r="E60" s="80">
        <f t="shared" si="0"/>
        <v>1.038843721770551E-2</v>
      </c>
    </row>
    <row r="61" spans="1:5">
      <c r="A61" s="4" t="s">
        <v>47</v>
      </c>
      <c r="B61" s="4" t="s">
        <v>107</v>
      </c>
      <c r="C61" s="78">
        <v>3071</v>
      </c>
      <c r="D61" s="79">
        <v>51</v>
      </c>
      <c r="E61" s="80">
        <f t="shared" si="0"/>
        <v>1.6606968414197329E-2</v>
      </c>
    </row>
    <row r="62" spans="1:5">
      <c r="A62" s="4" t="s">
        <v>49</v>
      </c>
      <c r="B62" s="4" t="s">
        <v>108</v>
      </c>
      <c r="C62" s="78">
        <v>2232</v>
      </c>
      <c r="D62" s="79">
        <v>29</v>
      </c>
      <c r="E62" s="80">
        <f t="shared" si="0"/>
        <v>1.2992831541218637E-2</v>
      </c>
    </row>
    <row r="63" spans="1:5">
      <c r="A63" s="4" t="s">
        <v>40</v>
      </c>
      <c r="B63" s="4" t="s">
        <v>109</v>
      </c>
      <c r="C63" s="78">
        <v>2634</v>
      </c>
      <c r="D63" s="79">
        <v>31</v>
      </c>
      <c r="E63" s="80">
        <f t="shared" si="0"/>
        <v>1.1769172361427487E-2</v>
      </c>
    </row>
    <row r="64" spans="1:5">
      <c r="A64" s="4" t="s">
        <v>40</v>
      </c>
      <c r="B64" s="4" t="s">
        <v>110</v>
      </c>
      <c r="C64" s="78">
        <v>5552</v>
      </c>
      <c r="D64" s="79">
        <v>110</v>
      </c>
      <c r="E64" s="80">
        <f t="shared" si="0"/>
        <v>1.9812680115273776E-2</v>
      </c>
    </row>
    <row r="65" spans="1:10">
      <c r="A65" s="4" t="s">
        <v>40</v>
      </c>
      <c r="B65" s="4" t="s">
        <v>111</v>
      </c>
      <c r="C65" s="78">
        <v>4767</v>
      </c>
      <c r="D65" s="79">
        <v>136</v>
      </c>
      <c r="E65" s="80">
        <f t="shared" si="0"/>
        <v>2.852947346339417E-2</v>
      </c>
    </row>
    <row r="66" spans="1:10">
      <c r="A66" s="4" t="s">
        <v>47</v>
      </c>
      <c r="B66" s="4" t="s">
        <v>112</v>
      </c>
      <c r="C66" s="78">
        <v>1520</v>
      </c>
      <c r="D66" s="79">
        <v>20</v>
      </c>
      <c r="E66" s="80">
        <f t="shared" si="0"/>
        <v>1.3157894736842105E-2</v>
      </c>
    </row>
    <row r="67" spans="1:10">
      <c r="A67" s="4" t="s">
        <v>47</v>
      </c>
      <c r="B67" s="4" t="s">
        <v>113</v>
      </c>
      <c r="C67" s="78">
        <v>5456</v>
      </c>
      <c r="D67" s="79">
        <v>32</v>
      </c>
      <c r="E67" s="80">
        <f t="shared" ref="E67:E79" si="1">(D67/C67)</f>
        <v>5.8651026392961877E-3</v>
      </c>
    </row>
    <row r="68" spans="1:10">
      <c r="A68" s="4" t="s">
        <v>49</v>
      </c>
      <c r="B68" s="4" t="s">
        <v>114</v>
      </c>
      <c r="C68" s="78">
        <v>2456</v>
      </c>
      <c r="D68" s="79">
        <v>61</v>
      </c>
      <c r="E68" s="80">
        <f t="shared" si="1"/>
        <v>2.48371335504886E-2</v>
      </c>
    </row>
    <row r="69" spans="1:10">
      <c r="A69" s="4" t="s">
        <v>43</v>
      </c>
      <c r="B69" s="4" t="s">
        <v>115</v>
      </c>
      <c r="C69" s="78">
        <v>17649</v>
      </c>
      <c r="D69" s="79">
        <v>888</v>
      </c>
      <c r="E69" s="80">
        <f t="shared" si="1"/>
        <v>5.0314465408805034E-2</v>
      </c>
    </row>
    <row r="70" spans="1:10">
      <c r="A70" s="4" t="s">
        <v>47</v>
      </c>
      <c r="B70" s="4" t="s">
        <v>116</v>
      </c>
      <c r="C70" s="78">
        <v>2370</v>
      </c>
      <c r="D70" s="79">
        <v>50</v>
      </c>
      <c r="E70" s="80">
        <f t="shared" si="1"/>
        <v>2.1097046413502109E-2</v>
      </c>
    </row>
    <row r="71" spans="1:10">
      <c r="A71" s="4" t="s">
        <v>40</v>
      </c>
      <c r="B71" s="4" t="s">
        <v>117</v>
      </c>
      <c r="C71" s="78">
        <v>66481</v>
      </c>
      <c r="D71" s="79">
        <v>5656</v>
      </c>
      <c r="E71" s="80">
        <f t="shared" si="1"/>
        <v>8.5076939275883334E-2</v>
      </c>
    </row>
    <row r="72" spans="1:10">
      <c r="A72" s="4" t="s">
        <v>47</v>
      </c>
      <c r="B72" s="4" t="s">
        <v>118</v>
      </c>
      <c r="C72" s="78">
        <v>3097</v>
      </c>
      <c r="D72" s="79">
        <v>78</v>
      </c>
      <c r="E72" s="80">
        <f t="shared" si="1"/>
        <v>2.5185663545366485E-2</v>
      </c>
    </row>
    <row r="73" spans="1:10">
      <c r="A73" s="4" t="s">
        <v>49</v>
      </c>
      <c r="B73" s="4" t="s">
        <v>119</v>
      </c>
      <c r="C73" s="78">
        <v>3365</v>
      </c>
      <c r="D73" s="79">
        <v>80</v>
      </c>
      <c r="E73" s="80">
        <f t="shared" si="1"/>
        <v>2.3774145616641901E-2</v>
      </c>
    </row>
    <row r="74" spans="1:10">
      <c r="A74" s="4" t="s">
        <v>40</v>
      </c>
      <c r="B74" s="4" t="s">
        <v>120</v>
      </c>
      <c r="C74" s="78">
        <v>3766</v>
      </c>
      <c r="D74" s="79">
        <v>145</v>
      </c>
      <c r="E74" s="80">
        <f t="shared" si="1"/>
        <v>3.8502389803505045E-2</v>
      </c>
    </row>
    <row r="75" spans="1:10">
      <c r="A75" s="4" t="s">
        <v>40</v>
      </c>
      <c r="B75" s="4" t="s">
        <v>121</v>
      </c>
      <c r="C75" s="78">
        <v>9758</v>
      </c>
      <c r="D75" s="79">
        <v>645</v>
      </c>
      <c r="E75" s="80">
        <f t="shared" si="1"/>
        <v>6.609961057593769E-2</v>
      </c>
    </row>
    <row r="76" spans="1:10">
      <c r="A76" s="4" t="s">
        <v>43</v>
      </c>
      <c r="B76" s="4" t="s">
        <v>122</v>
      </c>
      <c r="C76" s="78">
        <v>1510</v>
      </c>
      <c r="D76" s="79">
        <v>57</v>
      </c>
      <c r="E76" s="80">
        <f t="shared" si="1"/>
        <v>3.7748344370860928E-2</v>
      </c>
    </row>
    <row r="77" spans="1:10">
      <c r="A77" s="4" t="s">
        <v>47</v>
      </c>
      <c r="B77" s="4" t="s">
        <v>123</v>
      </c>
      <c r="C77" s="78">
        <v>2160</v>
      </c>
      <c r="D77" s="79">
        <v>49</v>
      </c>
      <c r="E77" s="80">
        <f t="shared" si="1"/>
        <v>2.2685185185185187E-2</v>
      </c>
    </row>
    <row r="78" spans="1:10">
      <c r="A78" s="4" t="s">
        <v>40</v>
      </c>
      <c r="B78" s="4" t="s">
        <v>124</v>
      </c>
      <c r="C78" s="78">
        <v>81049</v>
      </c>
      <c r="D78" s="79">
        <v>4238</v>
      </c>
      <c r="E78" s="80">
        <f t="shared" si="1"/>
        <v>5.2289355821786822E-2</v>
      </c>
      <c r="J78" t="s">
        <v>0</v>
      </c>
    </row>
    <row r="79" spans="1:10">
      <c r="A79" s="4" t="s">
        <v>40</v>
      </c>
      <c r="B79" s="4" t="s">
        <v>125</v>
      </c>
      <c r="C79" s="78">
        <v>64805</v>
      </c>
      <c r="D79" s="79">
        <v>3874</v>
      </c>
      <c r="E79" s="80">
        <f t="shared" si="1"/>
        <v>5.9779338014042123E-2</v>
      </c>
    </row>
    <row r="80" spans="1:10">
      <c r="C80" s="81"/>
      <c r="J80" t="s">
        <v>0</v>
      </c>
    </row>
    <row r="81" spans="1:37">
      <c r="B81" s="6" t="s">
        <v>126</v>
      </c>
      <c r="C81" s="82">
        <f>SUMIF($A$2:$A$79,"Norte",C$2:C$79)</f>
        <v>64626</v>
      </c>
      <c r="D81" s="83">
        <f>SUMIF($A$2:$A$79,"Norte",D$2:D$79)</f>
        <v>2156</v>
      </c>
      <c r="E81" s="84">
        <f>D81/C81</f>
        <v>3.3361185900411601E-2</v>
      </c>
    </row>
    <row r="82" spans="1:37">
      <c r="B82" s="6" t="s">
        <v>127</v>
      </c>
      <c r="C82" s="82">
        <f>SUMIF($A$2:$A$79,"Central",C$2:C$79)</f>
        <v>80477</v>
      </c>
      <c r="D82" s="83">
        <f>SUMIF($A$2:$A$79,"Central",D$2:D$79)</f>
        <v>2333</v>
      </c>
      <c r="E82" s="84">
        <f t="shared" ref="E82:E85" si="2">D82/C82</f>
        <v>2.8989649216546343E-2</v>
      </c>
      <c r="P82" t="s">
        <v>0</v>
      </c>
    </row>
    <row r="83" spans="1:37">
      <c r="B83" s="6" t="s">
        <v>128</v>
      </c>
      <c r="C83" s="82">
        <f>SUMIF($A$2:$A$79,"Metropolitana",C$2:C$79)</f>
        <v>367065</v>
      </c>
      <c r="D83" s="83">
        <f>SUMIF($A$2:$A$79,"Metropolitana",D$2:D$79)</f>
        <v>21399</v>
      </c>
      <c r="E83" s="84">
        <f t="shared" si="2"/>
        <v>5.8297576723468594E-2</v>
      </c>
    </row>
    <row r="84" spans="1:37">
      <c r="B84" s="6" t="s">
        <v>129</v>
      </c>
      <c r="C84" s="82">
        <f>SUMIF($A$2:$A$79,"sul",C$2:C$79)</f>
        <v>119230</v>
      </c>
      <c r="D84" s="83">
        <f>SUMIF($A$2:$A$79,"Sul",D$2:D$79)</f>
        <v>3455</v>
      </c>
      <c r="E84" s="84">
        <f t="shared" si="2"/>
        <v>2.8977606307137464E-2</v>
      </c>
    </row>
    <row r="85" spans="1:37">
      <c r="B85" s="2" t="s">
        <v>130</v>
      </c>
      <c r="C85" s="85">
        <f>SUM(C2:C79)</f>
        <v>631398</v>
      </c>
      <c r="D85" s="86">
        <f>SUM(D81:D84)</f>
        <v>29343</v>
      </c>
      <c r="E85" s="87">
        <f t="shared" si="2"/>
        <v>4.6473064532988703E-2</v>
      </c>
      <c r="I85" s="262" t="s">
        <v>0</v>
      </c>
    </row>
    <row r="86" spans="1:37">
      <c r="B86" s="349" t="s">
        <v>131</v>
      </c>
      <c r="C86" s="375"/>
      <c r="D86" s="350"/>
      <c r="E86" s="88">
        <f>COUNTIF(E2:E79,"&gt;=0,90")/78</f>
        <v>0</v>
      </c>
    </row>
    <row r="87" spans="1:37">
      <c r="B87" s="89"/>
      <c r="C87" s="89"/>
      <c r="D87" s="89"/>
      <c r="E87" s="90"/>
    </row>
    <row r="88" spans="1:37">
      <c r="B88" s="89"/>
      <c r="C88" s="89"/>
      <c r="D88" s="89"/>
      <c r="E88" s="90"/>
    </row>
    <row r="89" spans="1:37">
      <c r="B89" s="89"/>
      <c r="C89" s="89"/>
      <c r="D89" s="89"/>
      <c r="E89" s="90"/>
    </row>
    <row r="91" spans="1:37" s="187" customFormat="1">
      <c r="A91" s="176" t="s">
        <v>228</v>
      </c>
      <c r="B91" s="177"/>
      <c r="C91" s="177"/>
      <c r="D91" s="177"/>
      <c r="E91" s="177"/>
      <c r="F91" s="177" t="s">
        <v>0</v>
      </c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Q91" s="178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8"/>
      <c r="AC91" s="180"/>
      <c r="AD91" s="178"/>
      <c r="AE91" s="178"/>
      <c r="AF91" s="178"/>
      <c r="AG91" s="178"/>
      <c r="AH91" s="181"/>
      <c r="AI91" s="181"/>
      <c r="AJ91" s="181"/>
      <c r="AK91" s="182"/>
    </row>
    <row r="92" spans="1:37" s="185" customFormat="1">
      <c r="A92" s="273" t="s">
        <v>229</v>
      </c>
      <c r="B92" s="274"/>
      <c r="C92" s="274"/>
      <c r="D92" s="274"/>
      <c r="E92" s="275"/>
      <c r="F92" s="275"/>
      <c r="G92" s="275"/>
      <c r="H92" s="275"/>
      <c r="I92" s="275"/>
      <c r="J92" s="275"/>
      <c r="K92" s="275"/>
      <c r="L92" s="275"/>
      <c r="V92" s="276"/>
    </row>
    <row r="93" spans="1:37" s="185" customFormat="1">
      <c r="A93" s="273" t="s">
        <v>184</v>
      </c>
      <c r="B93" s="274"/>
      <c r="C93" s="274"/>
      <c r="D93" s="274"/>
      <c r="E93" s="275"/>
      <c r="F93" s="275"/>
      <c r="G93" s="275"/>
      <c r="H93" s="275"/>
      <c r="I93" s="275"/>
      <c r="J93" s="275"/>
      <c r="K93" s="275"/>
      <c r="L93" s="275"/>
      <c r="V93" s="276"/>
    </row>
    <row r="94" spans="1:37" s="186" customFormat="1">
      <c r="A94" s="277" t="s">
        <v>220</v>
      </c>
      <c r="B94" s="278"/>
      <c r="C94" s="278"/>
      <c r="D94" s="279"/>
      <c r="E94" s="279"/>
      <c r="F94" s="185"/>
      <c r="G94" s="185"/>
    </row>
    <row r="95" spans="1:37" s="185" customFormat="1">
      <c r="A95" s="286" t="s">
        <v>133</v>
      </c>
      <c r="B95" s="278"/>
      <c r="C95" s="280"/>
      <c r="D95" s="281"/>
      <c r="E95" s="275"/>
      <c r="F95" s="275"/>
      <c r="G95" s="275"/>
      <c r="H95" s="275"/>
      <c r="I95" s="275"/>
      <c r="J95" s="275"/>
      <c r="K95" s="275"/>
      <c r="L95" s="275"/>
      <c r="V95" s="276"/>
    </row>
    <row r="96" spans="1:37" s="185" customFormat="1">
      <c r="A96" s="194" t="s">
        <v>134</v>
      </c>
      <c r="B96" s="282"/>
      <c r="C96" s="283"/>
      <c r="D96" s="196"/>
      <c r="E96" s="284"/>
      <c r="F96" s="284"/>
      <c r="G96" s="284"/>
      <c r="H96" s="284"/>
      <c r="I96" s="284"/>
      <c r="J96" s="284"/>
      <c r="K96" s="284"/>
      <c r="L96" s="284"/>
      <c r="M96" s="197"/>
      <c r="N96" s="197"/>
      <c r="O96" s="197"/>
      <c r="P96" s="197"/>
      <c r="Q96" s="197"/>
      <c r="R96" s="197"/>
      <c r="S96" s="197"/>
      <c r="T96" s="197"/>
      <c r="U96" s="197"/>
      <c r="V96" s="285"/>
    </row>
    <row r="97" spans="1:38">
      <c r="A97" s="93"/>
      <c r="B97" s="92"/>
      <c r="C97" s="94"/>
      <c r="D97" s="95"/>
      <c r="E97" s="91"/>
      <c r="F97" s="91"/>
      <c r="G97" s="91"/>
      <c r="H97" s="91"/>
      <c r="I97" s="91"/>
      <c r="J97" s="91"/>
      <c r="K97" s="91"/>
      <c r="L97" s="91"/>
    </row>
    <row r="98" spans="1:38">
      <c r="A98" s="93"/>
      <c r="B98" s="92"/>
      <c r="C98" s="94"/>
      <c r="D98" s="95"/>
      <c r="E98" s="91"/>
      <c r="F98" s="91"/>
      <c r="G98" s="91"/>
      <c r="H98" s="91"/>
      <c r="I98" s="91"/>
      <c r="J98" s="91"/>
      <c r="K98" s="91"/>
      <c r="L98" s="91"/>
    </row>
    <row r="99" spans="1:38">
      <c r="A99" s="93"/>
      <c r="B99" s="92"/>
      <c r="C99" s="94"/>
      <c r="D99" s="95"/>
      <c r="E99" s="91"/>
      <c r="F99" s="91"/>
      <c r="G99" s="91"/>
      <c r="H99" s="91"/>
      <c r="I99" s="91"/>
      <c r="J99" s="91"/>
      <c r="K99" s="91"/>
      <c r="L99" s="91"/>
    </row>
    <row r="100" spans="1:38" s="96" customFormat="1" ht="12" customHeigh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customSheetViews>
    <customSheetView guid="{9EFA0E2E-4423-4194-BE85-A51AF61C76D7}" showGridLines="0">
      <selection activeCell="I8" sqref="I8"/>
      <pageMargins left="0" right="0" top="0" bottom="0" header="0" footer="0"/>
      <pageSetup paperSize="9" orientation="portrait"/>
    </customSheetView>
  </customSheetViews>
  <mergeCells count="1">
    <mergeCell ref="B86:D86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4506668294322"/>
  </sheetPr>
  <dimension ref="A1:AK108"/>
  <sheetViews>
    <sheetView workbookViewId="0">
      <pane ySplit="1" topLeftCell="A83" activePane="bottomLeft" state="frozen"/>
      <selection activeCell="B109" sqref="B109"/>
      <selection pane="bottomLeft" activeCell="I72" sqref="I72"/>
    </sheetView>
  </sheetViews>
  <sheetFormatPr defaultColWidth="9.140625" defaultRowHeight="15"/>
  <cols>
    <col min="1" max="2" width="25.42578125" style="14" customWidth="1"/>
    <col min="3" max="4" width="25.42578125" style="16" customWidth="1"/>
    <col min="5" max="5" width="9.140625" style="15"/>
    <col min="6" max="6" width="10.5703125" style="15" customWidth="1"/>
    <col min="7" max="16384" width="9.140625" style="14"/>
  </cols>
  <sheetData>
    <row r="1" spans="1:14" ht="40.5" customHeight="1">
      <c r="A1" s="63" t="s">
        <v>5</v>
      </c>
      <c r="B1" s="64" t="s">
        <v>6</v>
      </c>
      <c r="C1" s="328" t="s">
        <v>185</v>
      </c>
      <c r="D1" s="328" t="s">
        <v>186</v>
      </c>
    </row>
    <row r="2" spans="1:14">
      <c r="A2" s="65" t="s">
        <v>40</v>
      </c>
      <c r="B2" s="66" t="s">
        <v>41</v>
      </c>
      <c r="C2" s="329">
        <v>736</v>
      </c>
      <c r="D2" s="47">
        <v>49.230769230769234</v>
      </c>
    </row>
    <row r="3" spans="1:14">
      <c r="A3" s="68" t="s">
        <v>43</v>
      </c>
      <c r="B3" s="69" t="s">
        <v>44</v>
      </c>
      <c r="C3" s="329">
        <v>463</v>
      </c>
      <c r="D3" s="47">
        <v>75.571273122959724</v>
      </c>
    </row>
    <row r="4" spans="1:14">
      <c r="A4" s="68" t="s">
        <v>47</v>
      </c>
      <c r="B4" s="69" t="s">
        <v>48</v>
      </c>
      <c r="C4" s="329">
        <v>376</v>
      </c>
      <c r="D4" s="47">
        <v>79.830148619957541</v>
      </c>
    </row>
    <row r="5" spans="1:14">
      <c r="A5" s="68" t="s">
        <v>49</v>
      </c>
      <c r="B5" s="69" t="s">
        <v>50</v>
      </c>
      <c r="C5" s="329">
        <v>1048</v>
      </c>
      <c r="D5" s="47">
        <v>85.064935064935071</v>
      </c>
    </row>
    <row r="6" spans="1:14">
      <c r="A6" s="68" t="s">
        <v>49</v>
      </c>
      <c r="B6" s="69" t="s">
        <v>51</v>
      </c>
      <c r="C6" s="329">
        <v>403</v>
      </c>
      <c r="D6" s="47">
        <v>69.046259280411178</v>
      </c>
    </row>
    <row r="7" spans="1:14">
      <c r="A7" s="68" t="s">
        <v>47</v>
      </c>
      <c r="B7" s="69" t="s">
        <v>52</v>
      </c>
      <c r="C7" s="329">
        <v>364</v>
      </c>
      <c r="D7" s="47">
        <v>95.454545454545453</v>
      </c>
    </row>
    <row r="8" spans="1:14">
      <c r="A8" s="68" t="s">
        <v>49</v>
      </c>
      <c r="B8" s="69" t="s">
        <v>53</v>
      </c>
      <c r="C8" s="329">
        <v>1325</v>
      </c>
      <c r="D8" s="47">
        <v>95.852423438630339</v>
      </c>
    </row>
    <row r="9" spans="1:14">
      <c r="A9" s="68" t="s">
        <v>49</v>
      </c>
      <c r="B9" s="69" t="s">
        <v>54</v>
      </c>
      <c r="C9" s="329">
        <v>154</v>
      </c>
      <c r="D9" s="47">
        <v>45.652173913043477</v>
      </c>
      <c r="N9" s="14" t="s">
        <v>0</v>
      </c>
    </row>
    <row r="10" spans="1:14">
      <c r="A10" s="68" t="s">
        <v>40</v>
      </c>
      <c r="B10" s="69" t="s">
        <v>55</v>
      </c>
      <c r="C10" s="329">
        <v>4705</v>
      </c>
      <c r="D10" s="47">
        <v>95.044104774089277</v>
      </c>
    </row>
    <row r="11" spans="1:14">
      <c r="A11" s="68" t="s">
        <v>49</v>
      </c>
      <c r="B11" s="69" t="s">
        <v>56</v>
      </c>
      <c r="C11" s="329">
        <v>468</v>
      </c>
      <c r="D11" s="47">
        <v>99.433427762039656</v>
      </c>
    </row>
    <row r="12" spans="1:14">
      <c r="A12" s="68" t="s">
        <v>47</v>
      </c>
      <c r="B12" s="69" t="s">
        <v>58</v>
      </c>
      <c r="C12" s="329">
        <v>1133</v>
      </c>
      <c r="D12" s="47">
        <v>81.14108379088087</v>
      </c>
    </row>
    <row r="13" spans="1:14">
      <c r="A13" s="68" t="s">
        <v>43</v>
      </c>
      <c r="B13" s="69" t="s">
        <v>59</v>
      </c>
      <c r="C13" s="329">
        <v>1571</v>
      </c>
      <c r="D13" s="47">
        <v>74.173748819641176</v>
      </c>
    </row>
    <row r="14" spans="1:14">
      <c r="A14" s="68" t="s">
        <v>43</v>
      </c>
      <c r="B14" s="69" t="s">
        <v>60</v>
      </c>
      <c r="C14" s="329">
        <v>476</v>
      </c>
      <c r="D14" s="47">
        <v>73.08085977482088</v>
      </c>
    </row>
    <row r="15" spans="1:14">
      <c r="A15" s="68" t="s">
        <v>49</v>
      </c>
      <c r="B15" s="69" t="s">
        <v>61</v>
      </c>
      <c r="C15" s="329">
        <v>420</v>
      </c>
      <c r="D15" s="47">
        <v>86.83666436940041</v>
      </c>
    </row>
    <row r="16" spans="1:14">
      <c r="A16" s="68" t="s">
        <v>40</v>
      </c>
      <c r="B16" s="69" t="s">
        <v>62</v>
      </c>
      <c r="C16" s="329">
        <v>681</v>
      </c>
      <c r="D16" s="47">
        <v>98.93462469733656</v>
      </c>
    </row>
    <row r="17" spans="1:4">
      <c r="A17" s="68" t="s">
        <v>49</v>
      </c>
      <c r="B17" s="69" t="s">
        <v>63</v>
      </c>
      <c r="C17" s="329">
        <v>6604</v>
      </c>
      <c r="D17" s="47">
        <v>79.851678690903242</v>
      </c>
    </row>
    <row r="18" spans="1:4">
      <c r="A18" s="68" t="s">
        <v>40</v>
      </c>
      <c r="B18" s="69" t="s">
        <v>64</v>
      </c>
      <c r="C18" s="329">
        <v>15382</v>
      </c>
      <c r="D18" s="47">
        <v>84.836562856197361</v>
      </c>
    </row>
    <row r="19" spans="1:4">
      <c r="A19" s="68" t="s">
        <v>49</v>
      </c>
      <c r="B19" s="69" t="s">
        <v>65</v>
      </c>
      <c r="C19" s="329">
        <v>1286</v>
      </c>
      <c r="D19" s="47">
        <v>88.425395370158157</v>
      </c>
    </row>
    <row r="20" spans="1:4">
      <c r="A20" s="68" t="s">
        <v>47</v>
      </c>
      <c r="B20" s="69" t="s">
        <v>66</v>
      </c>
      <c r="C20" s="329">
        <v>4098</v>
      </c>
      <c r="D20" s="47">
        <v>80.574125049154546</v>
      </c>
    </row>
    <row r="21" spans="1:4">
      <c r="A21" s="68" t="s">
        <v>43</v>
      </c>
      <c r="B21" s="69" t="s">
        <v>67</v>
      </c>
      <c r="C21" s="329">
        <v>1108</v>
      </c>
      <c r="D21" s="47">
        <v>69.423558897243112</v>
      </c>
    </row>
    <row r="22" spans="1:4">
      <c r="A22" s="68" t="s">
        <v>40</v>
      </c>
      <c r="B22" s="69" t="s">
        <v>68</v>
      </c>
      <c r="C22" s="329">
        <v>495</v>
      </c>
      <c r="D22" s="47">
        <v>91.104294478527621</v>
      </c>
    </row>
    <row r="23" spans="1:4">
      <c r="A23" s="68" t="s">
        <v>49</v>
      </c>
      <c r="B23" s="69" t="s">
        <v>69</v>
      </c>
      <c r="C23" s="329">
        <v>187</v>
      </c>
      <c r="D23" s="47">
        <v>75</v>
      </c>
    </row>
    <row r="24" spans="1:4">
      <c r="A24" s="68" t="s">
        <v>40</v>
      </c>
      <c r="B24" s="69" t="s">
        <v>70</v>
      </c>
      <c r="C24" s="329">
        <v>1382</v>
      </c>
      <c r="D24" s="47">
        <v>87.78318865128098</v>
      </c>
    </row>
    <row r="25" spans="1:4">
      <c r="A25" s="68" t="s">
        <v>49</v>
      </c>
      <c r="B25" s="69" t="s">
        <v>71</v>
      </c>
      <c r="C25" s="329">
        <v>275</v>
      </c>
      <c r="D25" s="47">
        <v>79.174664107485597</v>
      </c>
    </row>
    <row r="26" spans="1:4">
      <c r="A26" s="68" t="s">
        <v>43</v>
      </c>
      <c r="B26" s="69" t="s">
        <v>72</v>
      </c>
      <c r="C26" s="329">
        <v>711</v>
      </c>
      <c r="D26" s="47">
        <v>67.628408370323385</v>
      </c>
    </row>
    <row r="27" spans="1:4">
      <c r="A27" s="68" t="s">
        <v>40</v>
      </c>
      <c r="B27" s="69" t="s">
        <v>73</v>
      </c>
      <c r="C27" s="329">
        <v>887</v>
      </c>
      <c r="D27" s="47">
        <v>101.41006097560977</v>
      </c>
    </row>
    <row r="28" spans="1:4">
      <c r="A28" s="68" t="s">
        <v>47</v>
      </c>
      <c r="B28" s="69" t="s">
        <v>74</v>
      </c>
      <c r="C28" s="329">
        <v>425</v>
      </c>
      <c r="D28" s="47">
        <v>83.716349310571232</v>
      </c>
    </row>
    <row r="29" spans="1:4">
      <c r="A29" s="68" t="s">
        <v>49</v>
      </c>
      <c r="B29" s="69" t="s">
        <v>75</v>
      </c>
      <c r="C29" s="329">
        <v>1139</v>
      </c>
      <c r="D29" s="47">
        <v>82.896652110625908</v>
      </c>
    </row>
    <row r="30" spans="1:4">
      <c r="A30" s="68" t="s">
        <v>40</v>
      </c>
      <c r="B30" s="69" t="s">
        <v>76</v>
      </c>
      <c r="C30" s="329">
        <v>5180</v>
      </c>
      <c r="D30" s="47">
        <v>86.10849448661827</v>
      </c>
    </row>
    <row r="31" spans="1:4">
      <c r="A31" s="68" t="s">
        <v>40</v>
      </c>
      <c r="B31" s="69" t="s">
        <v>77</v>
      </c>
      <c r="C31" s="329">
        <v>890</v>
      </c>
      <c r="D31" s="47">
        <v>69.913589945011779</v>
      </c>
    </row>
    <row r="32" spans="1:4">
      <c r="A32" s="68" t="s">
        <v>40</v>
      </c>
      <c r="B32" s="69" t="s">
        <v>78</v>
      </c>
      <c r="C32" s="329">
        <v>502</v>
      </c>
      <c r="D32" s="47">
        <v>96.414852752880904</v>
      </c>
    </row>
    <row r="33" spans="1:4">
      <c r="A33" s="68" t="s">
        <v>49</v>
      </c>
      <c r="B33" s="69" t="s">
        <v>79</v>
      </c>
      <c r="C33" s="329">
        <v>501</v>
      </c>
      <c r="D33" s="47">
        <v>96.038338658146955</v>
      </c>
    </row>
    <row r="34" spans="1:4">
      <c r="A34" s="68" t="s">
        <v>49</v>
      </c>
      <c r="B34" s="69" t="s">
        <v>80</v>
      </c>
      <c r="C34" s="329">
        <v>445</v>
      </c>
      <c r="D34" s="47">
        <v>94.815340909090921</v>
      </c>
    </row>
    <row r="35" spans="1:4">
      <c r="A35" s="68" t="s">
        <v>49</v>
      </c>
      <c r="B35" s="69" t="s">
        <v>81</v>
      </c>
      <c r="C35" s="329">
        <v>547</v>
      </c>
      <c r="D35" s="47">
        <v>78.932178932178928</v>
      </c>
    </row>
    <row r="36" spans="1:4">
      <c r="A36" s="68" t="s">
        <v>40</v>
      </c>
      <c r="B36" s="69" t="s">
        <v>82</v>
      </c>
      <c r="C36" s="329">
        <v>378</v>
      </c>
      <c r="D36" s="47">
        <v>67.5</v>
      </c>
    </row>
    <row r="37" spans="1:4">
      <c r="A37" s="68" t="s">
        <v>49</v>
      </c>
      <c r="B37" s="69" t="s">
        <v>83</v>
      </c>
      <c r="C37" s="329">
        <v>1712</v>
      </c>
      <c r="D37" s="47">
        <v>80.363010483492431</v>
      </c>
    </row>
    <row r="38" spans="1:4">
      <c r="A38" s="68" t="s">
        <v>40</v>
      </c>
      <c r="B38" s="69" t="s">
        <v>84</v>
      </c>
      <c r="C38" s="329">
        <v>290</v>
      </c>
      <c r="D38" s="47">
        <v>73.916737468139331</v>
      </c>
    </row>
    <row r="39" spans="1:4">
      <c r="A39" s="68" t="s">
        <v>49</v>
      </c>
      <c r="B39" s="69" t="s">
        <v>85</v>
      </c>
      <c r="C39" s="329">
        <v>1009</v>
      </c>
      <c r="D39" s="47">
        <v>70.069444444444443</v>
      </c>
    </row>
    <row r="40" spans="1:4">
      <c r="A40" s="68" t="s">
        <v>43</v>
      </c>
      <c r="B40" s="69" t="s">
        <v>86</v>
      </c>
      <c r="C40" s="329">
        <v>1353</v>
      </c>
      <c r="D40" s="47">
        <v>81.884204155739354</v>
      </c>
    </row>
    <row r="41" spans="1:4">
      <c r="A41" s="68" t="s">
        <v>49</v>
      </c>
      <c r="B41" s="69" t="s">
        <v>87</v>
      </c>
      <c r="C41" s="329">
        <v>498</v>
      </c>
      <c r="D41" s="47">
        <v>96.387096774193537</v>
      </c>
    </row>
    <row r="42" spans="1:4">
      <c r="A42" s="68" t="s">
        <v>40</v>
      </c>
      <c r="B42" s="69" t="s">
        <v>88</v>
      </c>
      <c r="C42" s="329">
        <v>507</v>
      </c>
      <c r="D42" s="47">
        <v>84.359400998336113</v>
      </c>
    </row>
    <row r="43" spans="1:4">
      <c r="A43" s="68" t="s">
        <v>40</v>
      </c>
      <c r="B43" s="69" t="s">
        <v>89</v>
      </c>
      <c r="C43" s="329">
        <v>307</v>
      </c>
      <c r="D43" s="47">
        <v>69.719909159727479</v>
      </c>
    </row>
    <row r="44" spans="1:4">
      <c r="A44" s="68" t="s">
        <v>47</v>
      </c>
      <c r="B44" s="69" t="s">
        <v>90</v>
      </c>
      <c r="C44" s="329">
        <v>7570</v>
      </c>
      <c r="D44" s="47">
        <v>88.534560056138176</v>
      </c>
    </row>
    <row r="45" spans="1:4">
      <c r="A45" s="68" t="s">
        <v>47</v>
      </c>
      <c r="B45" s="69" t="s">
        <v>91</v>
      </c>
      <c r="C45" s="329">
        <v>627</v>
      </c>
      <c r="D45" s="47">
        <v>96.659815005138739</v>
      </c>
    </row>
    <row r="46" spans="1:4">
      <c r="A46" s="68" t="s">
        <v>49</v>
      </c>
      <c r="B46" s="69" t="s">
        <v>92</v>
      </c>
      <c r="C46" s="329">
        <v>1986</v>
      </c>
      <c r="D46" s="47">
        <v>96.438977015215301</v>
      </c>
    </row>
    <row r="47" spans="1:4">
      <c r="A47" s="68" t="s">
        <v>40</v>
      </c>
      <c r="B47" s="69" t="s">
        <v>93</v>
      </c>
      <c r="C47" s="329">
        <v>766</v>
      </c>
      <c r="D47" s="47">
        <v>90.153001176932136</v>
      </c>
    </row>
    <row r="48" spans="1:4">
      <c r="A48" s="68" t="s">
        <v>47</v>
      </c>
      <c r="B48" s="69" t="s">
        <v>94</v>
      </c>
      <c r="C48" s="329">
        <v>436</v>
      </c>
      <c r="D48" s="47">
        <v>85.658153241650297</v>
      </c>
    </row>
    <row r="49" spans="1:4">
      <c r="A49" s="68" t="s">
        <v>49</v>
      </c>
      <c r="B49" s="69" t="s">
        <v>95</v>
      </c>
      <c r="C49" s="329">
        <v>749</v>
      </c>
      <c r="D49" s="47">
        <v>70.483061480552081</v>
      </c>
    </row>
    <row r="50" spans="1:4">
      <c r="A50" s="68" t="s">
        <v>43</v>
      </c>
      <c r="B50" s="69" t="s">
        <v>96</v>
      </c>
      <c r="C50" s="329">
        <v>786</v>
      </c>
      <c r="D50" s="47">
        <v>82.103064066852355</v>
      </c>
    </row>
    <row r="51" spans="1:4">
      <c r="A51" s="68" t="s">
        <v>43</v>
      </c>
      <c r="B51" s="69" t="s">
        <v>97</v>
      </c>
      <c r="C51" s="329">
        <v>208</v>
      </c>
      <c r="D51" s="47">
        <v>89.526542324246776</v>
      </c>
    </row>
    <row r="52" spans="1:4">
      <c r="A52" s="68" t="s">
        <v>49</v>
      </c>
      <c r="B52" s="69" t="s">
        <v>98</v>
      </c>
      <c r="C52" s="329">
        <v>703</v>
      </c>
      <c r="D52" s="47">
        <v>82.254290171606868</v>
      </c>
    </row>
    <row r="53" spans="1:4">
      <c r="A53" s="68" t="s">
        <v>49</v>
      </c>
      <c r="B53" s="69" t="s">
        <v>99</v>
      </c>
      <c r="C53" s="329">
        <v>499</v>
      </c>
      <c r="D53" s="47">
        <v>82.117388919363677</v>
      </c>
    </row>
    <row r="54" spans="1:4">
      <c r="A54" s="68" t="s">
        <v>43</v>
      </c>
      <c r="B54" s="69" t="s">
        <v>100</v>
      </c>
      <c r="C54" s="329">
        <v>2099</v>
      </c>
      <c r="D54" s="47">
        <v>93.80306867272455</v>
      </c>
    </row>
    <row r="55" spans="1:4">
      <c r="A55" s="68" t="s">
        <v>47</v>
      </c>
      <c r="B55" s="69" t="s">
        <v>101</v>
      </c>
      <c r="C55" s="329">
        <v>694</v>
      </c>
      <c r="D55" s="47">
        <v>79.770114942528735</v>
      </c>
    </row>
    <row r="56" spans="1:4">
      <c r="A56" s="68" t="s">
        <v>43</v>
      </c>
      <c r="B56" s="69" t="s">
        <v>102</v>
      </c>
      <c r="C56" s="329">
        <v>1029</v>
      </c>
      <c r="D56" s="47">
        <v>89.712292938099395</v>
      </c>
    </row>
    <row r="57" spans="1:4">
      <c r="A57" s="68" t="s">
        <v>43</v>
      </c>
      <c r="B57" s="69" t="s">
        <v>103</v>
      </c>
      <c r="C57" s="329">
        <v>910</v>
      </c>
      <c r="D57" s="47">
        <v>70.342695181654221</v>
      </c>
    </row>
    <row r="58" spans="1:4">
      <c r="A58" s="68" t="s">
        <v>49</v>
      </c>
      <c r="B58" s="69" t="s">
        <v>104</v>
      </c>
      <c r="C58" s="329">
        <v>930</v>
      </c>
      <c r="D58" s="47">
        <v>93</v>
      </c>
    </row>
    <row r="59" spans="1:4">
      <c r="A59" s="68" t="s">
        <v>43</v>
      </c>
      <c r="B59" s="69" t="s">
        <v>105</v>
      </c>
      <c r="C59" s="329">
        <v>288</v>
      </c>
      <c r="D59" s="47">
        <v>79.48482060717572</v>
      </c>
    </row>
    <row r="60" spans="1:4">
      <c r="A60" s="68" t="s">
        <v>49</v>
      </c>
      <c r="B60" s="69" t="s">
        <v>106</v>
      </c>
      <c r="C60" s="329">
        <v>643</v>
      </c>
      <c r="D60" s="47">
        <v>96.161515453639069</v>
      </c>
    </row>
    <row r="61" spans="1:4">
      <c r="A61" s="68" t="s">
        <v>47</v>
      </c>
      <c r="B61" s="69" t="s">
        <v>107</v>
      </c>
      <c r="C61" s="329">
        <v>814</v>
      </c>
      <c r="D61" s="47">
        <v>90.210565201329885</v>
      </c>
    </row>
    <row r="62" spans="1:4">
      <c r="A62" s="68" t="s">
        <v>49</v>
      </c>
      <c r="B62" s="69" t="s">
        <v>108</v>
      </c>
      <c r="C62" s="329">
        <v>361</v>
      </c>
      <c r="D62" s="47">
        <v>75.575715282623861</v>
      </c>
    </row>
    <row r="63" spans="1:4">
      <c r="A63" s="68" t="s">
        <v>40</v>
      </c>
      <c r="B63" s="69" t="s">
        <v>109</v>
      </c>
      <c r="C63" s="329">
        <v>333</v>
      </c>
      <c r="D63" s="47">
        <v>56.696935300794557</v>
      </c>
    </row>
    <row r="64" spans="1:4">
      <c r="A64" s="68" t="s">
        <v>40</v>
      </c>
      <c r="B64" s="69" t="s">
        <v>110</v>
      </c>
      <c r="C64" s="329">
        <v>1633</v>
      </c>
      <c r="D64" s="47">
        <v>84.59678811949577</v>
      </c>
    </row>
    <row r="65" spans="1:4">
      <c r="A65" s="68" t="s">
        <v>40</v>
      </c>
      <c r="B65" s="69" t="s">
        <v>111</v>
      </c>
      <c r="C65" s="329">
        <v>759</v>
      </c>
      <c r="D65" s="47">
        <v>78.734439834024897</v>
      </c>
    </row>
    <row r="66" spans="1:4">
      <c r="A66" s="68" t="s">
        <v>47</v>
      </c>
      <c r="B66" s="69" t="s">
        <v>112</v>
      </c>
      <c r="C66" s="329">
        <v>304</v>
      </c>
      <c r="D66" s="47">
        <v>80.99467140319716</v>
      </c>
    </row>
    <row r="67" spans="1:4">
      <c r="A67" s="68" t="s">
        <v>47</v>
      </c>
      <c r="B67" s="69" t="s">
        <v>113</v>
      </c>
      <c r="C67" s="329">
        <v>1084</v>
      </c>
      <c r="D67" s="47">
        <v>72.75167785234899</v>
      </c>
    </row>
    <row r="68" spans="1:4">
      <c r="A68" s="68" t="s">
        <v>49</v>
      </c>
      <c r="B68" s="69" t="s">
        <v>114</v>
      </c>
      <c r="C68" s="329">
        <v>412</v>
      </c>
      <c r="D68" s="47">
        <v>80.626223091976513</v>
      </c>
    </row>
    <row r="69" spans="1:4">
      <c r="A69" s="68" t="s">
        <v>43</v>
      </c>
      <c r="B69" s="69" t="s">
        <v>115</v>
      </c>
      <c r="C69" s="329">
        <v>5119</v>
      </c>
      <c r="D69" s="47">
        <v>84.467301028546288</v>
      </c>
    </row>
    <row r="70" spans="1:4">
      <c r="A70" s="68" t="s">
        <v>47</v>
      </c>
      <c r="B70" s="69" t="s">
        <v>116</v>
      </c>
      <c r="C70" s="329">
        <v>370</v>
      </c>
      <c r="D70" s="47">
        <v>85.979860573199076</v>
      </c>
    </row>
    <row r="71" spans="1:4">
      <c r="A71" s="68" t="s">
        <v>40</v>
      </c>
      <c r="B71" s="69" t="s">
        <v>117</v>
      </c>
      <c r="C71" s="329">
        <v>20612</v>
      </c>
      <c r="D71" s="47">
        <v>77.539248633194561</v>
      </c>
    </row>
    <row r="72" spans="1:4">
      <c r="A72" s="68" t="s">
        <v>47</v>
      </c>
      <c r="B72" s="69" t="s">
        <v>118</v>
      </c>
      <c r="C72" s="329">
        <v>1455</v>
      </c>
      <c r="D72" s="47">
        <v>92.205323193916357</v>
      </c>
    </row>
    <row r="73" spans="1:4">
      <c r="A73" s="68" t="s">
        <v>49</v>
      </c>
      <c r="B73" s="69" t="s">
        <v>119</v>
      </c>
      <c r="C73" s="329">
        <v>740</v>
      </c>
      <c r="D73" s="47">
        <v>77.432856644576219</v>
      </c>
    </row>
    <row r="74" spans="1:4">
      <c r="A74" s="68" t="s">
        <v>40</v>
      </c>
      <c r="B74" s="69" t="s">
        <v>120</v>
      </c>
      <c r="C74" s="329">
        <v>856</v>
      </c>
      <c r="D74" s="47">
        <v>83.430799220272903</v>
      </c>
    </row>
    <row r="75" spans="1:4">
      <c r="A75" s="68" t="s">
        <v>40</v>
      </c>
      <c r="B75" s="69" t="s">
        <v>121</v>
      </c>
      <c r="C75" s="329">
        <v>3359</v>
      </c>
      <c r="D75" s="47">
        <v>92.347873900293251</v>
      </c>
    </row>
    <row r="76" spans="1:4">
      <c r="A76" s="68" t="s">
        <v>43</v>
      </c>
      <c r="B76" s="69" t="s">
        <v>122</v>
      </c>
      <c r="C76" s="329">
        <v>412</v>
      </c>
      <c r="D76" s="47">
        <v>98.800959232613906</v>
      </c>
    </row>
    <row r="77" spans="1:4">
      <c r="A77" s="68" t="s">
        <v>47</v>
      </c>
      <c r="B77" s="69" t="s">
        <v>123</v>
      </c>
      <c r="C77" s="329">
        <v>673</v>
      </c>
      <c r="D77" s="47">
        <v>107.27948990435708</v>
      </c>
    </row>
    <row r="78" spans="1:4">
      <c r="A78" s="70" t="s">
        <v>40</v>
      </c>
      <c r="B78" s="71" t="s">
        <v>124</v>
      </c>
      <c r="C78" s="330">
        <v>16410</v>
      </c>
      <c r="D78" s="232">
        <v>81.379971567428186</v>
      </c>
    </row>
    <row r="79" spans="1:4">
      <c r="A79" s="72" t="s">
        <v>40</v>
      </c>
      <c r="B79" s="72" t="s">
        <v>125</v>
      </c>
      <c r="C79" s="329">
        <v>10787</v>
      </c>
      <c r="D79" s="233">
        <v>82.473622508792488</v>
      </c>
    </row>
    <row r="80" spans="1:4">
      <c r="A80" s="15"/>
      <c r="B80" s="15"/>
    </row>
    <row r="81" spans="1:6">
      <c r="B81" s="26" t="s">
        <v>127</v>
      </c>
      <c r="C81" s="329">
        <v>20423</v>
      </c>
      <c r="D81" s="73">
        <v>85.725678946705656</v>
      </c>
    </row>
    <row r="82" spans="1:6">
      <c r="B82" s="26" t="s">
        <v>126</v>
      </c>
      <c r="C82" s="329">
        <v>16533</v>
      </c>
      <c r="D82" s="73">
        <v>81.086515825268108</v>
      </c>
    </row>
    <row r="83" spans="1:6">
      <c r="B83" s="26" t="s">
        <v>128</v>
      </c>
      <c r="C83" s="329">
        <v>87837</v>
      </c>
      <c r="D83" s="73">
        <v>82.181540332766772</v>
      </c>
    </row>
    <row r="84" spans="1:6">
      <c r="B84" s="28" t="s">
        <v>129</v>
      </c>
      <c r="C84" s="330">
        <v>25044</v>
      </c>
      <c r="D84" s="74">
        <v>83.055494141056826</v>
      </c>
    </row>
    <row r="85" spans="1:6">
      <c r="B85" s="30" t="s">
        <v>130</v>
      </c>
      <c r="C85" s="22">
        <v>149837</v>
      </c>
      <c r="D85" s="75">
        <v>82.669601871468927</v>
      </c>
    </row>
    <row r="89" spans="1:6">
      <c r="A89" s="317" t="s">
        <v>241</v>
      </c>
      <c r="B89" s="318"/>
      <c r="C89" s="319"/>
      <c r="D89" s="320"/>
      <c r="F89" s="331"/>
    </row>
    <row r="90" spans="1:6">
      <c r="A90" s="286" t="s">
        <v>246</v>
      </c>
      <c r="B90" s="278"/>
      <c r="C90" s="279"/>
      <c r="D90" s="321"/>
      <c r="F90" s="331"/>
    </row>
    <row r="91" spans="1:6">
      <c r="A91" s="277" t="s">
        <v>245</v>
      </c>
      <c r="B91" s="278"/>
      <c r="C91" s="279"/>
      <c r="D91" s="321"/>
      <c r="F91" s="331"/>
    </row>
    <row r="92" spans="1:6">
      <c r="A92" s="314" t="s">
        <v>248</v>
      </c>
      <c r="B92" s="278"/>
      <c r="C92" s="279"/>
      <c r="D92" s="321"/>
      <c r="E92" s="15" t="s">
        <v>0</v>
      </c>
    </row>
    <row r="93" spans="1:6">
      <c r="A93" s="277" t="s">
        <v>243</v>
      </c>
      <c r="B93" s="278"/>
      <c r="C93" s="279"/>
      <c r="D93" s="321"/>
    </row>
    <row r="94" spans="1:6">
      <c r="A94" s="277" t="s">
        <v>249</v>
      </c>
      <c r="B94" s="304"/>
      <c r="C94" s="322"/>
      <c r="D94" s="323"/>
      <c r="F94" s="331"/>
    </row>
    <row r="95" spans="1:6">
      <c r="A95" s="277" t="s">
        <v>244</v>
      </c>
      <c r="B95" s="304"/>
      <c r="C95" s="322"/>
      <c r="D95" s="323"/>
      <c r="F95" s="331"/>
    </row>
    <row r="96" spans="1:6">
      <c r="A96" s="277" t="s">
        <v>242</v>
      </c>
      <c r="B96" s="304"/>
      <c r="C96" s="322"/>
      <c r="D96" s="323"/>
    </row>
    <row r="97" spans="1:37">
      <c r="A97" s="286" t="s">
        <v>240</v>
      </c>
      <c r="B97" s="304"/>
      <c r="C97" s="322"/>
      <c r="D97" s="323"/>
    </row>
    <row r="98" spans="1:37">
      <c r="A98" s="324" t="s">
        <v>174</v>
      </c>
      <c r="B98" s="325"/>
      <c r="C98" s="326"/>
      <c r="D98" s="327"/>
    </row>
    <row r="99" spans="1:37">
      <c r="A99" s="306"/>
      <c r="B99" s="62"/>
      <c r="C99" s="310"/>
      <c r="D99" s="310"/>
    </row>
    <row r="100" spans="1:37" s="96" customFormat="1" ht="12" customHeight="1">
      <c r="A100" s="204" t="s">
        <v>135</v>
      </c>
      <c r="B100" s="205"/>
      <c r="C100" s="205"/>
      <c r="D100" s="205"/>
      <c r="E100" s="205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7"/>
      <c r="R100" s="207"/>
      <c r="S100" s="207"/>
      <c r="T100" s="207"/>
      <c r="U100" s="207"/>
      <c r="V100" s="207"/>
      <c r="W100" s="206"/>
      <c r="X100" s="207"/>
      <c r="Y100" s="207"/>
      <c r="Z100" s="206"/>
      <c r="AA100" s="207"/>
      <c r="AB100" s="207"/>
      <c r="AC100" s="208"/>
      <c r="AD100" s="208"/>
      <c r="AE100" s="208"/>
      <c r="AF100" s="208"/>
      <c r="AG100" s="208"/>
      <c r="AH100" s="208"/>
      <c r="AI100" s="208"/>
      <c r="AJ100" s="208"/>
      <c r="AK100" s="209"/>
    </row>
    <row r="101" spans="1:37" s="96" customFormat="1">
      <c r="A101" s="210"/>
      <c r="B101" s="201"/>
      <c r="C101" s="201"/>
      <c r="D101" s="201"/>
      <c r="E101" s="201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11" t="s">
        <v>0</v>
      </c>
      <c r="R101" s="211"/>
      <c r="S101" s="211"/>
      <c r="T101" s="211"/>
      <c r="U101" s="211"/>
      <c r="V101" s="211"/>
      <c r="W101" s="202"/>
      <c r="X101" s="211"/>
      <c r="Y101" s="211"/>
      <c r="Z101" s="202"/>
      <c r="AA101" s="211"/>
      <c r="AB101" s="211"/>
      <c r="AC101" s="212"/>
      <c r="AD101" s="212"/>
      <c r="AE101" s="212"/>
      <c r="AF101" s="212"/>
      <c r="AG101" s="212"/>
      <c r="AH101" s="212"/>
      <c r="AI101" s="212"/>
      <c r="AJ101" s="212"/>
      <c r="AK101" s="213"/>
    </row>
    <row r="102" spans="1:37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 t="s">
        <v>0</v>
      </c>
      <c r="N102" s="202"/>
      <c r="O102" s="202"/>
      <c r="P102" s="202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5"/>
    </row>
    <row r="103" spans="1:37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8"/>
    </row>
    <row r="104" spans="1:37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2"/>
      <c r="O104" s="202"/>
      <c r="P104" s="202"/>
      <c r="Q104" s="220"/>
      <c r="R104" s="220"/>
      <c r="S104" s="220"/>
      <c r="T104" s="220"/>
      <c r="U104" s="220"/>
      <c r="V104" s="220"/>
      <c r="W104" s="203"/>
      <c r="X104" s="220"/>
      <c r="Y104" s="220"/>
      <c r="Z104" s="203"/>
      <c r="AA104" s="220"/>
      <c r="AB104" s="220"/>
      <c r="AC104" s="221"/>
      <c r="AD104" s="221"/>
      <c r="AE104" s="221"/>
      <c r="AF104" s="221"/>
      <c r="AG104" s="221"/>
      <c r="AH104" s="221"/>
      <c r="AI104" s="221"/>
      <c r="AJ104" s="221"/>
      <c r="AK104" s="222"/>
    </row>
    <row r="105" spans="1:37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02"/>
      <c r="AB105" s="211"/>
      <c r="AC105" s="211"/>
      <c r="AD105" s="211"/>
      <c r="AE105" s="211"/>
      <c r="AF105" s="211"/>
      <c r="AG105" s="211"/>
      <c r="AH105" s="211"/>
      <c r="AI105" s="211"/>
      <c r="AJ105" s="211"/>
      <c r="AK105" s="223"/>
    </row>
    <row r="106" spans="1:37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02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23"/>
    </row>
    <row r="107" spans="1:37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02"/>
      <c r="AB107" s="211"/>
      <c r="AC107" s="211"/>
      <c r="AD107" s="211"/>
      <c r="AE107" s="211"/>
      <c r="AF107" s="211"/>
      <c r="AG107" s="211"/>
      <c r="AH107" s="211"/>
      <c r="AI107" s="211"/>
      <c r="AJ107" s="211"/>
      <c r="AK107" s="223"/>
    </row>
    <row r="108" spans="1:37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5"/>
      <c r="AD108" s="226"/>
      <c r="AE108" s="226"/>
      <c r="AF108" s="225"/>
      <c r="AG108" s="227"/>
      <c r="AH108" s="227"/>
      <c r="AI108" s="227"/>
      <c r="AJ108" s="227"/>
      <c r="AK108" s="228"/>
    </row>
  </sheetData>
  <sortState ref="G2:I79">
    <sortCondition ref="G2:G79"/>
  </sortState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040"/>
  </sheetPr>
  <dimension ref="A1:AL108"/>
  <sheetViews>
    <sheetView workbookViewId="0">
      <pane ySplit="1" topLeftCell="A2" activePane="bottomLeft" state="frozen"/>
      <selection activeCell="B109" sqref="B109"/>
      <selection pane="bottomLeft" activeCell="J82" sqref="J82"/>
    </sheetView>
  </sheetViews>
  <sheetFormatPr defaultColWidth="9.140625" defaultRowHeight="15"/>
  <cols>
    <col min="1" max="1" width="16.5703125" style="16" customWidth="1"/>
    <col min="2" max="2" width="23.85546875" style="16" customWidth="1"/>
    <col min="3" max="3" width="19.5703125" style="15" hidden="1" customWidth="1"/>
    <col min="4" max="4" width="19.5703125" style="16" hidden="1" customWidth="1"/>
    <col min="5" max="5" width="16.42578125" style="16" customWidth="1"/>
    <col min="6" max="6" width="16.42578125" style="255" customWidth="1"/>
    <col min="7" max="7" width="16.42578125" style="16" customWidth="1"/>
    <col min="8" max="8" width="16.42578125" style="255" customWidth="1"/>
    <col min="9" max="9" width="9.140625" style="16"/>
    <col min="10" max="10" width="8.7109375" style="16" customWidth="1"/>
    <col min="11" max="16384" width="9.140625" style="16"/>
  </cols>
  <sheetData>
    <row r="1" spans="1:8" s="13" customFormat="1" ht="45">
      <c r="A1" s="43" t="s">
        <v>175</v>
      </c>
      <c r="B1" s="43" t="s">
        <v>6</v>
      </c>
      <c r="C1" s="44" t="s">
        <v>187</v>
      </c>
      <c r="D1" s="45" t="s">
        <v>188</v>
      </c>
      <c r="E1" s="44" t="s">
        <v>189</v>
      </c>
      <c r="F1" s="244" t="s">
        <v>190</v>
      </c>
      <c r="G1" s="45" t="s">
        <v>191</v>
      </c>
      <c r="H1" s="256" t="s">
        <v>192</v>
      </c>
    </row>
    <row r="2" spans="1:8">
      <c r="A2" s="46" t="s">
        <v>40</v>
      </c>
      <c r="B2" s="46" t="s">
        <v>41</v>
      </c>
      <c r="C2" s="22">
        <v>15277</v>
      </c>
      <c r="D2" s="22">
        <v>15407</v>
      </c>
      <c r="E2" s="332">
        <v>978</v>
      </c>
      <c r="F2" s="245">
        <v>89.04400606980272</v>
      </c>
      <c r="G2" s="332">
        <v>1038</v>
      </c>
      <c r="H2" s="245">
        <v>89.844200807847656</v>
      </c>
    </row>
    <row r="3" spans="1:8">
      <c r="A3" s="46" t="s">
        <v>43</v>
      </c>
      <c r="B3" s="46" t="s">
        <v>44</v>
      </c>
      <c r="C3" s="22">
        <v>4781</v>
      </c>
      <c r="D3" s="22">
        <v>4930</v>
      </c>
      <c r="E3" s="332">
        <v>406</v>
      </c>
      <c r="F3" s="245">
        <v>92.977099236641223</v>
      </c>
      <c r="G3" s="332">
        <v>471</v>
      </c>
      <c r="H3" s="245">
        <v>101.00071479628305</v>
      </c>
    </row>
    <row r="4" spans="1:8">
      <c r="A4" s="46" t="s">
        <v>47</v>
      </c>
      <c r="B4" s="46" t="s">
        <v>48</v>
      </c>
      <c r="C4" s="22">
        <v>5990</v>
      </c>
      <c r="D4" s="22">
        <v>6052</v>
      </c>
      <c r="E4" s="332">
        <v>310</v>
      </c>
      <c r="F4" s="245">
        <v>89.595375722543352</v>
      </c>
      <c r="G4" s="332">
        <v>338</v>
      </c>
      <c r="H4" s="245">
        <v>91.105121293800536</v>
      </c>
    </row>
    <row r="5" spans="1:8">
      <c r="A5" s="46" t="s">
        <v>49</v>
      </c>
      <c r="B5" s="46" t="s">
        <v>50</v>
      </c>
      <c r="C5" s="22">
        <v>14870</v>
      </c>
      <c r="D5" s="22">
        <v>14307</v>
      </c>
      <c r="E5" s="332">
        <v>860</v>
      </c>
      <c r="F5" s="245">
        <v>88.32591578226635</v>
      </c>
      <c r="G5" s="332">
        <v>823</v>
      </c>
      <c r="H5" s="245">
        <v>85.997910135841167</v>
      </c>
    </row>
    <row r="6" spans="1:8">
      <c r="A6" s="46" t="s">
        <v>49</v>
      </c>
      <c r="B6" s="46" t="s">
        <v>51</v>
      </c>
      <c r="C6" s="22">
        <v>6823</v>
      </c>
      <c r="D6" s="22">
        <v>7013</v>
      </c>
      <c r="E6" s="332">
        <v>347</v>
      </c>
      <c r="F6" s="245">
        <v>80.076923076923066</v>
      </c>
      <c r="G6" s="332">
        <v>325</v>
      </c>
      <c r="H6" s="245">
        <v>69.002123142250525</v>
      </c>
    </row>
    <row r="7" spans="1:8">
      <c r="A7" s="46" t="s">
        <v>47</v>
      </c>
      <c r="B7" s="46" t="s">
        <v>52</v>
      </c>
      <c r="C7" s="22">
        <v>3733</v>
      </c>
      <c r="D7" s="22">
        <v>3701</v>
      </c>
      <c r="E7" s="332">
        <v>306</v>
      </c>
      <c r="F7" s="245">
        <v>109.54653937947494</v>
      </c>
      <c r="G7" s="332">
        <v>323</v>
      </c>
      <c r="H7" s="245">
        <v>111.25143513203213</v>
      </c>
    </row>
    <row r="8" spans="1:8">
      <c r="A8" s="46" t="s">
        <v>49</v>
      </c>
      <c r="B8" s="46" t="s">
        <v>53</v>
      </c>
      <c r="C8" s="22">
        <v>15163</v>
      </c>
      <c r="D8" s="22">
        <v>14821</v>
      </c>
      <c r="E8" s="332">
        <v>1116</v>
      </c>
      <c r="F8" s="245">
        <v>103.42910101946245</v>
      </c>
      <c r="G8" s="332">
        <v>1154</v>
      </c>
      <c r="H8" s="245">
        <v>106.06617647058823</v>
      </c>
    </row>
    <row r="9" spans="1:8">
      <c r="A9" s="46" t="s">
        <v>49</v>
      </c>
      <c r="B9" s="46" t="s">
        <v>54</v>
      </c>
      <c r="C9" s="22">
        <v>3725</v>
      </c>
      <c r="D9" s="22">
        <v>3498</v>
      </c>
      <c r="E9" s="332">
        <v>213</v>
      </c>
      <c r="F9" s="245">
        <v>83.094928478543579</v>
      </c>
      <c r="G9" s="332">
        <v>196</v>
      </c>
      <c r="H9" s="245">
        <v>78.504672897196258</v>
      </c>
    </row>
    <row r="10" spans="1:8">
      <c r="A10" s="46" t="s">
        <v>40</v>
      </c>
      <c r="B10" s="46" t="s">
        <v>55</v>
      </c>
      <c r="C10" s="22">
        <v>47872</v>
      </c>
      <c r="D10" s="22">
        <v>46893</v>
      </c>
      <c r="E10" s="332">
        <v>4153</v>
      </c>
      <c r="F10" s="245">
        <v>111.39025480554314</v>
      </c>
      <c r="G10" s="332">
        <v>4158</v>
      </c>
      <c r="H10" s="245">
        <v>104.71793149764943</v>
      </c>
    </row>
    <row r="11" spans="1:8">
      <c r="A11" s="46" t="s">
        <v>49</v>
      </c>
      <c r="B11" s="46" t="s">
        <v>193</v>
      </c>
      <c r="C11" s="22">
        <v>5285</v>
      </c>
      <c r="D11" s="22">
        <v>5255</v>
      </c>
      <c r="E11" s="332">
        <v>446</v>
      </c>
      <c r="F11" s="245">
        <v>121.19565217391303</v>
      </c>
      <c r="G11" s="332">
        <v>406</v>
      </c>
      <c r="H11" s="245">
        <v>107.40740740740742</v>
      </c>
    </row>
    <row r="12" spans="1:8">
      <c r="A12" s="46" t="s">
        <v>47</v>
      </c>
      <c r="B12" s="46" t="s">
        <v>58</v>
      </c>
      <c r="C12" s="22">
        <v>15696</v>
      </c>
      <c r="D12" s="22">
        <v>14978</v>
      </c>
      <c r="E12" s="332">
        <v>1010</v>
      </c>
      <c r="F12" s="245">
        <v>92.181320352905388</v>
      </c>
      <c r="G12" s="332">
        <v>1071</v>
      </c>
      <c r="H12" s="245">
        <v>99.937791601866238</v>
      </c>
    </row>
    <row r="13" spans="1:8">
      <c r="A13" s="46" t="s">
        <v>43</v>
      </c>
      <c r="B13" s="46" t="s">
        <v>59</v>
      </c>
      <c r="C13" s="22">
        <v>21504</v>
      </c>
      <c r="D13" s="22">
        <v>20994</v>
      </c>
      <c r="E13" s="332">
        <v>1444</v>
      </c>
      <c r="F13" s="245">
        <v>89.838241393612606</v>
      </c>
      <c r="G13" s="332">
        <v>1418</v>
      </c>
      <c r="H13" s="245">
        <v>84.538950715421294</v>
      </c>
    </row>
    <row r="14" spans="1:8">
      <c r="A14" s="46" t="s">
        <v>43</v>
      </c>
      <c r="B14" s="46" t="s">
        <v>60</v>
      </c>
      <c r="C14" s="22">
        <v>6846</v>
      </c>
      <c r="D14" s="22">
        <v>6762</v>
      </c>
      <c r="E14" s="332">
        <v>495</v>
      </c>
      <c r="F14" s="245">
        <v>97.249508840864436</v>
      </c>
      <c r="G14" s="332">
        <v>375</v>
      </c>
      <c r="H14" s="245">
        <v>77.426015141087404</v>
      </c>
    </row>
    <row r="15" spans="1:8">
      <c r="A15" s="46" t="s">
        <v>49</v>
      </c>
      <c r="B15" s="46" t="s">
        <v>61</v>
      </c>
      <c r="C15" s="22">
        <v>5417</v>
      </c>
      <c r="D15" s="22">
        <v>4837</v>
      </c>
      <c r="E15" s="332">
        <v>361</v>
      </c>
      <c r="F15" s="245">
        <v>92.485055508112708</v>
      </c>
      <c r="G15" s="332">
        <v>347</v>
      </c>
      <c r="H15" s="245">
        <v>102.66272189349112</v>
      </c>
    </row>
    <row r="16" spans="1:8">
      <c r="A16" s="46" t="s">
        <v>40</v>
      </c>
      <c r="B16" s="46" t="s">
        <v>62</v>
      </c>
      <c r="C16" s="22">
        <v>6331</v>
      </c>
      <c r="D16" s="22">
        <v>6654</v>
      </c>
      <c r="E16" s="332">
        <v>556</v>
      </c>
      <c r="F16" s="245">
        <v>103.09023485784921</v>
      </c>
      <c r="G16" s="332">
        <v>613</v>
      </c>
      <c r="H16" s="245">
        <v>115.66037735849058</v>
      </c>
    </row>
    <row r="17" spans="1:8">
      <c r="A17" s="46" t="s">
        <v>49</v>
      </c>
      <c r="B17" s="46" t="s">
        <v>63</v>
      </c>
      <c r="C17" s="22">
        <v>95939</v>
      </c>
      <c r="D17" s="22">
        <v>89847</v>
      </c>
      <c r="E17" s="332">
        <v>6255</v>
      </c>
      <c r="F17" s="245">
        <v>99.049881235154388</v>
      </c>
      <c r="G17" s="332">
        <v>6382</v>
      </c>
      <c r="H17" s="245">
        <v>97.569179024613973</v>
      </c>
    </row>
    <row r="18" spans="1:8">
      <c r="A18" s="46" t="s">
        <v>40</v>
      </c>
      <c r="B18" s="46" t="s">
        <v>64</v>
      </c>
      <c r="C18" s="22">
        <v>183096</v>
      </c>
      <c r="D18" s="22">
        <v>170395</v>
      </c>
      <c r="E18" s="332">
        <v>13609</v>
      </c>
      <c r="F18" s="245">
        <v>99.449492119942519</v>
      </c>
      <c r="G18" s="332">
        <v>13442</v>
      </c>
      <c r="H18" s="245">
        <v>92.94489132689516</v>
      </c>
    </row>
    <row r="19" spans="1:8">
      <c r="A19" s="46" t="s">
        <v>49</v>
      </c>
      <c r="B19" s="46" t="s">
        <v>65</v>
      </c>
      <c r="C19" s="22">
        <v>18706</v>
      </c>
      <c r="D19" s="22">
        <v>18224</v>
      </c>
      <c r="E19" s="332">
        <v>1131</v>
      </c>
      <c r="F19" s="245">
        <v>99.094626168224281</v>
      </c>
      <c r="G19" s="332">
        <v>1164</v>
      </c>
      <c r="H19" s="245">
        <v>103.83586083853702</v>
      </c>
    </row>
    <row r="20" spans="1:8">
      <c r="A20" s="46" t="s">
        <v>47</v>
      </c>
      <c r="B20" s="46" t="s">
        <v>66</v>
      </c>
      <c r="C20" s="22">
        <v>61911</v>
      </c>
      <c r="D20" s="22">
        <v>58122</v>
      </c>
      <c r="E20" s="332">
        <v>3189</v>
      </c>
      <c r="F20" s="245">
        <v>83.205774917376928</v>
      </c>
      <c r="G20" s="332">
        <v>3404</v>
      </c>
      <c r="H20" s="245">
        <v>84.021721244034893</v>
      </c>
    </row>
    <row r="21" spans="1:8">
      <c r="A21" s="46" t="s">
        <v>43</v>
      </c>
      <c r="B21" s="46" t="s">
        <v>67</v>
      </c>
      <c r="C21" s="22">
        <v>14062</v>
      </c>
      <c r="D21" s="22">
        <v>13396</v>
      </c>
      <c r="E21" s="332">
        <v>1092</v>
      </c>
      <c r="F21" s="245">
        <v>89.925885259401582</v>
      </c>
      <c r="G21" s="332">
        <v>1153</v>
      </c>
      <c r="H21" s="245">
        <v>95.499723909442281</v>
      </c>
    </row>
    <row r="22" spans="1:8">
      <c r="A22" s="46" t="s">
        <v>40</v>
      </c>
      <c r="B22" s="46" t="s">
        <v>68</v>
      </c>
      <c r="C22" s="22">
        <v>5964</v>
      </c>
      <c r="D22" s="22">
        <v>5973</v>
      </c>
      <c r="E22" s="332">
        <v>436</v>
      </c>
      <c r="F22" s="245">
        <v>103.97456279809221</v>
      </c>
      <c r="G22" s="332">
        <v>494</v>
      </c>
      <c r="H22" s="245">
        <v>113.82488479262673</v>
      </c>
    </row>
    <row r="23" spans="1:8">
      <c r="A23" s="46" t="s">
        <v>49</v>
      </c>
      <c r="B23" s="46" t="s">
        <v>69</v>
      </c>
      <c r="C23" s="22">
        <v>2463</v>
      </c>
      <c r="D23" s="22">
        <v>2620</v>
      </c>
      <c r="E23" s="332">
        <v>162</v>
      </c>
      <c r="F23" s="245">
        <v>94.003868471953595</v>
      </c>
      <c r="G23" s="332">
        <v>189</v>
      </c>
      <c r="H23" s="245">
        <v>93.564356435643575</v>
      </c>
    </row>
    <row r="24" spans="1:8">
      <c r="A24" s="46" t="s">
        <v>40</v>
      </c>
      <c r="B24" s="46" t="s">
        <v>70</v>
      </c>
      <c r="C24" s="22">
        <v>17546</v>
      </c>
      <c r="D24" s="22">
        <v>17870</v>
      </c>
      <c r="E24" s="332">
        <v>1303</v>
      </c>
      <c r="F24" s="245">
        <v>110.48615036743921</v>
      </c>
      <c r="G24" s="332">
        <v>1308</v>
      </c>
      <c r="H24" s="245">
        <v>103.3175355450237</v>
      </c>
    </row>
    <row r="25" spans="1:8">
      <c r="A25" s="46" t="s">
        <v>49</v>
      </c>
      <c r="B25" s="46" t="s">
        <v>71</v>
      </c>
      <c r="C25" s="22">
        <v>3288</v>
      </c>
      <c r="D25" s="22">
        <v>3308</v>
      </c>
      <c r="E25" s="332">
        <v>273</v>
      </c>
      <c r="F25" s="245">
        <v>115.51480959097321</v>
      </c>
      <c r="G25" s="332">
        <v>238</v>
      </c>
      <c r="H25" s="245">
        <v>84.497041420118336</v>
      </c>
    </row>
    <row r="26" spans="1:8">
      <c r="A26" s="46" t="s">
        <v>43</v>
      </c>
      <c r="B26" s="46" t="s">
        <v>72</v>
      </c>
      <c r="C26" s="22">
        <v>11077</v>
      </c>
      <c r="D26" s="22">
        <v>10915</v>
      </c>
      <c r="E26" s="332">
        <v>710</v>
      </c>
      <c r="F26" s="245">
        <v>95.859585958595844</v>
      </c>
      <c r="G26" s="332">
        <v>702</v>
      </c>
      <c r="H26" s="245">
        <v>86.311475409836063</v>
      </c>
    </row>
    <row r="27" spans="1:8">
      <c r="A27" s="46" t="s">
        <v>40</v>
      </c>
      <c r="B27" s="46" t="s">
        <v>73</v>
      </c>
      <c r="C27" s="22">
        <v>9113</v>
      </c>
      <c r="D27" s="22">
        <v>8901</v>
      </c>
      <c r="E27" s="332">
        <v>655</v>
      </c>
      <c r="F27" s="245">
        <v>94.109195402298852</v>
      </c>
      <c r="G27" s="332">
        <v>767</v>
      </c>
      <c r="H27" s="245">
        <v>117.7584442169908</v>
      </c>
    </row>
    <row r="28" spans="1:8">
      <c r="A28" s="46" t="s">
        <v>47</v>
      </c>
      <c r="B28" s="46" t="s">
        <v>74</v>
      </c>
      <c r="C28" s="22">
        <v>5347</v>
      </c>
      <c r="D28" s="22">
        <v>5662</v>
      </c>
      <c r="E28" s="332">
        <v>387</v>
      </c>
      <c r="F28" s="245">
        <v>109.52830188679243</v>
      </c>
      <c r="G28" s="332">
        <v>405</v>
      </c>
      <c r="H28" s="245">
        <v>98.300970873786412</v>
      </c>
    </row>
    <row r="29" spans="1:8">
      <c r="A29" s="46" t="s">
        <v>49</v>
      </c>
      <c r="B29" s="46" t="s">
        <v>75</v>
      </c>
      <c r="C29" s="22">
        <v>15088</v>
      </c>
      <c r="D29" s="22">
        <v>14270</v>
      </c>
      <c r="E29" s="332">
        <v>1034</v>
      </c>
      <c r="F29" s="245">
        <v>99.042145593869733</v>
      </c>
      <c r="G29" s="332">
        <v>1000</v>
      </c>
      <c r="H29" s="245">
        <v>90.854027861901869</v>
      </c>
    </row>
    <row r="30" spans="1:8">
      <c r="A30" s="46" t="s">
        <v>40</v>
      </c>
      <c r="B30" s="46" t="s">
        <v>76</v>
      </c>
      <c r="C30" s="22">
        <v>63971</v>
      </c>
      <c r="D30" s="22">
        <v>60685</v>
      </c>
      <c r="E30" s="332">
        <v>4297</v>
      </c>
      <c r="F30" s="245">
        <v>94.377333626180544</v>
      </c>
      <c r="G30" s="332">
        <v>4507</v>
      </c>
      <c r="H30" s="245">
        <v>95.846033883887415</v>
      </c>
    </row>
    <row r="31" spans="1:8">
      <c r="A31" s="46" t="s">
        <v>40</v>
      </c>
      <c r="B31" s="46" t="s">
        <v>77</v>
      </c>
      <c r="C31" s="22">
        <v>12686</v>
      </c>
      <c r="D31" s="22">
        <v>12694</v>
      </c>
      <c r="E31" s="332">
        <v>955</v>
      </c>
      <c r="F31" s="245">
        <v>106.94288913773795</v>
      </c>
      <c r="G31" s="332">
        <v>1026</v>
      </c>
      <c r="H31" s="245">
        <v>97.683275150745814</v>
      </c>
    </row>
    <row r="32" spans="1:8">
      <c r="A32" s="46" t="s">
        <v>40</v>
      </c>
      <c r="B32" s="46" t="s">
        <v>78</v>
      </c>
      <c r="C32" s="22">
        <v>5916</v>
      </c>
      <c r="D32" s="22">
        <v>5807</v>
      </c>
      <c r="E32" s="332">
        <v>429</v>
      </c>
      <c r="F32" s="245">
        <v>105.49180327868855</v>
      </c>
      <c r="G32" s="332">
        <v>428</v>
      </c>
      <c r="H32" s="245">
        <v>99.303944315545252</v>
      </c>
    </row>
    <row r="33" spans="1:8">
      <c r="A33" s="46" t="s">
        <v>49</v>
      </c>
      <c r="B33" s="46" t="s">
        <v>79</v>
      </c>
      <c r="C33" s="22">
        <v>4693</v>
      </c>
      <c r="D33" s="22">
        <v>4827</v>
      </c>
      <c r="E33" s="332">
        <v>293</v>
      </c>
      <c r="F33" s="245">
        <v>75.256849315068479</v>
      </c>
      <c r="G33" s="332">
        <v>385</v>
      </c>
      <c r="H33" s="245">
        <v>93.902439024390233</v>
      </c>
    </row>
    <row r="34" spans="1:8">
      <c r="A34" s="46" t="s">
        <v>49</v>
      </c>
      <c r="B34" s="46" t="s">
        <v>80</v>
      </c>
      <c r="C34" s="22">
        <v>6183</v>
      </c>
      <c r="D34" s="22">
        <v>6143</v>
      </c>
      <c r="E34" s="332">
        <v>403</v>
      </c>
      <c r="F34" s="245">
        <v>111.84088806660499</v>
      </c>
      <c r="G34" s="332">
        <v>403</v>
      </c>
      <c r="H34" s="245">
        <v>108.04289544235925</v>
      </c>
    </row>
    <row r="35" spans="1:8">
      <c r="A35" s="46" t="s">
        <v>49</v>
      </c>
      <c r="B35" s="46" t="s">
        <v>81</v>
      </c>
      <c r="C35" s="22">
        <v>6771</v>
      </c>
      <c r="D35" s="22">
        <v>6939</v>
      </c>
      <c r="E35" s="332">
        <v>450</v>
      </c>
      <c r="F35" s="245">
        <v>85.443037974683534</v>
      </c>
      <c r="G35" s="332">
        <v>537</v>
      </c>
      <c r="H35" s="245">
        <v>100.37383177570094</v>
      </c>
    </row>
    <row r="36" spans="1:8">
      <c r="A36" s="46" t="s">
        <v>40</v>
      </c>
      <c r="B36" s="46" t="s">
        <v>82</v>
      </c>
      <c r="C36" s="22">
        <v>6840</v>
      </c>
      <c r="D36" s="22">
        <v>6749</v>
      </c>
      <c r="E36" s="332">
        <v>421</v>
      </c>
      <c r="F36" s="245">
        <v>100.31771247021446</v>
      </c>
      <c r="G36" s="332">
        <v>342</v>
      </c>
      <c r="H36" s="245">
        <v>80.660377358490564</v>
      </c>
    </row>
    <row r="37" spans="1:8">
      <c r="A37" s="46" t="s">
        <v>49</v>
      </c>
      <c r="B37" s="46" t="s">
        <v>83</v>
      </c>
      <c r="C37" s="22">
        <v>20328</v>
      </c>
      <c r="D37" s="22">
        <v>19504</v>
      </c>
      <c r="E37" s="332">
        <v>1385</v>
      </c>
      <c r="F37" s="245">
        <v>87.547408343868511</v>
      </c>
      <c r="G37" s="332">
        <v>1476</v>
      </c>
      <c r="H37" s="245">
        <v>87.752675386444707</v>
      </c>
    </row>
    <row r="38" spans="1:8">
      <c r="A38" s="46" t="s">
        <v>40</v>
      </c>
      <c r="B38" s="46" t="s">
        <v>84</v>
      </c>
      <c r="C38" s="22">
        <v>5336</v>
      </c>
      <c r="D38" s="22">
        <v>5261</v>
      </c>
      <c r="E38" s="332">
        <v>307</v>
      </c>
      <c r="F38" s="245">
        <v>111.77184466019419</v>
      </c>
      <c r="G38" s="332">
        <v>306</v>
      </c>
      <c r="H38" s="245">
        <v>91.891891891891902</v>
      </c>
    </row>
    <row r="39" spans="1:8">
      <c r="A39" s="46" t="s">
        <v>49</v>
      </c>
      <c r="B39" s="46" t="s">
        <v>85</v>
      </c>
      <c r="C39" s="22">
        <v>14480</v>
      </c>
      <c r="D39" s="22">
        <v>14110</v>
      </c>
      <c r="E39" s="332">
        <v>1053</v>
      </c>
      <c r="F39" s="245">
        <v>96.076642335766422</v>
      </c>
      <c r="G39" s="332">
        <v>1082</v>
      </c>
      <c r="H39" s="245">
        <v>98.54280510018215</v>
      </c>
    </row>
    <row r="40" spans="1:8">
      <c r="A40" s="46" t="s">
        <v>43</v>
      </c>
      <c r="B40" s="46" t="s">
        <v>86</v>
      </c>
      <c r="C40" s="22">
        <v>14495</v>
      </c>
      <c r="D40" s="22">
        <v>14436</v>
      </c>
      <c r="E40" s="332">
        <v>1356</v>
      </c>
      <c r="F40" s="245">
        <v>109.82721382289418</v>
      </c>
      <c r="G40" s="332">
        <v>1304</v>
      </c>
      <c r="H40" s="245">
        <v>100.59141167395215</v>
      </c>
    </row>
    <row r="41" spans="1:8">
      <c r="A41" s="46" t="s">
        <v>49</v>
      </c>
      <c r="B41" s="46" t="s">
        <v>87</v>
      </c>
      <c r="C41" s="22">
        <v>5904</v>
      </c>
      <c r="D41" s="22">
        <v>5671</v>
      </c>
      <c r="E41" s="332">
        <v>397</v>
      </c>
      <c r="F41" s="245">
        <v>99.832355406538156</v>
      </c>
      <c r="G41" s="332">
        <v>415</v>
      </c>
      <c r="H41" s="245">
        <v>108.16681146828846</v>
      </c>
    </row>
    <row r="42" spans="1:8">
      <c r="A42" s="46" t="s">
        <v>40</v>
      </c>
      <c r="B42" s="46" t="s">
        <v>88</v>
      </c>
      <c r="C42" s="22">
        <v>7265</v>
      </c>
      <c r="D42" s="22">
        <v>6814</v>
      </c>
      <c r="E42" s="332">
        <v>487</v>
      </c>
      <c r="F42" s="245">
        <v>101.9539427773901</v>
      </c>
      <c r="G42" s="332">
        <v>518</v>
      </c>
      <c r="H42" s="245">
        <v>119.26323867996929</v>
      </c>
    </row>
    <row r="43" spans="1:8">
      <c r="A43" s="46" t="s">
        <v>40</v>
      </c>
      <c r="B43" s="46" t="s">
        <v>89</v>
      </c>
      <c r="C43" s="22">
        <v>5493</v>
      </c>
      <c r="D43" s="22">
        <v>5601</v>
      </c>
      <c r="E43" s="332">
        <v>316</v>
      </c>
      <c r="F43" s="245">
        <v>100.53022269353127</v>
      </c>
      <c r="G43" s="332">
        <v>325</v>
      </c>
      <c r="H43" s="245">
        <v>84.196891191709838</v>
      </c>
    </row>
    <row r="44" spans="1:8">
      <c r="A44" s="46" t="s">
        <v>47</v>
      </c>
      <c r="B44" s="46" t="s">
        <v>90</v>
      </c>
      <c r="C44" s="22">
        <v>84307</v>
      </c>
      <c r="D44" s="22">
        <v>82479</v>
      </c>
      <c r="E44" s="332">
        <v>6446</v>
      </c>
      <c r="F44" s="245">
        <v>98.723708392893599</v>
      </c>
      <c r="G44" s="332">
        <v>6768</v>
      </c>
      <c r="H44" s="245">
        <v>101.32747779219483</v>
      </c>
    </row>
    <row r="45" spans="1:8">
      <c r="A45" s="46" t="s">
        <v>47</v>
      </c>
      <c r="B45" s="46" t="s">
        <v>91</v>
      </c>
      <c r="C45" s="22">
        <v>6477</v>
      </c>
      <c r="D45" s="22">
        <v>6293</v>
      </c>
      <c r="E45" s="332">
        <v>465</v>
      </c>
      <c r="F45" s="245">
        <v>90.584415584415581</v>
      </c>
      <c r="G45" s="332">
        <v>451</v>
      </c>
      <c r="H45" s="245">
        <v>95.147679324894511</v>
      </c>
    </row>
    <row r="46" spans="1:8">
      <c r="A46" s="46" t="s">
        <v>49</v>
      </c>
      <c r="B46" s="46" t="s">
        <v>92</v>
      </c>
      <c r="C46" s="22">
        <v>21396</v>
      </c>
      <c r="D46" s="22">
        <v>20533</v>
      </c>
      <c r="E46" s="332">
        <v>1728</v>
      </c>
      <c r="F46" s="245">
        <v>113.18777292576421</v>
      </c>
      <c r="G46" s="332">
        <v>1786</v>
      </c>
      <c r="H46" s="245">
        <v>110.06573541495482</v>
      </c>
    </row>
    <row r="47" spans="1:8">
      <c r="A47" s="46" t="s">
        <v>40</v>
      </c>
      <c r="B47" s="46" t="s">
        <v>93</v>
      </c>
      <c r="C47" s="22">
        <v>8846</v>
      </c>
      <c r="D47" s="22">
        <v>8795</v>
      </c>
      <c r="E47" s="332">
        <v>653</v>
      </c>
      <c r="F47" s="245">
        <v>107.16630196936543</v>
      </c>
      <c r="G47" s="332">
        <v>679</v>
      </c>
      <c r="H47" s="245">
        <v>102.93077311773622</v>
      </c>
    </row>
    <row r="48" spans="1:8">
      <c r="A48" s="46" t="s">
        <v>47</v>
      </c>
      <c r="B48" s="46" t="s">
        <v>94</v>
      </c>
      <c r="C48" s="22">
        <v>6263</v>
      </c>
      <c r="D48" s="22">
        <v>6124</v>
      </c>
      <c r="E48" s="332">
        <v>425</v>
      </c>
      <c r="F48" s="245">
        <v>106.51629072681705</v>
      </c>
      <c r="G48" s="332">
        <v>502</v>
      </c>
      <c r="H48" s="245">
        <v>139.44444444444443</v>
      </c>
    </row>
    <row r="49" spans="1:8">
      <c r="A49" s="46" t="s">
        <v>49</v>
      </c>
      <c r="B49" s="46" t="s">
        <v>95</v>
      </c>
      <c r="C49" s="22">
        <v>12165</v>
      </c>
      <c r="D49" s="22">
        <v>12310</v>
      </c>
      <c r="E49" s="332">
        <v>638</v>
      </c>
      <c r="F49" s="245">
        <v>79.683597002497905</v>
      </c>
      <c r="G49" s="332">
        <v>620</v>
      </c>
      <c r="H49" s="245">
        <v>78.780177890724275</v>
      </c>
    </row>
    <row r="50" spans="1:8">
      <c r="A50" s="46" t="s">
        <v>43</v>
      </c>
      <c r="B50" s="46" t="s">
        <v>96</v>
      </c>
      <c r="C50" s="22">
        <v>9553</v>
      </c>
      <c r="D50" s="22">
        <v>9347</v>
      </c>
      <c r="E50" s="332">
        <v>759</v>
      </c>
      <c r="F50" s="245">
        <v>106.10438024231128</v>
      </c>
      <c r="G50" s="332">
        <v>746</v>
      </c>
      <c r="H50" s="245">
        <v>97.558849171752399</v>
      </c>
    </row>
    <row r="51" spans="1:8">
      <c r="A51" s="46" t="s">
        <v>43</v>
      </c>
      <c r="B51" s="46" t="s">
        <v>97</v>
      </c>
      <c r="C51" s="22">
        <v>2718</v>
      </c>
      <c r="D51" s="22">
        <v>2748</v>
      </c>
      <c r="E51" s="332">
        <v>185</v>
      </c>
      <c r="F51" s="245">
        <v>118.58974358974359</v>
      </c>
      <c r="G51" s="332">
        <v>178</v>
      </c>
      <c r="H51" s="245">
        <v>95.357142857142847</v>
      </c>
    </row>
    <row r="52" spans="1:8">
      <c r="A52" s="46" t="s">
        <v>49</v>
      </c>
      <c r="B52" s="46" t="s">
        <v>98</v>
      </c>
      <c r="C52" s="22">
        <v>8942</v>
      </c>
      <c r="D52" s="22">
        <v>9211</v>
      </c>
      <c r="E52" s="332">
        <v>688</v>
      </c>
      <c r="F52" s="245">
        <v>109.2641609317099</v>
      </c>
      <c r="G52" s="332">
        <v>717</v>
      </c>
      <c r="H52" s="245">
        <v>107.38891662506241</v>
      </c>
    </row>
    <row r="53" spans="1:8">
      <c r="A53" s="46" t="s">
        <v>49</v>
      </c>
      <c r="B53" s="46" t="s">
        <v>99</v>
      </c>
      <c r="C53" s="22">
        <v>6890</v>
      </c>
      <c r="D53" s="22">
        <v>6855</v>
      </c>
      <c r="E53" s="332">
        <v>470</v>
      </c>
      <c r="F53" s="245">
        <v>99.505998588567394</v>
      </c>
      <c r="G53" s="332">
        <v>471</v>
      </c>
      <c r="H53" s="245">
        <v>99.297259311314107</v>
      </c>
    </row>
    <row r="54" spans="1:8">
      <c r="A54" s="46" t="s">
        <v>43</v>
      </c>
      <c r="B54" s="46" t="s">
        <v>100</v>
      </c>
      <c r="C54" s="22">
        <v>24772</v>
      </c>
      <c r="D54" s="22">
        <v>24293</v>
      </c>
      <c r="E54" s="332">
        <v>1704</v>
      </c>
      <c r="F54" s="245">
        <v>104.88305293393519</v>
      </c>
      <c r="G54" s="332">
        <v>1814</v>
      </c>
      <c r="H54" s="245">
        <v>99.451754385964904</v>
      </c>
    </row>
    <row r="55" spans="1:8">
      <c r="A55" s="46" t="s">
        <v>47</v>
      </c>
      <c r="B55" s="46" t="s">
        <v>101</v>
      </c>
      <c r="C55" s="22">
        <v>9385</v>
      </c>
      <c r="D55" s="22">
        <v>9508</v>
      </c>
      <c r="E55" s="332">
        <v>648</v>
      </c>
      <c r="F55" s="245">
        <v>100.93457943925233</v>
      </c>
      <c r="G55" s="332">
        <v>670</v>
      </c>
      <c r="H55" s="245">
        <v>96.356663470757439</v>
      </c>
    </row>
    <row r="56" spans="1:8">
      <c r="A56" s="46" t="s">
        <v>43</v>
      </c>
      <c r="B56" s="46" t="s">
        <v>102</v>
      </c>
      <c r="C56" s="22">
        <v>10884</v>
      </c>
      <c r="D56" s="22">
        <v>10638</v>
      </c>
      <c r="E56" s="332">
        <v>912</v>
      </c>
      <c r="F56" s="245">
        <v>106.4591439688716</v>
      </c>
      <c r="G56" s="332">
        <v>883</v>
      </c>
      <c r="H56" s="245">
        <v>98.002219755826857</v>
      </c>
    </row>
    <row r="57" spans="1:8">
      <c r="A57" s="46" t="s">
        <v>43</v>
      </c>
      <c r="B57" s="46" t="s">
        <v>103</v>
      </c>
      <c r="C57" s="22">
        <v>11985</v>
      </c>
      <c r="D57" s="22">
        <v>11930</v>
      </c>
      <c r="E57" s="332">
        <v>864</v>
      </c>
      <c r="F57" s="245">
        <v>88.980432543769311</v>
      </c>
      <c r="G57" s="332">
        <v>851</v>
      </c>
      <c r="H57" s="245">
        <v>83.869908015768729</v>
      </c>
    </row>
    <row r="58" spans="1:8">
      <c r="A58" s="46" t="s">
        <v>49</v>
      </c>
      <c r="B58" s="46" t="s">
        <v>104</v>
      </c>
      <c r="C58" s="22">
        <v>11401</v>
      </c>
      <c r="D58" s="22">
        <v>10899</v>
      </c>
      <c r="E58" s="332">
        <v>789</v>
      </c>
      <c r="F58" s="245">
        <v>101.5008576329331</v>
      </c>
      <c r="G58" s="332">
        <v>747</v>
      </c>
      <c r="H58" s="245">
        <v>90.399354578459068</v>
      </c>
    </row>
    <row r="59" spans="1:8">
      <c r="A59" s="46" t="s">
        <v>43</v>
      </c>
      <c r="B59" s="46" t="s">
        <v>105</v>
      </c>
      <c r="C59" s="22">
        <v>3351</v>
      </c>
      <c r="D59" s="22">
        <v>3146</v>
      </c>
      <c r="E59" s="332">
        <v>279</v>
      </c>
      <c r="F59" s="245">
        <v>99.170616113744074</v>
      </c>
      <c r="G59" s="332">
        <v>276</v>
      </c>
      <c r="H59" s="245">
        <v>107.25388601036268</v>
      </c>
    </row>
    <row r="60" spans="1:8">
      <c r="A60" s="46" t="s">
        <v>49</v>
      </c>
      <c r="B60" s="46" t="s">
        <v>106</v>
      </c>
      <c r="C60" s="22">
        <v>6865</v>
      </c>
      <c r="D60" s="22">
        <v>6831</v>
      </c>
      <c r="E60" s="332">
        <v>510</v>
      </c>
      <c r="F60" s="245">
        <v>98.392282958199374</v>
      </c>
      <c r="G60" s="332">
        <v>583</v>
      </c>
      <c r="H60" s="245">
        <v>102.88235294117645</v>
      </c>
    </row>
    <row r="61" spans="1:8">
      <c r="A61" s="46" t="s">
        <v>47</v>
      </c>
      <c r="B61" s="46" t="s">
        <v>107</v>
      </c>
      <c r="C61" s="22">
        <v>9408</v>
      </c>
      <c r="D61" s="22">
        <v>9866</v>
      </c>
      <c r="E61" s="332">
        <v>820</v>
      </c>
      <c r="F61" s="245">
        <v>118.21239788563189</v>
      </c>
      <c r="G61" s="332">
        <v>894</v>
      </c>
      <c r="H61" s="245">
        <v>122.40985851209494</v>
      </c>
    </row>
    <row r="62" spans="1:8">
      <c r="A62" s="46" t="s">
        <v>49</v>
      </c>
      <c r="B62" s="46" t="s">
        <v>108</v>
      </c>
      <c r="C62" s="22">
        <v>5467</v>
      </c>
      <c r="D62" s="22">
        <v>5602</v>
      </c>
      <c r="E62" s="332">
        <v>305</v>
      </c>
      <c r="F62" s="245">
        <v>87.392550143266476</v>
      </c>
      <c r="G62" s="332">
        <v>388</v>
      </c>
      <c r="H62" s="245">
        <v>98.979591836734699</v>
      </c>
    </row>
    <row r="63" spans="1:8">
      <c r="A63" s="46" t="s">
        <v>40</v>
      </c>
      <c r="B63" s="46" t="s">
        <v>109</v>
      </c>
      <c r="C63" s="22">
        <v>6229</v>
      </c>
      <c r="D63" s="22">
        <v>6877</v>
      </c>
      <c r="E63" s="332">
        <v>329</v>
      </c>
      <c r="F63" s="245">
        <v>77.472527472527474</v>
      </c>
      <c r="G63" s="332">
        <v>335</v>
      </c>
      <c r="H63" s="245">
        <v>71.632216678545973</v>
      </c>
    </row>
    <row r="64" spans="1:8">
      <c r="A64" s="46" t="s">
        <v>40</v>
      </c>
      <c r="B64" s="46" t="s">
        <v>110</v>
      </c>
      <c r="C64" s="22">
        <v>20534</v>
      </c>
      <c r="D64" s="22">
        <v>21102</v>
      </c>
      <c r="E64" s="332">
        <v>1504</v>
      </c>
      <c r="F64" s="245">
        <v>104.80836236933797</v>
      </c>
      <c r="G64" s="332">
        <v>1550</v>
      </c>
      <c r="H64" s="245">
        <v>98.831030818278421</v>
      </c>
    </row>
    <row r="65" spans="1:8">
      <c r="A65" s="46" t="s">
        <v>40</v>
      </c>
      <c r="B65" s="46" t="s">
        <v>111</v>
      </c>
      <c r="C65" s="22">
        <v>11475</v>
      </c>
      <c r="D65" s="22">
        <v>11333</v>
      </c>
      <c r="E65" s="332">
        <v>730</v>
      </c>
      <c r="F65" s="245">
        <v>104.18648905803995</v>
      </c>
      <c r="G65" s="332">
        <v>746</v>
      </c>
      <c r="H65" s="245">
        <v>100.26881720430107</v>
      </c>
    </row>
    <row r="66" spans="1:8">
      <c r="A66" s="46" t="s">
        <v>47</v>
      </c>
      <c r="B66" s="46" t="s">
        <v>112</v>
      </c>
      <c r="C66" s="22">
        <v>4092</v>
      </c>
      <c r="D66" s="22">
        <v>4497</v>
      </c>
      <c r="E66" s="332">
        <v>294</v>
      </c>
      <c r="F66" s="245">
        <v>103.886925795053</v>
      </c>
      <c r="G66" s="332">
        <v>346</v>
      </c>
      <c r="H66" s="245">
        <v>118.35803876852906</v>
      </c>
    </row>
    <row r="67" spans="1:8">
      <c r="A67" s="46" t="s">
        <v>47</v>
      </c>
      <c r="B67" s="46" t="s">
        <v>113</v>
      </c>
      <c r="C67" s="22">
        <v>16365</v>
      </c>
      <c r="D67" s="22">
        <v>15887</v>
      </c>
      <c r="E67" s="332">
        <v>1058</v>
      </c>
      <c r="F67" s="245">
        <v>93.106482839542366</v>
      </c>
      <c r="G67" s="332">
        <v>1100</v>
      </c>
      <c r="H67" s="245">
        <v>100</v>
      </c>
    </row>
    <row r="68" spans="1:8">
      <c r="A68" s="46" t="s">
        <v>49</v>
      </c>
      <c r="B68" s="46" t="s">
        <v>114</v>
      </c>
      <c r="C68" s="22">
        <v>5498</v>
      </c>
      <c r="D68" s="22">
        <v>5380</v>
      </c>
      <c r="E68" s="332">
        <v>356</v>
      </c>
      <c r="F68" s="245">
        <v>92.387543252595151</v>
      </c>
      <c r="G68" s="332">
        <v>379</v>
      </c>
      <c r="H68" s="245">
        <v>96.601529311809671</v>
      </c>
    </row>
    <row r="69" spans="1:8">
      <c r="A69" s="46" t="s">
        <v>43</v>
      </c>
      <c r="B69" s="46" t="s">
        <v>115</v>
      </c>
      <c r="C69" s="22">
        <v>62665</v>
      </c>
      <c r="D69" s="22">
        <v>61087</v>
      </c>
      <c r="E69" s="332">
        <v>4508</v>
      </c>
      <c r="F69" s="245">
        <v>97.858176555716369</v>
      </c>
      <c r="G69" s="332">
        <v>4553</v>
      </c>
      <c r="H69" s="245">
        <v>94.887113581104543</v>
      </c>
    </row>
    <row r="70" spans="1:8">
      <c r="A70" s="46" t="s">
        <v>47</v>
      </c>
      <c r="B70" s="46" t="s">
        <v>116</v>
      </c>
      <c r="C70" s="22">
        <v>5368</v>
      </c>
      <c r="D70" s="22">
        <v>5518</v>
      </c>
      <c r="E70" s="332">
        <v>356</v>
      </c>
      <c r="F70" s="245">
        <v>102.69230769230771</v>
      </c>
      <c r="G70" s="332">
        <v>343</v>
      </c>
      <c r="H70" s="245">
        <v>109.0042372881356</v>
      </c>
    </row>
    <row r="71" spans="1:8">
      <c r="A71" s="46" t="s">
        <v>40</v>
      </c>
      <c r="B71" s="46" t="s">
        <v>117</v>
      </c>
      <c r="C71" s="22">
        <v>269243</v>
      </c>
      <c r="D71" s="22">
        <v>251410</v>
      </c>
      <c r="E71" s="332">
        <v>19148</v>
      </c>
      <c r="F71" s="245">
        <v>93.822885702152689</v>
      </c>
      <c r="G71" s="332">
        <v>17737</v>
      </c>
      <c r="H71" s="245">
        <v>83.773103687143816</v>
      </c>
    </row>
    <row r="72" spans="1:8">
      <c r="A72" s="46" t="s">
        <v>47</v>
      </c>
      <c r="B72" s="46" t="s">
        <v>118</v>
      </c>
      <c r="C72" s="22">
        <v>13209</v>
      </c>
      <c r="D72" s="22">
        <v>13293</v>
      </c>
      <c r="E72" s="332">
        <v>1227</v>
      </c>
      <c r="F72" s="245">
        <v>101.01536772777169</v>
      </c>
      <c r="G72" s="332">
        <v>1243</v>
      </c>
      <c r="H72" s="245">
        <v>102.670704845815</v>
      </c>
    </row>
    <row r="73" spans="1:8">
      <c r="A73" s="46" t="s">
        <v>49</v>
      </c>
      <c r="B73" s="46" t="s">
        <v>119</v>
      </c>
      <c r="C73" s="22">
        <v>9623</v>
      </c>
      <c r="D73" s="22">
        <v>9940</v>
      </c>
      <c r="E73" s="332">
        <v>658</v>
      </c>
      <c r="F73" s="245">
        <v>95.134665508253704</v>
      </c>
      <c r="G73" s="332">
        <v>730</v>
      </c>
      <c r="H73" s="245">
        <v>95.134665508253704</v>
      </c>
    </row>
    <row r="74" spans="1:8">
      <c r="A74" s="46" t="s">
        <v>40</v>
      </c>
      <c r="B74" s="46" t="s">
        <v>120</v>
      </c>
      <c r="C74" s="22">
        <v>12129</v>
      </c>
      <c r="D74" s="22">
        <v>11702</v>
      </c>
      <c r="E74" s="332">
        <v>853</v>
      </c>
      <c r="F74" s="245">
        <v>114.80484522207269</v>
      </c>
      <c r="G74" s="332">
        <v>869</v>
      </c>
      <c r="H74" s="245">
        <v>108.80634390651085</v>
      </c>
    </row>
    <row r="75" spans="1:8">
      <c r="A75" s="46" t="s">
        <v>40</v>
      </c>
      <c r="B75" s="46" t="s">
        <v>121</v>
      </c>
      <c r="C75" s="22">
        <v>36243</v>
      </c>
      <c r="D75" s="22">
        <v>37180</v>
      </c>
      <c r="E75" s="332">
        <v>3008</v>
      </c>
      <c r="F75" s="245">
        <v>112.00198585081293</v>
      </c>
      <c r="G75" s="332">
        <v>3110</v>
      </c>
      <c r="H75" s="245">
        <v>106.42180905668988</v>
      </c>
    </row>
    <row r="76" spans="1:8">
      <c r="A76" s="46" t="s">
        <v>43</v>
      </c>
      <c r="B76" s="46" t="s">
        <v>122</v>
      </c>
      <c r="C76" s="22">
        <v>4415</v>
      </c>
      <c r="D76" s="22">
        <v>4496</v>
      </c>
      <c r="E76" s="332">
        <v>328</v>
      </c>
      <c r="F76" s="245">
        <v>101.02669404517455</v>
      </c>
      <c r="G76" s="332">
        <v>322</v>
      </c>
      <c r="H76" s="245">
        <v>98.571428571428584</v>
      </c>
    </row>
    <row r="77" spans="1:8">
      <c r="A77" s="46" t="s">
        <v>47</v>
      </c>
      <c r="B77" s="46" t="s">
        <v>123</v>
      </c>
      <c r="C77" s="22">
        <v>6650</v>
      </c>
      <c r="D77" s="22">
        <v>7078</v>
      </c>
      <c r="E77" s="332">
        <v>573</v>
      </c>
      <c r="F77" s="245">
        <v>134.19203747072598</v>
      </c>
      <c r="G77" s="332">
        <v>555</v>
      </c>
      <c r="H77" s="245">
        <v>107.83678756476682</v>
      </c>
    </row>
    <row r="78" spans="1:8">
      <c r="A78" s="46" t="s">
        <v>40</v>
      </c>
      <c r="B78" s="46" t="s">
        <v>124</v>
      </c>
      <c r="C78" s="22">
        <v>242147</v>
      </c>
      <c r="D78" s="22">
        <v>225575</v>
      </c>
      <c r="E78" s="332">
        <v>15597</v>
      </c>
      <c r="F78" s="245">
        <v>102.10801963993454</v>
      </c>
      <c r="G78" s="332">
        <v>15449</v>
      </c>
      <c r="H78" s="245">
        <v>96.514025114012625</v>
      </c>
    </row>
    <row r="79" spans="1:8">
      <c r="A79" s="46" t="s">
        <v>40</v>
      </c>
      <c r="B79" s="46" t="s">
        <v>125</v>
      </c>
      <c r="C79" s="22">
        <v>173415</v>
      </c>
      <c r="D79" s="22">
        <v>149454</v>
      </c>
      <c r="E79" s="332">
        <v>10765</v>
      </c>
      <c r="F79" s="245">
        <v>109.56743002544529</v>
      </c>
      <c r="G79" s="332">
        <v>10683</v>
      </c>
      <c r="H79" s="245">
        <v>102.63562415935436</v>
      </c>
    </row>
    <row r="80" spans="1:8">
      <c r="E80" s="140"/>
      <c r="F80" s="246"/>
      <c r="G80" s="140"/>
      <c r="H80" s="246"/>
    </row>
    <row r="81" spans="1:10" s="14" customFormat="1">
      <c r="B81" s="26" t="s">
        <v>127</v>
      </c>
      <c r="D81" s="49"/>
      <c r="E81" s="241">
        <v>17514</v>
      </c>
      <c r="F81" s="242">
        <v>96.805217775812508</v>
      </c>
      <c r="G81" s="241">
        <v>18413</v>
      </c>
      <c r="H81" s="243">
        <v>99.167010753460332</v>
      </c>
      <c r="I81" s="15"/>
      <c r="J81" s="15"/>
    </row>
    <row r="82" spans="1:10" s="14" customFormat="1">
      <c r="B82" s="26" t="s">
        <v>126</v>
      </c>
      <c r="D82" s="49"/>
      <c r="E82" s="23">
        <v>15042</v>
      </c>
      <c r="F82" s="50">
        <v>98.448851364618108</v>
      </c>
      <c r="G82" s="23">
        <v>15046</v>
      </c>
      <c r="H82" s="27">
        <v>93.929872021641884</v>
      </c>
      <c r="I82" s="15"/>
      <c r="J82" s="15"/>
    </row>
    <row r="83" spans="1:10" s="14" customFormat="1">
      <c r="B83" s="26" t="s">
        <v>128</v>
      </c>
      <c r="D83" s="49"/>
      <c r="E83" s="23">
        <v>81489</v>
      </c>
      <c r="F83" s="50">
        <v>100.86395761904173</v>
      </c>
      <c r="G83" s="23">
        <v>80430</v>
      </c>
      <c r="H83" s="27">
        <v>94.646170260336788</v>
      </c>
      <c r="I83" s="15"/>
      <c r="J83" s="15"/>
    </row>
    <row r="84" spans="1:10" s="14" customFormat="1">
      <c r="B84" s="28" t="s">
        <v>129</v>
      </c>
      <c r="D84" s="51"/>
      <c r="E84" s="23">
        <v>22321</v>
      </c>
      <c r="F84" s="52">
        <v>97.585252113086554</v>
      </c>
      <c r="G84" s="23">
        <v>22943</v>
      </c>
      <c r="H84" s="29">
        <v>96.781405551337215</v>
      </c>
      <c r="I84" s="15"/>
      <c r="J84" s="15"/>
    </row>
    <row r="85" spans="1:10" s="14" customFormat="1">
      <c r="B85" s="30" t="s">
        <v>130</v>
      </c>
      <c r="C85" s="31"/>
      <c r="D85" s="53">
        <v>191099</v>
      </c>
      <c r="E85" s="32">
        <v>136366</v>
      </c>
      <c r="F85" s="247">
        <v>99.51156149508887</v>
      </c>
      <c r="G85" s="32">
        <v>136832</v>
      </c>
      <c r="H85" s="33">
        <v>95.50527552551678</v>
      </c>
      <c r="I85" s="15"/>
      <c r="J85" s="15"/>
    </row>
    <row r="86" spans="1:10" s="14" customFormat="1">
      <c r="B86" s="15"/>
      <c r="D86" s="54"/>
      <c r="E86" s="55"/>
      <c r="F86" s="248"/>
      <c r="G86" s="55"/>
      <c r="H86" s="56"/>
      <c r="I86" s="15"/>
      <c r="J86" s="15"/>
    </row>
    <row r="87" spans="1:10" s="14" customFormat="1">
      <c r="B87" s="15"/>
      <c r="D87" s="54"/>
      <c r="E87" s="55"/>
      <c r="F87" s="248"/>
      <c r="G87" s="55"/>
      <c r="H87" s="56"/>
      <c r="I87" s="15"/>
      <c r="J87" s="15"/>
    </row>
    <row r="88" spans="1:10" s="14" customFormat="1">
      <c r="B88" s="15"/>
      <c r="D88" s="54"/>
      <c r="E88" s="55"/>
      <c r="F88" s="248"/>
      <c r="G88" s="55"/>
      <c r="H88" s="56"/>
      <c r="I88" s="15"/>
      <c r="J88" s="15"/>
    </row>
    <row r="90" spans="1:10">
      <c r="A90" s="34" t="s">
        <v>194</v>
      </c>
      <c r="B90" s="35"/>
      <c r="C90" s="57"/>
      <c r="D90" s="35"/>
      <c r="E90" s="35"/>
      <c r="F90" s="249"/>
      <c r="G90" s="35"/>
      <c r="H90" s="257"/>
      <c r="I90" s="36"/>
    </row>
    <row r="91" spans="1:10">
      <c r="A91" s="236" t="s">
        <v>217</v>
      </c>
      <c r="B91" s="36"/>
      <c r="D91" s="36"/>
      <c r="E91" s="36"/>
      <c r="F91" s="250"/>
      <c r="G91" s="36"/>
      <c r="H91" s="258"/>
      <c r="I91" s="36"/>
    </row>
    <row r="92" spans="1:10">
      <c r="A92" s="37" t="s">
        <v>218</v>
      </c>
      <c r="B92" s="36"/>
      <c r="D92" s="36"/>
      <c r="E92" s="36"/>
      <c r="F92" s="250"/>
      <c r="G92" s="36"/>
      <c r="H92" s="258"/>
      <c r="I92" s="36"/>
    </row>
    <row r="93" spans="1:10">
      <c r="A93" s="229" t="s">
        <v>213</v>
      </c>
      <c r="B93" s="39"/>
      <c r="D93" s="39"/>
      <c r="E93" s="39"/>
      <c r="F93" s="251"/>
      <c r="G93" s="39"/>
      <c r="H93" s="259"/>
      <c r="I93" s="39"/>
    </row>
    <row r="94" spans="1:10" s="14" customFormat="1">
      <c r="A94" s="238" t="s">
        <v>219</v>
      </c>
      <c r="B94" s="40"/>
      <c r="C94" s="15"/>
      <c r="D94" s="40"/>
      <c r="E94" s="40"/>
      <c r="F94" s="252"/>
      <c r="G94" s="41"/>
      <c r="H94" s="259"/>
      <c r="I94" s="40"/>
    </row>
    <row r="95" spans="1:10" s="14" customFormat="1">
      <c r="A95" s="38" t="s">
        <v>214</v>
      </c>
      <c r="B95" s="39"/>
      <c r="C95" s="15"/>
      <c r="D95" s="39"/>
      <c r="E95" s="39"/>
      <c r="F95" s="253"/>
      <c r="G95" s="42"/>
      <c r="H95" s="259"/>
      <c r="I95" s="39"/>
    </row>
    <row r="96" spans="1:10" s="14" customFormat="1">
      <c r="A96" s="38" t="s">
        <v>215</v>
      </c>
      <c r="B96" s="39"/>
      <c r="C96" s="15"/>
      <c r="D96" s="39"/>
      <c r="E96" s="39"/>
      <c r="F96" s="253"/>
      <c r="G96" s="42"/>
      <c r="H96" s="260"/>
      <c r="I96" s="39"/>
    </row>
    <row r="97" spans="1:38" s="14" customFormat="1">
      <c r="A97" s="58" t="s">
        <v>174</v>
      </c>
      <c r="B97" s="59"/>
      <c r="C97" s="60"/>
      <c r="D97" s="59"/>
      <c r="E97" s="59"/>
      <c r="F97" s="254"/>
      <c r="G97" s="61"/>
      <c r="H97" s="261"/>
      <c r="I97" s="62"/>
    </row>
    <row r="98" spans="1:38" s="14" customFormat="1">
      <c r="A98" s="306"/>
      <c r="B98" s="62"/>
      <c r="C98" s="15"/>
      <c r="D98" s="62"/>
      <c r="E98" s="62"/>
      <c r="F98" s="307"/>
      <c r="G98" s="308"/>
      <c r="H98" s="309"/>
      <c r="I98" s="62"/>
    </row>
    <row r="100" spans="1:38" s="96" customFormat="1" ht="12" customHeigh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7"/>
      <c r="S100" s="207"/>
      <c r="T100" s="207"/>
      <c r="U100" s="207"/>
      <c r="V100" s="207"/>
      <c r="W100" s="207"/>
      <c r="X100" s="206"/>
      <c r="Y100" s="207"/>
      <c r="Z100" s="207"/>
      <c r="AA100" s="206"/>
      <c r="AB100" s="207"/>
      <c r="AC100" s="207"/>
      <c r="AD100" s="208"/>
      <c r="AE100" s="208"/>
      <c r="AF100" s="208"/>
      <c r="AG100" s="208"/>
      <c r="AH100" s="208"/>
      <c r="AI100" s="208"/>
      <c r="AJ100" s="208"/>
      <c r="AK100" s="208"/>
      <c r="AL100" s="209"/>
    </row>
    <row r="101" spans="1:38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11" t="s">
        <v>0</v>
      </c>
      <c r="S101" s="211"/>
      <c r="T101" s="211"/>
      <c r="U101" s="211"/>
      <c r="V101" s="211"/>
      <c r="W101" s="211"/>
      <c r="X101" s="202"/>
      <c r="Y101" s="211"/>
      <c r="Z101" s="211"/>
      <c r="AA101" s="202"/>
      <c r="AB101" s="211"/>
      <c r="AC101" s="211"/>
      <c r="AD101" s="212"/>
      <c r="AE101" s="212"/>
      <c r="AF101" s="212"/>
      <c r="AG101" s="212"/>
      <c r="AH101" s="212"/>
      <c r="AI101" s="212"/>
      <c r="AJ101" s="212"/>
      <c r="AK101" s="212"/>
      <c r="AL101" s="213"/>
    </row>
    <row r="102" spans="1:38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 t="s">
        <v>0</v>
      </c>
      <c r="O102" s="202"/>
      <c r="P102" s="202"/>
      <c r="Q102" s="202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</row>
    <row r="103" spans="1:38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8"/>
    </row>
    <row r="104" spans="1:38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2"/>
      <c r="P104" s="202"/>
      <c r="Q104" s="202"/>
      <c r="R104" s="220"/>
      <c r="S104" s="220"/>
      <c r="T104" s="220"/>
      <c r="U104" s="220"/>
      <c r="V104" s="220"/>
      <c r="W104" s="220"/>
      <c r="X104" s="203"/>
      <c r="Y104" s="220"/>
      <c r="Z104" s="220"/>
      <c r="AA104" s="203"/>
      <c r="AB104" s="220"/>
      <c r="AC104" s="220"/>
      <c r="AD104" s="221"/>
      <c r="AE104" s="221"/>
      <c r="AF104" s="221"/>
      <c r="AG104" s="221"/>
      <c r="AH104" s="221"/>
      <c r="AI104" s="221"/>
      <c r="AJ104" s="221"/>
      <c r="AK104" s="221"/>
      <c r="AL104" s="222"/>
    </row>
    <row r="105" spans="1:38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02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23"/>
    </row>
    <row r="106" spans="1:38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02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23"/>
    </row>
    <row r="107" spans="1:38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02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23"/>
    </row>
    <row r="108" spans="1:38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5"/>
      <c r="AE108" s="226"/>
      <c r="AF108" s="226"/>
      <c r="AG108" s="225"/>
      <c r="AH108" s="227"/>
      <c r="AI108" s="227"/>
      <c r="AJ108" s="227"/>
      <c r="AK108" s="227"/>
      <c r="AL108" s="228"/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108"/>
  <sheetViews>
    <sheetView workbookViewId="0">
      <pane ySplit="1" topLeftCell="A2" activePane="bottomLeft" state="frozen"/>
      <selection activeCell="B109" sqref="B109"/>
      <selection pane="bottomLeft" activeCell="A88" sqref="A88"/>
    </sheetView>
  </sheetViews>
  <sheetFormatPr defaultColWidth="9.140625" defaultRowHeight="15"/>
  <cols>
    <col min="1" max="1" width="16.5703125" style="16" customWidth="1"/>
    <col min="2" max="2" width="23.85546875" style="16" customWidth="1"/>
    <col min="3" max="3" width="23.85546875" style="16" hidden="1" customWidth="1"/>
    <col min="4" max="4" width="23.85546875" style="16" customWidth="1"/>
    <col min="5" max="7" width="20.28515625" style="16" customWidth="1"/>
    <col min="8" max="9" width="9.140625" style="16"/>
    <col min="10" max="10" width="3.42578125" style="16" customWidth="1"/>
    <col min="11" max="16384" width="9.140625" style="16"/>
  </cols>
  <sheetData>
    <row r="1" spans="1:60" s="13" customFormat="1" ht="30">
      <c r="A1" s="17" t="s">
        <v>175</v>
      </c>
      <c r="B1" s="17" t="s">
        <v>6</v>
      </c>
      <c r="C1" s="18" t="s">
        <v>195</v>
      </c>
      <c r="D1" s="19" t="s">
        <v>196</v>
      </c>
      <c r="E1" s="19" t="s">
        <v>197</v>
      </c>
      <c r="F1" s="20" t="s">
        <v>198</v>
      </c>
      <c r="G1" s="20" t="s">
        <v>199</v>
      </c>
      <c r="H1" s="15"/>
    </row>
    <row r="2" spans="1:60">
      <c r="A2" s="21" t="s">
        <v>40</v>
      </c>
      <c r="B2" s="21" t="s">
        <v>41</v>
      </c>
      <c r="C2" s="22">
        <v>1987</v>
      </c>
      <c r="D2" s="23">
        <v>1468</v>
      </c>
      <c r="E2" s="47">
        <v>78.628816282806639</v>
      </c>
      <c r="F2" s="230">
        <v>1051</v>
      </c>
      <c r="G2" s="24">
        <v>56.293519014461701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</row>
    <row r="3" spans="1:60">
      <c r="A3" s="21" t="s">
        <v>43</v>
      </c>
      <c r="B3" s="21" t="s">
        <v>44</v>
      </c>
      <c r="C3" s="22">
        <v>819</v>
      </c>
      <c r="D3" s="23">
        <v>504</v>
      </c>
      <c r="E3" s="47">
        <v>65.682015638575152</v>
      </c>
      <c r="F3" s="230">
        <v>290</v>
      </c>
      <c r="G3" s="24">
        <v>37.793223284100783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" customHeight="1">
      <c r="A4" s="21" t="s">
        <v>47</v>
      </c>
      <c r="B4" s="21" t="s">
        <v>48</v>
      </c>
      <c r="C4" s="22">
        <v>605</v>
      </c>
      <c r="D4" s="23">
        <v>343</v>
      </c>
      <c r="E4" s="47">
        <v>60.035005834305721</v>
      </c>
      <c r="F4" s="230">
        <v>234</v>
      </c>
      <c r="G4" s="24">
        <v>40.956826137689625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</row>
    <row r="5" spans="1:60" ht="15" customHeight="1">
      <c r="A5" s="21" t="s">
        <v>49</v>
      </c>
      <c r="B5" s="21" t="s">
        <v>50</v>
      </c>
      <c r="C5" s="22">
        <v>1706</v>
      </c>
      <c r="D5" s="23">
        <v>1595</v>
      </c>
      <c r="E5" s="47">
        <v>100.46189376443419</v>
      </c>
      <c r="F5" s="230">
        <v>1258</v>
      </c>
      <c r="G5" s="24">
        <v>79.235775771572548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1:60" ht="15" customHeight="1">
      <c r="A6" s="21" t="s">
        <v>49</v>
      </c>
      <c r="B6" s="21" t="s">
        <v>51</v>
      </c>
      <c r="C6" s="22">
        <v>781</v>
      </c>
      <c r="D6" s="23">
        <v>314</v>
      </c>
      <c r="E6" s="47">
        <v>42.935278030993622</v>
      </c>
      <c r="F6" s="230">
        <v>217</v>
      </c>
      <c r="G6" s="24">
        <v>29.671832269826805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</row>
    <row r="7" spans="1:60" ht="15" customHeight="1">
      <c r="A7" s="21" t="s">
        <v>47</v>
      </c>
      <c r="B7" s="21" t="s">
        <v>52</v>
      </c>
      <c r="C7" s="22">
        <v>503</v>
      </c>
      <c r="D7" s="23">
        <v>532</v>
      </c>
      <c r="E7" s="47">
        <v>112.55289139633287</v>
      </c>
      <c r="F7" s="230">
        <v>433</v>
      </c>
      <c r="G7" s="24">
        <v>91.607898448519038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</row>
    <row r="8" spans="1:60" ht="15" customHeight="1">
      <c r="A8" s="21" t="s">
        <v>49</v>
      </c>
      <c r="B8" s="21" t="s">
        <v>53</v>
      </c>
      <c r="C8" s="22">
        <v>1875</v>
      </c>
      <c r="D8" s="23">
        <v>1785</v>
      </c>
      <c r="E8" s="47">
        <v>101.76738882554162</v>
      </c>
      <c r="F8" s="230">
        <v>1312</v>
      </c>
      <c r="G8" s="24">
        <v>74.800456100342075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</row>
    <row r="9" spans="1:60" ht="15" customHeight="1">
      <c r="A9" s="21" t="s">
        <v>49</v>
      </c>
      <c r="B9" s="21" t="s">
        <v>54</v>
      </c>
      <c r="C9" s="22">
        <v>452</v>
      </c>
      <c r="D9" s="23">
        <v>129</v>
      </c>
      <c r="E9" s="47">
        <v>30.520504731861202</v>
      </c>
      <c r="F9" s="230">
        <v>61</v>
      </c>
      <c r="G9" s="24">
        <v>14.432176656151421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</row>
    <row r="10" spans="1:60" ht="15" customHeight="1">
      <c r="A10" s="21" t="s">
        <v>40</v>
      </c>
      <c r="B10" s="21" t="s">
        <v>55</v>
      </c>
      <c r="C10" s="22">
        <v>6737</v>
      </c>
      <c r="D10" s="23">
        <v>6502</v>
      </c>
      <c r="E10" s="47">
        <v>103.35947435353965</v>
      </c>
      <c r="F10" s="230">
        <v>4392</v>
      </c>
      <c r="G10" s="24">
        <v>69.817719372615514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1:60" ht="15" customHeight="1">
      <c r="A11" s="21" t="s">
        <v>49</v>
      </c>
      <c r="B11" s="21" t="s">
        <v>193</v>
      </c>
      <c r="C11" s="22">
        <v>646</v>
      </c>
      <c r="D11" s="23">
        <v>621</v>
      </c>
      <c r="E11" s="47">
        <v>103.27050997782707</v>
      </c>
      <c r="F11" s="230">
        <v>367</v>
      </c>
      <c r="G11" s="24">
        <v>61.031042128603104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</row>
    <row r="12" spans="1:60" ht="15" customHeight="1">
      <c r="A12" s="21" t="s">
        <v>47</v>
      </c>
      <c r="B12" s="21" t="s">
        <v>58</v>
      </c>
      <c r="C12" s="22">
        <v>1916</v>
      </c>
      <c r="D12" s="23">
        <v>1517</v>
      </c>
      <c r="E12" s="47">
        <v>85.001867762420616</v>
      </c>
      <c r="F12" s="230">
        <v>919</v>
      </c>
      <c r="G12" s="24">
        <v>51.49420993649607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>
      <c r="A13" s="21" t="s">
        <v>43</v>
      </c>
      <c r="B13" s="21" t="s">
        <v>59</v>
      </c>
      <c r="C13" s="22">
        <v>2900</v>
      </c>
      <c r="D13" s="23">
        <v>1229</v>
      </c>
      <c r="E13" s="47">
        <v>45.484826054774238</v>
      </c>
      <c r="F13" s="230">
        <v>473</v>
      </c>
      <c r="G13" s="24">
        <v>17.505551443375278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</row>
    <row r="14" spans="1:60">
      <c r="A14" s="21" t="s">
        <v>43</v>
      </c>
      <c r="B14" s="21" t="s">
        <v>60</v>
      </c>
      <c r="C14" s="22">
        <v>882</v>
      </c>
      <c r="D14" s="23">
        <v>359</v>
      </c>
      <c r="E14" s="47">
        <v>43.480016148566811</v>
      </c>
      <c r="F14" s="230">
        <v>191</v>
      </c>
      <c r="G14" s="24">
        <v>23.132821962050865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</row>
    <row r="15" spans="1:60" ht="15" customHeight="1">
      <c r="A15" s="21" t="s">
        <v>49</v>
      </c>
      <c r="B15" s="21" t="s">
        <v>61</v>
      </c>
      <c r="C15" s="22">
        <v>649</v>
      </c>
      <c r="D15" s="23">
        <v>466</v>
      </c>
      <c r="E15" s="47">
        <v>76.855415063221557</v>
      </c>
      <c r="F15" s="230">
        <v>236</v>
      </c>
      <c r="G15" s="24">
        <v>38.922484881803193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</row>
    <row r="16" spans="1:60" ht="15" customHeight="1">
      <c r="A16" s="21" t="s">
        <v>40</v>
      </c>
      <c r="B16" s="21" t="s">
        <v>62</v>
      </c>
      <c r="C16" s="22">
        <v>924</v>
      </c>
      <c r="D16" s="23">
        <v>850</v>
      </c>
      <c r="E16" s="47">
        <v>98.039215686274503</v>
      </c>
      <c r="F16" s="230">
        <v>608</v>
      </c>
      <c r="G16" s="24">
        <v>70.126874279123413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</row>
    <row r="17" spans="1:60" ht="15" customHeight="1">
      <c r="A17" s="21" t="s">
        <v>49</v>
      </c>
      <c r="B17" s="21" t="s">
        <v>63</v>
      </c>
      <c r="C17" s="22">
        <v>11366</v>
      </c>
      <c r="D17" s="23">
        <v>8467</v>
      </c>
      <c r="E17" s="47">
        <v>79.945236521574927</v>
      </c>
      <c r="F17" s="230">
        <v>5283</v>
      </c>
      <c r="G17" s="24">
        <v>49.881975262014919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</row>
    <row r="18" spans="1:60" ht="15" customHeight="1">
      <c r="A18" s="21" t="s">
        <v>40</v>
      </c>
      <c r="B18" s="21" t="s">
        <v>64</v>
      </c>
      <c r="C18" s="22">
        <v>24648</v>
      </c>
      <c r="D18" s="23">
        <v>18718</v>
      </c>
      <c r="E18" s="47">
        <v>81.306016071816416</v>
      </c>
      <c r="F18" s="230">
        <v>11208</v>
      </c>
      <c r="G18" s="24">
        <v>48.684572504162752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</row>
    <row r="19" spans="1:60" ht="15" customHeight="1">
      <c r="A19" s="21" t="s">
        <v>49</v>
      </c>
      <c r="B19" s="21" t="s">
        <v>65</v>
      </c>
      <c r="C19" s="22">
        <v>1979</v>
      </c>
      <c r="D19" s="23">
        <v>1591</v>
      </c>
      <c r="E19" s="47">
        <v>86.062026685899738</v>
      </c>
      <c r="F19" s="230">
        <v>1030</v>
      </c>
      <c r="G19" s="24">
        <v>55.715831229715107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</row>
    <row r="20" spans="1:60" ht="15" customHeight="1">
      <c r="A20" s="21" t="s">
        <v>47</v>
      </c>
      <c r="B20" s="21" t="s">
        <v>66</v>
      </c>
      <c r="C20" s="22">
        <v>6926</v>
      </c>
      <c r="D20" s="23">
        <v>3611</v>
      </c>
      <c r="E20" s="47">
        <v>55.799938188935819</v>
      </c>
      <c r="F20" s="230">
        <v>1876</v>
      </c>
      <c r="G20" s="24">
        <v>28.989389100649017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</row>
    <row r="21" spans="1:60">
      <c r="A21" s="21" t="s">
        <v>43</v>
      </c>
      <c r="B21" s="21" t="s">
        <v>67</v>
      </c>
      <c r="C21" s="22">
        <v>2137</v>
      </c>
      <c r="D21" s="23">
        <v>1643</v>
      </c>
      <c r="E21" s="47">
        <v>81.931515957446805</v>
      </c>
      <c r="F21" s="230">
        <v>1007</v>
      </c>
      <c r="G21" s="24">
        <v>50.21609042553191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</row>
    <row r="22" spans="1:60" ht="15" customHeight="1">
      <c r="A22" s="21" t="s">
        <v>40</v>
      </c>
      <c r="B22" s="21" t="s">
        <v>68</v>
      </c>
      <c r="C22" s="22">
        <v>734</v>
      </c>
      <c r="D22" s="23">
        <v>805</v>
      </c>
      <c r="E22" s="47">
        <v>117.23300970873784</v>
      </c>
      <c r="F22" s="230">
        <v>619</v>
      </c>
      <c r="G22" s="24">
        <v>90.145631067961148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</row>
    <row r="23" spans="1:60" ht="15" customHeight="1">
      <c r="A23" s="21" t="s">
        <v>49</v>
      </c>
      <c r="B23" s="21" t="s">
        <v>69</v>
      </c>
      <c r="C23" s="22">
        <v>331</v>
      </c>
      <c r="D23" s="23">
        <v>205</v>
      </c>
      <c r="E23" s="47">
        <v>65.845824411134899</v>
      </c>
      <c r="F23" s="230">
        <v>148</v>
      </c>
      <c r="G23" s="24">
        <v>47.537473233404704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</row>
    <row r="24" spans="1:60" ht="15" customHeight="1">
      <c r="A24" s="21" t="s">
        <v>40</v>
      </c>
      <c r="B24" s="21" t="s">
        <v>70</v>
      </c>
      <c r="C24" s="22">
        <v>2134</v>
      </c>
      <c r="D24" s="23">
        <v>1773</v>
      </c>
      <c r="E24" s="47">
        <v>88.797996661101834</v>
      </c>
      <c r="F24" s="230">
        <v>1339</v>
      </c>
      <c r="G24" s="24">
        <v>67.061769616026709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</row>
    <row r="25" spans="1:60" ht="15" customHeight="1">
      <c r="A25" s="21" t="s">
        <v>49</v>
      </c>
      <c r="B25" s="21" t="s">
        <v>71</v>
      </c>
      <c r="C25" s="22">
        <v>464</v>
      </c>
      <c r="D25" s="23">
        <v>280</v>
      </c>
      <c r="E25" s="47">
        <v>64.171122994652393</v>
      </c>
      <c r="F25" s="230">
        <v>158</v>
      </c>
      <c r="G25" s="24">
        <v>36.210847975553854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</row>
    <row r="26" spans="1:60">
      <c r="A26" s="21" t="s">
        <v>43</v>
      </c>
      <c r="B26" s="21" t="s">
        <v>72</v>
      </c>
      <c r="C26" s="22">
        <v>1386</v>
      </c>
      <c r="D26" s="23">
        <v>1017</v>
      </c>
      <c r="E26" s="47">
        <v>78.050652340752109</v>
      </c>
      <c r="F26" s="230">
        <v>525</v>
      </c>
      <c r="G26" s="24">
        <v>40.291634689178821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0" ht="15" customHeight="1">
      <c r="A27" s="21" t="s">
        <v>40</v>
      </c>
      <c r="B27" s="21" t="s">
        <v>73</v>
      </c>
      <c r="C27" s="22">
        <v>1188</v>
      </c>
      <c r="D27" s="23">
        <v>1185</v>
      </c>
      <c r="E27" s="47">
        <v>106.75675675675676</v>
      </c>
      <c r="F27" s="230">
        <v>853</v>
      </c>
      <c r="G27" s="24">
        <v>76.846846846846844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</row>
    <row r="28" spans="1:60" ht="15" customHeight="1">
      <c r="A28" s="21" t="s">
        <v>47</v>
      </c>
      <c r="B28" s="21" t="s">
        <v>74</v>
      </c>
      <c r="C28" s="22">
        <v>672</v>
      </c>
      <c r="D28" s="23">
        <v>646</v>
      </c>
      <c r="E28" s="47">
        <v>102.3231256599789</v>
      </c>
      <c r="F28" s="230">
        <v>457</v>
      </c>
      <c r="G28" s="24">
        <v>72.386483632523763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</row>
    <row r="29" spans="1:60" ht="15" customHeight="1">
      <c r="A29" s="21" t="s">
        <v>49</v>
      </c>
      <c r="B29" s="21" t="s">
        <v>75</v>
      </c>
      <c r="C29" s="22">
        <v>1888</v>
      </c>
      <c r="D29" s="23">
        <v>841</v>
      </c>
      <c r="E29" s="47">
        <v>47.747918243754725</v>
      </c>
      <c r="F29" s="230">
        <v>453</v>
      </c>
      <c r="G29" s="24">
        <v>25.71915215745647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</row>
    <row r="30" spans="1:60" ht="15" customHeight="1">
      <c r="A30" s="21" t="s">
        <v>40</v>
      </c>
      <c r="B30" s="21" t="s">
        <v>76</v>
      </c>
      <c r="C30" s="22">
        <v>8184</v>
      </c>
      <c r="D30" s="23">
        <v>3564</v>
      </c>
      <c r="E30" s="47">
        <v>46.655321377143608</v>
      </c>
      <c r="F30" s="230">
        <v>1547</v>
      </c>
      <c r="G30" s="24">
        <v>20.251341798664747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</row>
    <row r="31" spans="1:60" ht="15" customHeight="1">
      <c r="A31" s="21" t="s">
        <v>40</v>
      </c>
      <c r="B31" s="21" t="s">
        <v>77</v>
      </c>
      <c r="C31" s="22">
        <v>1738</v>
      </c>
      <c r="D31" s="23">
        <v>1652</v>
      </c>
      <c r="E31" s="47">
        <v>101.89144736842104</v>
      </c>
      <c r="F31" s="230">
        <v>1059</v>
      </c>
      <c r="G31" s="24">
        <v>65.31661184210526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</row>
    <row r="32" spans="1:60">
      <c r="A32" s="21" t="s">
        <v>40</v>
      </c>
      <c r="B32" s="21" t="s">
        <v>78</v>
      </c>
      <c r="C32" s="22">
        <v>735</v>
      </c>
      <c r="D32" s="23">
        <v>666</v>
      </c>
      <c r="E32" s="47">
        <v>97.7495107632094</v>
      </c>
      <c r="F32" s="230">
        <v>475</v>
      </c>
      <c r="G32" s="24">
        <v>69.716242661448149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</row>
    <row r="33" spans="1:60">
      <c r="A33" s="21" t="s">
        <v>49</v>
      </c>
      <c r="B33" s="21" t="s">
        <v>79</v>
      </c>
      <c r="C33" s="22">
        <v>700</v>
      </c>
      <c r="D33" s="23">
        <v>520</v>
      </c>
      <c r="E33" s="47">
        <v>79.067410035478957</v>
      </c>
      <c r="F33" s="230">
        <v>361</v>
      </c>
      <c r="G33" s="24">
        <v>54.891028890015207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>
      <c r="A34" s="21" t="s">
        <v>49</v>
      </c>
      <c r="B34" s="21" t="s">
        <v>80</v>
      </c>
      <c r="C34" s="22">
        <v>644</v>
      </c>
      <c r="D34" s="23">
        <v>519</v>
      </c>
      <c r="E34" s="47">
        <v>86.692650334075722</v>
      </c>
      <c r="F34" s="230">
        <v>358</v>
      </c>
      <c r="G34" s="24">
        <v>59.799554565701548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</row>
    <row r="35" spans="1:60">
      <c r="A35" s="21" t="s">
        <v>49</v>
      </c>
      <c r="B35" s="21" t="s">
        <v>81</v>
      </c>
      <c r="C35" s="22">
        <v>933</v>
      </c>
      <c r="D35" s="23">
        <v>719</v>
      </c>
      <c r="E35" s="47">
        <v>82.359679266895753</v>
      </c>
      <c r="F35" s="230">
        <v>480</v>
      </c>
      <c r="G35" s="24">
        <v>54.982817869415811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</row>
    <row r="36" spans="1:60">
      <c r="A36" s="21" t="s">
        <v>40</v>
      </c>
      <c r="B36" s="21" t="s">
        <v>82</v>
      </c>
      <c r="C36" s="22">
        <v>763</v>
      </c>
      <c r="D36" s="23">
        <v>712</v>
      </c>
      <c r="E36" s="47">
        <v>99.719887955182074</v>
      </c>
      <c r="F36" s="230">
        <v>585</v>
      </c>
      <c r="G36" s="24">
        <v>81.932773109243698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</row>
    <row r="37" spans="1:60">
      <c r="A37" s="21" t="s">
        <v>49</v>
      </c>
      <c r="B37" s="21" t="s">
        <v>83</v>
      </c>
      <c r="C37" s="22">
        <v>2900</v>
      </c>
      <c r="D37" s="23">
        <v>1326</v>
      </c>
      <c r="E37" s="47">
        <v>48.88779648519111</v>
      </c>
      <c r="F37" s="230">
        <v>689</v>
      </c>
      <c r="G37" s="24">
        <v>25.402482487403223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</row>
    <row r="38" spans="1:60">
      <c r="A38" s="21" t="s">
        <v>40</v>
      </c>
      <c r="B38" s="21" t="s">
        <v>84</v>
      </c>
      <c r="C38" s="22">
        <v>535</v>
      </c>
      <c r="D38" s="23">
        <v>534</v>
      </c>
      <c r="E38" s="47">
        <v>106.9425901201602</v>
      </c>
      <c r="F38" s="230">
        <v>416</v>
      </c>
      <c r="G38" s="24">
        <v>83.311081441922568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</row>
    <row r="39" spans="1:60">
      <c r="A39" s="21" t="s">
        <v>49</v>
      </c>
      <c r="B39" s="21" t="s">
        <v>85</v>
      </c>
      <c r="C39" s="22">
        <v>1916</v>
      </c>
      <c r="D39" s="23">
        <v>1437</v>
      </c>
      <c r="E39" s="47">
        <v>79.892512972572277</v>
      </c>
      <c r="F39" s="230">
        <v>865</v>
      </c>
      <c r="G39" s="24">
        <v>48.091178650852491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</row>
    <row r="40" spans="1:60">
      <c r="A40" s="21" t="s">
        <v>43</v>
      </c>
      <c r="B40" s="21" t="s">
        <v>86</v>
      </c>
      <c r="C40" s="22">
        <v>2237</v>
      </c>
      <c r="D40" s="23">
        <v>896</v>
      </c>
      <c r="E40" s="47">
        <v>42.884492661135937</v>
      </c>
      <c r="F40" s="230">
        <v>453</v>
      </c>
      <c r="G40" s="24">
        <v>21.681557115507342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</row>
    <row r="41" spans="1:60">
      <c r="A41" s="21" t="s">
        <v>49</v>
      </c>
      <c r="B41" s="21" t="s">
        <v>87</v>
      </c>
      <c r="C41" s="22">
        <v>702</v>
      </c>
      <c r="D41" s="23">
        <v>565</v>
      </c>
      <c r="E41" s="47">
        <v>86.171835282155556</v>
      </c>
      <c r="F41" s="230">
        <v>367</v>
      </c>
      <c r="G41" s="24">
        <v>55.973563802745296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</row>
    <row r="42" spans="1:60">
      <c r="A42" s="21" t="s">
        <v>40</v>
      </c>
      <c r="B42" s="21" t="s">
        <v>88</v>
      </c>
      <c r="C42" s="22">
        <v>808</v>
      </c>
      <c r="D42" s="23">
        <v>749</v>
      </c>
      <c r="E42" s="47">
        <v>98.769230769230774</v>
      </c>
      <c r="F42" s="230">
        <v>535</v>
      </c>
      <c r="G42" s="24">
        <v>70.549450549450555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</row>
    <row r="43" spans="1:60">
      <c r="A43" s="21" t="s">
        <v>40</v>
      </c>
      <c r="B43" s="21" t="s">
        <v>89</v>
      </c>
      <c r="C43" s="22">
        <v>617</v>
      </c>
      <c r="D43" s="23">
        <v>562</v>
      </c>
      <c r="E43" s="47">
        <v>97.909407665505228</v>
      </c>
      <c r="F43" s="230">
        <v>451</v>
      </c>
      <c r="G43" s="24">
        <v>78.571428571428569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</row>
    <row r="44" spans="1:60">
      <c r="A44" s="21" t="s">
        <v>47</v>
      </c>
      <c r="B44" s="21" t="s">
        <v>90</v>
      </c>
      <c r="C44" s="22">
        <v>11616</v>
      </c>
      <c r="D44" s="23">
        <v>8783</v>
      </c>
      <c r="E44" s="47">
        <v>80.929418268935422</v>
      </c>
      <c r="F44" s="230">
        <v>5355</v>
      </c>
      <c r="G44" s="24">
        <v>49.342711468763433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</row>
    <row r="45" spans="1:60">
      <c r="A45" s="21" t="s">
        <v>47</v>
      </c>
      <c r="B45" s="21" t="s">
        <v>91</v>
      </c>
      <c r="C45" s="22">
        <v>880</v>
      </c>
      <c r="D45" s="23">
        <v>854</v>
      </c>
      <c r="E45" s="47">
        <v>103.7246963562753</v>
      </c>
      <c r="F45" s="230">
        <v>662</v>
      </c>
      <c r="G45" s="24">
        <v>80.404858299595148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</row>
    <row r="46" spans="1:60">
      <c r="A46" s="21" t="s">
        <v>49</v>
      </c>
      <c r="B46" s="21" t="s">
        <v>92</v>
      </c>
      <c r="C46" s="22">
        <v>2782</v>
      </c>
      <c r="D46" s="23">
        <v>1683</v>
      </c>
      <c r="E46" s="47">
        <v>64.705882352941174</v>
      </c>
      <c r="F46" s="230">
        <v>872</v>
      </c>
      <c r="G46" s="24">
        <v>33.525567089580932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</row>
    <row r="47" spans="1:60">
      <c r="A47" s="21" t="s">
        <v>40</v>
      </c>
      <c r="B47" s="21" t="s">
        <v>93</v>
      </c>
      <c r="C47" s="22">
        <v>1127</v>
      </c>
      <c r="D47" s="23">
        <v>1086</v>
      </c>
      <c r="E47" s="47">
        <v>102.58186397984888</v>
      </c>
      <c r="F47" s="230">
        <v>776</v>
      </c>
      <c r="G47" s="24">
        <v>73.299748110831246</v>
      </c>
      <c r="H47" s="15"/>
      <c r="I47" s="15"/>
      <c r="J47" s="15"/>
      <c r="K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</row>
    <row r="48" spans="1:60">
      <c r="A48" s="21" t="s">
        <v>47</v>
      </c>
      <c r="B48" s="21" t="s">
        <v>94</v>
      </c>
      <c r="C48" s="22">
        <v>673</v>
      </c>
      <c r="D48" s="23">
        <v>669</v>
      </c>
      <c r="E48" s="47">
        <v>105.85443037974684</v>
      </c>
      <c r="F48" s="230">
        <v>432</v>
      </c>
      <c r="G48" s="24">
        <v>68.35443037974683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</row>
    <row r="49" spans="1:60">
      <c r="A49" s="21" t="s">
        <v>49</v>
      </c>
      <c r="B49" s="21" t="s">
        <v>95</v>
      </c>
      <c r="C49" s="22">
        <v>1399</v>
      </c>
      <c r="D49" s="25">
        <v>627</v>
      </c>
      <c r="E49" s="48">
        <v>47.536012130401815</v>
      </c>
      <c r="F49" s="231">
        <v>353</v>
      </c>
      <c r="G49" s="24">
        <v>26.762699014404852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</row>
    <row r="50" spans="1:60">
      <c r="A50" s="21" t="s">
        <v>43</v>
      </c>
      <c r="B50" s="21" t="s">
        <v>96</v>
      </c>
      <c r="C50" s="22">
        <v>1316</v>
      </c>
      <c r="D50" s="23">
        <v>1005</v>
      </c>
      <c r="E50" s="47">
        <v>81.884845192829971</v>
      </c>
      <c r="F50" s="230">
        <v>632</v>
      </c>
      <c r="G50" s="24">
        <v>51.493753394894071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</row>
    <row r="51" spans="1:60">
      <c r="A51" s="21" t="s">
        <v>43</v>
      </c>
      <c r="B51" s="21" t="s">
        <v>97</v>
      </c>
      <c r="C51" s="22">
        <v>312</v>
      </c>
      <c r="D51" s="23">
        <v>194</v>
      </c>
      <c r="E51" s="47">
        <v>66.362599771949817</v>
      </c>
      <c r="F51" s="230">
        <v>124</v>
      </c>
      <c r="G51" s="24">
        <v>42.417331812998853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</row>
    <row r="52" spans="1:60">
      <c r="A52" s="21" t="s">
        <v>49</v>
      </c>
      <c r="B52" s="21" t="s">
        <v>98</v>
      </c>
      <c r="C52" s="22">
        <v>1140</v>
      </c>
      <c r="D52" s="23">
        <v>839</v>
      </c>
      <c r="E52" s="47">
        <v>78.558052434456926</v>
      </c>
      <c r="F52" s="230">
        <v>656</v>
      </c>
      <c r="G52" s="24">
        <v>61.423220973782769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</row>
    <row r="53" spans="1:60">
      <c r="A53" s="21" t="s">
        <v>49</v>
      </c>
      <c r="B53" s="21" t="s">
        <v>99</v>
      </c>
      <c r="C53" s="22">
        <v>844</v>
      </c>
      <c r="D53" s="23">
        <v>367</v>
      </c>
      <c r="E53" s="47">
        <v>46.851063829787236</v>
      </c>
      <c r="F53" s="230">
        <v>223</v>
      </c>
      <c r="G53" s="24">
        <v>28.468085106382979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</row>
    <row r="54" spans="1:60">
      <c r="A54" s="21" t="s">
        <v>43</v>
      </c>
      <c r="B54" s="21" t="s">
        <v>100</v>
      </c>
      <c r="C54" s="22">
        <v>3044</v>
      </c>
      <c r="D54" s="23">
        <v>1953</v>
      </c>
      <c r="E54" s="47">
        <v>68.824151298014797</v>
      </c>
      <c r="F54" s="230">
        <v>1015</v>
      </c>
      <c r="G54" s="24">
        <v>35.768824151298013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</row>
    <row r="55" spans="1:60">
      <c r="A55" s="21" t="s">
        <v>47</v>
      </c>
      <c r="B55" s="21" t="s">
        <v>101</v>
      </c>
      <c r="C55" s="22">
        <v>1188</v>
      </c>
      <c r="D55" s="23">
        <v>1024</v>
      </c>
      <c r="E55" s="47">
        <v>92.474413004214313</v>
      </c>
      <c r="F55" s="230">
        <v>726</v>
      </c>
      <c r="G55" s="24">
        <v>65.562913907284752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</row>
    <row r="56" spans="1:60">
      <c r="A56" s="21" t="s">
        <v>43</v>
      </c>
      <c r="B56" s="21" t="s">
        <v>102</v>
      </c>
      <c r="C56" s="22">
        <v>1545</v>
      </c>
      <c r="D56" s="25">
        <v>1037</v>
      </c>
      <c r="E56" s="48">
        <v>71.632512088418153</v>
      </c>
      <c r="F56" s="231">
        <v>644</v>
      </c>
      <c r="G56" s="24">
        <v>44.485378770435183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</row>
    <row r="57" spans="1:60">
      <c r="A57" s="21" t="s">
        <v>43</v>
      </c>
      <c r="B57" s="21" t="s">
        <v>103</v>
      </c>
      <c r="C57" s="22">
        <v>1757</v>
      </c>
      <c r="D57" s="23">
        <v>994</v>
      </c>
      <c r="E57" s="47">
        <v>60.474548773068349</v>
      </c>
      <c r="F57" s="230">
        <v>474</v>
      </c>
      <c r="G57" s="24">
        <v>28.83796390184547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</row>
    <row r="58" spans="1:60">
      <c r="A58" s="21" t="s">
        <v>49</v>
      </c>
      <c r="B58" s="21" t="s">
        <v>104</v>
      </c>
      <c r="C58" s="22">
        <v>1385</v>
      </c>
      <c r="D58" s="23">
        <v>963</v>
      </c>
      <c r="E58" s="47">
        <v>74.922199170124472</v>
      </c>
      <c r="F58" s="230">
        <v>476</v>
      </c>
      <c r="G58" s="24">
        <v>37.033195020746881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</row>
    <row r="59" spans="1:60">
      <c r="A59" s="21" t="s">
        <v>43</v>
      </c>
      <c r="B59" s="21" t="s">
        <v>105</v>
      </c>
      <c r="C59" s="22">
        <v>476</v>
      </c>
      <c r="D59" s="23">
        <v>453</v>
      </c>
      <c r="E59" s="47">
        <v>100.81602373887239</v>
      </c>
      <c r="F59" s="230">
        <v>353</v>
      </c>
      <c r="G59" s="24">
        <v>78.560830860534111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</row>
    <row r="60" spans="1:60">
      <c r="A60" s="21" t="s">
        <v>49</v>
      </c>
      <c r="B60" s="21" t="s">
        <v>106</v>
      </c>
      <c r="C60" s="22">
        <v>939</v>
      </c>
      <c r="D60" s="23">
        <v>875</v>
      </c>
      <c r="E60" s="47">
        <v>100.65184049079754</v>
      </c>
      <c r="F60" s="230">
        <v>625</v>
      </c>
      <c r="G60" s="24">
        <v>71.894171779141104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</row>
    <row r="61" spans="1:60">
      <c r="A61" s="21" t="s">
        <v>47</v>
      </c>
      <c r="B61" s="21" t="s">
        <v>107</v>
      </c>
      <c r="C61" s="22">
        <v>1246</v>
      </c>
      <c r="D61" s="23">
        <v>1227</v>
      </c>
      <c r="E61" s="47">
        <v>105.71510626076967</v>
      </c>
      <c r="F61" s="230">
        <v>834</v>
      </c>
      <c r="G61" s="24">
        <v>71.855255600229768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</row>
    <row r="62" spans="1:60">
      <c r="A62" s="21" t="s">
        <v>49</v>
      </c>
      <c r="B62" s="21" t="s">
        <v>108</v>
      </c>
      <c r="C62" s="22">
        <v>647</v>
      </c>
      <c r="D62" s="23">
        <v>569</v>
      </c>
      <c r="E62" s="47">
        <v>93.997797356828201</v>
      </c>
      <c r="F62" s="230">
        <v>361</v>
      </c>
      <c r="G62" s="24">
        <v>59.636563876651991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</row>
    <row r="63" spans="1:60">
      <c r="A63" s="21" t="s">
        <v>40</v>
      </c>
      <c r="B63" s="21" t="s">
        <v>109</v>
      </c>
      <c r="C63" s="22">
        <v>787</v>
      </c>
      <c r="D63" s="23">
        <v>575</v>
      </c>
      <c r="E63" s="47">
        <v>78.089633318243557</v>
      </c>
      <c r="F63" s="230">
        <v>390</v>
      </c>
      <c r="G63" s="24">
        <v>52.965142598460844</v>
      </c>
      <c r="H63" s="15"/>
      <c r="I63" s="15"/>
      <c r="J63" s="15"/>
      <c r="K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</row>
    <row r="64" spans="1:60">
      <c r="A64" s="21" t="s">
        <v>40</v>
      </c>
      <c r="B64" s="21" t="s">
        <v>110</v>
      </c>
      <c r="C64" s="22">
        <v>2632</v>
      </c>
      <c r="D64" s="23">
        <v>2364</v>
      </c>
      <c r="E64" s="47">
        <v>95.902636916835704</v>
      </c>
      <c r="F64" s="230">
        <v>1688</v>
      </c>
      <c r="G64" s="24">
        <v>68.478701825557806</v>
      </c>
      <c r="H64" s="15"/>
      <c r="I64" s="15"/>
      <c r="J64" s="15"/>
      <c r="K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</row>
    <row r="65" spans="1:60">
      <c r="A65" s="21" t="s">
        <v>40</v>
      </c>
      <c r="B65" s="21" t="s">
        <v>111</v>
      </c>
      <c r="C65" s="22">
        <v>1292</v>
      </c>
      <c r="D65" s="23">
        <v>1041</v>
      </c>
      <c r="E65" s="47">
        <v>85.843870258383731</v>
      </c>
      <c r="F65" s="230">
        <v>754</v>
      </c>
      <c r="G65" s="24">
        <v>62.177020340846624</v>
      </c>
      <c r="H65" s="15"/>
      <c r="I65" s="15"/>
      <c r="J65" s="15"/>
      <c r="K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</row>
    <row r="66" spans="1:60">
      <c r="A66" s="21" t="s">
        <v>47</v>
      </c>
      <c r="B66" s="21" t="s">
        <v>112</v>
      </c>
      <c r="C66" s="22">
        <v>516</v>
      </c>
      <c r="D66" s="23">
        <v>374</v>
      </c>
      <c r="E66" s="47">
        <v>77.808599167822464</v>
      </c>
      <c r="F66" s="230">
        <v>235</v>
      </c>
      <c r="G66" s="24">
        <v>48.890429958391124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</row>
    <row r="67" spans="1:60">
      <c r="A67" s="21" t="s">
        <v>47</v>
      </c>
      <c r="B67" s="21" t="s">
        <v>113</v>
      </c>
      <c r="C67" s="22">
        <v>1977</v>
      </c>
      <c r="D67" s="23">
        <v>1806</v>
      </c>
      <c r="E67" s="47">
        <v>97.271095152603237</v>
      </c>
      <c r="F67" s="230">
        <v>1183</v>
      </c>
      <c r="G67" s="24">
        <v>63.716337522441655</v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</row>
    <row r="68" spans="1:60">
      <c r="A68" s="21" t="s">
        <v>49</v>
      </c>
      <c r="B68" s="21" t="s">
        <v>114</v>
      </c>
      <c r="C68" s="22">
        <v>691</v>
      </c>
      <c r="D68" s="23">
        <v>483</v>
      </c>
      <c r="E68" s="47">
        <v>74.922440537745587</v>
      </c>
      <c r="F68" s="230">
        <v>271</v>
      </c>
      <c r="G68" s="24">
        <v>42.037228541882108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</row>
    <row r="69" spans="1:60">
      <c r="A69" s="21" t="s">
        <v>43</v>
      </c>
      <c r="B69" s="21" t="s">
        <v>115</v>
      </c>
      <c r="C69" s="22">
        <v>8277</v>
      </c>
      <c r="D69" s="23">
        <v>4427</v>
      </c>
      <c r="E69" s="47">
        <v>57.339607978585619</v>
      </c>
      <c r="F69" s="230">
        <v>2226</v>
      </c>
      <c r="G69" s="24">
        <v>28.831707106467491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</row>
    <row r="70" spans="1:60">
      <c r="A70" s="21" t="s">
        <v>47</v>
      </c>
      <c r="B70" s="21" t="s">
        <v>116</v>
      </c>
      <c r="C70" s="22">
        <v>600</v>
      </c>
      <c r="D70" s="23">
        <v>533</v>
      </c>
      <c r="E70" s="47">
        <v>96.036036036036037</v>
      </c>
      <c r="F70" s="230">
        <v>430</v>
      </c>
      <c r="G70" s="24">
        <v>77.477477477477478</v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</row>
    <row r="71" spans="1:60">
      <c r="A71" s="21" t="s">
        <v>40</v>
      </c>
      <c r="B71" s="21" t="s">
        <v>117</v>
      </c>
      <c r="C71" s="22">
        <v>36482</v>
      </c>
      <c r="D71" s="25">
        <v>23737</v>
      </c>
      <c r="E71" s="48">
        <v>69.789390123190614</v>
      </c>
      <c r="F71" s="231">
        <v>12674</v>
      </c>
      <c r="G71" s="24">
        <v>37.262953634465937</v>
      </c>
      <c r="J71" s="15"/>
    </row>
    <row r="72" spans="1:60">
      <c r="A72" s="21" t="s">
        <v>47</v>
      </c>
      <c r="B72" s="21" t="s">
        <v>118</v>
      </c>
      <c r="C72" s="22">
        <v>2138</v>
      </c>
      <c r="D72" s="23">
        <v>1520</v>
      </c>
      <c r="E72" s="47">
        <v>76.114171256885328</v>
      </c>
      <c r="F72" s="230">
        <v>932</v>
      </c>
      <c r="G72" s="24">
        <v>46.670005007511264</v>
      </c>
      <c r="J72" s="15"/>
      <c r="L72" s="15"/>
      <c r="M72" s="15"/>
      <c r="N72" s="15"/>
      <c r="O72" s="15"/>
      <c r="P72" s="15"/>
    </row>
    <row r="73" spans="1:60">
      <c r="A73" s="21" t="s">
        <v>49</v>
      </c>
      <c r="B73" s="21" t="s">
        <v>119</v>
      </c>
      <c r="C73" s="22">
        <v>1247</v>
      </c>
      <c r="D73" s="23">
        <v>996</v>
      </c>
      <c r="E73" s="47">
        <v>84.645892351274796</v>
      </c>
      <c r="F73" s="230">
        <v>690</v>
      </c>
      <c r="G73" s="24">
        <v>58.640226628895185</v>
      </c>
      <c r="J73" s="15"/>
      <c r="L73" s="15"/>
      <c r="M73" s="15"/>
      <c r="N73" s="15"/>
      <c r="O73" s="15"/>
      <c r="P73" s="15"/>
    </row>
    <row r="74" spans="1:60">
      <c r="A74" s="21" t="s">
        <v>40</v>
      </c>
      <c r="B74" s="21" t="s">
        <v>120</v>
      </c>
      <c r="C74" s="22">
        <v>1375</v>
      </c>
      <c r="D74" s="23">
        <v>1137</v>
      </c>
      <c r="E74" s="47">
        <v>88.094008264462815</v>
      </c>
      <c r="F74" s="230">
        <v>807</v>
      </c>
      <c r="G74" s="24">
        <v>62.525826446280995</v>
      </c>
      <c r="J74" s="15"/>
    </row>
    <row r="75" spans="1:60">
      <c r="A75" s="21" t="s">
        <v>40</v>
      </c>
      <c r="B75" s="21" t="s">
        <v>121</v>
      </c>
      <c r="C75" s="22">
        <v>4928</v>
      </c>
      <c r="D75" s="23">
        <v>4672</v>
      </c>
      <c r="E75" s="47">
        <v>101.31559924822899</v>
      </c>
      <c r="F75" s="230">
        <v>3001</v>
      </c>
      <c r="G75" s="24">
        <v>65.078791383547781</v>
      </c>
      <c r="J75" s="15"/>
    </row>
    <row r="76" spans="1:60">
      <c r="A76" s="21" t="s">
        <v>43</v>
      </c>
      <c r="B76" s="21" t="s">
        <v>122</v>
      </c>
      <c r="C76" s="22">
        <v>566</v>
      </c>
      <c r="D76" s="23">
        <v>460</v>
      </c>
      <c r="E76" s="47">
        <v>86.79245283018868</v>
      </c>
      <c r="F76" s="230">
        <v>325</v>
      </c>
      <c r="G76" s="24">
        <v>61.320754716981128</v>
      </c>
      <c r="J76" s="15"/>
      <c r="L76" s="15"/>
      <c r="M76" s="15"/>
      <c r="N76" s="15"/>
      <c r="O76" s="15"/>
      <c r="P76" s="15"/>
    </row>
    <row r="77" spans="1:60">
      <c r="A77" s="21" t="s">
        <v>47</v>
      </c>
      <c r="B77" s="21" t="s">
        <v>123</v>
      </c>
      <c r="C77" s="22">
        <v>817</v>
      </c>
      <c r="D77" s="23">
        <v>813</v>
      </c>
      <c r="E77" s="47">
        <v>105.49307958477507</v>
      </c>
      <c r="F77" s="230">
        <v>501</v>
      </c>
      <c r="G77" s="24">
        <v>65.008650519031136</v>
      </c>
      <c r="J77" s="15"/>
      <c r="L77" s="15"/>
      <c r="M77" s="15"/>
      <c r="N77" s="15"/>
      <c r="O77" s="15"/>
      <c r="P77" s="15"/>
    </row>
    <row r="78" spans="1:60">
      <c r="A78" s="21" t="s">
        <v>40</v>
      </c>
      <c r="B78" s="21" t="s">
        <v>124</v>
      </c>
      <c r="C78" s="22">
        <v>27506</v>
      </c>
      <c r="D78" s="23">
        <v>19483</v>
      </c>
      <c r="E78" s="47">
        <v>75.889066334281154</v>
      </c>
      <c r="F78" s="230">
        <v>10707</v>
      </c>
      <c r="G78" s="24">
        <v>41.705293499006743</v>
      </c>
      <c r="J78" s="15"/>
    </row>
    <row r="79" spans="1:60">
      <c r="A79" s="21" t="s">
        <v>40</v>
      </c>
      <c r="B79" s="21" t="s">
        <v>125</v>
      </c>
      <c r="C79" s="22">
        <v>17857</v>
      </c>
      <c r="D79" s="23">
        <v>14250</v>
      </c>
      <c r="E79" s="47">
        <v>85.498290034199314</v>
      </c>
      <c r="F79" s="230">
        <v>8686</v>
      </c>
      <c r="G79" s="24">
        <v>52.114957700845984</v>
      </c>
      <c r="J79" s="15"/>
    </row>
    <row r="80" spans="1:60">
      <c r="A80"/>
      <c r="B80" s="15"/>
      <c r="C80" s="15"/>
      <c r="D80" s="15"/>
      <c r="E80" s="15"/>
      <c r="F80" s="15"/>
      <c r="G80" s="15"/>
    </row>
    <row r="81" spans="1:10" s="14" customFormat="1">
      <c r="B81" s="26" t="s">
        <v>127</v>
      </c>
      <c r="D81" s="291">
        <v>24252</v>
      </c>
      <c r="E81" s="266">
        <v>80.391593555943516</v>
      </c>
      <c r="F81" s="293">
        <v>15209</v>
      </c>
      <c r="G81" s="267">
        <v>50.415460431813663</v>
      </c>
      <c r="H81" s="15"/>
      <c r="I81" s="15"/>
      <c r="J81" s="15"/>
    </row>
    <row r="82" spans="1:10" s="14" customFormat="1">
      <c r="B82" s="26" t="s">
        <v>126</v>
      </c>
      <c r="D82" s="291">
        <v>16171</v>
      </c>
      <c r="E82" s="266">
        <v>62.578040348795206</v>
      </c>
      <c r="F82" s="293">
        <v>8732</v>
      </c>
      <c r="G82" s="267">
        <v>33.790826066766414</v>
      </c>
      <c r="H82" s="15"/>
      <c r="I82" s="15"/>
      <c r="J82" s="15"/>
    </row>
    <row r="83" spans="1:10" s="14" customFormat="1">
      <c r="B83" s="26" t="s">
        <v>128</v>
      </c>
      <c r="D83" s="291">
        <v>108085</v>
      </c>
      <c r="E83" s="266">
        <v>79.442721272435946</v>
      </c>
      <c r="F83" s="293">
        <v>64621</v>
      </c>
      <c r="G83" s="267">
        <v>47.496582239404944</v>
      </c>
      <c r="H83" s="15"/>
      <c r="I83" s="15"/>
      <c r="J83" s="15"/>
    </row>
    <row r="84" spans="1:10" s="14" customFormat="1">
      <c r="B84" s="28" t="s">
        <v>129</v>
      </c>
      <c r="D84" s="292">
        <v>28782</v>
      </c>
      <c r="E84" s="268">
        <v>75.1475170144993</v>
      </c>
      <c r="F84" s="294">
        <v>18170</v>
      </c>
      <c r="G84" s="269">
        <v>47.440427494734635</v>
      </c>
      <c r="H84" s="15"/>
      <c r="I84" s="15"/>
      <c r="J84" s="15"/>
    </row>
    <row r="85" spans="1:10" s="14" customFormat="1">
      <c r="B85" s="30" t="s">
        <v>130</v>
      </c>
      <c r="C85" s="31"/>
      <c r="D85" s="32">
        <v>177290</v>
      </c>
      <c r="E85" s="270">
        <v>76.961032571734506</v>
      </c>
      <c r="F85" s="32">
        <v>106732</v>
      </c>
      <c r="G85" s="33">
        <v>46.332026219450441</v>
      </c>
      <c r="H85" s="15"/>
      <c r="I85" s="15"/>
      <c r="J85" s="15"/>
    </row>
    <row r="86" spans="1:10">
      <c r="H86" s="15"/>
      <c r="I86" s="15"/>
    </row>
    <row r="87" spans="1:10">
      <c r="H87" s="15"/>
      <c r="I87" s="15"/>
    </row>
    <row r="88" spans="1:10">
      <c r="H88" s="15"/>
      <c r="I88" s="15"/>
    </row>
    <row r="90" spans="1:10">
      <c r="A90" s="295" t="s">
        <v>200</v>
      </c>
      <c r="B90" s="296"/>
      <c r="C90" s="296"/>
      <c r="D90" s="296"/>
      <c r="E90" s="296"/>
      <c r="F90" s="296"/>
      <c r="G90" s="297"/>
      <c r="H90" s="36"/>
      <c r="I90" s="36"/>
    </row>
    <row r="91" spans="1:10">
      <c r="A91" s="298" t="s">
        <v>247</v>
      </c>
      <c r="B91" s="274"/>
      <c r="C91" s="274"/>
      <c r="D91" s="274"/>
      <c r="E91" s="274"/>
      <c r="F91" s="274"/>
      <c r="G91" s="299"/>
      <c r="H91" s="36"/>
      <c r="I91" s="36"/>
    </row>
    <row r="92" spans="1:10">
      <c r="A92" s="273" t="s">
        <v>230</v>
      </c>
      <c r="B92" s="274"/>
      <c r="C92" s="274"/>
      <c r="D92" s="274"/>
      <c r="E92" s="274"/>
      <c r="F92" s="274"/>
      <c r="G92" s="299"/>
      <c r="H92" s="36"/>
      <c r="I92" s="36"/>
    </row>
    <row r="93" spans="1:10">
      <c r="A93" s="277" t="s">
        <v>231</v>
      </c>
      <c r="B93" s="304"/>
      <c r="C93" s="304"/>
      <c r="D93" s="304"/>
      <c r="E93" s="304"/>
      <c r="F93" s="304"/>
      <c r="G93" s="300"/>
      <c r="H93" s="39"/>
      <c r="I93" s="40"/>
    </row>
    <row r="94" spans="1:10">
      <c r="A94" s="314" t="s">
        <v>232</v>
      </c>
      <c r="B94" s="304"/>
      <c r="C94" s="304"/>
      <c r="D94" s="304"/>
      <c r="E94" s="304"/>
      <c r="F94" s="304"/>
      <c r="G94" s="300"/>
      <c r="H94" s="39"/>
      <c r="I94" s="40"/>
    </row>
    <row r="95" spans="1:10">
      <c r="A95" s="315" t="s">
        <v>240</v>
      </c>
      <c r="B95" s="304"/>
      <c r="C95" s="304"/>
      <c r="D95" s="304"/>
      <c r="E95" s="304"/>
      <c r="F95" s="304"/>
      <c r="G95" s="300"/>
      <c r="H95" s="39"/>
      <c r="I95" s="40"/>
    </row>
    <row r="96" spans="1:10" s="14" customFormat="1">
      <c r="A96" s="316" t="s">
        <v>174</v>
      </c>
      <c r="B96" s="301"/>
      <c r="C96" s="301"/>
      <c r="D96" s="301"/>
      <c r="E96" s="302"/>
      <c r="F96" s="302"/>
      <c r="G96" s="303"/>
      <c r="H96" s="40"/>
    </row>
    <row r="97" spans="1:33" s="14" customFormat="1">
      <c r="A97" s="39"/>
      <c r="B97" s="39"/>
      <c r="C97" s="39"/>
      <c r="D97" s="305"/>
      <c r="E97" s="42"/>
      <c r="F97" s="42"/>
      <c r="G97" s="40"/>
      <c r="H97" s="39"/>
    </row>
    <row r="98" spans="1:33" s="14" customFormat="1">
      <c r="A98" s="40"/>
      <c r="B98" s="40"/>
      <c r="C98" s="40"/>
      <c r="D98" s="40"/>
      <c r="E98" s="41"/>
      <c r="F98" s="41"/>
      <c r="G98" s="62"/>
      <c r="H98" s="40"/>
    </row>
    <row r="99" spans="1:33" s="15" customFormat="1" ht="13.9" customHeight="1"/>
    <row r="100" spans="1:33" s="96" customFormat="1" ht="12" customHeight="1">
      <c r="A100" s="204" t="s">
        <v>135</v>
      </c>
      <c r="B100" s="205"/>
      <c r="C100" s="205"/>
      <c r="D100" s="205"/>
      <c r="E100" s="205"/>
      <c r="F100" s="205"/>
      <c r="G100" s="206"/>
      <c r="H100" s="206"/>
      <c r="I100" s="206"/>
      <c r="J100" s="206"/>
      <c r="K100" s="206"/>
      <c r="L100" s="206"/>
      <c r="M100" s="207"/>
      <c r="N100" s="207"/>
      <c r="O100" s="207"/>
      <c r="P100" s="207"/>
      <c r="Q100" s="207"/>
      <c r="R100" s="207"/>
      <c r="S100" s="206"/>
      <c r="T100" s="207"/>
      <c r="U100" s="207"/>
      <c r="V100" s="206"/>
      <c r="W100" s="207"/>
      <c r="X100" s="207"/>
      <c r="Y100" s="208"/>
      <c r="Z100" s="208"/>
      <c r="AA100" s="208"/>
      <c r="AB100" s="208"/>
      <c r="AC100" s="208"/>
      <c r="AD100" s="208"/>
      <c r="AE100" s="208"/>
      <c r="AF100" s="208"/>
      <c r="AG100" s="209"/>
    </row>
    <row r="101" spans="1:33" s="96" customFormat="1">
      <c r="A101" s="210"/>
      <c r="B101" s="201"/>
      <c r="C101" s="201"/>
      <c r="D101" s="201"/>
      <c r="E101" s="201"/>
      <c r="F101" s="201"/>
      <c r="G101" s="202"/>
      <c r="H101" s="202"/>
      <c r="I101" s="202"/>
      <c r="J101" s="202"/>
      <c r="K101" s="202"/>
      <c r="L101" s="202"/>
      <c r="M101" s="211" t="s">
        <v>0</v>
      </c>
      <c r="N101" s="211"/>
      <c r="O101" s="211"/>
      <c r="P101" s="211"/>
      <c r="Q101" s="211"/>
      <c r="R101" s="211"/>
      <c r="S101" s="202"/>
      <c r="T101" s="211"/>
      <c r="U101" s="211"/>
      <c r="V101" s="202"/>
      <c r="W101" s="211"/>
      <c r="X101" s="211"/>
      <c r="Y101" s="212"/>
      <c r="Z101" s="212"/>
      <c r="AA101" s="212"/>
      <c r="AB101" s="212"/>
      <c r="AC101" s="212"/>
      <c r="AD101" s="212"/>
      <c r="AE101" s="212"/>
      <c r="AF101" s="212"/>
      <c r="AG101" s="213"/>
    </row>
    <row r="102" spans="1:33" s="168" customFormat="1">
      <c r="A102" s="219" t="s">
        <v>234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2"/>
      <c r="L102" s="202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5"/>
    </row>
    <row r="103" spans="1:33" s="169" customFormat="1">
      <c r="A103" s="237" t="s">
        <v>224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8"/>
    </row>
    <row r="104" spans="1:33" s="170" customFormat="1" ht="15" customHeight="1">
      <c r="A104" s="219" t="s">
        <v>235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2"/>
      <c r="L104" s="202"/>
      <c r="M104" s="220"/>
      <c r="N104" s="220"/>
      <c r="O104" s="220"/>
      <c r="P104" s="220"/>
      <c r="Q104" s="220"/>
      <c r="R104" s="220"/>
      <c r="S104" s="203"/>
      <c r="T104" s="220"/>
      <c r="U104" s="220"/>
      <c r="V104" s="203"/>
      <c r="W104" s="220"/>
      <c r="X104" s="220"/>
      <c r="Y104" s="221"/>
      <c r="Z104" s="221"/>
      <c r="AA104" s="221"/>
      <c r="AB104" s="221"/>
      <c r="AC104" s="221"/>
      <c r="AD104" s="221"/>
      <c r="AE104" s="221"/>
      <c r="AF104" s="221"/>
      <c r="AG104" s="222"/>
    </row>
    <row r="105" spans="1:33" s="112" customFormat="1">
      <c r="A105" s="237" t="s">
        <v>233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02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23"/>
    </row>
    <row r="106" spans="1:33" s="112" customFormat="1">
      <c r="A106" s="219" t="s">
        <v>236</v>
      </c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02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23"/>
    </row>
    <row r="107" spans="1:33" s="112" customFormat="1">
      <c r="A107" s="237" t="s">
        <v>237</v>
      </c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02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23"/>
    </row>
    <row r="108" spans="1:33" s="96" customFormat="1">
      <c r="A108" s="313" t="s">
        <v>239</v>
      </c>
      <c r="B108" s="225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5"/>
      <c r="Z108" s="226"/>
      <c r="AA108" s="226"/>
      <c r="AB108" s="225"/>
      <c r="AC108" s="227"/>
      <c r="AD108" s="227"/>
      <c r="AE108" s="227"/>
      <c r="AF108" s="227"/>
      <c r="AG108" s="228"/>
    </row>
  </sheetData>
  <sortState ref="L2:P79">
    <sortCondition ref="L2:L79"/>
  </sortState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cálculos1</vt:lpstr>
      <vt:lpstr>cálculos2</vt:lpstr>
      <vt:lpstr>CV Rotina &lt;2A - procedência</vt:lpstr>
      <vt:lpstr>CV Rotina &lt;2A - residência</vt:lpstr>
      <vt:lpstr>CV REF 1A e 4A - procedência</vt:lpstr>
      <vt:lpstr>CV REF 1A e 4A - residência</vt:lpstr>
      <vt:lpstr>Cobert. COVID-19 Menores 4 anos</vt:lpstr>
      <vt:lpstr>dTpa gestantes - procedência</vt:lpstr>
      <vt:lpstr>dTpa gestantes - residência</vt:lpstr>
      <vt:lpstr>VSR gestante - Procedência</vt:lpstr>
      <vt:lpstr>VSR gestante - residência</vt:lpstr>
      <vt:lpstr>COVID-19 gestantes -Procedência</vt:lpstr>
      <vt:lpstr>COVID-19 gestantes -Residência</vt:lpstr>
      <vt:lpstr>COVID-19 idoso -Procêdencia</vt:lpstr>
      <vt:lpstr>COVID-19 idoso -Residência</vt:lpstr>
      <vt:lpstr>Cobert. Meningo C Adolescentes</vt:lpstr>
      <vt:lpstr>Cobert. HPV </vt:lpstr>
      <vt:lpstr>Cobert. Dengue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Tamiris Cristine Ribeiro Ferreira</dc:creator>
  <cp:lastModifiedBy>Leoverlane da Cunha Miranda</cp:lastModifiedBy>
  <dcterms:created xsi:type="dcterms:W3CDTF">2022-08-04T15:03:00Z</dcterms:created>
  <dcterms:modified xsi:type="dcterms:W3CDTF">2026-09-17T16:22:28Z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74D5E549ED28400F883B11AB2B6CC5F4_12</vt:lpwstr>
  </property>
  <property fmtid="{D5CDD505-2E9C-101B-9397-08002B2CF9AE}" pid="3" name="KSOProductBuildVer">
    <vt:lpwstr>1046-12.2.0.23196</vt:lpwstr>
  </property>
</Properties>
</file>