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fileserver\sesa$\GEVS\IMUNIZACAO\PEI\SISTEMAS - ARQUIVOS\COBERTURAS\COBERTURA ROTINA\2026\7. Julho\"/>
    </mc:Choice>
  </mc:AlternateContent>
  <bookViews>
    <workbookView xWindow="-23145" yWindow="-105" windowWidth="19410" windowHeight="10290" tabRatio="852" firstSheet="2" activeTab="3"/>
  </bookViews>
  <sheets>
    <sheet name="cálculos1" sheetId="16" state="hidden" r:id="rId1"/>
    <sheet name="cálculos2" sheetId="17" state="hidden" r:id="rId2"/>
    <sheet name="CV Rotina &lt;2A - procedência" sheetId="1" r:id="rId3"/>
    <sheet name="CV Rotina &lt;2A - residência" sheetId="2" r:id="rId4"/>
    <sheet name="CV REF 1A e 4A - procedência" sheetId="3" r:id="rId5"/>
    <sheet name="CV REF 1A e 4A - residência" sheetId="4" r:id="rId6"/>
    <sheet name="Cobert. COVID-19 Menores 4 anos" sheetId="5" state="hidden" r:id="rId7"/>
    <sheet name="dTpa gestantes - procedência" sheetId="9" r:id="rId8"/>
    <sheet name="dTpa gestantes - residência" sheetId="10" r:id="rId9"/>
    <sheet name="VSR gestante - Procedência" sheetId="22" r:id="rId10"/>
    <sheet name="VSR gestante - residência" sheetId="21" r:id="rId11"/>
    <sheet name="COVID-19 gestantes -Procedência" sheetId="11" r:id="rId12"/>
    <sheet name="COVID-19 gestantes -Residência" sheetId="12" r:id="rId13"/>
    <sheet name="COVID-19 idoso -Procêdencia" sheetId="13" r:id="rId14"/>
    <sheet name="COVID-19 idoso -Residência" sheetId="14" r:id="rId15"/>
    <sheet name="Cobert. Meningo C Adolescentes" sheetId="18" r:id="rId16"/>
    <sheet name="Cobert. HPV " sheetId="19" r:id="rId17"/>
    <sheet name="Cobert. Dengue" sheetId="20" r:id="rId18"/>
  </sheets>
  <externalReferences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4" hidden="1">'CV REF 1A e 4A - procedência'!$A$2:$T$80</definedName>
    <definedName name="_xlnm._FilterDatabase" localSheetId="5" hidden="1">'CV REF 1A e 4A - residência'!$A$2:$T$80</definedName>
    <definedName name="_xlnm._FilterDatabase" localSheetId="2" hidden="1">'CV Rotina &lt;2A - procedência'!$A$2:$AF$80</definedName>
    <definedName name="_xlnm._FilterDatabase" localSheetId="3" hidden="1">'CV Rotina &lt;2A - residência'!$A$2:$AN$80</definedName>
    <definedName name="Dose_Procedencia">[1]Tabdin!$B:$B</definedName>
    <definedName name="DOSES_30D_PROCEDENCIA">'[2]TABDIN&lt;=30D'!$D:$D</definedName>
    <definedName name="Doses_Procedencia">[3]Tabdin!$B$8:$B$85</definedName>
    <definedName name="Doses_Residencia">[4]Tabdin!$E$8:$E$85</definedName>
    <definedName name="MUNICIPIO_30D_PROCEDENCIA">'[2]TABDIN&lt;=30D'!$A:$A</definedName>
    <definedName name="Municipio_Procedencia">[1]Tabdin!$A:$A</definedName>
    <definedName name="Municipio_Residencia">[4]Tabdin!$D$8:$D$85</definedName>
    <definedName name="Z_1A030D3C_92EE_4DAF_ABAC_228947DF045D_.wvu.FilterData" localSheetId="4" hidden="1">'CV REF 1A e 4A - procedência'!$A$2:$T$80</definedName>
    <definedName name="Z_1A030D3C_92EE_4DAF_ABAC_228947DF045D_.wvu.FilterData" localSheetId="5" hidden="1">'CV REF 1A e 4A - residência'!$A$2:$T$80</definedName>
    <definedName name="Z_1A030D3C_92EE_4DAF_ABAC_228947DF045D_.wvu.FilterData" localSheetId="2" hidden="1">'CV Rotina &lt;2A - procedência'!$A$2:$AA$88</definedName>
    <definedName name="Z_1A030D3C_92EE_4DAF_ABAC_228947DF045D_.wvu.FilterData" localSheetId="3" hidden="1">'CV Rotina &lt;2A - residência'!$A$2:$AA$88</definedName>
    <definedName name="Z_3750D93B_2A32_4040_BAE5_F8408ECDBB1D_.wvu.FilterData" localSheetId="4" hidden="1">'CV REF 1A e 4A - procedência'!$A$2:$T$80</definedName>
    <definedName name="Z_3750D93B_2A32_4040_BAE5_F8408ECDBB1D_.wvu.FilterData" localSheetId="5" hidden="1">'CV REF 1A e 4A - residência'!$A$2:$T$80</definedName>
    <definedName name="Z_3750D93B_2A32_4040_BAE5_F8408ECDBB1D_.wvu.FilterData" localSheetId="2" hidden="1">'CV Rotina &lt;2A - procedência'!$A$2:$AA$88</definedName>
    <definedName name="Z_3750D93B_2A32_4040_BAE5_F8408ECDBB1D_.wvu.FilterData" localSheetId="3" hidden="1">'CV Rotina &lt;2A - residência'!$A$2:$AA$88</definedName>
    <definedName name="Z_9EFA0E2E_4423_4194_BE85_A51AF61C76D7_.wvu.FilterData" localSheetId="4" hidden="1">'CV REF 1A e 4A - procedência'!$A$2:$T$80</definedName>
    <definedName name="Z_9EFA0E2E_4423_4194_BE85_A51AF61C76D7_.wvu.FilterData" localSheetId="5" hidden="1">'CV REF 1A e 4A - residência'!$A$2:$T$80</definedName>
    <definedName name="Z_9EFA0E2E_4423_4194_BE85_A51AF61C76D7_.wvu.FilterData" localSheetId="2" hidden="1">'CV Rotina &lt;2A - procedência'!$A$2:$AA$88</definedName>
    <definedName name="Z_9EFA0E2E_4423_4194_BE85_A51AF61C76D7_.wvu.FilterData" localSheetId="3" hidden="1">'CV Rotina &lt;2A - residência'!$A$2:$AN$80</definedName>
    <definedName name="Z_F4DFBEC3_C3AF_4D5C_B8CA_6961963D0749_.wvu.FilterData" localSheetId="4" hidden="1">'CV REF 1A e 4A - procedência'!$A$2:$T$80</definedName>
    <definedName name="Z_F4DFBEC3_C3AF_4D5C_B8CA_6961963D0749_.wvu.FilterData" localSheetId="5" hidden="1">'CV REF 1A e 4A - residência'!$A$2:$T$80</definedName>
    <definedName name="Z_F4DFBEC3_C3AF_4D5C_B8CA_6961963D0749_.wvu.FilterData" localSheetId="2" hidden="1">'CV Rotina &lt;2A - procedência'!$A$2:$AA$87</definedName>
    <definedName name="Z_F4DFBEC3_C3AF_4D5C_B8CA_6961963D0749_.wvu.FilterData" localSheetId="3" hidden="1">'CV Rotina &lt;2A - residência'!$A$2:$AA$87</definedName>
  </definedNames>
  <calcPr calcId="152511"/>
  <customWorkbookViews>
    <customWorkbookView name="Mayara Santana Alves da Cruz - Modo de exibição pessoal" guid="{3750D93B-2A32-4040-BAE5-F8408ECDBB1D}" personalView="1" maximized="1" xWindow="1592" yWindow="-8" windowWidth="1616" windowHeight="876" activeSheetId="2"/>
    <customWorkbookView name="Renata Martins Fantin - Modo de exibição pessoal" guid="{1A030D3C-92EE-4DAF-ABAC-228947DF045D}" personalView="1" maximized="1" xWindow="-8" yWindow="-8" windowWidth="1382" windowHeight="744" activeSheetId="1"/>
    <customWorkbookView name="Leoverlane da Cunha Miranda - Modo de exibição pessoal" guid="{9EFA0E2E-4423-4194-BE85-A51AF61C76D7}" autoUpdate="1" mergeInterval="15" personalView="1" maximized="1" xWindow="-8" yWindow="-8" windowWidth="1936" windowHeight="1048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9" l="1"/>
  <c r="D82" i="9"/>
  <c r="D83" i="9"/>
  <c r="D84" i="9"/>
  <c r="D85" i="9"/>
  <c r="AE82" i="1" l="1"/>
  <c r="AE83" i="1"/>
  <c r="AE84" i="1"/>
  <c r="AE85" i="1"/>
  <c r="AB82" i="1"/>
  <c r="AE86" i="1" l="1"/>
  <c r="S82" i="3"/>
  <c r="S83" i="3"/>
  <c r="S84" i="3"/>
  <c r="S85" i="3"/>
  <c r="S86" i="3"/>
  <c r="S52" i="1" l="1"/>
  <c r="D84" i="14" l="1"/>
  <c r="D83" i="14"/>
  <c r="D82" i="14"/>
  <c r="D81" i="14"/>
  <c r="D85" i="13"/>
  <c r="D84" i="13"/>
  <c r="D83" i="13"/>
  <c r="D82" i="13"/>
  <c r="D81" i="13"/>
  <c r="D85" i="12"/>
  <c r="D84" i="12"/>
  <c r="D83" i="12"/>
  <c r="D82" i="12"/>
  <c r="D81" i="12"/>
  <c r="D85" i="11"/>
  <c r="D84" i="11"/>
  <c r="D83" i="11"/>
  <c r="D82" i="11"/>
  <c r="D81" i="11"/>
  <c r="D85" i="21"/>
  <c r="D84" i="21"/>
  <c r="D83" i="21"/>
  <c r="D82" i="21"/>
  <c r="D81" i="21"/>
  <c r="D81" i="22"/>
  <c r="D82" i="22"/>
  <c r="D83" i="22"/>
  <c r="D84" i="22"/>
  <c r="D85" i="22"/>
  <c r="D85" i="14" l="1"/>
  <c r="C85" i="14"/>
  <c r="C84" i="14"/>
  <c r="E84" i="14" s="1"/>
  <c r="C83" i="14"/>
  <c r="E83" i="14" s="1"/>
  <c r="C82" i="14"/>
  <c r="E82" i="14" s="1"/>
  <c r="C81" i="14"/>
  <c r="E81" i="14" s="1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" i="14"/>
  <c r="C85" i="13"/>
  <c r="E85" i="13" s="1"/>
  <c r="C84" i="13"/>
  <c r="E84" i="13" s="1"/>
  <c r="C83" i="13"/>
  <c r="E83" i="13" s="1"/>
  <c r="C82" i="13"/>
  <c r="E82" i="13" s="1"/>
  <c r="C81" i="13"/>
  <c r="E81" i="13" s="1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E2" i="13"/>
  <c r="C85" i="12"/>
  <c r="C84" i="12"/>
  <c r="E84" i="12" s="1"/>
  <c r="C83" i="12"/>
  <c r="E83" i="12" s="1"/>
  <c r="C82" i="12"/>
  <c r="C81" i="12"/>
  <c r="E81" i="12" s="1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E2" i="12"/>
  <c r="C85" i="11"/>
  <c r="E85" i="11" s="1"/>
  <c r="C84" i="11"/>
  <c r="C83" i="11"/>
  <c r="E83" i="11" s="1"/>
  <c r="C82" i="11"/>
  <c r="E82" i="11" s="1"/>
  <c r="C81" i="11"/>
  <c r="E81" i="11" s="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2" i="11"/>
  <c r="C85" i="21"/>
  <c r="C84" i="21"/>
  <c r="C83" i="21"/>
  <c r="E83" i="21" s="1"/>
  <c r="C82" i="21"/>
  <c r="E82" i="21" s="1"/>
  <c r="C81" i="21"/>
  <c r="E79" i="21"/>
  <c r="E78" i="21"/>
  <c r="E77" i="21"/>
  <c r="E76" i="21"/>
  <c r="E75" i="21"/>
  <c r="E74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4" i="21"/>
  <c r="E3" i="21"/>
  <c r="E2" i="21"/>
  <c r="C85" i="22"/>
  <c r="E85" i="22" s="1"/>
  <c r="C84" i="22"/>
  <c r="E84" i="22" s="1"/>
  <c r="C83" i="22"/>
  <c r="C82" i="22"/>
  <c r="E82" i="22" s="1"/>
  <c r="C81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E2" i="22"/>
  <c r="C85" i="10"/>
  <c r="C84" i="10"/>
  <c r="C83" i="10"/>
  <c r="C82" i="10"/>
  <c r="C81" i="10"/>
  <c r="C85" i="9"/>
  <c r="E85" i="9" s="1"/>
  <c r="C84" i="9"/>
  <c r="E84" i="9" s="1"/>
  <c r="C83" i="9"/>
  <c r="C82" i="9"/>
  <c r="C81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S86" i="4"/>
  <c r="Q86" i="4"/>
  <c r="O86" i="4"/>
  <c r="M86" i="4"/>
  <c r="K86" i="4"/>
  <c r="I86" i="4"/>
  <c r="G86" i="4"/>
  <c r="E86" i="4"/>
  <c r="D86" i="4"/>
  <c r="C86" i="4"/>
  <c r="S85" i="4"/>
  <c r="Q85" i="4"/>
  <c r="O85" i="4"/>
  <c r="M85" i="4"/>
  <c r="K85" i="4"/>
  <c r="I85" i="4"/>
  <c r="G85" i="4"/>
  <c r="E85" i="4"/>
  <c r="D85" i="4"/>
  <c r="C85" i="4"/>
  <c r="S84" i="4"/>
  <c r="Q84" i="4"/>
  <c r="O84" i="4"/>
  <c r="M84" i="4"/>
  <c r="K84" i="4"/>
  <c r="I84" i="4"/>
  <c r="G84" i="4"/>
  <c r="E84" i="4"/>
  <c r="D84" i="4"/>
  <c r="C84" i="4"/>
  <c r="S83" i="4"/>
  <c r="Q83" i="4"/>
  <c r="O83" i="4"/>
  <c r="M83" i="4"/>
  <c r="K83" i="4"/>
  <c r="I83" i="4"/>
  <c r="G83" i="4"/>
  <c r="E83" i="4"/>
  <c r="D83" i="4"/>
  <c r="C83" i="4"/>
  <c r="S82" i="4"/>
  <c r="Q82" i="4"/>
  <c r="O82" i="4"/>
  <c r="M82" i="4"/>
  <c r="K82" i="4"/>
  <c r="I82" i="4"/>
  <c r="G82" i="4"/>
  <c r="E82" i="4"/>
  <c r="D82" i="4"/>
  <c r="C82" i="4"/>
  <c r="T80" i="4"/>
  <c r="R80" i="4"/>
  <c r="P80" i="4"/>
  <c r="N80" i="4"/>
  <c r="L80" i="4"/>
  <c r="J80" i="4"/>
  <c r="H80" i="4"/>
  <c r="F80" i="4"/>
  <c r="T79" i="4"/>
  <c r="R79" i="4"/>
  <c r="P79" i="4"/>
  <c r="N79" i="4"/>
  <c r="L79" i="4"/>
  <c r="J79" i="4"/>
  <c r="H79" i="4"/>
  <c r="F79" i="4"/>
  <c r="T78" i="4"/>
  <c r="R78" i="4"/>
  <c r="P78" i="4"/>
  <c r="N78" i="4"/>
  <c r="L78" i="4"/>
  <c r="J78" i="4"/>
  <c r="H78" i="4"/>
  <c r="F78" i="4"/>
  <c r="T77" i="4"/>
  <c r="R77" i="4"/>
  <c r="P77" i="4"/>
  <c r="N77" i="4"/>
  <c r="L77" i="4"/>
  <c r="J77" i="4"/>
  <c r="H77" i="4"/>
  <c r="F77" i="4"/>
  <c r="T76" i="4"/>
  <c r="R76" i="4"/>
  <c r="P76" i="4"/>
  <c r="N76" i="4"/>
  <c r="L76" i="4"/>
  <c r="J76" i="4"/>
  <c r="H76" i="4"/>
  <c r="F76" i="4"/>
  <c r="T75" i="4"/>
  <c r="R75" i="4"/>
  <c r="P75" i="4"/>
  <c r="N75" i="4"/>
  <c r="L75" i="4"/>
  <c r="J75" i="4"/>
  <c r="H75" i="4"/>
  <c r="F75" i="4"/>
  <c r="T74" i="4"/>
  <c r="R74" i="4"/>
  <c r="P74" i="4"/>
  <c r="N74" i="4"/>
  <c r="L74" i="4"/>
  <c r="J74" i="4"/>
  <c r="H74" i="4"/>
  <c r="F74" i="4"/>
  <c r="T73" i="4"/>
  <c r="R73" i="4"/>
  <c r="P73" i="4"/>
  <c r="N73" i="4"/>
  <c r="L73" i="4"/>
  <c r="J73" i="4"/>
  <c r="H73" i="4"/>
  <c r="F73" i="4"/>
  <c r="T72" i="4"/>
  <c r="R72" i="4"/>
  <c r="P72" i="4"/>
  <c r="N72" i="4"/>
  <c r="L72" i="4"/>
  <c r="J72" i="4"/>
  <c r="H72" i="4"/>
  <c r="F72" i="4"/>
  <c r="T71" i="4"/>
  <c r="R71" i="4"/>
  <c r="P71" i="4"/>
  <c r="N71" i="4"/>
  <c r="L71" i="4"/>
  <c r="J71" i="4"/>
  <c r="H71" i="4"/>
  <c r="F71" i="4"/>
  <c r="T70" i="4"/>
  <c r="R70" i="4"/>
  <c r="P70" i="4"/>
  <c r="N70" i="4"/>
  <c r="L70" i="4"/>
  <c r="J70" i="4"/>
  <c r="H70" i="4"/>
  <c r="F70" i="4"/>
  <c r="T69" i="4"/>
  <c r="R69" i="4"/>
  <c r="P69" i="4"/>
  <c r="N69" i="4"/>
  <c r="L69" i="4"/>
  <c r="J69" i="4"/>
  <c r="H69" i="4"/>
  <c r="F69" i="4"/>
  <c r="T68" i="4"/>
  <c r="R68" i="4"/>
  <c r="P68" i="4"/>
  <c r="N68" i="4"/>
  <c r="L68" i="4"/>
  <c r="J68" i="4"/>
  <c r="H68" i="4"/>
  <c r="F68" i="4"/>
  <c r="T67" i="4"/>
  <c r="R67" i="4"/>
  <c r="P67" i="4"/>
  <c r="N67" i="4"/>
  <c r="L67" i="4"/>
  <c r="J67" i="4"/>
  <c r="H67" i="4"/>
  <c r="F67" i="4"/>
  <c r="T66" i="4"/>
  <c r="R66" i="4"/>
  <c r="P66" i="4"/>
  <c r="N66" i="4"/>
  <c r="L66" i="4"/>
  <c r="J66" i="4"/>
  <c r="H66" i="4"/>
  <c r="F66" i="4"/>
  <c r="T65" i="4"/>
  <c r="R65" i="4"/>
  <c r="P65" i="4"/>
  <c r="N65" i="4"/>
  <c r="L65" i="4"/>
  <c r="J65" i="4"/>
  <c r="H65" i="4"/>
  <c r="F65" i="4"/>
  <c r="T64" i="4"/>
  <c r="R64" i="4"/>
  <c r="P64" i="4"/>
  <c r="N64" i="4"/>
  <c r="L64" i="4"/>
  <c r="J64" i="4"/>
  <c r="H64" i="4"/>
  <c r="F64" i="4"/>
  <c r="T63" i="4"/>
  <c r="R63" i="4"/>
  <c r="P63" i="4"/>
  <c r="N63" i="4"/>
  <c r="L63" i="4"/>
  <c r="J63" i="4"/>
  <c r="H63" i="4"/>
  <c r="F63" i="4"/>
  <c r="T62" i="4"/>
  <c r="R62" i="4"/>
  <c r="P62" i="4"/>
  <c r="N62" i="4"/>
  <c r="L62" i="4"/>
  <c r="J62" i="4"/>
  <c r="H62" i="4"/>
  <c r="F62" i="4"/>
  <c r="T61" i="4"/>
  <c r="R61" i="4"/>
  <c r="P61" i="4"/>
  <c r="N61" i="4"/>
  <c r="L61" i="4"/>
  <c r="J61" i="4"/>
  <c r="H61" i="4"/>
  <c r="F61" i="4"/>
  <c r="T60" i="4"/>
  <c r="R60" i="4"/>
  <c r="P60" i="4"/>
  <c r="N60" i="4"/>
  <c r="L60" i="4"/>
  <c r="J60" i="4"/>
  <c r="H60" i="4"/>
  <c r="F60" i="4"/>
  <c r="T59" i="4"/>
  <c r="R59" i="4"/>
  <c r="P59" i="4"/>
  <c r="N59" i="4"/>
  <c r="L59" i="4"/>
  <c r="J59" i="4"/>
  <c r="H59" i="4"/>
  <c r="F59" i="4"/>
  <c r="T58" i="4"/>
  <c r="R58" i="4"/>
  <c r="P58" i="4"/>
  <c r="N58" i="4"/>
  <c r="L58" i="4"/>
  <c r="J58" i="4"/>
  <c r="H58" i="4"/>
  <c r="F58" i="4"/>
  <c r="T57" i="4"/>
  <c r="R57" i="4"/>
  <c r="P57" i="4"/>
  <c r="N57" i="4"/>
  <c r="L57" i="4"/>
  <c r="J57" i="4"/>
  <c r="H57" i="4"/>
  <c r="F57" i="4"/>
  <c r="T56" i="4"/>
  <c r="R56" i="4"/>
  <c r="P56" i="4"/>
  <c r="N56" i="4"/>
  <c r="L56" i="4"/>
  <c r="J56" i="4"/>
  <c r="H56" i="4"/>
  <c r="F56" i="4"/>
  <c r="T55" i="4"/>
  <c r="R55" i="4"/>
  <c r="P55" i="4"/>
  <c r="N55" i="4"/>
  <c r="L55" i="4"/>
  <c r="J55" i="4"/>
  <c r="H55" i="4"/>
  <c r="F55" i="4"/>
  <c r="T54" i="4"/>
  <c r="R54" i="4"/>
  <c r="P54" i="4"/>
  <c r="N54" i="4"/>
  <c r="L54" i="4"/>
  <c r="J54" i="4"/>
  <c r="H54" i="4"/>
  <c r="F54" i="4"/>
  <c r="T53" i="4"/>
  <c r="R53" i="4"/>
  <c r="P53" i="4"/>
  <c r="N53" i="4"/>
  <c r="L53" i="4"/>
  <c r="J53" i="4"/>
  <c r="H53" i="4"/>
  <c r="F53" i="4"/>
  <c r="T52" i="4"/>
  <c r="R52" i="4"/>
  <c r="P52" i="4"/>
  <c r="N52" i="4"/>
  <c r="L52" i="4"/>
  <c r="J52" i="4"/>
  <c r="H52" i="4"/>
  <c r="F52" i="4"/>
  <c r="T51" i="4"/>
  <c r="R51" i="4"/>
  <c r="P51" i="4"/>
  <c r="N51" i="4"/>
  <c r="L51" i="4"/>
  <c r="J51" i="4"/>
  <c r="H51" i="4"/>
  <c r="F51" i="4"/>
  <c r="T50" i="4"/>
  <c r="R50" i="4"/>
  <c r="P50" i="4"/>
  <c r="N50" i="4"/>
  <c r="L50" i="4"/>
  <c r="J50" i="4"/>
  <c r="H50" i="4"/>
  <c r="F50" i="4"/>
  <c r="T49" i="4"/>
  <c r="R49" i="4"/>
  <c r="P49" i="4"/>
  <c r="N49" i="4"/>
  <c r="L49" i="4"/>
  <c r="J49" i="4"/>
  <c r="H49" i="4"/>
  <c r="F49" i="4"/>
  <c r="T48" i="4"/>
  <c r="R48" i="4"/>
  <c r="P48" i="4"/>
  <c r="N48" i="4"/>
  <c r="L48" i="4"/>
  <c r="J48" i="4"/>
  <c r="H48" i="4"/>
  <c r="F48" i="4"/>
  <c r="T47" i="4"/>
  <c r="R47" i="4"/>
  <c r="P47" i="4"/>
  <c r="N47" i="4"/>
  <c r="L47" i="4"/>
  <c r="J47" i="4"/>
  <c r="H47" i="4"/>
  <c r="F47" i="4"/>
  <c r="T46" i="4"/>
  <c r="R46" i="4"/>
  <c r="P46" i="4"/>
  <c r="N46" i="4"/>
  <c r="L46" i="4"/>
  <c r="J46" i="4"/>
  <c r="H46" i="4"/>
  <c r="F46" i="4"/>
  <c r="T45" i="4"/>
  <c r="R45" i="4"/>
  <c r="P45" i="4"/>
  <c r="N45" i="4"/>
  <c r="L45" i="4"/>
  <c r="J45" i="4"/>
  <c r="H45" i="4"/>
  <c r="F45" i="4"/>
  <c r="T44" i="4"/>
  <c r="R44" i="4"/>
  <c r="P44" i="4"/>
  <c r="N44" i="4"/>
  <c r="L44" i="4"/>
  <c r="J44" i="4"/>
  <c r="H44" i="4"/>
  <c r="F44" i="4"/>
  <c r="T43" i="4"/>
  <c r="R43" i="4"/>
  <c r="P43" i="4"/>
  <c r="N43" i="4"/>
  <c r="L43" i="4"/>
  <c r="J43" i="4"/>
  <c r="H43" i="4"/>
  <c r="F43" i="4"/>
  <c r="T42" i="4"/>
  <c r="R42" i="4"/>
  <c r="P42" i="4"/>
  <c r="N42" i="4"/>
  <c r="L42" i="4"/>
  <c r="J42" i="4"/>
  <c r="H42" i="4"/>
  <c r="F42" i="4"/>
  <c r="T41" i="4"/>
  <c r="R41" i="4"/>
  <c r="P41" i="4"/>
  <c r="N41" i="4"/>
  <c r="L41" i="4"/>
  <c r="J41" i="4"/>
  <c r="H41" i="4"/>
  <c r="F41" i="4"/>
  <c r="T40" i="4"/>
  <c r="R40" i="4"/>
  <c r="P40" i="4"/>
  <c r="N40" i="4"/>
  <c r="L40" i="4"/>
  <c r="J40" i="4"/>
  <c r="H40" i="4"/>
  <c r="F40" i="4"/>
  <c r="T39" i="4"/>
  <c r="R39" i="4"/>
  <c r="P39" i="4"/>
  <c r="N39" i="4"/>
  <c r="L39" i="4"/>
  <c r="J39" i="4"/>
  <c r="H39" i="4"/>
  <c r="F39" i="4"/>
  <c r="T38" i="4"/>
  <c r="R38" i="4"/>
  <c r="P38" i="4"/>
  <c r="N38" i="4"/>
  <c r="L38" i="4"/>
  <c r="J38" i="4"/>
  <c r="H38" i="4"/>
  <c r="F38" i="4"/>
  <c r="T37" i="4"/>
  <c r="R37" i="4"/>
  <c r="P37" i="4"/>
  <c r="N37" i="4"/>
  <c r="L37" i="4"/>
  <c r="J37" i="4"/>
  <c r="H37" i="4"/>
  <c r="F37" i="4"/>
  <c r="T36" i="4"/>
  <c r="R36" i="4"/>
  <c r="P36" i="4"/>
  <c r="N36" i="4"/>
  <c r="L36" i="4"/>
  <c r="J36" i="4"/>
  <c r="H36" i="4"/>
  <c r="F36" i="4"/>
  <c r="T35" i="4"/>
  <c r="R35" i="4"/>
  <c r="P35" i="4"/>
  <c r="N35" i="4"/>
  <c r="L35" i="4"/>
  <c r="J35" i="4"/>
  <c r="H35" i="4"/>
  <c r="F35" i="4"/>
  <c r="T34" i="4"/>
  <c r="R34" i="4"/>
  <c r="P34" i="4"/>
  <c r="N34" i="4"/>
  <c r="L34" i="4"/>
  <c r="J34" i="4"/>
  <c r="H34" i="4"/>
  <c r="F34" i="4"/>
  <c r="T33" i="4"/>
  <c r="R33" i="4"/>
  <c r="P33" i="4"/>
  <c r="N33" i="4"/>
  <c r="L33" i="4"/>
  <c r="J33" i="4"/>
  <c r="H33" i="4"/>
  <c r="F33" i="4"/>
  <c r="T32" i="4"/>
  <c r="R32" i="4"/>
  <c r="P32" i="4"/>
  <c r="N32" i="4"/>
  <c r="L32" i="4"/>
  <c r="J32" i="4"/>
  <c r="H32" i="4"/>
  <c r="F32" i="4"/>
  <c r="T31" i="4"/>
  <c r="R31" i="4"/>
  <c r="P31" i="4"/>
  <c r="N31" i="4"/>
  <c r="L31" i="4"/>
  <c r="J31" i="4"/>
  <c r="H31" i="4"/>
  <c r="F31" i="4"/>
  <c r="T30" i="4"/>
  <c r="R30" i="4"/>
  <c r="P30" i="4"/>
  <c r="N30" i="4"/>
  <c r="L30" i="4"/>
  <c r="J30" i="4"/>
  <c r="H30" i="4"/>
  <c r="F30" i="4"/>
  <c r="T29" i="4"/>
  <c r="R29" i="4"/>
  <c r="P29" i="4"/>
  <c r="N29" i="4"/>
  <c r="L29" i="4"/>
  <c r="J29" i="4"/>
  <c r="H29" i="4"/>
  <c r="F29" i="4"/>
  <c r="T28" i="4"/>
  <c r="R28" i="4"/>
  <c r="P28" i="4"/>
  <c r="N28" i="4"/>
  <c r="L28" i="4"/>
  <c r="J28" i="4"/>
  <c r="H28" i="4"/>
  <c r="F28" i="4"/>
  <c r="T27" i="4"/>
  <c r="R27" i="4"/>
  <c r="P27" i="4"/>
  <c r="N27" i="4"/>
  <c r="L27" i="4"/>
  <c r="J27" i="4"/>
  <c r="H27" i="4"/>
  <c r="F27" i="4"/>
  <c r="T26" i="4"/>
  <c r="R26" i="4"/>
  <c r="P26" i="4"/>
  <c r="N26" i="4"/>
  <c r="L26" i="4"/>
  <c r="J26" i="4"/>
  <c r="H26" i="4"/>
  <c r="F26" i="4"/>
  <c r="T25" i="4"/>
  <c r="R25" i="4"/>
  <c r="P25" i="4"/>
  <c r="N25" i="4"/>
  <c r="L25" i="4"/>
  <c r="J25" i="4"/>
  <c r="H25" i="4"/>
  <c r="F25" i="4"/>
  <c r="T24" i="4"/>
  <c r="R24" i="4"/>
  <c r="P24" i="4"/>
  <c r="N24" i="4"/>
  <c r="L24" i="4"/>
  <c r="J24" i="4"/>
  <c r="H24" i="4"/>
  <c r="F24" i="4"/>
  <c r="T23" i="4"/>
  <c r="R23" i="4"/>
  <c r="P23" i="4"/>
  <c r="N23" i="4"/>
  <c r="L23" i="4"/>
  <c r="J23" i="4"/>
  <c r="H23" i="4"/>
  <c r="F23" i="4"/>
  <c r="T22" i="4"/>
  <c r="R22" i="4"/>
  <c r="P22" i="4"/>
  <c r="N22" i="4"/>
  <c r="L22" i="4"/>
  <c r="J22" i="4"/>
  <c r="H22" i="4"/>
  <c r="F22" i="4"/>
  <c r="T21" i="4"/>
  <c r="R21" i="4"/>
  <c r="P21" i="4"/>
  <c r="N21" i="4"/>
  <c r="L21" i="4"/>
  <c r="J21" i="4"/>
  <c r="H21" i="4"/>
  <c r="F21" i="4"/>
  <c r="T20" i="4"/>
  <c r="R20" i="4"/>
  <c r="P20" i="4"/>
  <c r="N20" i="4"/>
  <c r="L20" i="4"/>
  <c r="J20" i="4"/>
  <c r="H20" i="4"/>
  <c r="F20" i="4"/>
  <c r="T19" i="4"/>
  <c r="R19" i="4"/>
  <c r="P19" i="4"/>
  <c r="N19" i="4"/>
  <c r="L19" i="4"/>
  <c r="J19" i="4"/>
  <c r="H19" i="4"/>
  <c r="F19" i="4"/>
  <c r="T18" i="4"/>
  <c r="R18" i="4"/>
  <c r="P18" i="4"/>
  <c r="N18" i="4"/>
  <c r="L18" i="4"/>
  <c r="J18" i="4"/>
  <c r="H18" i="4"/>
  <c r="F18" i="4"/>
  <c r="T17" i="4"/>
  <c r="R17" i="4"/>
  <c r="P17" i="4"/>
  <c r="N17" i="4"/>
  <c r="L17" i="4"/>
  <c r="J17" i="4"/>
  <c r="H17" i="4"/>
  <c r="F17" i="4"/>
  <c r="T16" i="4"/>
  <c r="R16" i="4"/>
  <c r="P16" i="4"/>
  <c r="N16" i="4"/>
  <c r="L16" i="4"/>
  <c r="J16" i="4"/>
  <c r="H16" i="4"/>
  <c r="F16" i="4"/>
  <c r="T15" i="4"/>
  <c r="R15" i="4"/>
  <c r="P15" i="4"/>
  <c r="N15" i="4"/>
  <c r="L15" i="4"/>
  <c r="J15" i="4"/>
  <c r="H15" i="4"/>
  <c r="F15" i="4"/>
  <c r="T14" i="4"/>
  <c r="R14" i="4"/>
  <c r="P14" i="4"/>
  <c r="N14" i="4"/>
  <c r="L14" i="4"/>
  <c r="J14" i="4"/>
  <c r="H14" i="4"/>
  <c r="F14" i="4"/>
  <c r="T13" i="4"/>
  <c r="R13" i="4"/>
  <c r="P13" i="4"/>
  <c r="N13" i="4"/>
  <c r="L13" i="4"/>
  <c r="J13" i="4"/>
  <c r="H13" i="4"/>
  <c r="F13" i="4"/>
  <c r="T12" i="4"/>
  <c r="R12" i="4"/>
  <c r="P12" i="4"/>
  <c r="N12" i="4"/>
  <c r="L12" i="4"/>
  <c r="J12" i="4"/>
  <c r="H12" i="4"/>
  <c r="F12" i="4"/>
  <c r="T11" i="4"/>
  <c r="R11" i="4"/>
  <c r="P11" i="4"/>
  <c r="N11" i="4"/>
  <c r="L11" i="4"/>
  <c r="J11" i="4"/>
  <c r="H11" i="4"/>
  <c r="F11" i="4"/>
  <c r="T10" i="4"/>
  <c r="R10" i="4"/>
  <c r="P10" i="4"/>
  <c r="N10" i="4"/>
  <c r="L10" i="4"/>
  <c r="J10" i="4"/>
  <c r="H10" i="4"/>
  <c r="F10" i="4"/>
  <c r="T9" i="4"/>
  <c r="R9" i="4"/>
  <c r="P9" i="4"/>
  <c r="N9" i="4"/>
  <c r="L9" i="4"/>
  <c r="J9" i="4"/>
  <c r="H9" i="4"/>
  <c r="F9" i="4"/>
  <c r="T8" i="4"/>
  <c r="R8" i="4"/>
  <c r="P8" i="4"/>
  <c r="N8" i="4"/>
  <c r="L8" i="4"/>
  <c r="J8" i="4"/>
  <c r="H8" i="4"/>
  <c r="F8" i="4"/>
  <c r="T7" i="4"/>
  <c r="R7" i="4"/>
  <c r="P7" i="4"/>
  <c r="N7" i="4"/>
  <c r="L7" i="4"/>
  <c r="J7" i="4"/>
  <c r="H7" i="4"/>
  <c r="F7" i="4"/>
  <c r="T6" i="4"/>
  <c r="R6" i="4"/>
  <c r="P6" i="4"/>
  <c r="N6" i="4"/>
  <c r="L6" i="4"/>
  <c r="J6" i="4"/>
  <c r="H6" i="4"/>
  <c r="F6" i="4"/>
  <c r="T5" i="4"/>
  <c r="R5" i="4"/>
  <c r="P5" i="4"/>
  <c r="N5" i="4"/>
  <c r="L5" i="4"/>
  <c r="J5" i="4"/>
  <c r="H5" i="4"/>
  <c r="F5" i="4"/>
  <c r="T4" i="4"/>
  <c r="R4" i="4"/>
  <c r="P4" i="4"/>
  <c r="N4" i="4"/>
  <c r="L4" i="4"/>
  <c r="J4" i="4"/>
  <c r="H4" i="4"/>
  <c r="F4" i="4"/>
  <c r="T3" i="4"/>
  <c r="R3" i="4"/>
  <c r="P3" i="4"/>
  <c r="N3" i="4"/>
  <c r="L3" i="4"/>
  <c r="J3" i="4"/>
  <c r="H3" i="4"/>
  <c r="F3" i="4"/>
  <c r="Q86" i="3"/>
  <c r="O86" i="3"/>
  <c r="M86" i="3"/>
  <c r="K86" i="3"/>
  <c r="I86" i="3"/>
  <c r="G86" i="3"/>
  <c r="E86" i="3"/>
  <c r="D86" i="3"/>
  <c r="T86" i="3" s="1"/>
  <c r="C86" i="3"/>
  <c r="Q85" i="3"/>
  <c r="O85" i="3"/>
  <c r="M85" i="3"/>
  <c r="K85" i="3"/>
  <c r="I85" i="3"/>
  <c r="G85" i="3"/>
  <c r="E85" i="3"/>
  <c r="D85" i="3"/>
  <c r="C85" i="3"/>
  <c r="Q84" i="3"/>
  <c r="O84" i="3"/>
  <c r="M84" i="3"/>
  <c r="K84" i="3"/>
  <c r="I84" i="3"/>
  <c r="G84" i="3"/>
  <c r="E84" i="3"/>
  <c r="D84" i="3"/>
  <c r="C84" i="3"/>
  <c r="Q83" i="3"/>
  <c r="O83" i="3"/>
  <c r="M83" i="3"/>
  <c r="K83" i="3"/>
  <c r="I83" i="3"/>
  <c r="G83" i="3"/>
  <c r="E83" i="3"/>
  <c r="D83" i="3"/>
  <c r="T83" i="3" s="1"/>
  <c r="C83" i="3"/>
  <c r="Q82" i="3"/>
  <c r="O82" i="3"/>
  <c r="M82" i="3"/>
  <c r="K82" i="3"/>
  <c r="I82" i="3"/>
  <c r="G82" i="3"/>
  <c r="E82" i="3"/>
  <c r="D82" i="3"/>
  <c r="C82" i="3"/>
  <c r="T80" i="3"/>
  <c r="P80" i="3"/>
  <c r="N80" i="3"/>
  <c r="L80" i="3"/>
  <c r="J80" i="3"/>
  <c r="H80" i="3"/>
  <c r="F80" i="3"/>
  <c r="T79" i="3"/>
  <c r="P79" i="3"/>
  <c r="N79" i="3"/>
  <c r="L79" i="3"/>
  <c r="J79" i="3"/>
  <c r="H79" i="3"/>
  <c r="F79" i="3"/>
  <c r="T78" i="3"/>
  <c r="P78" i="3"/>
  <c r="N78" i="3"/>
  <c r="L78" i="3"/>
  <c r="J78" i="3"/>
  <c r="H78" i="3"/>
  <c r="F78" i="3"/>
  <c r="T77" i="3"/>
  <c r="P77" i="3"/>
  <c r="N77" i="3"/>
  <c r="L77" i="3"/>
  <c r="J77" i="3"/>
  <c r="H77" i="3"/>
  <c r="F77" i="3"/>
  <c r="T76" i="3"/>
  <c r="P76" i="3"/>
  <c r="N76" i="3"/>
  <c r="L76" i="3"/>
  <c r="J76" i="3"/>
  <c r="H76" i="3"/>
  <c r="F76" i="3"/>
  <c r="T75" i="3"/>
  <c r="P75" i="3"/>
  <c r="N75" i="3"/>
  <c r="L75" i="3"/>
  <c r="J75" i="3"/>
  <c r="H75" i="3"/>
  <c r="F75" i="3"/>
  <c r="T74" i="3"/>
  <c r="P74" i="3"/>
  <c r="N74" i="3"/>
  <c r="L74" i="3"/>
  <c r="J74" i="3"/>
  <c r="H74" i="3"/>
  <c r="F74" i="3"/>
  <c r="T73" i="3"/>
  <c r="P73" i="3"/>
  <c r="N73" i="3"/>
  <c r="L73" i="3"/>
  <c r="J73" i="3"/>
  <c r="H73" i="3"/>
  <c r="F73" i="3"/>
  <c r="T72" i="3"/>
  <c r="P72" i="3"/>
  <c r="N72" i="3"/>
  <c r="L72" i="3"/>
  <c r="J72" i="3"/>
  <c r="H72" i="3"/>
  <c r="F72" i="3"/>
  <c r="T71" i="3"/>
  <c r="P71" i="3"/>
  <c r="N71" i="3"/>
  <c r="L71" i="3"/>
  <c r="J71" i="3"/>
  <c r="H71" i="3"/>
  <c r="F71" i="3"/>
  <c r="T70" i="3"/>
  <c r="P70" i="3"/>
  <c r="N70" i="3"/>
  <c r="L70" i="3"/>
  <c r="J70" i="3"/>
  <c r="H70" i="3"/>
  <c r="F70" i="3"/>
  <c r="T69" i="3"/>
  <c r="P69" i="3"/>
  <c r="N69" i="3"/>
  <c r="L69" i="3"/>
  <c r="J69" i="3"/>
  <c r="H69" i="3"/>
  <c r="F69" i="3"/>
  <c r="T68" i="3"/>
  <c r="P68" i="3"/>
  <c r="N68" i="3"/>
  <c r="L68" i="3"/>
  <c r="J68" i="3"/>
  <c r="H68" i="3"/>
  <c r="F68" i="3"/>
  <c r="T67" i="3"/>
  <c r="P67" i="3"/>
  <c r="N67" i="3"/>
  <c r="L67" i="3"/>
  <c r="J67" i="3"/>
  <c r="H67" i="3"/>
  <c r="F67" i="3"/>
  <c r="T66" i="3"/>
  <c r="P66" i="3"/>
  <c r="N66" i="3"/>
  <c r="L66" i="3"/>
  <c r="J66" i="3"/>
  <c r="H66" i="3"/>
  <c r="F66" i="3"/>
  <c r="T65" i="3"/>
  <c r="P65" i="3"/>
  <c r="N65" i="3"/>
  <c r="L65" i="3"/>
  <c r="J65" i="3"/>
  <c r="H65" i="3"/>
  <c r="F65" i="3"/>
  <c r="T64" i="3"/>
  <c r="P64" i="3"/>
  <c r="N64" i="3"/>
  <c r="L64" i="3"/>
  <c r="J64" i="3"/>
  <c r="H64" i="3"/>
  <c r="F64" i="3"/>
  <c r="T63" i="3"/>
  <c r="P63" i="3"/>
  <c r="N63" i="3"/>
  <c r="L63" i="3"/>
  <c r="J63" i="3"/>
  <c r="H63" i="3"/>
  <c r="F63" i="3"/>
  <c r="T62" i="3"/>
  <c r="P62" i="3"/>
  <c r="N62" i="3"/>
  <c r="L62" i="3"/>
  <c r="J62" i="3"/>
  <c r="H62" i="3"/>
  <c r="F62" i="3"/>
  <c r="T61" i="3"/>
  <c r="P61" i="3"/>
  <c r="N61" i="3"/>
  <c r="L61" i="3"/>
  <c r="J61" i="3"/>
  <c r="H61" i="3"/>
  <c r="F61" i="3"/>
  <c r="T60" i="3"/>
  <c r="P60" i="3"/>
  <c r="N60" i="3"/>
  <c r="L60" i="3"/>
  <c r="J60" i="3"/>
  <c r="H60" i="3"/>
  <c r="F60" i="3"/>
  <c r="T59" i="3"/>
  <c r="P59" i="3"/>
  <c r="N59" i="3"/>
  <c r="L59" i="3"/>
  <c r="J59" i="3"/>
  <c r="H59" i="3"/>
  <c r="F59" i="3"/>
  <c r="T58" i="3"/>
  <c r="P58" i="3"/>
  <c r="N58" i="3"/>
  <c r="L58" i="3"/>
  <c r="J58" i="3"/>
  <c r="H58" i="3"/>
  <c r="F58" i="3"/>
  <c r="T57" i="3"/>
  <c r="P57" i="3"/>
  <c r="N57" i="3"/>
  <c r="L57" i="3"/>
  <c r="J57" i="3"/>
  <c r="H57" i="3"/>
  <c r="F57" i="3"/>
  <c r="T56" i="3"/>
  <c r="P56" i="3"/>
  <c r="N56" i="3"/>
  <c r="L56" i="3"/>
  <c r="J56" i="3"/>
  <c r="H56" i="3"/>
  <c r="F56" i="3"/>
  <c r="T55" i="3"/>
  <c r="P55" i="3"/>
  <c r="N55" i="3"/>
  <c r="L55" i="3"/>
  <c r="J55" i="3"/>
  <c r="H55" i="3"/>
  <c r="F55" i="3"/>
  <c r="T54" i="3"/>
  <c r="P54" i="3"/>
  <c r="N54" i="3"/>
  <c r="L54" i="3"/>
  <c r="J54" i="3"/>
  <c r="H54" i="3"/>
  <c r="F54" i="3"/>
  <c r="T53" i="3"/>
  <c r="P53" i="3"/>
  <c r="N53" i="3"/>
  <c r="L53" i="3"/>
  <c r="J53" i="3"/>
  <c r="H53" i="3"/>
  <c r="F53" i="3"/>
  <c r="T52" i="3"/>
  <c r="P52" i="3"/>
  <c r="N52" i="3"/>
  <c r="L52" i="3"/>
  <c r="J52" i="3"/>
  <c r="H52" i="3"/>
  <c r="F52" i="3"/>
  <c r="T51" i="3"/>
  <c r="P51" i="3"/>
  <c r="N51" i="3"/>
  <c r="L51" i="3"/>
  <c r="J51" i="3"/>
  <c r="H51" i="3"/>
  <c r="F51" i="3"/>
  <c r="T50" i="3"/>
  <c r="P50" i="3"/>
  <c r="N50" i="3"/>
  <c r="L50" i="3"/>
  <c r="J50" i="3"/>
  <c r="H50" i="3"/>
  <c r="F50" i="3"/>
  <c r="T49" i="3"/>
  <c r="P49" i="3"/>
  <c r="N49" i="3"/>
  <c r="L49" i="3"/>
  <c r="J49" i="3"/>
  <c r="H49" i="3"/>
  <c r="F49" i="3"/>
  <c r="T48" i="3"/>
  <c r="P48" i="3"/>
  <c r="N48" i="3"/>
  <c r="L48" i="3"/>
  <c r="J48" i="3"/>
  <c r="H48" i="3"/>
  <c r="F48" i="3"/>
  <c r="T47" i="3"/>
  <c r="P47" i="3"/>
  <c r="N47" i="3"/>
  <c r="L47" i="3"/>
  <c r="J47" i="3"/>
  <c r="H47" i="3"/>
  <c r="F47" i="3"/>
  <c r="T46" i="3"/>
  <c r="P46" i="3"/>
  <c r="N46" i="3"/>
  <c r="L46" i="3"/>
  <c r="J46" i="3"/>
  <c r="H46" i="3"/>
  <c r="F46" i="3"/>
  <c r="T45" i="3"/>
  <c r="P45" i="3"/>
  <c r="N45" i="3"/>
  <c r="L45" i="3"/>
  <c r="J45" i="3"/>
  <c r="H45" i="3"/>
  <c r="F45" i="3"/>
  <c r="T44" i="3"/>
  <c r="P44" i="3"/>
  <c r="N44" i="3"/>
  <c r="L44" i="3"/>
  <c r="J44" i="3"/>
  <c r="H44" i="3"/>
  <c r="F44" i="3"/>
  <c r="T43" i="3"/>
  <c r="P43" i="3"/>
  <c r="N43" i="3"/>
  <c r="L43" i="3"/>
  <c r="J43" i="3"/>
  <c r="H43" i="3"/>
  <c r="F43" i="3"/>
  <c r="T42" i="3"/>
  <c r="P42" i="3"/>
  <c r="N42" i="3"/>
  <c r="L42" i="3"/>
  <c r="J42" i="3"/>
  <c r="H42" i="3"/>
  <c r="F42" i="3"/>
  <c r="T41" i="3"/>
  <c r="P41" i="3"/>
  <c r="N41" i="3"/>
  <c r="L41" i="3"/>
  <c r="J41" i="3"/>
  <c r="H41" i="3"/>
  <c r="F41" i="3"/>
  <c r="T40" i="3"/>
  <c r="P40" i="3"/>
  <c r="N40" i="3"/>
  <c r="L40" i="3"/>
  <c r="J40" i="3"/>
  <c r="H40" i="3"/>
  <c r="F40" i="3"/>
  <c r="T39" i="3"/>
  <c r="P39" i="3"/>
  <c r="N39" i="3"/>
  <c r="L39" i="3"/>
  <c r="J39" i="3"/>
  <c r="H39" i="3"/>
  <c r="F39" i="3"/>
  <c r="T38" i="3"/>
  <c r="P38" i="3"/>
  <c r="N38" i="3"/>
  <c r="L38" i="3"/>
  <c r="J38" i="3"/>
  <c r="H38" i="3"/>
  <c r="F38" i="3"/>
  <c r="T37" i="3"/>
  <c r="P37" i="3"/>
  <c r="N37" i="3"/>
  <c r="L37" i="3"/>
  <c r="J37" i="3"/>
  <c r="H37" i="3"/>
  <c r="F37" i="3"/>
  <c r="T36" i="3"/>
  <c r="P36" i="3"/>
  <c r="N36" i="3"/>
  <c r="L36" i="3"/>
  <c r="J36" i="3"/>
  <c r="H36" i="3"/>
  <c r="F36" i="3"/>
  <c r="T35" i="3"/>
  <c r="P35" i="3"/>
  <c r="N35" i="3"/>
  <c r="L35" i="3"/>
  <c r="J35" i="3"/>
  <c r="H35" i="3"/>
  <c r="F35" i="3"/>
  <c r="T34" i="3"/>
  <c r="P34" i="3"/>
  <c r="N34" i="3"/>
  <c r="L34" i="3"/>
  <c r="J34" i="3"/>
  <c r="H34" i="3"/>
  <c r="F34" i="3"/>
  <c r="T33" i="3"/>
  <c r="P33" i="3"/>
  <c r="N33" i="3"/>
  <c r="L33" i="3"/>
  <c r="J33" i="3"/>
  <c r="H33" i="3"/>
  <c r="F33" i="3"/>
  <c r="T32" i="3"/>
  <c r="P32" i="3"/>
  <c r="N32" i="3"/>
  <c r="L32" i="3"/>
  <c r="J32" i="3"/>
  <c r="H32" i="3"/>
  <c r="F32" i="3"/>
  <c r="T31" i="3"/>
  <c r="P31" i="3"/>
  <c r="N31" i="3"/>
  <c r="L31" i="3"/>
  <c r="J31" i="3"/>
  <c r="H31" i="3"/>
  <c r="F31" i="3"/>
  <c r="T30" i="3"/>
  <c r="P30" i="3"/>
  <c r="N30" i="3"/>
  <c r="L30" i="3"/>
  <c r="J30" i="3"/>
  <c r="H30" i="3"/>
  <c r="F30" i="3"/>
  <c r="T29" i="3"/>
  <c r="P29" i="3"/>
  <c r="N29" i="3"/>
  <c r="L29" i="3"/>
  <c r="J29" i="3"/>
  <c r="H29" i="3"/>
  <c r="F29" i="3"/>
  <c r="T28" i="3"/>
  <c r="P28" i="3"/>
  <c r="N28" i="3"/>
  <c r="L28" i="3"/>
  <c r="J28" i="3"/>
  <c r="H28" i="3"/>
  <c r="F28" i="3"/>
  <c r="T27" i="3"/>
  <c r="P27" i="3"/>
  <c r="N27" i="3"/>
  <c r="L27" i="3"/>
  <c r="J27" i="3"/>
  <c r="H27" i="3"/>
  <c r="F27" i="3"/>
  <c r="T26" i="3"/>
  <c r="P26" i="3"/>
  <c r="N26" i="3"/>
  <c r="L26" i="3"/>
  <c r="J26" i="3"/>
  <c r="H26" i="3"/>
  <c r="F26" i="3"/>
  <c r="T25" i="3"/>
  <c r="P25" i="3"/>
  <c r="N25" i="3"/>
  <c r="L25" i="3"/>
  <c r="J25" i="3"/>
  <c r="H25" i="3"/>
  <c r="F25" i="3"/>
  <c r="T24" i="3"/>
  <c r="P24" i="3"/>
  <c r="N24" i="3"/>
  <c r="L24" i="3"/>
  <c r="J24" i="3"/>
  <c r="H24" i="3"/>
  <c r="F24" i="3"/>
  <c r="T23" i="3"/>
  <c r="P23" i="3"/>
  <c r="N23" i="3"/>
  <c r="L23" i="3"/>
  <c r="J23" i="3"/>
  <c r="H23" i="3"/>
  <c r="F23" i="3"/>
  <c r="T22" i="3"/>
  <c r="P22" i="3"/>
  <c r="N22" i="3"/>
  <c r="L22" i="3"/>
  <c r="J22" i="3"/>
  <c r="H22" i="3"/>
  <c r="F22" i="3"/>
  <c r="T21" i="3"/>
  <c r="P21" i="3"/>
  <c r="N21" i="3"/>
  <c r="L21" i="3"/>
  <c r="J21" i="3"/>
  <c r="H21" i="3"/>
  <c r="F21" i="3"/>
  <c r="T20" i="3"/>
  <c r="P20" i="3"/>
  <c r="N20" i="3"/>
  <c r="L20" i="3"/>
  <c r="J20" i="3"/>
  <c r="H20" i="3"/>
  <c r="F20" i="3"/>
  <c r="T19" i="3"/>
  <c r="P19" i="3"/>
  <c r="N19" i="3"/>
  <c r="L19" i="3"/>
  <c r="J19" i="3"/>
  <c r="H19" i="3"/>
  <c r="F19" i="3"/>
  <c r="T18" i="3"/>
  <c r="P18" i="3"/>
  <c r="N18" i="3"/>
  <c r="L18" i="3"/>
  <c r="J18" i="3"/>
  <c r="H18" i="3"/>
  <c r="F18" i="3"/>
  <c r="T17" i="3"/>
  <c r="P17" i="3"/>
  <c r="N17" i="3"/>
  <c r="L17" i="3"/>
  <c r="J17" i="3"/>
  <c r="H17" i="3"/>
  <c r="F17" i="3"/>
  <c r="T16" i="3"/>
  <c r="P16" i="3"/>
  <c r="N16" i="3"/>
  <c r="L16" i="3"/>
  <c r="J16" i="3"/>
  <c r="H16" i="3"/>
  <c r="F16" i="3"/>
  <c r="T15" i="3"/>
  <c r="P15" i="3"/>
  <c r="N15" i="3"/>
  <c r="L15" i="3"/>
  <c r="J15" i="3"/>
  <c r="H15" i="3"/>
  <c r="F15" i="3"/>
  <c r="T14" i="3"/>
  <c r="P14" i="3"/>
  <c r="N14" i="3"/>
  <c r="L14" i="3"/>
  <c r="J14" i="3"/>
  <c r="H14" i="3"/>
  <c r="F14" i="3"/>
  <c r="T13" i="3"/>
  <c r="P13" i="3"/>
  <c r="N13" i="3"/>
  <c r="L13" i="3"/>
  <c r="J13" i="3"/>
  <c r="H13" i="3"/>
  <c r="F13" i="3"/>
  <c r="T12" i="3"/>
  <c r="P12" i="3"/>
  <c r="N12" i="3"/>
  <c r="L12" i="3"/>
  <c r="J12" i="3"/>
  <c r="H12" i="3"/>
  <c r="F12" i="3"/>
  <c r="T11" i="3"/>
  <c r="P11" i="3"/>
  <c r="N11" i="3"/>
  <c r="L11" i="3"/>
  <c r="J11" i="3"/>
  <c r="H11" i="3"/>
  <c r="F11" i="3"/>
  <c r="T10" i="3"/>
  <c r="P10" i="3"/>
  <c r="N10" i="3"/>
  <c r="L10" i="3"/>
  <c r="J10" i="3"/>
  <c r="H10" i="3"/>
  <c r="F10" i="3"/>
  <c r="T9" i="3"/>
  <c r="P9" i="3"/>
  <c r="N9" i="3"/>
  <c r="L9" i="3"/>
  <c r="J9" i="3"/>
  <c r="H9" i="3"/>
  <c r="F9" i="3"/>
  <c r="T8" i="3"/>
  <c r="P8" i="3"/>
  <c r="N8" i="3"/>
  <c r="L8" i="3"/>
  <c r="J8" i="3"/>
  <c r="H8" i="3"/>
  <c r="F8" i="3"/>
  <c r="T7" i="3"/>
  <c r="P7" i="3"/>
  <c r="N7" i="3"/>
  <c r="L7" i="3"/>
  <c r="J7" i="3"/>
  <c r="H7" i="3"/>
  <c r="F7" i="3"/>
  <c r="T6" i="3"/>
  <c r="P6" i="3"/>
  <c r="N6" i="3"/>
  <c r="L6" i="3"/>
  <c r="J6" i="3"/>
  <c r="H6" i="3"/>
  <c r="F6" i="3"/>
  <c r="T5" i="3"/>
  <c r="P5" i="3"/>
  <c r="N5" i="3"/>
  <c r="L5" i="3"/>
  <c r="J5" i="3"/>
  <c r="H5" i="3"/>
  <c r="F5" i="3"/>
  <c r="T4" i="3"/>
  <c r="P4" i="3"/>
  <c r="N4" i="3"/>
  <c r="L4" i="3"/>
  <c r="J4" i="3"/>
  <c r="H4" i="3"/>
  <c r="F4" i="3"/>
  <c r="T3" i="3"/>
  <c r="P3" i="3"/>
  <c r="N3" i="3"/>
  <c r="L3" i="3"/>
  <c r="J3" i="3"/>
  <c r="H3" i="3"/>
  <c r="F3" i="3"/>
  <c r="C86" i="2"/>
  <c r="AE85" i="2"/>
  <c r="AB85" i="2"/>
  <c r="Z85" i="2"/>
  <c r="X85" i="2"/>
  <c r="V85" i="2"/>
  <c r="T85" i="2"/>
  <c r="R85" i="2"/>
  <c r="P85" i="2"/>
  <c r="N85" i="2"/>
  <c r="L85" i="2"/>
  <c r="J85" i="2"/>
  <c r="H85" i="2"/>
  <c r="F85" i="2"/>
  <c r="D85" i="2"/>
  <c r="C85" i="2"/>
  <c r="AE84" i="2"/>
  <c r="AB84" i="2"/>
  <c r="Z84" i="2"/>
  <c r="X84" i="2"/>
  <c r="V84" i="2"/>
  <c r="T84" i="2"/>
  <c r="R84" i="2"/>
  <c r="P84" i="2"/>
  <c r="N84" i="2"/>
  <c r="L84" i="2"/>
  <c r="J84" i="2"/>
  <c r="H84" i="2"/>
  <c r="F84" i="2"/>
  <c r="D84" i="2"/>
  <c r="C84" i="2"/>
  <c r="AE83" i="2"/>
  <c r="AB83" i="2"/>
  <c r="Z83" i="2"/>
  <c r="X83" i="2"/>
  <c r="V83" i="2"/>
  <c r="T83" i="2"/>
  <c r="R83" i="2"/>
  <c r="P83" i="2"/>
  <c r="N83" i="2"/>
  <c r="L83" i="2"/>
  <c r="J83" i="2"/>
  <c r="H83" i="2"/>
  <c r="F83" i="2"/>
  <c r="D83" i="2"/>
  <c r="C83" i="2"/>
  <c r="AE82" i="2"/>
  <c r="AB82" i="2"/>
  <c r="Z82" i="2"/>
  <c r="X82" i="2"/>
  <c r="V82" i="2"/>
  <c r="T82" i="2"/>
  <c r="R82" i="2"/>
  <c r="P82" i="2"/>
  <c r="N82" i="2"/>
  <c r="L82" i="2"/>
  <c r="J82" i="2"/>
  <c r="H82" i="2"/>
  <c r="F82" i="2"/>
  <c r="D82" i="2"/>
  <c r="C82" i="2"/>
  <c r="AF80" i="2"/>
  <c r="AC80" i="2"/>
  <c r="D80" i="17" s="1"/>
  <c r="AA80" i="2"/>
  <c r="L80" i="17" s="1"/>
  <c r="Y80" i="2"/>
  <c r="H80" i="17" s="1"/>
  <c r="W80" i="2"/>
  <c r="K80" i="17" s="1"/>
  <c r="U80" i="2"/>
  <c r="J80" i="17" s="1"/>
  <c r="S80" i="2"/>
  <c r="I80" i="17" s="1"/>
  <c r="Q80" i="2"/>
  <c r="G80" i="17" s="1"/>
  <c r="O80" i="2"/>
  <c r="F80" i="17" s="1"/>
  <c r="M80" i="2"/>
  <c r="E80" i="17" s="1"/>
  <c r="K80" i="2"/>
  <c r="C80" i="17" s="1"/>
  <c r="I80" i="2"/>
  <c r="G80" i="2"/>
  <c r="E80" i="2"/>
  <c r="AF79" i="2"/>
  <c r="AC79" i="2"/>
  <c r="D79" i="17" s="1"/>
  <c r="AA79" i="2"/>
  <c r="L79" i="17" s="1"/>
  <c r="Y79" i="2"/>
  <c r="H79" i="17" s="1"/>
  <c r="W79" i="2"/>
  <c r="K79" i="17" s="1"/>
  <c r="U79" i="2"/>
  <c r="J79" i="17" s="1"/>
  <c r="S79" i="2"/>
  <c r="I79" i="17" s="1"/>
  <c r="Q79" i="2"/>
  <c r="G79" i="17" s="1"/>
  <c r="O79" i="2"/>
  <c r="F79" i="17" s="1"/>
  <c r="M79" i="2"/>
  <c r="E79" i="17" s="1"/>
  <c r="K79" i="2"/>
  <c r="C79" i="17" s="1"/>
  <c r="I79" i="2"/>
  <c r="G79" i="2"/>
  <c r="E79" i="2"/>
  <c r="AF78" i="2"/>
  <c r="AC78" i="2"/>
  <c r="D78" i="17" s="1"/>
  <c r="AA78" i="2"/>
  <c r="L78" i="17" s="1"/>
  <c r="Y78" i="2"/>
  <c r="H78" i="17" s="1"/>
  <c r="W78" i="2"/>
  <c r="K78" i="17" s="1"/>
  <c r="U78" i="2"/>
  <c r="J78" i="17" s="1"/>
  <c r="S78" i="2"/>
  <c r="I78" i="17" s="1"/>
  <c r="Q78" i="2"/>
  <c r="G78" i="17" s="1"/>
  <c r="O78" i="2"/>
  <c r="F78" i="17" s="1"/>
  <c r="M78" i="2"/>
  <c r="E78" i="17" s="1"/>
  <c r="K78" i="2"/>
  <c r="C78" i="17" s="1"/>
  <c r="I78" i="2"/>
  <c r="G78" i="2"/>
  <c r="E78" i="2"/>
  <c r="AF77" i="2"/>
  <c r="AC77" i="2"/>
  <c r="D77" i="17" s="1"/>
  <c r="AA77" i="2"/>
  <c r="L77" i="17" s="1"/>
  <c r="Y77" i="2"/>
  <c r="H77" i="17" s="1"/>
  <c r="W77" i="2"/>
  <c r="K77" i="17" s="1"/>
  <c r="U77" i="2"/>
  <c r="J77" i="17" s="1"/>
  <c r="S77" i="2"/>
  <c r="I77" i="17" s="1"/>
  <c r="Q77" i="2"/>
  <c r="G77" i="17" s="1"/>
  <c r="O77" i="2"/>
  <c r="F77" i="17" s="1"/>
  <c r="M77" i="2"/>
  <c r="E77" i="17" s="1"/>
  <c r="K77" i="2"/>
  <c r="C77" i="17" s="1"/>
  <c r="I77" i="2"/>
  <c r="G77" i="2"/>
  <c r="E77" i="2"/>
  <c r="AF76" i="2"/>
  <c r="AC76" i="2"/>
  <c r="D76" i="17" s="1"/>
  <c r="AA76" i="2"/>
  <c r="L76" i="17" s="1"/>
  <c r="Y76" i="2"/>
  <c r="H76" i="17" s="1"/>
  <c r="W76" i="2"/>
  <c r="K76" i="17" s="1"/>
  <c r="U76" i="2"/>
  <c r="J76" i="17" s="1"/>
  <c r="S76" i="2"/>
  <c r="I76" i="17" s="1"/>
  <c r="Q76" i="2"/>
  <c r="G76" i="17" s="1"/>
  <c r="O76" i="2"/>
  <c r="F76" i="17" s="1"/>
  <c r="M76" i="2"/>
  <c r="E76" i="17" s="1"/>
  <c r="K76" i="2"/>
  <c r="C76" i="17" s="1"/>
  <c r="I76" i="2"/>
  <c r="G76" i="2"/>
  <c r="E76" i="2"/>
  <c r="AF75" i="2"/>
  <c r="AC75" i="2"/>
  <c r="D75" i="17" s="1"/>
  <c r="AA75" i="2"/>
  <c r="L75" i="17" s="1"/>
  <c r="Y75" i="2"/>
  <c r="H75" i="17" s="1"/>
  <c r="W75" i="2"/>
  <c r="K75" i="17" s="1"/>
  <c r="U75" i="2"/>
  <c r="J75" i="17" s="1"/>
  <c r="S75" i="2"/>
  <c r="I75" i="17" s="1"/>
  <c r="Q75" i="2"/>
  <c r="G75" i="17" s="1"/>
  <c r="O75" i="2"/>
  <c r="F75" i="17" s="1"/>
  <c r="M75" i="2"/>
  <c r="E75" i="17" s="1"/>
  <c r="K75" i="2"/>
  <c r="C75" i="17" s="1"/>
  <c r="I75" i="2"/>
  <c r="G75" i="2"/>
  <c r="E75" i="2"/>
  <c r="AF74" i="2"/>
  <c r="AC74" i="2"/>
  <c r="D74" i="17" s="1"/>
  <c r="AA74" i="2"/>
  <c r="L74" i="17" s="1"/>
  <c r="Y74" i="2"/>
  <c r="H74" i="17" s="1"/>
  <c r="W74" i="2"/>
  <c r="K74" i="17" s="1"/>
  <c r="U74" i="2"/>
  <c r="J74" i="17" s="1"/>
  <c r="S74" i="2"/>
  <c r="I74" i="17" s="1"/>
  <c r="Q74" i="2"/>
  <c r="G74" i="17" s="1"/>
  <c r="O74" i="2"/>
  <c r="F74" i="17" s="1"/>
  <c r="M74" i="2"/>
  <c r="E74" i="17" s="1"/>
  <c r="K74" i="2"/>
  <c r="C74" i="17" s="1"/>
  <c r="I74" i="2"/>
  <c r="G74" i="2"/>
  <c r="E74" i="2"/>
  <c r="AF73" i="2"/>
  <c r="AC73" i="2"/>
  <c r="D73" i="17" s="1"/>
  <c r="AA73" i="2"/>
  <c r="L73" i="17" s="1"/>
  <c r="Y73" i="2"/>
  <c r="H73" i="17" s="1"/>
  <c r="W73" i="2"/>
  <c r="K73" i="17" s="1"/>
  <c r="U73" i="2"/>
  <c r="J73" i="17" s="1"/>
  <c r="S73" i="2"/>
  <c r="I73" i="17" s="1"/>
  <c r="Q73" i="2"/>
  <c r="G73" i="17" s="1"/>
  <c r="O73" i="2"/>
  <c r="F73" i="17" s="1"/>
  <c r="M73" i="2"/>
  <c r="E73" i="17" s="1"/>
  <c r="K73" i="2"/>
  <c r="C73" i="17" s="1"/>
  <c r="I73" i="2"/>
  <c r="G73" i="2"/>
  <c r="E73" i="2"/>
  <c r="AF72" i="2"/>
  <c r="AC72" i="2"/>
  <c r="D72" i="17" s="1"/>
  <c r="AA72" i="2"/>
  <c r="L72" i="17" s="1"/>
  <c r="Y72" i="2"/>
  <c r="H72" i="17" s="1"/>
  <c r="W72" i="2"/>
  <c r="K72" i="17" s="1"/>
  <c r="U72" i="2"/>
  <c r="J72" i="17" s="1"/>
  <c r="S72" i="2"/>
  <c r="I72" i="17" s="1"/>
  <c r="Q72" i="2"/>
  <c r="G72" i="17" s="1"/>
  <c r="O72" i="2"/>
  <c r="F72" i="17" s="1"/>
  <c r="M72" i="2"/>
  <c r="E72" i="17" s="1"/>
  <c r="K72" i="2"/>
  <c r="C72" i="17" s="1"/>
  <c r="I72" i="2"/>
  <c r="G72" i="2"/>
  <c r="E72" i="2"/>
  <c r="AF71" i="2"/>
  <c r="AC71" i="2"/>
  <c r="D71" i="17" s="1"/>
  <c r="AA71" i="2"/>
  <c r="L71" i="17" s="1"/>
  <c r="Y71" i="2"/>
  <c r="H71" i="17" s="1"/>
  <c r="W71" i="2"/>
  <c r="K71" i="17" s="1"/>
  <c r="U71" i="2"/>
  <c r="J71" i="17" s="1"/>
  <c r="S71" i="2"/>
  <c r="I71" i="17" s="1"/>
  <c r="Q71" i="2"/>
  <c r="G71" i="17" s="1"/>
  <c r="O71" i="2"/>
  <c r="F71" i="17" s="1"/>
  <c r="M71" i="2"/>
  <c r="E71" i="17" s="1"/>
  <c r="K71" i="2"/>
  <c r="C71" i="17" s="1"/>
  <c r="I71" i="2"/>
  <c r="G71" i="2"/>
  <c r="E71" i="2"/>
  <c r="AF70" i="2"/>
  <c r="AC70" i="2"/>
  <c r="D70" i="17" s="1"/>
  <c r="AA70" i="2"/>
  <c r="L70" i="17" s="1"/>
  <c r="Y70" i="2"/>
  <c r="H70" i="17" s="1"/>
  <c r="W70" i="2"/>
  <c r="K70" i="17" s="1"/>
  <c r="U70" i="2"/>
  <c r="J70" i="17" s="1"/>
  <c r="S70" i="2"/>
  <c r="I70" i="17" s="1"/>
  <c r="Q70" i="2"/>
  <c r="G70" i="17" s="1"/>
  <c r="O70" i="2"/>
  <c r="F70" i="17" s="1"/>
  <c r="M70" i="2"/>
  <c r="E70" i="17" s="1"/>
  <c r="K70" i="2"/>
  <c r="C70" i="17" s="1"/>
  <c r="I70" i="2"/>
  <c r="G70" i="2"/>
  <c r="E70" i="2"/>
  <c r="AF69" i="2"/>
  <c r="AC69" i="2"/>
  <c r="D69" i="17" s="1"/>
  <c r="AA69" i="2"/>
  <c r="L69" i="17" s="1"/>
  <c r="Y69" i="2"/>
  <c r="H69" i="17" s="1"/>
  <c r="W69" i="2"/>
  <c r="K69" i="17" s="1"/>
  <c r="U69" i="2"/>
  <c r="J69" i="17" s="1"/>
  <c r="S69" i="2"/>
  <c r="I69" i="17" s="1"/>
  <c r="Q69" i="2"/>
  <c r="G69" i="17" s="1"/>
  <c r="O69" i="2"/>
  <c r="F69" i="17" s="1"/>
  <c r="M69" i="2"/>
  <c r="E69" i="17" s="1"/>
  <c r="K69" i="2"/>
  <c r="C69" i="17" s="1"/>
  <c r="I69" i="2"/>
  <c r="G69" i="2"/>
  <c r="E69" i="2"/>
  <c r="AF68" i="2"/>
  <c r="AC68" i="2"/>
  <c r="D68" i="17" s="1"/>
  <c r="AA68" i="2"/>
  <c r="L68" i="17" s="1"/>
  <c r="Y68" i="2"/>
  <c r="H68" i="17" s="1"/>
  <c r="W68" i="2"/>
  <c r="K68" i="17" s="1"/>
  <c r="U68" i="2"/>
  <c r="J68" i="17" s="1"/>
  <c r="S68" i="2"/>
  <c r="I68" i="17" s="1"/>
  <c r="Q68" i="2"/>
  <c r="G68" i="17" s="1"/>
  <c r="O68" i="2"/>
  <c r="F68" i="17" s="1"/>
  <c r="M68" i="2"/>
  <c r="E68" i="17" s="1"/>
  <c r="K68" i="2"/>
  <c r="C68" i="17" s="1"/>
  <c r="I68" i="2"/>
  <c r="G68" i="2"/>
  <c r="E68" i="2"/>
  <c r="AF67" i="2"/>
  <c r="AC67" i="2"/>
  <c r="D67" i="17" s="1"/>
  <c r="AA67" i="2"/>
  <c r="L67" i="17" s="1"/>
  <c r="Y67" i="2"/>
  <c r="H67" i="17" s="1"/>
  <c r="W67" i="2"/>
  <c r="K67" i="17" s="1"/>
  <c r="U67" i="2"/>
  <c r="J67" i="17" s="1"/>
  <c r="S67" i="2"/>
  <c r="I67" i="17" s="1"/>
  <c r="Q67" i="2"/>
  <c r="G67" i="17" s="1"/>
  <c r="O67" i="2"/>
  <c r="F67" i="17" s="1"/>
  <c r="M67" i="2"/>
  <c r="E67" i="17" s="1"/>
  <c r="K67" i="2"/>
  <c r="C67" i="17" s="1"/>
  <c r="I67" i="2"/>
  <c r="G67" i="2"/>
  <c r="E67" i="2"/>
  <c r="AF66" i="2"/>
  <c r="AC66" i="2"/>
  <c r="D66" i="17" s="1"/>
  <c r="AA66" i="2"/>
  <c r="L66" i="17" s="1"/>
  <c r="Y66" i="2"/>
  <c r="H66" i="17" s="1"/>
  <c r="W66" i="2"/>
  <c r="K66" i="17" s="1"/>
  <c r="U66" i="2"/>
  <c r="J66" i="17" s="1"/>
  <c r="S66" i="2"/>
  <c r="I66" i="17" s="1"/>
  <c r="Q66" i="2"/>
  <c r="G66" i="17" s="1"/>
  <c r="O66" i="2"/>
  <c r="F66" i="17" s="1"/>
  <c r="M66" i="2"/>
  <c r="E66" i="17" s="1"/>
  <c r="K66" i="2"/>
  <c r="C66" i="17" s="1"/>
  <c r="I66" i="2"/>
  <c r="G66" i="2"/>
  <c r="E66" i="2"/>
  <c r="AF65" i="2"/>
  <c r="AC65" i="2"/>
  <c r="D65" i="17" s="1"/>
  <c r="AA65" i="2"/>
  <c r="L65" i="17" s="1"/>
  <c r="Y65" i="2"/>
  <c r="H65" i="17" s="1"/>
  <c r="W65" i="2"/>
  <c r="K65" i="17" s="1"/>
  <c r="U65" i="2"/>
  <c r="J65" i="17" s="1"/>
  <c r="S65" i="2"/>
  <c r="I65" i="17" s="1"/>
  <c r="Q65" i="2"/>
  <c r="G65" i="17" s="1"/>
  <c r="O65" i="2"/>
  <c r="F65" i="17" s="1"/>
  <c r="M65" i="2"/>
  <c r="E65" i="17" s="1"/>
  <c r="K65" i="2"/>
  <c r="C65" i="17" s="1"/>
  <c r="I65" i="2"/>
  <c r="G65" i="2"/>
  <c r="E65" i="2"/>
  <c r="AF64" i="2"/>
  <c r="AC64" i="2"/>
  <c r="D64" i="17" s="1"/>
  <c r="AA64" i="2"/>
  <c r="L64" i="17" s="1"/>
  <c r="Y64" i="2"/>
  <c r="H64" i="17" s="1"/>
  <c r="W64" i="2"/>
  <c r="K64" i="17" s="1"/>
  <c r="U64" i="2"/>
  <c r="J64" i="17" s="1"/>
  <c r="S64" i="2"/>
  <c r="I64" i="17" s="1"/>
  <c r="Q64" i="2"/>
  <c r="G64" i="17" s="1"/>
  <c r="O64" i="2"/>
  <c r="F64" i="17" s="1"/>
  <c r="M64" i="2"/>
  <c r="E64" i="17" s="1"/>
  <c r="K64" i="2"/>
  <c r="C64" i="17" s="1"/>
  <c r="I64" i="2"/>
  <c r="G64" i="2"/>
  <c r="E64" i="2"/>
  <c r="AF63" i="2"/>
  <c r="AC63" i="2"/>
  <c r="D63" i="17" s="1"/>
  <c r="AA63" i="2"/>
  <c r="L63" i="17" s="1"/>
  <c r="Y63" i="2"/>
  <c r="H63" i="17" s="1"/>
  <c r="W63" i="2"/>
  <c r="K63" i="17" s="1"/>
  <c r="U63" i="2"/>
  <c r="J63" i="17" s="1"/>
  <c r="S63" i="2"/>
  <c r="I63" i="17" s="1"/>
  <c r="Q63" i="2"/>
  <c r="G63" i="17" s="1"/>
  <c r="O63" i="2"/>
  <c r="F63" i="17" s="1"/>
  <c r="M63" i="2"/>
  <c r="E63" i="17" s="1"/>
  <c r="K63" i="2"/>
  <c r="C63" i="17" s="1"/>
  <c r="I63" i="2"/>
  <c r="G63" i="2"/>
  <c r="E63" i="2"/>
  <c r="AF62" i="2"/>
  <c r="AC62" i="2"/>
  <c r="D62" i="17" s="1"/>
  <c r="AA62" i="2"/>
  <c r="L62" i="17" s="1"/>
  <c r="Y62" i="2"/>
  <c r="H62" i="17" s="1"/>
  <c r="W62" i="2"/>
  <c r="K62" i="17" s="1"/>
  <c r="U62" i="2"/>
  <c r="J62" i="17" s="1"/>
  <c r="S62" i="2"/>
  <c r="I62" i="17" s="1"/>
  <c r="Q62" i="2"/>
  <c r="G62" i="17" s="1"/>
  <c r="O62" i="2"/>
  <c r="F62" i="17" s="1"/>
  <c r="M62" i="2"/>
  <c r="E62" i="17" s="1"/>
  <c r="K62" i="2"/>
  <c r="C62" i="17" s="1"/>
  <c r="I62" i="2"/>
  <c r="G62" i="2"/>
  <c r="E62" i="2"/>
  <c r="AF61" i="2"/>
  <c r="AC61" i="2"/>
  <c r="D61" i="17" s="1"/>
  <c r="AA61" i="2"/>
  <c r="L61" i="17" s="1"/>
  <c r="Y61" i="2"/>
  <c r="H61" i="17" s="1"/>
  <c r="W61" i="2"/>
  <c r="K61" i="17" s="1"/>
  <c r="U61" i="2"/>
  <c r="J61" i="17" s="1"/>
  <c r="S61" i="2"/>
  <c r="I61" i="17" s="1"/>
  <c r="Q61" i="2"/>
  <c r="G61" i="17" s="1"/>
  <c r="O61" i="2"/>
  <c r="F61" i="17" s="1"/>
  <c r="M61" i="2"/>
  <c r="E61" i="17" s="1"/>
  <c r="K61" i="2"/>
  <c r="C61" i="17" s="1"/>
  <c r="I61" i="2"/>
  <c r="G61" i="2"/>
  <c r="E61" i="2"/>
  <c r="AF60" i="2"/>
  <c r="AC60" i="2"/>
  <c r="D60" i="17" s="1"/>
  <c r="AA60" i="2"/>
  <c r="L60" i="17" s="1"/>
  <c r="Y60" i="2"/>
  <c r="H60" i="17" s="1"/>
  <c r="W60" i="2"/>
  <c r="K60" i="17" s="1"/>
  <c r="U60" i="2"/>
  <c r="J60" i="17" s="1"/>
  <c r="S60" i="2"/>
  <c r="I60" i="17" s="1"/>
  <c r="Q60" i="2"/>
  <c r="G60" i="17" s="1"/>
  <c r="O60" i="2"/>
  <c r="F60" i="17" s="1"/>
  <c r="M60" i="2"/>
  <c r="E60" i="17" s="1"/>
  <c r="K60" i="2"/>
  <c r="C60" i="17" s="1"/>
  <c r="I60" i="2"/>
  <c r="G60" i="2"/>
  <c r="E60" i="2"/>
  <c r="AF59" i="2"/>
  <c r="AC59" i="2"/>
  <c r="D59" i="17" s="1"/>
  <c r="AA59" i="2"/>
  <c r="L59" i="17" s="1"/>
  <c r="Y59" i="2"/>
  <c r="H59" i="17" s="1"/>
  <c r="W59" i="2"/>
  <c r="K59" i="17" s="1"/>
  <c r="U59" i="2"/>
  <c r="J59" i="17" s="1"/>
  <c r="S59" i="2"/>
  <c r="I59" i="17" s="1"/>
  <c r="Q59" i="2"/>
  <c r="G59" i="17" s="1"/>
  <c r="O59" i="2"/>
  <c r="F59" i="17" s="1"/>
  <c r="M59" i="2"/>
  <c r="E59" i="17" s="1"/>
  <c r="K59" i="2"/>
  <c r="C59" i="17" s="1"/>
  <c r="I59" i="2"/>
  <c r="G59" i="2"/>
  <c r="E59" i="2"/>
  <c r="AF58" i="2"/>
  <c r="AC58" i="2"/>
  <c r="D58" i="17" s="1"/>
  <c r="AA58" i="2"/>
  <c r="L58" i="17" s="1"/>
  <c r="Y58" i="2"/>
  <c r="H58" i="17" s="1"/>
  <c r="W58" i="2"/>
  <c r="K58" i="17" s="1"/>
  <c r="U58" i="2"/>
  <c r="J58" i="17" s="1"/>
  <c r="S58" i="2"/>
  <c r="I58" i="17" s="1"/>
  <c r="Q58" i="2"/>
  <c r="G58" i="17" s="1"/>
  <c r="O58" i="2"/>
  <c r="F58" i="17" s="1"/>
  <c r="M58" i="2"/>
  <c r="E58" i="17" s="1"/>
  <c r="K58" i="2"/>
  <c r="C58" i="17" s="1"/>
  <c r="I58" i="2"/>
  <c r="G58" i="2"/>
  <c r="E58" i="2"/>
  <c r="AF57" i="2"/>
  <c r="AC57" i="2"/>
  <c r="D57" i="17" s="1"/>
  <c r="AA57" i="2"/>
  <c r="L57" i="17" s="1"/>
  <c r="Y57" i="2"/>
  <c r="H57" i="17" s="1"/>
  <c r="W57" i="2"/>
  <c r="K57" i="17" s="1"/>
  <c r="U57" i="2"/>
  <c r="J57" i="17" s="1"/>
  <c r="S57" i="2"/>
  <c r="I57" i="17" s="1"/>
  <c r="Q57" i="2"/>
  <c r="G57" i="17" s="1"/>
  <c r="O57" i="2"/>
  <c r="F57" i="17" s="1"/>
  <c r="M57" i="2"/>
  <c r="E57" i="17" s="1"/>
  <c r="K57" i="2"/>
  <c r="C57" i="17" s="1"/>
  <c r="I57" i="2"/>
  <c r="G57" i="2"/>
  <c r="E57" i="2"/>
  <c r="AF56" i="2"/>
  <c r="AC56" i="2"/>
  <c r="D56" i="17" s="1"/>
  <c r="AA56" i="2"/>
  <c r="L56" i="17" s="1"/>
  <c r="Y56" i="2"/>
  <c r="H56" i="17" s="1"/>
  <c r="W56" i="2"/>
  <c r="K56" i="17" s="1"/>
  <c r="U56" i="2"/>
  <c r="J56" i="17" s="1"/>
  <c r="S56" i="2"/>
  <c r="I56" i="17" s="1"/>
  <c r="Q56" i="2"/>
  <c r="G56" i="17" s="1"/>
  <c r="O56" i="2"/>
  <c r="F56" i="17" s="1"/>
  <c r="M56" i="2"/>
  <c r="E56" i="17" s="1"/>
  <c r="K56" i="2"/>
  <c r="C56" i="17" s="1"/>
  <c r="I56" i="2"/>
  <c r="G56" i="2"/>
  <c r="E56" i="2"/>
  <c r="AF55" i="2"/>
  <c r="AC55" i="2"/>
  <c r="D55" i="17" s="1"/>
  <c r="AA55" i="2"/>
  <c r="L55" i="17" s="1"/>
  <c r="Y55" i="2"/>
  <c r="H55" i="17" s="1"/>
  <c r="W55" i="2"/>
  <c r="K55" i="17" s="1"/>
  <c r="U55" i="2"/>
  <c r="J55" i="17" s="1"/>
  <c r="S55" i="2"/>
  <c r="I55" i="17" s="1"/>
  <c r="Q55" i="2"/>
  <c r="G55" i="17" s="1"/>
  <c r="O55" i="2"/>
  <c r="F55" i="17" s="1"/>
  <c r="M55" i="2"/>
  <c r="E55" i="17" s="1"/>
  <c r="K55" i="2"/>
  <c r="C55" i="17" s="1"/>
  <c r="I55" i="2"/>
  <c r="G55" i="2"/>
  <c r="E55" i="2"/>
  <c r="AF54" i="2"/>
  <c r="AC54" i="2"/>
  <c r="D54" i="17" s="1"/>
  <c r="AA54" i="2"/>
  <c r="L54" i="17" s="1"/>
  <c r="Y54" i="2"/>
  <c r="H54" i="17" s="1"/>
  <c r="W54" i="2"/>
  <c r="K54" i="17" s="1"/>
  <c r="U54" i="2"/>
  <c r="J54" i="17" s="1"/>
  <c r="S54" i="2"/>
  <c r="I54" i="17" s="1"/>
  <c r="Q54" i="2"/>
  <c r="G54" i="17" s="1"/>
  <c r="O54" i="2"/>
  <c r="F54" i="17" s="1"/>
  <c r="M54" i="2"/>
  <c r="E54" i="17" s="1"/>
  <c r="K54" i="2"/>
  <c r="C54" i="17" s="1"/>
  <c r="I54" i="2"/>
  <c r="G54" i="2"/>
  <c r="E54" i="2"/>
  <c r="AF53" i="2"/>
  <c r="AC53" i="2"/>
  <c r="D53" i="17" s="1"/>
  <c r="AA53" i="2"/>
  <c r="L53" i="17" s="1"/>
  <c r="Y53" i="2"/>
  <c r="H53" i="17" s="1"/>
  <c r="W53" i="2"/>
  <c r="K53" i="17" s="1"/>
  <c r="U53" i="2"/>
  <c r="J53" i="17" s="1"/>
  <c r="S53" i="2"/>
  <c r="I53" i="17" s="1"/>
  <c r="Q53" i="2"/>
  <c r="G53" i="17" s="1"/>
  <c r="O53" i="2"/>
  <c r="F53" i="17" s="1"/>
  <c r="M53" i="2"/>
  <c r="E53" i="17" s="1"/>
  <c r="K53" i="2"/>
  <c r="C53" i="17" s="1"/>
  <c r="I53" i="2"/>
  <c r="G53" i="2"/>
  <c r="E53" i="2"/>
  <c r="AF52" i="2"/>
  <c r="AC52" i="2"/>
  <c r="D52" i="17" s="1"/>
  <c r="AA52" i="2"/>
  <c r="L52" i="17" s="1"/>
  <c r="Y52" i="2"/>
  <c r="H52" i="17" s="1"/>
  <c r="W52" i="2"/>
  <c r="K52" i="17" s="1"/>
  <c r="U52" i="2"/>
  <c r="J52" i="17" s="1"/>
  <c r="S52" i="2"/>
  <c r="I52" i="17" s="1"/>
  <c r="Q52" i="2"/>
  <c r="G52" i="17" s="1"/>
  <c r="O52" i="2"/>
  <c r="F52" i="17" s="1"/>
  <c r="M52" i="2"/>
  <c r="E52" i="17" s="1"/>
  <c r="K52" i="2"/>
  <c r="C52" i="17" s="1"/>
  <c r="I52" i="2"/>
  <c r="G52" i="2"/>
  <c r="E52" i="2"/>
  <c r="AF51" i="2"/>
  <c r="AC51" i="2"/>
  <c r="D51" i="17" s="1"/>
  <c r="AA51" i="2"/>
  <c r="L51" i="17" s="1"/>
  <c r="Y51" i="2"/>
  <c r="H51" i="17" s="1"/>
  <c r="W51" i="2"/>
  <c r="K51" i="17" s="1"/>
  <c r="U51" i="2"/>
  <c r="J51" i="17" s="1"/>
  <c r="S51" i="2"/>
  <c r="I51" i="17" s="1"/>
  <c r="Q51" i="2"/>
  <c r="G51" i="17" s="1"/>
  <c r="O51" i="2"/>
  <c r="F51" i="17" s="1"/>
  <c r="M51" i="2"/>
  <c r="E51" i="17" s="1"/>
  <c r="K51" i="2"/>
  <c r="C51" i="17" s="1"/>
  <c r="I51" i="2"/>
  <c r="G51" i="2"/>
  <c r="E51" i="2"/>
  <c r="AF50" i="2"/>
  <c r="AC50" i="2"/>
  <c r="D50" i="17" s="1"/>
  <c r="AA50" i="2"/>
  <c r="L50" i="17" s="1"/>
  <c r="Y50" i="2"/>
  <c r="H50" i="17" s="1"/>
  <c r="W50" i="2"/>
  <c r="K50" i="17" s="1"/>
  <c r="U50" i="2"/>
  <c r="J50" i="17" s="1"/>
  <c r="S50" i="2"/>
  <c r="I50" i="17" s="1"/>
  <c r="Q50" i="2"/>
  <c r="G50" i="17" s="1"/>
  <c r="O50" i="2"/>
  <c r="F50" i="17" s="1"/>
  <c r="M50" i="2"/>
  <c r="E50" i="17" s="1"/>
  <c r="K50" i="2"/>
  <c r="C50" i="17" s="1"/>
  <c r="I50" i="2"/>
  <c r="G50" i="2"/>
  <c r="E50" i="2"/>
  <c r="AF49" i="2"/>
  <c r="AC49" i="2"/>
  <c r="D49" i="17" s="1"/>
  <c r="AA49" i="2"/>
  <c r="L49" i="17" s="1"/>
  <c r="Y49" i="2"/>
  <c r="H49" i="17" s="1"/>
  <c r="W49" i="2"/>
  <c r="K49" i="17" s="1"/>
  <c r="U49" i="2"/>
  <c r="J49" i="17" s="1"/>
  <c r="S49" i="2"/>
  <c r="I49" i="17" s="1"/>
  <c r="Q49" i="2"/>
  <c r="G49" i="17" s="1"/>
  <c r="O49" i="2"/>
  <c r="F49" i="17" s="1"/>
  <c r="M49" i="2"/>
  <c r="E49" i="17" s="1"/>
  <c r="K49" i="2"/>
  <c r="C49" i="17" s="1"/>
  <c r="I49" i="2"/>
  <c r="G49" i="2"/>
  <c r="E49" i="2"/>
  <c r="AF48" i="2"/>
  <c r="AC48" i="2"/>
  <c r="D48" i="17" s="1"/>
  <c r="AA48" i="2"/>
  <c r="L48" i="17" s="1"/>
  <c r="Y48" i="2"/>
  <c r="H48" i="17" s="1"/>
  <c r="W48" i="2"/>
  <c r="K48" i="17" s="1"/>
  <c r="U48" i="2"/>
  <c r="J48" i="17" s="1"/>
  <c r="S48" i="2"/>
  <c r="I48" i="17" s="1"/>
  <c r="Q48" i="2"/>
  <c r="G48" i="17" s="1"/>
  <c r="O48" i="2"/>
  <c r="F48" i="17" s="1"/>
  <c r="M48" i="2"/>
  <c r="E48" i="17" s="1"/>
  <c r="K48" i="2"/>
  <c r="C48" i="17" s="1"/>
  <c r="I48" i="2"/>
  <c r="G48" i="2"/>
  <c r="E48" i="2"/>
  <c r="AF47" i="2"/>
  <c r="AC47" i="2"/>
  <c r="D47" i="17" s="1"/>
  <c r="AA47" i="2"/>
  <c r="L47" i="17" s="1"/>
  <c r="Y47" i="2"/>
  <c r="H47" i="17" s="1"/>
  <c r="W47" i="2"/>
  <c r="K47" i="17" s="1"/>
  <c r="U47" i="2"/>
  <c r="J47" i="17" s="1"/>
  <c r="S47" i="2"/>
  <c r="I47" i="17" s="1"/>
  <c r="Q47" i="2"/>
  <c r="G47" i="17" s="1"/>
  <c r="O47" i="2"/>
  <c r="F47" i="17" s="1"/>
  <c r="M47" i="2"/>
  <c r="E47" i="17" s="1"/>
  <c r="K47" i="2"/>
  <c r="C47" i="17" s="1"/>
  <c r="I47" i="2"/>
  <c r="G47" i="2"/>
  <c r="E47" i="2"/>
  <c r="AF46" i="2"/>
  <c r="AC46" i="2"/>
  <c r="D46" i="17" s="1"/>
  <c r="AA46" i="2"/>
  <c r="L46" i="17" s="1"/>
  <c r="Y46" i="2"/>
  <c r="H46" i="17" s="1"/>
  <c r="W46" i="2"/>
  <c r="K46" i="17" s="1"/>
  <c r="U46" i="2"/>
  <c r="J46" i="17" s="1"/>
  <c r="S46" i="2"/>
  <c r="I46" i="17" s="1"/>
  <c r="Q46" i="2"/>
  <c r="G46" i="17" s="1"/>
  <c r="O46" i="2"/>
  <c r="F46" i="17" s="1"/>
  <c r="M46" i="2"/>
  <c r="E46" i="17" s="1"/>
  <c r="K46" i="2"/>
  <c r="C46" i="17" s="1"/>
  <c r="I46" i="2"/>
  <c r="G46" i="2"/>
  <c r="E46" i="2"/>
  <c r="AF45" i="2"/>
  <c r="AC45" i="2"/>
  <c r="D45" i="17" s="1"/>
  <c r="AA45" i="2"/>
  <c r="L45" i="17" s="1"/>
  <c r="Y45" i="2"/>
  <c r="H45" i="17" s="1"/>
  <c r="W45" i="2"/>
  <c r="K45" i="17" s="1"/>
  <c r="U45" i="2"/>
  <c r="J45" i="17" s="1"/>
  <c r="S45" i="2"/>
  <c r="I45" i="17" s="1"/>
  <c r="Q45" i="2"/>
  <c r="G45" i="17" s="1"/>
  <c r="O45" i="2"/>
  <c r="F45" i="17" s="1"/>
  <c r="M45" i="2"/>
  <c r="E45" i="17" s="1"/>
  <c r="K45" i="2"/>
  <c r="C45" i="17" s="1"/>
  <c r="I45" i="2"/>
  <c r="G45" i="2"/>
  <c r="E45" i="2"/>
  <c r="AF44" i="2"/>
  <c r="AC44" i="2"/>
  <c r="D44" i="17" s="1"/>
  <c r="AA44" i="2"/>
  <c r="L44" i="17" s="1"/>
  <c r="Y44" i="2"/>
  <c r="H44" i="17" s="1"/>
  <c r="W44" i="2"/>
  <c r="K44" i="17" s="1"/>
  <c r="U44" i="2"/>
  <c r="J44" i="17" s="1"/>
  <c r="S44" i="2"/>
  <c r="I44" i="17" s="1"/>
  <c r="Q44" i="2"/>
  <c r="G44" i="17" s="1"/>
  <c r="O44" i="2"/>
  <c r="F44" i="17" s="1"/>
  <c r="M44" i="2"/>
  <c r="E44" i="17" s="1"/>
  <c r="K44" i="2"/>
  <c r="C44" i="17" s="1"/>
  <c r="I44" i="2"/>
  <c r="G44" i="2"/>
  <c r="E44" i="2"/>
  <c r="AF43" i="2"/>
  <c r="AC43" i="2"/>
  <c r="D43" i="17" s="1"/>
  <c r="AA43" i="2"/>
  <c r="L43" i="17" s="1"/>
  <c r="Y43" i="2"/>
  <c r="H43" i="17" s="1"/>
  <c r="W43" i="2"/>
  <c r="K43" i="17" s="1"/>
  <c r="U43" i="2"/>
  <c r="J43" i="17" s="1"/>
  <c r="S43" i="2"/>
  <c r="I43" i="17" s="1"/>
  <c r="Q43" i="2"/>
  <c r="G43" i="17" s="1"/>
  <c r="O43" i="2"/>
  <c r="F43" i="17" s="1"/>
  <c r="M43" i="2"/>
  <c r="E43" i="17" s="1"/>
  <c r="K43" i="2"/>
  <c r="C43" i="17" s="1"/>
  <c r="I43" i="2"/>
  <c r="G43" i="2"/>
  <c r="E43" i="2"/>
  <c r="AF42" i="2"/>
  <c r="AC42" i="2"/>
  <c r="D42" i="17" s="1"/>
  <c r="AA42" i="2"/>
  <c r="L42" i="17" s="1"/>
  <c r="Y42" i="2"/>
  <c r="H42" i="17" s="1"/>
  <c r="W42" i="2"/>
  <c r="K42" i="17" s="1"/>
  <c r="U42" i="2"/>
  <c r="J42" i="17" s="1"/>
  <c r="S42" i="2"/>
  <c r="I42" i="17" s="1"/>
  <c r="Q42" i="2"/>
  <c r="G42" i="17" s="1"/>
  <c r="O42" i="2"/>
  <c r="F42" i="17" s="1"/>
  <c r="M42" i="2"/>
  <c r="E42" i="17" s="1"/>
  <c r="K42" i="2"/>
  <c r="C42" i="17" s="1"/>
  <c r="I42" i="2"/>
  <c r="G42" i="2"/>
  <c r="E42" i="2"/>
  <c r="AF41" i="2"/>
  <c r="AC41" i="2"/>
  <c r="D41" i="17" s="1"/>
  <c r="AA41" i="2"/>
  <c r="L41" i="17" s="1"/>
  <c r="Y41" i="2"/>
  <c r="H41" i="17" s="1"/>
  <c r="W41" i="2"/>
  <c r="K41" i="17" s="1"/>
  <c r="U41" i="2"/>
  <c r="J41" i="17" s="1"/>
  <c r="S41" i="2"/>
  <c r="I41" i="17" s="1"/>
  <c r="Q41" i="2"/>
  <c r="G41" i="17" s="1"/>
  <c r="O41" i="2"/>
  <c r="F41" i="17" s="1"/>
  <c r="M41" i="2"/>
  <c r="E41" i="17" s="1"/>
  <c r="K41" i="2"/>
  <c r="C41" i="17" s="1"/>
  <c r="I41" i="2"/>
  <c r="G41" i="2"/>
  <c r="E41" i="2"/>
  <c r="AF40" i="2"/>
  <c r="AC40" i="2"/>
  <c r="D40" i="17" s="1"/>
  <c r="AA40" i="2"/>
  <c r="L40" i="17" s="1"/>
  <c r="Y40" i="2"/>
  <c r="H40" i="17" s="1"/>
  <c r="W40" i="2"/>
  <c r="K40" i="17" s="1"/>
  <c r="U40" i="2"/>
  <c r="J40" i="17" s="1"/>
  <c r="S40" i="2"/>
  <c r="I40" i="17" s="1"/>
  <c r="Q40" i="2"/>
  <c r="G40" i="17" s="1"/>
  <c r="O40" i="2"/>
  <c r="F40" i="17" s="1"/>
  <c r="M40" i="2"/>
  <c r="E40" i="17" s="1"/>
  <c r="K40" i="2"/>
  <c r="C40" i="17" s="1"/>
  <c r="I40" i="2"/>
  <c r="G40" i="2"/>
  <c r="E40" i="2"/>
  <c r="AF39" i="2"/>
  <c r="AC39" i="2"/>
  <c r="D39" i="17" s="1"/>
  <c r="AA39" i="2"/>
  <c r="L39" i="17" s="1"/>
  <c r="Y39" i="2"/>
  <c r="H39" i="17" s="1"/>
  <c r="W39" i="2"/>
  <c r="K39" i="17" s="1"/>
  <c r="U39" i="2"/>
  <c r="J39" i="17" s="1"/>
  <c r="S39" i="2"/>
  <c r="I39" i="17" s="1"/>
  <c r="Q39" i="2"/>
  <c r="G39" i="17" s="1"/>
  <c r="O39" i="2"/>
  <c r="F39" i="17" s="1"/>
  <c r="M39" i="2"/>
  <c r="E39" i="17" s="1"/>
  <c r="K39" i="2"/>
  <c r="C39" i="17" s="1"/>
  <c r="I39" i="2"/>
  <c r="G39" i="2"/>
  <c r="E39" i="2"/>
  <c r="AF38" i="2"/>
  <c r="AC38" i="2"/>
  <c r="D38" i="17" s="1"/>
  <c r="AA38" i="2"/>
  <c r="L38" i="17" s="1"/>
  <c r="Y38" i="2"/>
  <c r="H38" i="17" s="1"/>
  <c r="W38" i="2"/>
  <c r="K38" i="17" s="1"/>
  <c r="U38" i="2"/>
  <c r="J38" i="17" s="1"/>
  <c r="S38" i="2"/>
  <c r="I38" i="17" s="1"/>
  <c r="Q38" i="2"/>
  <c r="G38" i="17" s="1"/>
  <c r="O38" i="2"/>
  <c r="F38" i="17" s="1"/>
  <c r="M38" i="2"/>
  <c r="E38" i="17" s="1"/>
  <c r="K38" i="2"/>
  <c r="C38" i="17" s="1"/>
  <c r="I38" i="2"/>
  <c r="G38" i="2"/>
  <c r="E38" i="2"/>
  <c r="AF37" i="2"/>
  <c r="AC37" i="2"/>
  <c r="D37" i="17" s="1"/>
  <c r="AA37" i="2"/>
  <c r="L37" i="17" s="1"/>
  <c r="Y37" i="2"/>
  <c r="H37" i="17" s="1"/>
  <c r="W37" i="2"/>
  <c r="K37" i="17" s="1"/>
  <c r="U37" i="2"/>
  <c r="J37" i="17" s="1"/>
  <c r="S37" i="2"/>
  <c r="I37" i="17" s="1"/>
  <c r="Q37" i="2"/>
  <c r="G37" i="17" s="1"/>
  <c r="O37" i="2"/>
  <c r="F37" i="17" s="1"/>
  <c r="M37" i="2"/>
  <c r="E37" i="17" s="1"/>
  <c r="K37" i="2"/>
  <c r="C37" i="17" s="1"/>
  <c r="I37" i="2"/>
  <c r="G37" i="2"/>
  <c r="E37" i="2"/>
  <c r="AF36" i="2"/>
  <c r="AC36" i="2"/>
  <c r="D36" i="17" s="1"/>
  <c r="AA36" i="2"/>
  <c r="L36" i="17" s="1"/>
  <c r="Y36" i="2"/>
  <c r="H36" i="17" s="1"/>
  <c r="W36" i="2"/>
  <c r="K36" i="17" s="1"/>
  <c r="U36" i="2"/>
  <c r="J36" i="17" s="1"/>
  <c r="S36" i="2"/>
  <c r="I36" i="17" s="1"/>
  <c r="Q36" i="2"/>
  <c r="G36" i="17" s="1"/>
  <c r="O36" i="2"/>
  <c r="F36" i="17" s="1"/>
  <c r="M36" i="2"/>
  <c r="E36" i="17" s="1"/>
  <c r="K36" i="2"/>
  <c r="C36" i="17" s="1"/>
  <c r="I36" i="2"/>
  <c r="G36" i="2"/>
  <c r="E36" i="2"/>
  <c r="AF35" i="2"/>
  <c r="AC35" i="2"/>
  <c r="D35" i="17" s="1"/>
  <c r="AA35" i="2"/>
  <c r="L35" i="17" s="1"/>
  <c r="Y35" i="2"/>
  <c r="H35" i="17" s="1"/>
  <c r="W35" i="2"/>
  <c r="K35" i="17" s="1"/>
  <c r="U35" i="2"/>
  <c r="J35" i="17" s="1"/>
  <c r="S35" i="2"/>
  <c r="I35" i="17" s="1"/>
  <c r="Q35" i="2"/>
  <c r="G35" i="17" s="1"/>
  <c r="O35" i="2"/>
  <c r="F35" i="17" s="1"/>
  <c r="M35" i="2"/>
  <c r="E35" i="17" s="1"/>
  <c r="K35" i="2"/>
  <c r="C35" i="17" s="1"/>
  <c r="I35" i="2"/>
  <c r="G35" i="2"/>
  <c r="E35" i="2"/>
  <c r="AF34" i="2"/>
  <c r="AC34" i="2"/>
  <c r="D34" i="17" s="1"/>
  <c r="AA34" i="2"/>
  <c r="L34" i="17" s="1"/>
  <c r="Y34" i="2"/>
  <c r="H34" i="17" s="1"/>
  <c r="W34" i="2"/>
  <c r="K34" i="17" s="1"/>
  <c r="U34" i="2"/>
  <c r="J34" i="17" s="1"/>
  <c r="S34" i="2"/>
  <c r="I34" i="17" s="1"/>
  <c r="Q34" i="2"/>
  <c r="G34" i="17" s="1"/>
  <c r="O34" i="2"/>
  <c r="F34" i="17" s="1"/>
  <c r="M34" i="2"/>
  <c r="E34" i="17" s="1"/>
  <c r="K34" i="2"/>
  <c r="C34" i="17" s="1"/>
  <c r="I34" i="2"/>
  <c r="G34" i="2"/>
  <c r="E34" i="2"/>
  <c r="AF33" i="2"/>
  <c r="AC33" i="2"/>
  <c r="D33" i="17" s="1"/>
  <c r="AA33" i="2"/>
  <c r="L33" i="17" s="1"/>
  <c r="Y33" i="2"/>
  <c r="H33" i="17" s="1"/>
  <c r="W33" i="2"/>
  <c r="K33" i="17" s="1"/>
  <c r="U33" i="2"/>
  <c r="J33" i="17" s="1"/>
  <c r="S33" i="2"/>
  <c r="I33" i="17" s="1"/>
  <c r="Q33" i="2"/>
  <c r="G33" i="17" s="1"/>
  <c r="O33" i="2"/>
  <c r="F33" i="17" s="1"/>
  <c r="M33" i="2"/>
  <c r="E33" i="17" s="1"/>
  <c r="K33" i="2"/>
  <c r="C33" i="17" s="1"/>
  <c r="I33" i="2"/>
  <c r="G33" i="2"/>
  <c r="E33" i="2"/>
  <c r="AF32" i="2"/>
  <c r="AC32" i="2"/>
  <c r="D32" i="17" s="1"/>
  <c r="AA32" i="2"/>
  <c r="L32" i="17" s="1"/>
  <c r="Y32" i="2"/>
  <c r="H32" i="17" s="1"/>
  <c r="W32" i="2"/>
  <c r="K32" i="17" s="1"/>
  <c r="U32" i="2"/>
  <c r="J32" i="17" s="1"/>
  <c r="S32" i="2"/>
  <c r="I32" i="17" s="1"/>
  <c r="Q32" i="2"/>
  <c r="G32" i="17" s="1"/>
  <c r="O32" i="2"/>
  <c r="F32" i="17" s="1"/>
  <c r="M32" i="2"/>
  <c r="E32" i="17" s="1"/>
  <c r="K32" i="2"/>
  <c r="C32" i="17" s="1"/>
  <c r="I32" i="2"/>
  <c r="G32" i="2"/>
  <c r="E32" i="2"/>
  <c r="AF31" i="2"/>
  <c r="AC31" i="2"/>
  <c r="D31" i="17" s="1"/>
  <c r="AA31" i="2"/>
  <c r="L31" i="17" s="1"/>
  <c r="Y31" i="2"/>
  <c r="H31" i="17" s="1"/>
  <c r="W31" i="2"/>
  <c r="K31" i="17" s="1"/>
  <c r="U31" i="2"/>
  <c r="J31" i="17" s="1"/>
  <c r="S31" i="2"/>
  <c r="I31" i="17" s="1"/>
  <c r="Q31" i="2"/>
  <c r="G31" i="17" s="1"/>
  <c r="O31" i="2"/>
  <c r="F31" i="17" s="1"/>
  <c r="M31" i="2"/>
  <c r="E31" i="17" s="1"/>
  <c r="K31" i="2"/>
  <c r="C31" i="17" s="1"/>
  <c r="I31" i="2"/>
  <c r="G31" i="2"/>
  <c r="E31" i="2"/>
  <c r="AF30" i="2"/>
  <c r="AC30" i="2"/>
  <c r="D30" i="17" s="1"/>
  <c r="AA30" i="2"/>
  <c r="L30" i="17" s="1"/>
  <c r="Y30" i="2"/>
  <c r="H30" i="17" s="1"/>
  <c r="W30" i="2"/>
  <c r="K30" i="17" s="1"/>
  <c r="U30" i="2"/>
  <c r="J30" i="17" s="1"/>
  <c r="S30" i="2"/>
  <c r="I30" i="17" s="1"/>
  <c r="Q30" i="2"/>
  <c r="G30" i="17" s="1"/>
  <c r="O30" i="2"/>
  <c r="F30" i="17" s="1"/>
  <c r="M30" i="2"/>
  <c r="E30" i="17" s="1"/>
  <c r="K30" i="2"/>
  <c r="C30" i="17" s="1"/>
  <c r="I30" i="2"/>
  <c r="G30" i="2"/>
  <c r="E30" i="2"/>
  <c r="AF29" i="2"/>
  <c r="AC29" i="2"/>
  <c r="D29" i="17" s="1"/>
  <c r="AA29" i="2"/>
  <c r="L29" i="17" s="1"/>
  <c r="Y29" i="2"/>
  <c r="H29" i="17" s="1"/>
  <c r="W29" i="2"/>
  <c r="K29" i="17" s="1"/>
  <c r="U29" i="2"/>
  <c r="J29" i="17" s="1"/>
  <c r="S29" i="2"/>
  <c r="I29" i="17" s="1"/>
  <c r="Q29" i="2"/>
  <c r="G29" i="17" s="1"/>
  <c r="O29" i="2"/>
  <c r="F29" i="17" s="1"/>
  <c r="M29" i="2"/>
  <c r="E29" i="17" s="1"/>
  <c r="K29" i="2"/>
  <c r="C29" i="17" s="1"/>
  <c r="I29" i="2"/>
  <c r="G29" i="2"/>
  <c r="E29" i="2"/>
  <c r="AF28" i="2"/>
  <c r="AC28" i="2"/>
  <c r="D28" i="17" s="1"/>
  <c r="AA28" i="2"/>
  <c r="L28" i="17" s="1"/>
  <c r="Y28" i="2"/>
  <c r="H28" i="17" s="1"/>
  <c r="W28" i="2"/>
  <c r="K28" i="17" s="1"/>
  <c r="U28" i="2"/>
  <c r="J28" i="17" s="1"/>
  <c r="S28" i="2"/>
  <c r="I28" i="17" s="1"/>
  <c r="Q28" i="2"/>
  <c r="G28" i="17" s="1"/>
  <c r="O28" i="2"/>
  <c r="F28" i="17" s="1"/>
  <c r="M28" i="2"/>
  <c r="E28" i="17" s="1"/>
  <c r="K28" i="2"/>
  <c r="C28" i="17" s="1"/>
  <c r="I28" i="2"/>
  <c r="G28" i="2"/>
  <c r="E28" i="2"/>
  <c r="AF27" i="2"/>
  <c r="AC27" i="2"/>
  <c r="D27" i="17" s="1"/>
  <c r="AA27" i="2"/>
  <c r="L27" i="17" s="1"/>
  <c r="Y27" i="2"/>
  <c r="H27" i="17" s="1"/>
  <c r="W27" i="2"/>
  <c r="K27" i="17" s="1"/>
  <c r="U27" i="2"/>
  <c r="J27" i="17" s="1"/>
  <c r="S27" i="2"/>
  <c r="I27" i="17" s="1"/>
  <c r="Q27" i="2"/>
  <c r="G27" i="17" s="1"/>
  <c r="O27" i="2"/>
  <c r="F27" i="17" s="1"/>
  <c r="M27" i="2"/>
  <c r="E27" i="17" s="1"/>
  <c r="K27" i="2"/>
  <c r="C27" i="17" s="1"/>
  <c r="I27" i="2"/>
  <c r="G27" i="2"/>
  <c r="E27" i="2"/>
  <c r="AF26" i="2"/>
  <c r="AC26" i="2"/>
  <c r="D26" i="17" s="1"/>
  <c r="AA26" i="2"/>
  <c r="L26" i="17" s="1"/>
  <c r="Y26" i="2"/>
  <c r="H26" i="17" s="1"/>
  <c r="W26" i="2"/>
  <c r="K26" i="17" s="1"/>
  <c r="U26" i="2"/>
  <c r="J26" i="17" s="1"/>
  <c r="S26" i="2"/>
  <c r="I26" i="17" s="1"/>
  <c r="Q26" i="2"/>
  <c r="G26" i="17" s="1"/>
  <c r="O26" i="2"/>
  <c r="F26" i="17" s="1"/>
  <c r="M26" i="2"/>
  <c r="E26" i="17" s="1"/>
  <c r="K26" i="2"/>
  <c r="C26" i="17" s="1"/>
  <c r="I26" i="2"/>
  <c r="G26" i="2"/>
  <c r="E26" i="2"/>
  <c r="AF25" i="2"/>
  <c r="AC25" i="2"/>
  <c r="D25" i="17" s="1"/>
  <c r="AA25" i="2"/>
  <c r="L25" i="17" s="1"/>
  <c r="Y25" i="2"/>
  <c r="H25" i="17" s="1"/>
  <c r="W25" i="2"/>
  <c r="K25" i="17" s="1"/>
  <c r="U25" i="2"/>
  <c r="J25" i="17" s="1"/>
  <c r="S25" i="2"/>
  <c r="I25" i="17" s="1"/>
  <c r="Q25" i="2"/>
  <c r="G25" i="17" s="1"/>
  <c r="O25" i="2"/>
  <c r="F25" i="17" s="1"/>
  <c r="M25" i="2"/>
  <c r="E25" i="17" s="1"/>
  <c r="K25" i="2"/>
  <c r="C25" i="17" s="1"/>
  <c r="I25" i="2"/>
  <c r="G25" i="2"/>
  <c r="E25" i="2"/>
  <c r="AF24" i="2"/>
  <c r="AC24" i="2"/>
  <c r="D24" i="17" s="1"/>
  <c r="AA24" i="2"/>
  <c r="L24" i="17" s="1"/>
  <c r="Y24" i="2"/>
  <c r="H24" i="17" s="1"/>
  <c r="W24" i="2"/>
  <c r="K24" i="17" s="1"/>
  <c r="U24" i="2"/>
  <c r="J24" i="17" s="1"/>
  <c r="S24" i="2"/>
  <c r="I24" i="17" s="1"/>
  <c r="Q24" i="2"/>
  <c r="G24" i="17" s="1"/>
  <c r="O24" i="2"/>
  <c r="F24" i="17" s="1"/>
  <c r="M24" i="2"/>
  <c r="E24" i="17" s="1"/>
  <c r="K24" i="2"/>
  <c r="C24" i="17" s="1"/>
  <c r="I24" i="2"/>
  <c r="G24" i="2"/>
  <c r="E24" i="2"/>
  <c r="AF23" i="2"/>
  <c r="AC23" i="2"/>
  <c r="D23" i="17" s="1"/>
  <c r="AA23" i="2"/>
  <c r="L23" i="17" s="1"/>
  <c r="Y23" i="2"/>
  <c r="H23" i="17" s="1"/>
  <c r="W23" i="2"/>
  <c r="K23" i="17" s="1"/>
  <c r="U23" i="2"/>
  <c r="J23" i="17" s="1"/>
  <c r="S23" i="2"/>
  <c r="I23" i="17" s="1"/>
  <c r="Q23" i="2"/>
  <c r="G23" i="17" s="1"/>
  <c r="O23" i="2"/>
  <c r="F23" i="17" s="1"/>
  <c r="M23" i="2"/>
  <c r="E23" i="17" s="1"/>
  <c r="K23" i="2"/>
  <c r="C23" i="17" s="1"/>
  <c r="I23" i="2"/>
  <c r="G23" i="2"/>
  <c r="E23" i="2"/>
  <c r="AF22" i="2"/>
  <c r="AC22" i="2"/>
  <c r="D22" i="17" s="1"/>
  <c r="AA22" i="2"/>
  <c r="L22" i="17" s="1"/>
  <c r="Y22" i="2"/>
  <c r="H22" i="17" s="1"/>
  <c r="W22" i="2"/>
  <c r="K22" i="17" s="1"/>
  <c r="U22" i="2"/>
  <c r="J22" i="17" s="1"/>
  <c r="S22" i="2"/>
  <c r="I22" i="17" s="1"/>
  <c r="Q22" i="2"/>
  <c r="G22" i="17" s="1"/>
  <c r="O22" i="2"/>
  <c r="F22" i="17" s="1"/>
  <c r="M22" i="2"/>
  <c r="E22" i="17" s="1"/>
  <c r="K22" i="2"/>
  <c r="C22" i="17" s="1"/>
  <c r="I22" i="2"/>
  <c r="G22" i="2"/>
  <c r="E22" i="2"/>
  <c r="AF21" i="2"/>
  <c r="AC21" i="2"/>
  <c r="D21" i="17" s="1"/>
  <c r="AA21" i="2"/>
  <c r="L21" i="17" s="1"/>
  <c r="Y21" i="2"/>
  <c r="H21" i="17" s="1"/>
  <c r="W21" i="2"/>
  <c r="K21" i="17" s="1"/>
  <c r="U21" i="2"/>
  <c r="J21" i="17" s="1"/>
  <c r="S21" i="2"/>
  <c r="I21" i="17" s="1"/>
  <c r="Q21" i="2"/>
  <c r="G21" i="17" s="1"/>
  <c r="O21" i="2"/>
  <c r="F21" i="17" s="1"/>
  <c r="M21" i="2"/>
  <c r="E21" i="17" s="1"/>
  <c r="K21" i="2"/>
  <c r="C21" i="17" s="1"/>
  <c r="I21" i="2"/>
  <c r="G21" i="2"/>
  <c r="E21" i="2"/>
  <c r="AF20" i="2"/>
  <c r="AC20" i="2"/>
  <c r="D20" i="17" s="1"/>
  <c r="AA20" i="2"/>
  <c r="L20" i="17" s="1"/>
  <c r="Y20" i="2"/>
  <c r="H20" i="17" s="1"/>
  <c r="W20" i="2"/>
  <c r="K20" i="17" s="1"/>
  <c r="U20" i="2"/>
  <c r="J20" i="17" s="1"/>
  <c r="S20" i="2"/>
  <c r="I20" i="17" s="1"/>
  <c r="Q20" i="2"/>
  <c r="G20" i="17" s="1"/>
  <c r="O20" i="2"/>
  <c r="F20" i="17" s="1"/>
  <c r="M20" i="2"/>
  <c r="E20" i="17" s="1"/>
  <c r="K20" i="2"/>
  <c r="C20" i="17" s="1"/>
  <c r="I20" i="2"/>
  <c r="G20" i="2"/>
  <c r="E20" i="2"/>
  <c r="AF19" i="2"/>
  <c r="AC19" i="2"/>
  <c r="D19" i="17" s="1"/>
  <c r="AA19" i="2"/>
  <c r="L19" i="17" s="1"/>
  <c r="Y19" i="2"/>
  <c r="H19" i="17" s="1"/>
  <c r="W19" i="2"/>
  <c r="K19" i="17" s="1"/>
  <c r="U19" i="2"/>
  <c r="J19" i="17" s="1"/>
  <c r="S19" i="2"/>
  <c r="I19" i="17" s="1"/>
  <c r="Q19" i="2"/>
  <c r="G19" i="17" s="1"/>
  <c r="O19" i="2"/>
  <c r="F19" i="17" s="1"/>
  <c r="M19" i="2"/>
  <c r="E19" i="17" s="1"/>
  <c r="K19" i="2"/>
  <c r="C19" i="17" s="1"/>
  <c r="I19" i="2"/>
  <c r="G19" i="2"/>
  <c r="E19" i="2"/>
  <c r="AF18" i="2"/>
  <c r="AC18" i="2"/>
  <c r="D18" i="17" s="1"/>
  <c r="AA18" i="2"/>
  <c r="L18" i="17" s="1"/>
  <c r="Y18" i="2"/>
  <c r="H18" i="17" s="1"/>
  <c r="W18" i="2"/>
  <c r="K18" i="17" s="1"/>
  <c r="U18" i="2"/>
  <c r="J18" i="17" s="1"/>
  <c r="S18" i="2"/>
  <c r="I18" i="17" s="1"/>
  <c r="Q18" i="2"/>
  <c r="G18" i="17" s="1"/>
  <c r="O18" i="2"/>
  <c r="F18" i="17" s="1"/>
  <c r="M18" i="2"/>
  <c r="E18" i="17" s="1"/>
  <c r="K18" i="2"/>
  <c r="C18" i="17" s="1"/>
  <c r="I18" i="2"/>
  <c r="G18" i="2"/>
  <c r="E18" i="2"/>
  <c r="AF17" i="2"/>
  <c r="AC17" i="2"/>
  <c r="D17" i="17" s="1"/>
  <c r="AA17" i="2"/>
  <c r="L17" i="17" s="1"/>
  <c r="Y17" i="2"/>
  <c r="H17" i="17" s="1"/>
  <c r="W17" i="2"/>
  <c r="K17" i="17" s="1"/>
  <c r="U17" i="2"/>
  <c r="J17" i="17" s="1"/>
  <c r="S17" i="2"/>
  <c r="I17" i="17" s="1"/>
  <c r="Q17" i="2"/>
  <c r="G17" i="17" s="1"/>
  <c r="O17" i="2"/>
  <c r="F17" i="17" s="1"/>
  <c r="M17" i="2"/>
  <c r="E17" i="17" s="1"/>
  <c r="K17" i="2"/>
  <c r="C17" i="17" s="1"/>
  <c r="I17" i="2"/>
  <c r="G17" i="2"/>
  <c r="E17" i="2"/>
  <c r="AF16" i="2"/>
  <c r="AC16" i="2"/>
  <c r="D16" i="17" s="1"/>
  <c r="AA16" i="2"/>
  <c r="L16" i="17" s="1"/>
  <c r="Y16" i="2"/>
  <c r="H16" i="17" s="1"/>
  <c r="W16" i="2"/>
  <c r="K16" i="17" s="1"/>
  <c r="U16" i="2"/>
  <c r="J16" i="17" s="1"/>
  <c r="S16" i="2"/>
  <c r="I16" i="17" s="1"/>
  <c r="Q16" i="2"/>
  <c r="G16" i="17" s="1"/>
  <c r="O16" i="2"/>
  <c r="F16" i="17" s="1"/>
  <c r="M16" i="2"/>
  <c r="E16" i="17" s="1"/>
  <c r="K16" i="2"/>
  <c r="C16" i="17" s="1"/>
  <c r="I16" i="2"/>
  <c r="G16" i="2"/>
  <c r="E16" i="2"/>
  <c r="AF15" i="2"/>
  <c r="AC15" i="2"/>
  <c r="D15" i="17" s="1"/>
  <c r="AA15" i="2"/>
  <c r="L15" i="17" s="1"/>
  <c r="Y15" i="2"/>
  <c r="H15" i="17" s="1"/>
  <c r="W15" i="2"/>
  <c r="K15" i="17" s="1"/>
  <c r="U15" i="2"/>
  <c r="J15" i="17" s="1"/>
  <c r="S15" i="2"/>
  <c r="I15" i="17" s="1"/>
  <c r="Q15" i="2"/>
  <c r="G15" i="17" s="1"/>
  <c r="O15" i="2"/>
  <c r="F15" i="17" s="1"/>
  <c r="M15" i="2"/>
  <c r="E15" i="17" s="1"/>
  <c r="K15" i="2"/>
  <c r="C15" i="17" s="1"/>
  <c r="I15" i="2"/>
  <c r="G15" i="2"/>
  <c r="E15" i="2"/>
  <c r="AF14" i="2"/>
  <c r="AC14" i="2"/>
  <c r="D14" i="17" s="1"/>
  <c r="AA14" i="2"/>
  <c r="L14" i="17" s="1"/>
  <c r="Y14" i="2"/>
  <c r="H14" i="17" s="1"/>
  <c r="W14" i="2"/>
  <c r="K14" i="17" s="1"/>
  <c r="U14" i="2"/>
  <c r="J14" i="17" s="1"/>
  <c r="S14" i="2"/>
  <c r="I14" i="17" s="1"/>
  <c r="Q14" i="2"/>
  <c r="G14" i="17" s="1"/>
  <c r="O14" i="2"/>
  <c r="F14" i="17" s="1"/>
  <c r="M14" i="2"/>
  <c r="E14" i="17" s="1"/>
  <c r="K14" i="2"/>
  <c r="C14" i="17" s="1"/>
  <c r="I14" i="2"/>
  <c r="G14" i="2"/>
  <c r="E14" i="2"/>
  <c r="AF13" i="2"/>
  <c r="AC13" i="2"/>
  <c r="D13" i="17" s="1"/>
  <c r="AA13" i="2"/>
  <c r="L13" i="17" s="1"/>
  <c r="Y13" i="2"/>
  <c r="H13" i="17" s="1"/>
  <c r="W13" i="2"/>
  <c r="K13" i="17" s="1"/>
  <c r="U13" i="2"/>
  <c r="J13" i="17" s="1"/>
  <c r="S13" i="2"/>
  <c r="I13" i="17" s="1"/>
  <c r="Q13" i="2"/>
  <c r="G13" i="17" s="1"/>
  <c r="O13" i="2"/>
  <c r="F13" i="17" s="1"/>
  <c r="M13" i="2"/>
  <c r="E13" i="17" s="1"/>
  <c r="K13" i="2"/>
  <c r="C13" i="17" s="1"/>
  <c r="I13" i="2"/>
  <c r="G13" i="2"/>
  <c r="E13" i="2"/>
  <c r="AF12" i="2"/>
  <c r="AC12" i="2"/>
  <c r="D12" i="17" s="1"/>
  <c r="AA12" i="2"/>
  <c r="L12" i="17" s="1"/>
  <c r="Y12" i="2"/>
  <c r="H12" i="17" s="1"/>
  <c r="W12" i="2"/>
  <c r="K12" i="17" s="1"/>
  <c r="U12" i="2"/>
  <c r="J12" i="17" s="1"/>
  <c r="S12" i="2"/>
  <c r="I12" i="17" s="1"/>
  <c r="Q12" i="2"/>
  <c r="G12" i="17" s="1"/>
  <c r="O12" i="2"/>
  <c r="F12" i="17" s="1"/>
  <c r="M12" i="2"/>
  <c r="E12" i="17" s="1"/>
  <c r="K12" i="2"/>
  <c r="C12" i="17" s="1"/>
  <c r="I12" i="2"/>
  <c r="G12" i="2"/>
  <c r="E12" i="2"/>
  <c r="AF11" i="2"/>
  <c r="AC11" i="2"/>
  <c r="D11" i="17" s="1"/>
  <c r="AA11" i="2"/>
  <c r="L11" i="17" s="1"/>
  <c r="Y11" i="2"/>
  <c r="H11" i="17" s="1"/>
  <c r="W11" i="2"/>
  <c r="K11" i="17" s="1"/>
  <c r="U11" i="2"/>
  <c r="J11" i="17" s="1"/>
  <c r="S11" i="2"/>
  <c r="I11" i="17" s="1"/>
  <c r="Q11" i="2"/>
  <c r="G11" i="17" s="1"/>
  <c r="O11" i="2"/>
  <c r="F11" i="17" s="1"/>
  <c r="M11" i="2"/>
  <c r="E11" i="17" s="1"/>
  <c r="K11" i="2"/>
  <c r="C11" i="17" s="1"/>
  <c r="I11" i="2"/>
  <c r="G11" i="2"/>
  <c r="E11" i="2"/>
  <c r="AF10" i="2"/>
  <c r="AC10" i="2"/>
  <c r="D10" i="17" s="1"/>
  <c r="AA10" i="2"/>
  <c r="L10" i="17" s="1"/>
  <c r="Y10" i="2"/>
  <c r="H10" i="17" s="1"/>
  <c r="W10" i="2"/>
  <c r="K10" i="17" s="1"/>
  <c r="U10" i="2"/>
  <c r="J10" i="17" s="1"/>
  <c r="S10" i="2"/>
  <c r="I10" i="17" s="1"/>
  <c r="Q10" i="2"/>
  <c r="G10" i="17" s="1"/>
  <c r="O10" i="2"/>
  <c r="F10" i="17" s="1"/>
  <c r="M10" i="2"/>
  <c r="E10" i="17" s="1"/>
  <c r="K10" i="2"/>
  <c r="C10" i="17" s="1"/>
  <c r="I10" i="2"/>
  <c r="G10" i="2"/>
  <c r="E10" i="2"/>
  <c r="AF9" i="2"/>
  <c r="AC9" i="2"/>
  <c r="D9" i="17" s="1"/>
  <c r="AA9" i="2"/>
  <c r="L9" i="17" s="1"/>
  <c r="Y9" i="2"/>
  <c r="H9" i="17" s="1"/>
  <c r="W9" i="2"/>
  <c r="K9" i="17" s="1"/>
  <c r="U9" i="2"/>
  <c r="J9" i="17" s="1"/>
  <c r="S9" i="2"/>
  <c r="I9" i="17" s="1"/>
  <c r="Q9" i="2"/>
  <c r="G9" i="17" s="1"/>
  <c r="O9" i="2"/>
  <c r="F9" i="17" s="1"/>
  <c r="M9" i="2"/>
  <c r="E9" i="17" s="1"/>
  <c r="K9" i="2"/>
  <c r="C9" i="17" s="1"/>
  <c r="I9" i="2"/>
  <c r="G9" i="2"/>
  <c r="E9" i="2"/>
  <c r="AF8" i="2"/>
  <c r="AC8" i="2"/>
  <c r="D8" i="17" s="1"/>
  <c r="AA8" i="2"/>
  <c r="L8" i="17" s="1"/>
  <c r="Y8" i="2"/>
  <c r="H8" i="17" s="1"/>
  <c r="W8" i="2"/>
  <c r="K8" i="17" s="1"/>
  <c r="U8" i="2"/>
  <c r="J8" i="17" s="1"/>
  <c r="S8" i="2"/>
  <c r="I8" i="17" s="1"/>
  <c r="Q8" i="2"/>
  <c r="G8" i="17" s="1"/>
  <c r="O8" i="2"/>
  <c r="F8" i="17" s="1"/>
  <c r="M8" i="2"/>
  <c r="E8" i="17" s="1"/>
  <c r="K8" i="2"/>
  <c r="C8" i="17" s="1"/>
  <c r="I8" i="2"/>
  <c r="G8" i="2"/>
  <c r="E8" i="2"/>
  <c r="AF7" i="2"/>
  <c r="AC7" i="2"/>
  <c r="D7" i="17" s="1"/>
  <c r="AA7" i="2"/>
  <c r="L7" i="17" s="1"/>
  <c r="Y7" i="2"/>
  <c r="H7" i="17" s="1"/>
  <c r="W7" i="2"/>
  <c r="K7" i="17" s="1"/>
  <c r="U7" i="2"/>
  <c r="J7" i="17" s="1"/>
  <c r="S7" i="2"/>
  <c r="I7" i="17" s="1"/>
  <c r="Q7" i="2"/>
  <c r="G7" i="17" s="1"/>
  <c r="O7" i="2"/>
  <c r="F7" i="17" s="1"/>
  <c r="M7" i="2"/>
  <c r="E7" i="17" s="1"/>
  <c r="K7" i="2"/>
  <c r="C7" i="17" s="1"/>
  <c r="I7" i="2"/>
  <c r="G7" i="2"/>
  <c r="E7" i="2"/>
  <c r="AF6" i="2"/>
  <c r="AC6" i="2"/>
  <c r="D6" i="17" s="1"/>
  <c r="AA6" i="2"/>
  <c r="L6" i="17" s="1"/>
  <c r="Y6" i="2"/>
  <c r="H6" i="17" s="1"/>
  <c r="W6" i="2"/>
  <c r="K6" i="17" s="1"/>
  <c r="U6" i="2"/>
  <c r="J6" i="17" s="1"/>
  <c r="S6" i="2"/>
  <c r="I6" i="17" s="1"/>
  <c r="Q6" i="2"/>
  <c r="G6" i="17" s="1"/>
  <c r="O6" i="2"/>
  <c r="F6" i="17" s="1"/>
  <c r="M6" i="2"/>
  <c r="E6" i="17" s="1"/>
  <c r="K6" i="2"/>
  <c r="C6" i="17" s="1"/>
  <c r="I6" i="2"/>
  <c r="G6" i="2"/>
  <c r="E6" i="2"/>
  <c r="AF5" i="2"/>
  <c r="AC5" i="2"/>
  <c r="D5" i="17" s="1"/>
  <c r="AA5" i="2"/>
  <c r="L5" i="17" s="1"/>
  <c r="Y5" i="2"/>
  <c r="H5" i="17" s="1"/>
  <c r="W5" i="2"/>
  <c r="K5" i="17" s="1"/>
  <c r="U5" i="2"/>
  <c r="J5" i="17" s="1"/>
  <c r="S5" i="2"/>
  <c r="I5" i="17" s="1"/>
  <c r="Q5" i="2"/>
  <c r="G5" i="17" s="1"/>
  <c r="O5" i="2"/>
  <c r="F5" i="17" s="1"/>
  <c r="M5" i="2"/>
  <c r="E5" i="17" s="1"/>
  <c r="K5" i="2"/>
  <c r="C5" i="17" s="1"/>
  <c r="I5" i="2"/>
  <c r="G5" i="2"/>
  <c r="E5" i="2"/>
  <c r="AF4" i="2"/>
  <c r="AC4" i="2"/>
  <c r="D4" i="17" s="1"/>
  <c r="AA4" i="2"/>
  <c r="L4" i="17" s="1"/>
  <c r="Y4" i="2"/>
  <c r="H4" i="17" s="1"/>
  <c r="W4" i="2"/>
  <c r="K4" i="17" s="1"/>
  <c r="U4" i="2"/>
  <c r="J4" i="17" s="1"/>
  <c r="S4" i="2"/>
  <c r="I4" i="17" s="1"/>
  <c r="Q4" i="2"/>
  <c r="G4" i="17" s="1"/>
  <c r="O4" i="2"/>
  <c r="F4" i="17" s="1"/>
  <c r="M4" i="2"/>
  <c r="E4" i="17" s="1"/>
  <c r="K4" i="2"/>
  <c r="C4" i="17" s="1"/>
  <c r="I4" i="2"/>
  <c r="G4" i="2"/>
  <c r="E4" i="2"/>
  <c r="AF3" i="2"/>
  <c r="AC3" i="2"/>
  <c r="AA3" i="2"/>
  <c r="Y3" i="2"/>
  <c r="W3" i="2"/>
  <c r="K3" i="17" s="1"/>
  <c r="U3" i="2"/>
  <c r="S3" i="2"/>
  <c r="I3" i="17" s="1"/>
  <c r="Q3" i="2"/>
  <c r="O3" i="2"/>
  <c r="M3" i="2"/>
  <c r="E3" i="17" s="1"/>
  <c r="K3" i="2"/>
  <c r="C3" i="17" s="1"/>
  <c r="I3" i="2"/>
  <c r="G3" i="2"/>
  <c r="E3" i="2"/>
  <c r="C86" i="1"/>
  <c r="AB85" i="1"/>
  <c r="Z85" i="1"/>
  <c r="X85" i="1"/>
  <c r="V85" i="1"/>
  <c r="T85" i="1"/>
  <c r="R85" i="1"/>
  <c r="P85" i="1"/>
  <c r="N85" i="1"/>
  <c r="L85" i="1"/>
  <c r="J85" i="1"/>
  <c r="H85" i="1"/>
  <c r="F85" i="1"/>
  <c r="D85" i="1"/>
  <c r="C85" i="1"/>
  <c r="AB84" i="1"/>
  <c r="Z84" i="1"/>
  <c r="X84" i="1"/>
  <c r="V84" i="1"/>
  <c r="T84" i="1"/>
  <c r="R84" i="1"/>
  <c r="P84" i="1"/>
  <c r="N84" i="1"/>
  <c r="L84" i="1"/>
  <c r="J84" i="1"/>
  <c r="H84" i="1"/>
  <c r="F84" i="1"/>
  <c r="D84" i="1"/>
  <c r="C84" i="1"/>
  <c r="AB83" i="1"/>
  <c r="Z83" i="1"/>
  <c r="X83" i="1"/>
  <c r="V83" i="1"/>
  <c r="T83" i="1"/>
  <c r="R83" i="1"/>
  <c r="P83" i="1"/>
  <c r="N83" i="1"/>
  <c r="L83" i="1"/>
  <c r="J83" i="1"/>
  <c r="H83" i="1"/>
  <c r="F83" i="1"/>
  <c r="D83" i="1"/>
  <c r="C83" i="1"/>
  <c r="Z82" i="1"/>
  <c r="X82" i="1"/>
  <c r="V82" i="1"/>
  <c r="T82" i="1"/>
  <c r="R82" i="1"/>
  <c r="P82" i="1"/>
  <c r="N82" i="1"/>
  <c r="L82" i="1"/>
  <c r="J82" i="1"/>
  <c r="H82" i="1"/>
  <c r="F82" i="1"/>
  <c r="D82" i="1"/>
  <c r="C82" i="1"/>
  <c r="AF80" i="1"/>
  <c r="AC80" i="1"/>
  <c r="D80" i="16" s="1"/>
  <c r="AA80" i="1"/>
  <c r="L80" i="16" s="1"/>
  <c r="Y80" i="1"/>
  <c r="H80" i="16" s="1"/>
  <c r="W80" i="1"/>
  <c r="K80" i="16" s="1"/>
  <c r="U80" i="1"/>
  <c r="J80" i="16" s="1"/>
  <c r="S80" i="1"/>
  <c r="I80" i="16" s="1"/>
  <c r="Q80" i="1"/>
  <c r="G80" i="16" s="1"/>
  <c r="O80" i="1"/>
  <c r="F80" i="16" s="1"/>
  <c r="M80" i="1"/>
  <c r="E80" i="16" s="1"/>
  <c r="K80" i="1"/>
  <c r="C80" i="16" s="1"/>
  <c r="I80" i="1"/>
  <c r="G80" i="1"/>
  <c r="E80" i="1"/>
  <c r="AF79" i="1"/>
  <c r="AC79" i="1"/>
  <c r="D79" i="16" s="1"/>
  <c r="AA79" i="1"/>
  <c r="L79" i="16" s="1"/>
  <c r="Y79" i="1"/>
  <c r="H79" i="16" s="1"/>
  <c r="W79" i="1"/>
  <c r="K79" i="16" s="1"/>
  <c r="U79" i="1"/>
  <c r="J79" i="16" s="1"/>
  <c r="S79" i="1"/>
  <c r="I79" i="16" s="1"/>
  <c r="Q79" i="1"/>
  <c r="G79" i="16" s="1"/>
  <c r="O79" i="1"/>
  <c r="F79" i="16" s="1"/>
  <c r="M79" i="1"/>
  <c r="E79" i="16" s="1"/>
  <c r="K79" i="1"/>
  <c r="C79" i="16" s="1"/>
  <c r="I79" i="1"/>
  <c r="G79" i="1"/>
  <c r="E79" i="1"/>
  <c r="AF78" i="1"/>
  <c r="AC78" i="1"/>
  <c r="D78" i="16" s="1"/>
  <c r="AA78" i="1"/>
  <c r="L78" i="16" s="1"/>
  <c r="Y78" i="1"/>
  <c r="H78" i="16" s="1"/>
  <c r="W78" i="1"/>
  <c r="K78" i="16" s="1"/>
  <c r="U78" i="1"/>
  <c r="J78" i="16" s="1"/>
  <c r="S78" i="1"/>
  <c r="I78" i="16" s="1"/>
  <c r="Q78" i="1"/>
  <c r="G78" i="16" s="1"/>
  <c r="O78" i="1"/>
  <c r="F78" i="16" s="1"/>
  <c r="M78" i="1"/>
  <c r="E78" i="16" s="1"/>
  <c r="K78" i="1"/>
  <c r="C78" i="16" s="1"/>
  <c r="I78" i="1"/>
  <c r="G78" i="1"/>
  <c r="E78" i="1"/>
  <c r="AF77" i="1"/>
  <c r="AC77" i="1"/>
  <c r="D77" i="16" s="1"/>
  <c r="AA77" i="1"/>
  <c r="L77" i="16" s="1"/>
  <c r="Y77" i="1"/>
  <c r="H77" i="16" s="1"/>
  <c r="W77" i="1"/>
  <c r="K77" i="16" s="1"/>
  <c r="U77" i="1"/>
  <c r="J77" i="16" s="1"/>
  <c r="S77" i="1"/>
  <c r="I77" i="16" s="1"/>
  <c r="Q77" i="1"/>
  <c r="G77" i="16" s="1"/>
  <c r="O77" i="1"/>
  <c r="F77" i="16" s="1"/>
  <c r="M77" i="1"/>
  <c r="E77" i="16" s="1"/>
  <c r="K77" i="1"/>
  <c r="C77" i="16" s="1"/>
  <c r="I77" i="1"/>
  <c r="G77" i="1"/>
  <c r="E77" i="1"/>
  <c r="AF76" i="1"/>
  <c r="AC76" i="1"/>
  <c r="D76" i="16" s="1"/>
  <c r="AA76" i="1"/>
  <c r="L76" i="16" s="1"/>
  <c r="Y76" i="1"/>
  <c r="H76" i="16" s="1"/>
  <c r="W76" i="1"/>
  <c r="K76" i="16" s="1"/>
  <c r="U76" i="1"/>
  <c r="J76" i="16" s="1"/>
  <c r="S76" i="1"/>
  <c r="I76" i="16" s="1"/>
  <c r="Q76" i="1"/>
  <c r="G76" i="16" s="1"/>
  <c r="O76" i="1"/>
  <c r="F76" i="16" s="1"/>
  <c r="M76" i="1"/>
  <c r="E76" i="16" s="1"/>
  <c r="K76" i="1"/>
  <c r="C76" i="16" s="1"/>
  <c r="I76" i="1"/>
  <c r="G76" i="1"/>
  <c r="E76" i="1"/>
  <c r="AF75" i="1"/>
  <c r="AC75" i="1"/>
  <c r="D75" i="16" s="1"/>
  <c r="AA75" i="1"/>
  <c r="L75" i="16" s="1"/>
  <c r="Y75" i="1"/>
  <c r="H75" i="16" s="1"/>
  <c r="W75" i="1"/>
  <c r="K75" i="16" s="1"/>
  <c r="U75" i="1"/>
  <c r="J75" i="16" s="1"/>
  <c r="S75" i="1"/>
  <c r="I75" i="16" s="1"/>
  <c r="Q75" i="1"/>
  <c r="G75" i="16" s="1"/>
  <c r="O75" i="1"/>
  <c r="F75" i="16" s="1"/>
  <c r="M75" i="1"/>
  <c r="E75" i="16" s="1"/>
  <c r="K75" i="1"/>
  <c r="C75" i="16" s="1"/>
  <c r="I75" i="1"/>
  <c r="G75" i="1"/>
  <c r="E75" i="1"/>
  <c r="AF74" i="1"/>
  <c r="AC74" i="1"/>
  <c r="D74" i="16" s="1"/>
  <c r="AA74" i="1"/>
  <c r="L74" i="16" s="1"/>
  <c r="Y74" i="1"/>
  <c r="H74" i="16" s="1"/>
  <c r="W74" i="1"/>
  <c r="K74" i="16" s="1"/>
  <c r="U74" i="1"/>
  <c r="J74" i="16" s="1"/>
  <c r="S74" i="1"/>
  <c r="I74" i="16" s="1"/>
  <c r="Q74" i="1"/>
  <c r="G74" i="16" s="1"/>
  <c r="O74" i="1"/>
  <c r="F74" i="16" s="1"/>
  <c r="M74" i="1"/>
  <c r="E74" i="16" s="1"/>
  <c r="K74" i="1"/>
  <c r="C74" i="16" s="1"/>
  <c r="I74" i="1"/>
  <c r="G74" i="1"/>
  <c r="E74" i="1"/>
  <c r="AF73" i="1"/>
  <c r="AC73" i="1"/>
  <c r="D73" i="16" s="1"/>
  <c r="AA73" i="1"/>
  <c r="L73" i="16" s="1"/>
  <c r="Y73" i="1"/>
  <c r="H73" i="16" s="1"/>
  <c r="W73" i="1"/>
  <c r="K73" i="16" s="1"/>
  <c r="U73" i="1"/>
  <c r="J73" i="16" s="1"/>
  <c r="S73" i="1"/>
  <c r="I73" i="16" s="1"/>
  <c r="Q73" i="1"/>
  <c r="G73" i="16" s="1"/>
  <c r="O73" i="1"/>
  <c r="F73" i="16" s="1"/>
  <c r="M73" i="1"/>
  <c r="E73" i="16" s="1"/>
  <c r="K73" i="1"/>
  <c r="C73" i="16" s="1"/>
  <c r="I73" i="1"/>
  <c r="G73" i="1"/>
  <c r="E73" i="1"/>
  <c r="AF72" i="1"/>
  <c r="AC72" i="1"/>
  <c r="D72" i="16" s="1"/>
  <c r="AA72" i="1"/>
  <c r="L72" i="16" s="1"/>
  <c r="Y72" i="1"/>
  <c r="H72" i="16" s="1"/>
  <c r="W72" i="1"/>
  <c r="K72" i="16" s="1"/>
  <c r="U72" i="1"/>
  <c r="J72" i="16" s="1"/>
  <c r="S72" i="1"/>
  <c r="I72" i="16" s="1"/>
  <c r="Q72" i="1"/>
  <c r="G72" i="16" s="1"/>
  <c r="O72" i="1"/>
  <c r="F72" i="16" s="1"/>
  <c r="M72" i="1"/>
  <c r="E72" i="16" s="1"/>
  <c r="K72" i="1"/>
  <c r="C72" i="16" s="1"/>
  <c r="I72" i="1"/>
  <c r="G72" i="1"/>
  <c r="E72" i="1"/>
  <c r="AF71" i="1"/>
  <c r="AC71" i="1"/>
  <c r="D71" i="16" s="1"/>
  <c r="AA71" i="1"/>
  <c r="L71" i="16" s="1"/>
  <c r="Y71" i="1"/>
  <c r="H71" i="16" s="1"/>
  <c r="W71" i="1"/>
  <c r="K71" i="16" s="1"/>
  <c r="U71" i="1"/>
  <c r="J71" i="16" s="1"/>
  <c r="S71" i="1"/>
  <c r="I71" i="16" s="1"/>
  <c r="Q71" i="1"/>
  <c r="G71" i="16" s="1"/>
  <c r="O71" i="1"/>
  <c r="F71" i="16" s="1"/>
  <c r="M71" i="1"/>
  <c r="E71" i="16" s="1"/>
  <c r="K71" i="1"/>
  <c r="C71" i="16" s="1"/>
  <c r="I71" i="1"/>
  <c r="G71" i="1"/>
  <c r="E71" i="1"/>
  <c r="AF70" i="1"/>
  <c r="AC70" i="1"/>
  <c r="D70" i="16" s="1"/>
  <c r="AA70" i="1"/>
  <c r="L70" i="16" s="1"/>
  <c r="Y70" i="1"/>
  <c r="H70" i="16" s="1"/>
  <c r="W70" i="1"/>
  <c r="K70" i="16" s="1"/>
  <c r="U70" i="1"/>
  <c r="J70" i="16" s="1"/>
  <c r="S70" i="1"/>
  <c r="I70" i="16" s="1"/>
  <c r="Q70" i="1"/>
  <c r="G70" i="16" s="1"/>
  <c r="O70" i="1"/>
  <c r="F70" i="16" s="1"/>
  <c r="M70" i="1"/>
  <c r="E70" i="16" s="1"/>
  <c r="K70" i="1"/>
  <c r="C70" i="16" s="1"/>
  <c r="I70" i="1"/>
  <c r="G70" i="1"/>
  <c r="E70" i="1"/>
  <c r="AF69" i="1"/>
  <c r="AC69" i="1"/>
  <c r="D69" i="16" s="1"/>
  <c r="AA69" i="1"/>
  <c r="L69" i="16" s="1"/>
  <c r="Y69" i="1"/>
  <c r="H69" i="16" s="1"/>
  <c r="W69" i="1"/>
  <c r="K69" i="16" s="1"/>
  <c r="U69" i="1"/>
  <c r="J69" i="16" s="1"/>
  <c r="S69" i="1"/>
  <c r="I69" i="16" s="1"/>
  <c r="Q69" i="1"/>
  <c r="G69" i="16" s="1"/>
  <c r="O69" i="1"/>
  <c r="F69" i="16" s="1"/>
  <c r="M69" i="1"/>
  <c r="E69" i="16" s="1"/>
  <c r="K69" i="1"/>
  <c r="C69" i="16" s="1"/>
  <c r="I69" i="1"/>
  <c r="G69" i="1"/>
  <c r="E69" i="1"/>
  <c r="AF68" i="1"/>
  <c r="AC68" i="1"/>
  <c r="D68" i="16" s="1"/>
  <c r="AA68" i="1"/>
  <c r="L68" i="16" s="1"/>
  <c r="Y68" i="1"/>
  <c r="H68" i="16" s="1"/>
  <c r="W68" i="1"/>
  <c r="K68" i="16" s="1"/>
  <c r="U68" i="1"/>
  <c r="J68" i="16" s="1"/>
  <c r="S68" i="1"/>
  <c r="I68" i="16" s="1"/>
  <c r="Q68" i="1"/>
  <c r="G68" i="16" s="1"/>
  <c r="O68" i="1"/>
  <c r="F68" i="16" s="1"/>
  <c r="M68" i="1"/>
  <c r="E68" i="16" s="1"/>
  <c r="K68" i="1"/>
  <c r="C68" i="16" s="1"/>
  <c r="I68" i="1"/>
  <c r="G68" i="1"/>
  <c r="E68" i="1"/>
  <c r="AF67" i="1"/>
  <c r="AC67" i="1"/>
  <c r="D67" i="16" s="1"/>
  <c r="AA67" i="1"/>
  <c r="L67" i="16" s="1"/>
  <c r="Y67" i="1"/>
  <c r="H67" i="16" s="1"/>
  <c r="W67" i="1"/>
  <c r="K67" i="16" s="1"/>
  <c r="U67" i="1"/>
  <c r="J67" i="16" s="1"/>
  <c r="S67" i="1"/>
  <c r="I67" i="16" s="1"/>
  <c r="Q67" i="1"/>
  <c r="G67" i="16" s="1"/>
  <c r="O67" i="1"/>
  <c r="F67" i="16" s="1"/>
  <c r="M67" i="1"/>
  <c r="E67" i="16" s="1"/>
  <c r="K67" i="1"/>
  <c r="C67" i="16" s="1"/>
  <c r="I67" i="1"/>
  <c r="G67" i="1"/>
  <c r="E67" i="1"/>
  <c r="AF66" i="1"/>
  <c r="AC66" i="1"/>
  <c r="D66" i="16" s="1"/>
  <c r="AA66" i="1"/>
  <c r="L66" i="16" s="1"/>
  <c r="Y66" i="1"/>
  <c r="H66" i="16" s="1"/>
  <c r="W66" i="1"/>
  <c r="K66" i="16" s="1"/>
  <c r="U66" i="1"/>
  <c r="J66" i="16" s="1"/>
  <c r="S66" i="1"/>
  <c r="I66" i="16" s="1"/>
  <c r="Q66" i="1"/>
  <c r="G66" i="16" s="1"/>
  <c r="O66" i="1"/>
  <c r="F66" i="16" s="1"/>
  <c r="M66" i="1"/>
  <c r="E66" i="16" s="1"/>
  <c r="K66" i="1"/>
  <c r="C66" i="16" s="1"/>
  <c r="I66" i="1"/>
  <c r="G66" i="1"/>
  <c r="E66" i="1"/>
  <c r="AF65" i="1"/>
  <c r="AC65" i="1"/>
  <c r="D65" i="16" s="1"/>
  <c r="AA65" i="1"/>
  <c r="L65" i="16" s="1"/>
  <c r="Y65" i="1"/>
  <c r="H65" i="16" s="1"/>
  <c r="W65" i="1"/>
  <c r="K65" i="16" s="1"/>
  <c r="U65" i="1"/>
  <c r="J65" i="16" s="1"/>
  <c r="S65" i="1"/>
  <c r="I65" i="16" s="1"/>
  <c r="Q65" i="1"/>
  <c r="G65" i="16" s="1"/>
  <c r="O65" i="1"/>
  <c r="F65" i="16" s="1"/>
  <c r="M65" i="1"/>
  <c r="E65" i="16" s="1"/>
  <c r="K65" i="1"/>
  <c r="C65" i="16" s="1"/>
  <c r="I65" i="1"/>
  <c r="G65" i="1"/>
  <c r="E65" i="1"/>
  <c r="AF64" i="1"/>
  <c r="AC64" i="1"/>
  <c r="D64" i="16" s="1"/>
  <c r="AA64" i="1"/>
  <c r="L64" i="16" s="1"/>
  <c r="Y64" i="1"/>
  <c r="H64" i="16" s="1"/>
  <c r="W64" i="1"/>
  <c r="K64" i="16" s="1"/>
  <c r="U64" i="1"/>
  <c r="J64" i="16" s="1"/>
  <c r="S64" i="1"/>
  <c r="I64" i="16" s="1"/>
  <c r="Q64" i="1"/>
  <c r="G64" i="16" s="1"/>
  <c r="O64" i="1"/>
  <c r="F64" i="16" s="1"/>
  <c r="M64" i="1"/>
  <c r="E64" i="16" s="1"/>
  <c r="K64" i="1"/>
  <c r="C64" i="16" s="1"/>
  <c r="I64" i="1"/>
  <c r="G64" i="1"/>
  <c r="E64" i="1"/>
  <c r="AF63" i="1"/>
  <c r="AC63" i="1"/>
  <c r="D63" i="16" s="1"/>
  <c r="AA63" i="1"/>
  <c r="L63" i="16" s="1"/>
  <c r="Y63" i="1"/>
  <c r="H63" i="16" s="1"/>
  <c r="W63" i="1"/>
  <c r="K63" i="16" s="1"/>
  <c r="U63" i="1"/>
  <c r="J63" i="16" s="1"/>
  <c r="S63" i="1"/>
  <c r="I63" i="16" s="1"/>
  <c r="Q63" i="1"/>
  <c r="G63" i="16" s="1"/>
  <c r="O63" i="1"/>
  <c r="F63" i="16" s="1"/>
  <c r="M63" i="1"/>
  <c r="E63" i="16" s="1"/>
  <c r="K63" i="1"/>
  <c r="C63" i="16" s="1"/>
  <c r="I63" i="1"/>
  <c r="G63" i="1"/>
  <c r="E63" i="1"/>
  <c r="AF62" i="1"/>
  <c r="AC62" i="1"/>
  <c r="D62" i="16" s="1"/>
  <c r="AA62" i="1"/>
  <c r="L62" i="16" s="1"/>
  <c r="Y62" i="1"/>
  <c r="H62" i="16" s="1"/>
  <c r="W62" i="1"/>
  <c r="K62" i="16" s="1"/>
  <c r="U62" i="1"/>
  <c r="J62" i="16" s="1"/>
  <c r="S62" i="1"/>
  <c r="I62" i="16" s="1"/>
  <c r="Q62" i="1"/>
  <c r="G62" i="16" s="1"/>
  <c r="O62" i="1"/>
  <c r="F62" i="16" s="1"/>
  <c r="M62" i="1"/>
  <c r="E62" i="16" s="1"/>
  <c r="K62" i="1"/>
  <c r="C62" i="16" s="1"/>
  <c r="I62" i="1"/>
  <c r="G62" i="1"/>
  <c r="E62" i="1"/>
  <c r="AF61" i="1"/>
  <c r="AC61" i="1"/>
  <c r="D61" i="16" s="1"/>
  <c r="AA61" i="1"/>
  <c r="L61" i="16" s="1"/>
  <c r="Y61" i="1"/>
  <c r="H61" i="16" s="1"/>
  <c r="W61" i="1"/>
  <c r="K61" i="16" s="1"/>
  <c r="U61" i="1"/>
  <c r="J61" i="16" s="1"/>
  <c r="S61" i="1"/>
  <c r="I61" i="16" s="1"/>
  <c r="Q61" i="1"/>
  <c r="G61" i="16" s="1"/>
  <c r="O61" i="1"/>
  <c r="F61" i="16" s="1"/>
  <c r="M61" i="1"/>
  <c r="E61" i="16" s="1"/>
  <c r="K61" i="1"/>
  <c r="C61" i="16" s="1"/>
  <c r="I61" i="1"/>
  <c r="G61" i="1"/>
  <c r="E61" i="1"/>
  <c r="AF60" i="1"/>
  <c r="AC60" i="1"/>
  <c r="D60" i="16" s="1"/>
  <c r="AA60" i="1"/>
  <c r="L60" i="16" s="1"/>
  <c r="Y60" i="1"/>
  <c r="H60" i="16" s="1"/>
  <c r="W60" i="1"/>
  <c r="K60" i="16" s="1"/>
  <c r="U60" i="1"/>
  <c r="J60" i="16" s="1"/>
  <c r="S60" i="1"/>
  <c r="I60" i="16" s="1"/>
  <c r="Q60" i="1"/>
  <c r="G60" i="16" s="1"/>
  <c r="O60" i="1"/>
  <c r="F60" i="16" s="1"/>
  <c r="M60" i="1"/>
  <c r="E60" i="16" s="1"/>
  <c r="K60" i="1"/>
  <c r="C60" i="16" s="1"/>
  <c r="I60" i="1"/>
  <c r="G60" i="1"/>
  <c r="E60" i="1"/>
  <c r="AF59" i="1"/>
  <c r="AC59" i="1"/>
  <c r="D59" i="16" s="1"/>
  <c r="AA59" i="1"/>
  <c r="L59" i="16" s="1"/>
  <c r="Y59" i="1"/>
  <c r="H59" i="16" s="1"/>
  <c r="W59" i="1"/>
  <c r="K59" i="16" s="1"/>
  <c r="U59" i="1"/>
  <c r="J59" i="16" s="1"/>
  <c r="S59" i="1"/>
  <c r="I59" i="16" s="1"/>
  <c r="Q59" i="1"/>
  <c r="G59" i="16" s="1"/>
  <c r="O59" i="1"/>
  <c r="F59" i="16" s="1"/>
  <c r="M59" i="1"/>
  <c r="E59" i="16" s="1"/>
  <c r="K59" i="1"/>
  <c r="C59" i="16" s="1"/>
  <c r="I59" i="1"/>
  <c r="G59" i="1"/>
  <c r="E59" i="1"/>
  <c r="AF58" i="1"/>
  <c r="AC58" i="1"/>
  <c r="D58" i="16" s="1"/>
  <c r="AA58" i="1"/>
  <c r="L58" i="16" s="1"/>
  <c r="Y58" i="1"/>
  <c r="H58" i="16" s="1"/>
  <c r="W58" i="1"/>
  <c r="K58" i="16" s="1"/>
  <c r="U58" i="1"/>
  <c r="J58" i="16" s="1"/>
  <c r="S58" i="1"/>
  <c r="I58" i="16" s="1"/>
  <c r="Q58" i="1"/>
  <c r="G58" i="16" s="1"/>
  <c r="O58" i="1"/>
  <c r="F58" i="16" s="1"/>
  <c r="M58" i="1"/>
  <c r="E58" i="16" s="1"/>
  <c r="K58" i="1"/>
  <c r="C58" i="16" s="1"/>
  <c r="I58" i="1"/>
  <c r="G58" i="1"/>
  <c r="E58" i="1"/>
  <c r="AF57" i="1"/>
  <c r="AC57" i="1"/>
  <c r="D57" i="16" s="1"/>
  <c r="AA57" i="1"/>
  <c r="L57" i="16" s="1"/>
  <c r="Y57" i="1"/>
  <c r="H57" i="16" s="1"/>
  <c r="W57" i="1"/>
  <c r="K57" i="16" s="1"/>
  <c r="U57" i="1"/>
  <c r="J57" i="16" s="1"/>
  <c r="S57" i="1"/>
  <c r="I57" i="16" s="1"/>
  <c r="Q57" i="1"/>
  <c r="G57" i="16" s="1"/>
  <c r="O57" i="1"/>
  <c r="F57" i="16" s="1"/>
  <c r="M57" i="1"/>
  <c r="E57" i="16" s="1"/>
  <c r="K57" i="1"/>
  <c r="C57" i="16" s="1"/>
  <c r="I57" i="1"/>
  <c r="G57" i="1"/>
  <c r="E57" i="1"/>
  <c r="AF56" i="1"/>
  <c r="AC56" i="1"/>
  <c r="D56" i="16" s="1"/>
  <c r="AA56" i="1"/>
  <c r="L56" i="16" s="1"/>
  <c r="Y56" i="1"/>
  <c r="H56" i="16" s="1"/>
  <c r="W56" i="1"/>
  <c r="K56" i="16" s="1"/>
  <c r="U56" i="1"/>
  <c r="J56" i="16" s="1"/>
  <c r="S56" i="1"/>
  <c r="I56" i="16" s="1"/>
  <c r="Q56" i="1"/>
  <c r="G56" i="16" s="1"/>
  <c r="O56" i="1"/>
  <c r="F56" i="16" s="1"/>
  <c r="M56" i="1"/>
  <c r="E56" i="16" s="1"/>
  <c r="K56" i="1"/>
  <c r="C56" i="16" s="1"/>
  <c r="I56" i="1"/>
  <c r="G56" i="1"/>
  <c r="E56" i="1"/>
  <c r="AF55" i="1"/>
  <c r="AC55" i="1"/>
  <c r="D55" i="16" s="1"/>
  <c r="AA55" i="1"/>
  <c r="L55" i="16" s="1"/>
  <c r="Y55" i="1"/>
  <c r="H55" i="16" s="1"/>
  <c r="W55" i="1"/>
  <c r="K55" i="16" s="1"/>
  <c r="U55" i="1"/>
  <c r="J55" i="16" s="1"/>
  <c r="S55" i="1"/>
  <c r="I55" i="16" s="1"/>
  <c r="Q55" i="1"/>
  <c r="G55" i="16" s="1"/>
  <c r="O55" i="1"/>
  <c r="F55" i="16" s="1"/>
  <c r="M55" i="1"/>
  <c r="E55" i="16" s="1"/>
  <c r="K55" i="1"/>
  <c r="C55" i="16" s="1"/>
  <c r="I55" i="1"/>
  <c r="G55" i="1"/>
  <c r="E55" i="1"/>
  <c r="AF54" i="1"/>
  <c r="AC54" i="1"/>
  <c r="D54" i="16" s="1"/>
  <c r="AA54" i="1"/>
  <c r="L54" i="16" s="1"/>
  <c r="Y54" i="1"/>
  <c r="H54" i="16" s="1"/>
  <c r="W54" i="1"/>
  <c r="K54" i="16" s="1"/>
  <c r="U54" i="1"/>
  <c r="J54" i="16" s="1"/>
  <c r="S54" i="1"/>
  <c r="I54" i="16" s="1"/>
  <c r="Q54" i="1"/>
  <c r="G54" i="16" s="1"/>
  <c r="O54" i="1"/>
  <c r="F54" i="16" s="1"/>
  <c r="M54" i="1"/>
  <c r="E54" i="16" s="1"/>
  <c r="K54" i="1"/>
  <c r="C54" i="16" s="1"/>
  <c r="I54" i="1"/>
  <c r="G54" i="1"/>
  <c r="E54" i="1"/>
  <c r="AF53" i="1"/>
  <c r="AC53" i="1"/>
  <c r="D53" i="16" s="1"/>
  <c r="AA53" i="1"/>
  <c r="L53" i="16" s="1"/>
  <c r="Y53" i="1"/>
  <c r="H53" i="16" s="1"/>
  <c r="W53" i="1"/>
  <c r="K53" i="16" s="1"/>
  <c r="U53" i="1"/>
  <c r="J53" i="16" s="1"/>
  <c r="S53" i="1"/>
  <c r="I53" i="16" s="1"/>
  <c r="Q53" i="1"/>
  <c r="G53" i="16" s="1"/>
  <c r="O53" i="1"/>
  <c r="F53" i="16" s="1"/>
  <c r="M53" i="1"/>
  <c r="E53" i="16" s="1"/>
  <c r="K53" i="1"/>
  <c r="C53" i="16" s="1"/>
  <c r="I53" i="1"/>
  <c r="G53" i="1"/>
  <c r="E53" i="1"/>
  <c r="AF52" i="1"/>
  <c r="AC52" i="1"/>
  <c r="D52" i="16" s="1"/>
  <c r="AA52" i="1"/>
  <c r="L52" i="16" s="1"/>
  <c r="Y52" i="1"/>
  <c r="H52" i="16" s="1"/>
  <c r="W52" i="1"/>
  <c r="K52" i="16" s="1"/>
  <c r="U52" i="1"/>
  <c r="J52" i="16" s="1"/>
  <c r="I52" i="16"/>
  <c r="Q52" i="1"/>
  <c r="G52" i="16" s="1"/>
  <c r="O52" i="1"/>
  <c r="F52" i="16" s="1"/>
  <c r="M52" i="1"/>
  <c r="E52" i="16" s="1"/>
  <c r="K52" i="1"/>
  <c r="C52" i="16" s="1"/>
  <c r="I52" i="1"/>
  <c r="G52" i="1"/>
  <c r="E52" i="1"/>
  <c r="AF51" i="1"/>
  <c r="AC51" i="1"/>
  <c r="D51" i="16" s="1"/>
  <c r="AA51" i="1"/>
  <c r="L51" i="16" s="1"/>
  <c r="Y51" i="1"/>
  <c r="H51" i="16" s="1"/>
  <c r="W51" i="1"/>
  <c r="K51" i="16" s="1"/>
  <c r="U51" i="1"/>
  <c r="J51" i="16" s="1"/>
  <c r="S51" i="1"/>
  <c r="I51" i="16" s="1"/>
  <c r="Q51" i="1"/>
  <c r="G51" i="16" s="1"/>
  <c r="O51" i="1"/>
  <c r="F51" i="16" s="1"/>
  <c r="M51" i="1"/>
  <c r="E51" i="16" s="1"/>
  <c r="K51" i="1"/>
  <c r="C51" i="16" s="1"/>
  <c r="I51" i="1"/>
  <c r="G51" i="1"/>
  <c r="E51" i="1"/>
  <c r="AF50" i="1"/>
  <c r="AC50" i="1"/>
  <c r="D50" i="16" s="1"/>
  <c r="AA50" i="1"/>
  <c r="L50" i="16" s="1"/>
  <c r="Y50" i="1"/>
  <c r="H50" i="16" s="1"/>
  <c r="W50" i="1"/>
  <c r="K50" i="16" s="1"/>
  <c r="U50" i="1"/>
  <c r="J50" i="16" s="1"/>
  <c r="S50" i="1"/>
  <c r="I50" i="16" s="1"/>
  <c r="Q50" i="1"/>
  <c r="G50" i="16" s="1"/>
  <c r="O50" i="1"/>
  <c r="F50" i="16" s="1"/>
  <c r="M50" i="1"/>
  <c r="E50" i="16" s="1"/>
  <c r="K50" i="1"/>
  <c r="C50" i="16" s="1"/>
  <c r="I50" i="1"/>
  <c r="G50" i="1"/>
  <c r="E50" i="1"/>
  <c r="AF49" i="1"/>
  <c r="AC49" i="1"/>
  <c r="D49" i="16" s="1"/>
  <c r="AA49" i="1"/>
  <c r="L49" i="16" s="1"/>
  <c r="Y49" i="1"/>
  <c r="H49" i="16" s="1"/>
  <c r="W49" i="1"/>
  <c r="K49" i="16" s="1"/>
  <c r="U49" i="1"/>
  <c r="J49" i="16" s="1"/>
  <c r="S49" i="1"/>
  <c r="I49" i="16" s="1"/>
  <c r="Q49" i="1"/>
  <c r="G49" i="16" s="1"/>
  <c r="O49" i="1"/>
  <c r="F49" i="16" s="1"/>
  <c r="M49" i="1"/>
  <c r="E49" i="16" s="1"/>
  <c r="K49" i="1"/>
  <c r="C49" i="16" s="1"/>
  <c r="I49" i="1"/>
  <c r="G49" i="1"/>
  <c r="E49" i="1"/>
  <c r="AF48" i="1"/>
  <c r="AC48" i="1"/>
  <c r="D48" i="16" s="1"/>
  <c r="AA48" i="1"/>
  <c r="L48" i="16" s="1"/>
  <c r="Y48" i="1"/>
  <c r="H48" i="16" s="1"/>
  <c r="W48" i="1"/>
  <c r="K48" i="16" s="1"/>
  <c r="U48" i="1"/>
  <c r="J48" i="16" s="1"/>
  <c r="S48" i="1"/>
  <c r="I48" i="16" s="1"/>
  <c r="Q48" i="1"/>
  <c r="G48" i="16" s="1"/>
  <c r="O48" i="1"/>
  <c r="F48" i="16" s="1"/>
  <c r="M48" i="1"/>
  <c r="E48" i="16" s="1"/>
  <c r="K48" i="1"/>
  <c r="C48" i="16" s="1"/>
  <c r="I48" i="1"/>
  <c r="G48" i="1"/>
  <c r="E48" i="1"/>
  <c r="AF47" i="1"/>
  <c r="AC47" i="1"/>
  <c r="D47" i="16" s="1"/>
  <c r="AA47" i="1"/>
  <c r="L47" i="16" s="1"/>
  <c r="Y47" i="1"/>
  <c r="H47" i="16" s="1"/>
  <c r="W47" i="1"/>
  <c r="K47" i="16" s="1"/>
  <c r="U47" i="1"/>
  <c r="J47" i="16" s="1"/>
  <c r="S47" i="1"/>
  <c r="I47" i="16" s="1"/>
  <c r="Q47" i="1"/>
  <c r="G47" i="16" s="1"/>
  <c r="O47" i="1"/>
  <c r="F47" i="16" s="1"/>
  <c r="M47" i="1"/>
  <c r="E47" i="16" s="1"/>
  <c r="K47" i="1"/>
  <c r="C47" i="16" s="1"/>
  <c r="I47" i="1"/>
  <c r="G47" i="1"/>
  <c r="E47" i="1"/>
  <c r="AF46" i="1"/>
  <c r="AC46" i="1"/>
  <c r="D46" i="16" s="1"/>
  <c r="AA46" i="1"/>
  <c r="L46" i="16" s="1"/>
  <c r="Y46" i="1"/>
  <c r="H46" i="16" s="1"/>
  <c r="W46" i="1"/>
  <c r="K46" i="16" s="1"/>
  <c r="U46" i="1"/>
  <c r="J46" i="16" s="1"/>
  <c r="S46" i="1"/>
  <c r="I46" i="16" s="1"/>
  <c r="Q46" i="1"/>
  <c r="G46" i="16" s="1"/>
  <c r="O46" i="1"/>
  <c r="F46" i="16" s="1"/>
  <c r="M46" i="1"/>
  <c r="E46" i="16" s="1"/>
  <c r="K46" i="1"/>
  <c r="C46" i="16" s="1"/>
  <c r="I46" i="1"/>
  <c r="G46" i="1"/>
  <c r="E46" i="1"/>
  <c r="AF45" i="1"/>
  <c r="AC45" i="1"/>
  <c r="D45" i="16" s="1"/>
  <c r="AA45" i="1"/>
  <c r="L45" i="16" s="1"/>
  <c r="Y45" i="1"/>
  <c r="H45" i="16" s="1"/>
  <c r="W45" i="1"/>
  <c r="K45" i="16" s="1"/>
  <c r="U45" i="1"/>
  <c r="J45" i="16" s="1"/>
  <c r="S45" i="1"/>
  <c r="I45" i="16" s="1"/>
  <c r="Q45" i="1"/>
  <c r="G45" i="16" s="1"/>
  <c r="O45" i="1"/>
  <c r="F45" i="16" s="1"/>
  <c r="M45" i="1"/>
  <c r="E45" i="16" s="1"/>
  <c r="K45" i="1"/>
  <c r="C45" i="16" s="1"/>
  <c r="I45" i="1"/>
  <c r="G45" i="1"/>
  <c r="E45" i="1"/>
  <c r="AF44" i="1"/>
  <c r="AC44" i="1"/>
  <c r="D44" i="16" s="1"/>
  <c r="AA44" i="1"/>
  <c r="L44" i="16" s="1"/>
  <c r="Y44" i="1"/>
  <c r="H44" i="16" s="1"/>
  <c r="W44" i="1"/>
  <c r="K44" i="16" s="1"/>
  <c r="U44" i="1"/>
  <c r="J44" i="16" s="1"/>
  <c r="S44" i="1"/>
  <c r="I44" i="16" s="1"/>
  <c r="Q44" i="1"/>
  <c r="G44" i="16" s="1"/>
  <c r="O44" i="1"/>
  <c r="F44" i="16" s="1"/>
  <c r="M44" i="1"/>
  <c r="E44" i="16" s="1"/>
  <c r="K44" i="1"/>
  <c r="C44" i="16" s="1"/>
  <c r="I44" i="1"/>
  <c r="G44" i="1"/>
  <c r="E44" i="1"/>
  <c r="AF43" i="1"/>
  <c r="AC43" i="1"/>
  <c r="D43" i="16" s="1"/>
  <c r="AA43" i="1"/>
  <c r="L43" i="16" s="1"/>
  <c r="Y43" i="1"/>
  <c r="H43" i="16" s="1"/>
  <c r="W43" i="1"/>
  <c r="K43" i="16" s="1"/>
  <c r="U43" i="1"/>
  <c r="J43" i="16" s="1"/>
  <c r="S43" i="1"/>
  <c r="I43" i="16" s="1"/>
  <c r="Q43" i="1"/>
  <c r="G43" i="16" s="1"/>
  <c r="O43" i="1"/>
  <c r="F43" i="16" s="1"/>
  <c r="M43" i="1"/>
  <c r="E43" i="16" s="1"/>
  <c r="K43" i="1"/>
  <c r="C43" i="16" s="1"/>
  <c r="I43" i="1"/>
  <c r="G43" i="1"/>
  <c r="E43" i="1"/>
  <c r="AF42" i="1"/>
  <c r="AC42" i="1"/>
  <c r="D42" i="16" s="1"/>
  <c r="AA42" i="1"/>
  <c r="L42" i="16" s="1"/>
  <c r="Y42" i="1"/>
  <c r="H42" i="16" s="1"/>
  <c r="W42" i="1"/>
  <c r="K42" i="16" s="1"/>
  <c r="U42" i="1"/>
  <c r="J42" i="16" s="1"/>
  <c r="S42" i="1"/>
  <c r="I42" i="16" s="1"/>
  <c r="Q42" i="1"/>
  <c r="G42" i="16" s="1"/>
  <c r="O42" i="1"/>
  <c r="F42" i="16" s="1"/>
  <c r="M42" i="1"/>
  <c r="E42" i="16" s="1"/>
  <c r="K42" i="1"/>
  <c r="C42" i="16" s="1"/>
  <c r="I42" i="1"/>
  <c r="G42" i="1"/>
  <c r="E42" i="1"/>
  <c r="AF41" i="1"/>
  <c r="AC41" i="1"/>
  <c r="D41" i="16" s="1"/>
  <c r="AA41" i="1"/>
  <c r="L41" i="16" s="1"/>
  <c r="Y41" i="1"/>
  <c r="H41" i="16" s="1"/>
  <c r="W41" i="1"/>
  <c r="K41" i="16" s="1"/>
  <c r="U41" i="1"/>
  <c r="J41" i="16" s="1"/>
  <c r="S41" i="1"/>
  <c r="I41" i="16" s="1"/>
  <c r="Q41" i="1"/>
  <c r="G41" i="16" s="1"/>
  <c r="O41" i="1"/>
  <c r="F41" i="16" s="1"/>
  <c r="M41" i="1"/>
  <c r="E41" i="16" s="1"/>
  <c r="K41" i="1"/>
  <c r="C41" i="16" s="1"/>
  <c r="I41" i="1"/>
  <c r="G41" i="1"/>
  <c r="E41" i="1"/>
  <c r="AF40" i="1"/>
  <c r="AC40" i="1"/>
  <c r="D40" i="16" s="1"/>
  <c r="AA40" i="1"/>
  <c r="L40" i="16" s="1"/>
  <c r="Y40" i="1"/>
  <c r="H40" i="16" s="1"/>
  <c r="W40" i="1"/>
  <c r="K40" i="16" s="1"/>
  <c r="U40" i="1"/>
  <c r="J40" i="16" s="1"/>
  <c r="S40" i="1"/>
  <c r="I40" i="16" s="1"/>
  <c r="Q40" i="1"/>
  <c r="G40" i="16" s="1"/>
  <c r="O40" i="1"/>
  <c r="F40" i="16" s="1"/>
  <c r="M40" i="1"/>
  <c r="E40" i="16" s="1"/>
  <c r="K40" i="1"/>
  <c r="C40" i="16" s="1"/>
  <c r="I40" i="1"/>
  <c r="G40" i="1"/>
  <c r="E40" i="1"/>
  <c r="AF39" i="1"/>
  <c r="AC39" i="1"/>
  <c r="D39" i="16" s="1"/>
  <c r="AA39" i="1"/>
  <c r="L39" i="16" s="1"/>
  <c r="Y39" i="1"/>
  <c r="H39" i="16" s="1"/>
  <c r="W39" i="1"/>
  <c r="K39" i="16" s="1"/>
  <c r="U39" i="1"/>
  <c r="J39" i="16" s="1"/>
  <c r="S39" i="1"/>
  <c r="I39" i="16" s="1"/>
  <c r="Q39" i="1"/>
  <c r="G39" i="16" s="1"/>
  <c r="O39" i="1"/>
  <c r="F39" i="16" s="1"/>
  <c r="M39" i="1"/>
  <c r="E39" i="16" s="1"/>
  <c r="K39" i="1"/>
  <c r="C39" i="16" s="1"/>
  <c r="I39" i="1"/>
  <c r="G39" i="1"/>
  <c r="E39" i="1"/>
  <c r="AF38" i="1"/>
  <c r="AC38" i="1"/>
  <c r="D38" i="16" s="1"/>
  <c r="AA38" i="1"/>
  <c r="L38" i="16" s="1"/>
  <c r="Y38" i="1"/>
  <c r="H38" i="16" s="1"/>
  <c r="W38" i="1"/>
  <c r="K38" i="16" s="1"/>
  <c r="U38" i="1"/>
  <c r="J38" i="16" s="1"/>
  <c r="S38" i="1"/>
  <c r="I38" i="16" s="1"/>
  <c r="Q38" i="1"/>
  <c r="G38" i="16" s="1"/>
  <c r="O38" i="1"/>
  <c r="F38" i="16" s="1"/>
  <c r="M38" i="1"/>
  <c r="E38" i="16" s="1"/>
  <c r="K38" i="1"/>
  <c r="C38" i="16" s="1"/>
  <c r="I38" i="1"/>
  <c r="G38" i="1"/>
  <c r="E38" i="1"/>
  <c r="AF37" i="1"/>
  <c r="AC37" i="1"/>
  <c r="D37" i="16" s="1"/>
  <c r="AA37" i="1"/>
  <c r="L37" i="16" s="1"/>
  <c r="Y37" i="1"/>
  <c r="H37" i="16" s="1"/>
  <c r="W37" i="1"/>
  <c r="K37" i="16" s="1"/>
  <c r="U37" i="1"/>
  <c r="J37" i="16" s="1"/>
  <c r="S37" i="1"/>
  <c r="I37" i="16" s="1"/>
  <c r="Q37" i="1"/>
  <c r="G37" i="16" s="1"/>
  <c r="O37" i="1"/>
  <c r="F37" i="16" s="1"/>
  <c r="M37" i="1"/>
  <c r="E37" i="16" s="1"/>
  <c r="K37" i="1"/>
  <c r="C37" i="16" s="1"/>
  <c r="I37" i="1"/>
  <c r="G37" i="1"/>
  <c r="E37" i="1"/>
  <c r="AF36" i="1"/>
  <c r="AC36" i="1"/>
  <c r="D36" i="16" s="1"/>
  <c r="AA36" i="1"/>
  <c r="L36" i="16" s="1"/>
  <c r="Y36" i="1"/>
  <c r="H36" i="16" s="1"/>
  <c r="W36" i="1"/>
  <c r="K36" i="16" s="1"/>
  <c r="U36" i="1"/>
  <c r="J36" i="16" s="1"/>
  <c r="S36" i="1"/>
  <c r="I36" i="16" s="1"/>
  <c r="Q36" i="1"/>
  <c r="G36" i="16" s="1"/>
  <c r="O36" i="1"/>
  <c r="F36" i="16" s="1"/>
  <c r="M36" i="1"/>
  <c r="E36" i="16" s="1"/>
  <c r="K36" i="1"/>
  <c r="C36" i="16" s="1"/>
  <c r="I36" i="1"/>
  <c r="G36" i="1"/>
  <c r="E36" i="1"/>
  <c r="AF35" i="1"/>
  <c r="AC35" i="1"/>
  <c r="D35" i="16" s="1"/>
  <c r="AA35" i="1"/>
  <c r="L35" i="16" s="1"/>
  <c r="Y35" i="1"/>
  <c r="H35" i="16" s="1"/>
  <c r="W35" i="1"/>
  <c r="K35" i="16" s="1"/>
  <c r="U35" i="1"/>
  <c r="J35" i="16" s="1"/>
  <c r="S35" i="1"/>
  <c r="I35" i="16" s="1"/>
  <c r="Q35" i="1"/>
  <c r="G35" i="16" s="1"/>
  <c r="O35" i="1"/>
  <c r="F35" i="16" s="1"/>
  <c r="M35" i="1"/>
  <c r="E35" i="16" s="1"/>
  <c r="K35" i="1"/>
  <c r="C35" i="16" s="1"/>
  <c r="I35" i="1"/>
  <c r="G35" i="1"/>
  <c r="E35" i="1"/>
  <c r="AF34" i="1"/>
  <c r="AC34" i="1"/>
  <c r="D34" i="16" s="1"/>
  <c r="AA34" i="1"/>
  <c r="L34" i="16" s="1"/>
  <c r="Y34" i="1"/>
  <c r="H34" i="16" s="1"/>
  <c r="W34" i="1"/>
  <c r="K34" i="16" s="1"/>
  <c r="U34" i="1"/>
  <c r="J34" i="16" s="1"/>
  <c r="S34" i="1"/>
  <c r="I34" i="16" s="1"/>
  <c r="Q34" i="1"/>
  <c r="G34" i="16" s="1"/>
  <c r="O34" i="1"/>
  <c r="F34" i="16" s="1"/>
  <c r="M34" i="1"/>
  <c r="E34" i="16" s="1"/>
  <c r="K34" i="1"/>
  <c r="C34" i="16" s="1"/>
  <c r="I34" i="1"/>
  <c r="G34" i="1"/>
  <c r="E34" i="1"/>
  <c r="AF33" i="1"/>
  <c r="AC33" i="1"/>
  <c r="D33" i="16" s="1"/>
  <c r="AA33" i="1"/>
  <c r="L33" i="16" s="1"/>
  <c r="Y33" i="1"/>
  <c r="H33" i="16" s="1"/>
  <c r="W33" i="1"/>
  <c r="K33" i="16" s="1"/>
  <c r="U33" i="1"/>
  <c r="J33" i="16" s="1"/>
  <c r="S33" i="1"/>
  <c r="I33" i="16" s="1"/>
  <c r="Q33" i="1"/>
  <c r="G33" i="16" s="1"/>
  <c r="O33" i="1"/>
  <c r="F33" i="16" s="1"/>
  <c r="M33" i="1"/>
  <c r="E33" i="16" s="1"/>
  <c r="K33" i="1"/>
  <c r="C33" i="16" s="1"/>
  <c r="I33" i="1"/>
  <c r="G33" i="1"/>
  <c r="E33" i="1"/>
  <c r="AF32" i="1"/>
  <c r="AC32" i="1"/>
  <c r="D32" i="16" s="1"/>
  <c r="AA32" i="1"/>
  <c r="L32" i="16" s="1"/>
  <c r="Y32" i="1"/>
  <c r="H32" i="16" s="1"/>
  <c r="W32" i="1"/>
  <c r="K32" i="16" s="1"/>
  <c r="U32" i="1"/>
  <c r="J32" i="16" s="1"/>
  <c r="S32" i="1"/>
  <c r="I32" i="16" s="1"/>
  <c r="Q32" i="1"/>
  <c r="G32" i="16" s="1"/>
  <c r="O32" i="1"/>
  <c r="F32" i="16" s="1"/>
  <c r="M32" i="1"/>
  <c r="E32" i="16" s="1"/>
  <c r="K32" i="1"/>
  <c r="C32" i="16" s="1"/>
  <c r="I32" i="1"/>
  <c r="G32" i="1"/>
  <c r="E32" i="1"/>
  <c r="AF31" i="1"/>
  <c r="AC31" i="1"/>
  <c r="D31" i="16" s="1"/>
  <c r="AA31" i="1"/>
  <c r="L31" i="16" s="1"/>
  <c r="Y31" i="1"/>
  <c r="H31" i="16" s="1"/>
  <c r="W31" i="1"/>
  <c r="K31" i="16" s="1"/>
  <c r="U31" i="1"/>
  <c r="J31" i="16" s="1"/>
  <c r="S31" i="1"/>
  <c r="I31" i="16" s="1"/>
  <c r="Q31" i="1"/>
  <c r="G31" i="16" s="1"/>
  <c r="O31" i="1"/>
  <c r="F31" i="16" s="1"/>
  <c r="M31" i="1"/>
  <c r="E31" i="16" s="1"/>
  <c r="K31" i="1"/>
  <c r="C31" i="16" s="1"/>
  <c r="I31" i="1"/>
  <c r="G31" i="1"/>
  <c r="E31" i="1"/>
  <c r="AF30" i="1"/>
  <c r="AC30" i="1"/>
  <c r="D30" i="16" s="1"/>
  <c r="AA30" i="1"/>
  <c r="L30" i="16" s="1"/>
  <c r="Y30" i="1"/>
  <c r="H30" i="16" s="1"/>
  <c r="W30" i="1"/>
  <c r="K30" i="16" s="1"/>
  <c r="U30" i="1"/>
  <c r="J30" i="16" s="1"/>
  <c r="S30" i="1"/>
  <c r="I30" i="16" s="1"/>
  <c r="Q30" i="1"/>
  <c r="G30" i="16" s="1"/>
  <c r="O30" i="1"/>
  <c r="F30" i="16" s="1"/>
  <c r="M30" i="1"/>
  <c r="E30" i="16" s="1"/>
  <c r="K30" i="1"/>
  <c r="C30" i="16" s="1"/>
  <c r="I30" i="1"/>
  <c r="G30" i="1"/>
  <c r="E30" i="1"/>
  <c r="AF29" i="1"/>
  <c r="AC29" i="1"/>
  <c r="D29" i="16" s="1"/>
  <c r="AA29" i="1"/>
  <c r="L29" i="16" s="1"/>
  <c r="Y29" i="1"/>
  <c r="H29" i="16" s="1"/>
  <c r="W29" i="1"/>
  <c r="K29" i="16" s="1"/>
  <c r="U29" i="1"/>
  <c r="J29" i="16" s="1"/>
  <c r="S29" i="1"/>
  <c r="I29" i="16" s="1"/>
  <c r="Q29" i="1"/>
  <c r="G29" i="16" s="1"/>
  <c r="O29" i="1"/>
  <c r="F29" i="16" s="1"/>
  <c r="M29" i="1"/>
  <c r="E29" i="16" s="1"/>
  <c r="K29" i="1"/>
  <c r="C29" i="16" s="1"/>
  <c r="I29" i="1"/>
  <c r="G29" i="1"/>
  <c r="E29" i="1"/>
  <c r="AF28" i="1"/>
  <c r="AC28" i="1"/>
  <c r="D28" i="16" s="1"/>
  <c r="AA28" i="1"/>
  <c r="L28" i="16" s="1"/>
  <c r="Y28" i="1"/>
  <c r="H28" i="16" s="1"/>
  <c r="W28" i="1"/>
  <c r="K28" i="16" s="1"/>
  <c r="U28" i="1"/>
  <c r="J28" i="16" s="1"/>
  <c r="S28" i="1"/>
  <c r="I28" i="16" s="1"/>
  <c r="Q28" i="1"/>
  <c r="G28" i="16" s="1"/>
  <c r="O28" i="1"/>
  <c r="F28" i="16" s="1"/>
  <c r="M28" i="1"/>
  <c r="E28" i="16" s="1"/>
  <c r="K28" i="1"/>
  <c r="C28" i="16" s="1"/>
  <c r="I28" i="1"/>
  <c r="G28" i="1"/>
  <c r="E28" i="1"/>
  <c r="AF27" i="1"/>
  <c r="AC27" i="1"/>
  <c r="D27" i="16" s="1"/>
  <c r="AA27" i="1"/>
  <c r="L27" i="16" s="1"/>
  <c r="Y27" i="1"/>
  <c r="H27" i="16" s="1"/>
  <c r="W27" i="1"/>
  <c r="K27" i="16" s="1"/>
  <c r="U27" i="1"/>
  <c r="J27" i="16" s="1"/>
  <c r="S27" i="1"/>
  <c r="I27" i="16" s="1"/>
  <c r="Q27" i="1"/>
  <c r="G27" i="16" s="1"/>
  <c r="O27" i="1"/>
  <c r="F27" i="16" s="1"/>
  <c r="M27" i="1"/>
  <c r="E27" i="16" s="1"/>
  <c r="K27" i="1"/>
  <c r="C27" i="16" s="1"/>
  <c r="I27" i="1"/>
  <c r="G27" i="1"/>
  <c r="E27" i="1"/>
  <c r="AF26" i="1"/>
  <c r="AC26" i="1"/>
  <c r="D26" i="16" s="1"/>
  <c r="AA26" i="1"/>
  <c r="L26" i="16" s="1"/>
  <c r="Y26" i="1"/>
  <c r="H26" i="16" s="1"/>
  <c r="W26" i="1"/>
  <c r="K26" i="16" s="1"/>
  <c r="U26" i="1"/>
  <c r="J26" i="16" s="1"/>
  <c r="S26" i="1"/>
  <c r="I26" i="16" s="1"/>
  <c r="Q26" i="1"/>
  <c r="G26" i="16" s="1"/>
  <c r="O26" i="1"/>
  <c r="F26" i="16" s="1"/>
  <c r="M26" i="1"/>
  <c r="E26" i="16" s="1"/>
  <c r="K26" i="1"/>
  <c r="C26" i="16" s="1"/>
  <c r="I26" i="1"/>
  <c r="G26" i="1"/>
  <c r="E26" i="1"/>
  <c r="AF25" i="1"/>
  <c r="AC25" i="1"/>
  <c r="D25" i="16" s="1"/>
  <c r="AA25" i="1"/>
  <c r="L25" i="16" s="1"/>
  <c r="Y25" i="1"/>
  <c r="H25" i="16" s="1"/>
  <c r="W25" i="1"/>
  <c r="K25" i="16" s="1"/>
  <c r="U25" i="1"/>
  <c r="J25" i="16" s="1"/>
  <c r="S25" i="1"/>
  <c r="I25" i="16" s="1"/>
  <c r="Q25" i="1"/>
  <c r="G25" i="16" s="1"/>
  <c r="O25" i="1"/>
  <c r="F25" i="16" s="1"/>
  <c r="M25" i="1"/>
  <c r="E25" i="16" s="1"/>
  <c r="K25" i="1"/>
  <c r="C25" i="16" s="1"/>
  <c r="I25" i="1"/>
  <c r="G25" i="1"/>
  <c r="E25" i="1"/>
  <c r="AF24" i="1"/>
  <c r="AC24" i="1"/>
  <c r="D24" i="16" s="1"/>
  <c r="AA24" i="1"/>
  <c r="L24" i="16" s="1"/>
  <c r="Y24" i="1"/>
  <c r="H24" i="16" s="1"/>
  <c r="W24" i="1"/>
  <c r="K24" i="16" s="1"/>
  <c r="U24" i="1"/>
  <c r="J24" i="16" s="1"/>
  <c r="S24" i="1"/>
  <c r="I24" i="16" s="1"/>
  <c r="Q24" i="1"/>
  <c r="G24" i="16" s="1"/>
  <c r="O24" i="1"/>
  <c r="F24" i="16" s="1"/>
  <c r="M24" i="1"/>
  <c r="E24" i="16" s="1"/>
  <c r="K24" i="1"/>
  <c r="C24" i="16" s="1"/>
  <c r="I24" i="1"/>
  <c r="G24" i="1"/>
  <c r="E24" i="1"/>
  <c r="AF23" i="1"/>
  <c r="AC23" i="1"/>
  <c r="D23" i="16" s="1"/>
  <c r="AA23" i="1"/>
  <c r="L23" i="16" s="1"/>
  <c r="Y23" i="1"/>
  <c r="H23" i="16" s="1"/>
  <c r="W23" i="1"/>
  <c r="K23" i="16" s="1"/>
  <c r="U23" i="1"/>
  <c r="J23" i="16" s="1"/>
  <c r="S23" i="1"/>
  <c r="I23" i="16" s="1"/>
  <c r="Q23" i="1"/>
  <c r="G23" i="16" s="1"/>
  <c r="O23" i="1"/>
  <c r="F23" i="16" s="1"/>
  <c r="M23" i="1"/>
  <c r="E23" i="16" s="1"/>
  <c r="K23" i="1"/>
  <c r="C23" i="16" s="1"/>
  <c r="I23" i="1"/>
  <c r="G23" i="1"/>
  <c r="E23" i="1"/>
  <c r="AF22" i="1"/>
  <c r="AC22" i="1"/>
  <c r="D22" i="16" s="1"/>
  <c r="AA22" i="1"/>
  <c r="L22" i="16" s="1"/>
  <c r="Y22" i="1"/>
  <c r="H22" i="16" s="1"/>
  <c r="W22" i="1"/>
  <c r="K22" i="16" s="1"/>
  <c r="U22" i="1"/>
  <c r="J22" i="16" s="1"/>
  <c r="S22" i="1"/>
  <c r="I22" i="16" s="1"/>
  <c r="Q22" i="1"/>
  <c r="G22" i="16" s="1"/>
  <c r="O22" i="1"/>
  <c r="F22" i="16" s="1"/>
  <c r="M22" i="1"/>
  <c r="E22" i="16" s="1"/>
  <c r="K22" i="1"/>
  <c r="C22" i="16" s="1"/>
  <c r="I22" i="1"/>
  <c r="G22" i="1"/>
  <c r="E22" i="1"/>
  <c r="AF21" i="1"/>
  <c r="AC21" i="1"/>
  <c r="D21" i="16" s="1"/>
  <c r="AA21" i="1"/>
  <c r="L21" i="16" s="1"/>
  <c r="Y21" i="1"/>
  <c r="H21" i="16" s="1"/>
  <c r="W21" i="1"/>
  <c r="K21" i="16" s="1"/>
  <c r="U21" i="1"/>
  <c r="J21" i="16" s="1"/>
  <c r="S21" i="1"/>
  <c r="I21" i="16" s="1"/>
  <c r="Q21" i="1"/>
  <c r="G21" i="16" s="1"/>
  <c r="O21" i="1"/>
  <c r="F21" i="16" s="1"/>
  <c r="M21" i="1"/>
  <c r="E21" i="16" s="1"/>
  <c r="K21" i="1"/>
  <c r="C21" i="16" s="1"/>
  <c r="I21" i="1"/>
  <c r="G21" i="1"/>
  <c r="E21" i="1"/>
  <c r="AF20" i="1"/>
  <c r="AC20" i="1"/>
  <c r="D20" i="16" s="1"/>
  <c r="AA20" i="1"/>
  <c r="L20" i="16" s="1"/>
  <c r="Y20" i="1"/>
  <c r="H20" i="16" s="1"/>
  <c r="W20" i="1"/>
  <c r="K20" i="16" s="1"/>
  <c r="U20" i="1"/>
  <c r="J20" i="16" s="1"/>
  <c r="S20" i="1"/>
  <c r="I20" i="16" s="1"/>
  <c r="Q20" i="1"/>
  <c r="G20" i="16" s="1"/>
  <c r="O20" i="1"/>
  <c r="F20" i="16" s="1"/>
  <c r="M20" i="1"/>
  <c r="E20" i="16" s="1"/>
  <c r="K20" i="1"/>
  <c r="C20" i="16" s="1"/>
  <c r="I20" i="1"/>
  <c r="G20" i="1"/>
  <c r="E20" i="1"/>
  <c r="AF19" i="1"/>
  <c r="AC19" i="1"/>
  <c r="D19" i="16" s="1"/>
  <c r="AA19" i="1"/>
  <c r="L19" i="16" s="1"/>
  <c r="Y19" i="1"/>
  <c r="H19" i="16" s="1"/>
  <c r="W19" i="1"/>
  <c r="K19" i="16" s="1"/>
  <c r="U19" i="1"/>
  <c r="J19" i="16" s="1"/>
  <c r="S19" i="1"/>
  <c r="I19" i="16" s="1"/>
  <c r="Q19" i="1"/>
  <c r="G19" i="16" s="1"/>
  <c r="O19" i="1"/>
  <c r="F19" i="16" s="1"/>
  <c r="M19" i="1"/>
  <c r="E19" i="16" s="1"/>
  <c r="K19" i="1"/>
  <c r="C19" i="16" s="1"/>
  <c r="I19" i="1"/>
  <c r="G19" i="1"/>
  <c r="E19" i="1"/>
  <c r="AF18" i="1"/>
  <c r="AC18" i="1"/>
  <c r="D18" i="16" s="1"/>
  <c r="AA18" i="1"/>
  <c r="L18" i="16" s="1"/>
  <c r="Y18" i="1"/>
  <c r="H18" i="16" s="1"/>
  <c r="W18" i="1"/>
  <c r="K18" i="16" s="1"/>
  <c r="U18" i="1"/>
  <c r="J18" i="16" s="1"/>
  <c r="S18" i="1"/>
  <c r="I18" i="16" s="1"/>
  <c r="Q18" i="1"/>
  <c r="G18" i="16" s="1"/>
  <c r="O18" i="1"/>
  <c r="F18" i="16" s="1"/>
  <c r="M18" i="1"/>
  <c r="E18" i="16" s="1"/>
  <c r="K18" i="1"/>
  <c r="C18" i="16" s="1"/>
  <c r="I18" i="1"/>
  <c r="G18" i="1"/>
  <c r="E18" i="1"/>
  <c r="AF17" i="1"/>
  <c r="AC17" i="1"/>
  <c r="D17" i="16" s="1"/>
  <c r="AA17" i="1"/>
  <c r="L17" i="16" s="1"/>
  <c r="Y17" i="1"/>
  <c r="H17" i="16" s="1"/>
  <c r="W17" i="1"/>
  <c r="K17" i="16" s="1"/>
  <c r="U17" i="1"/>
  <c r="J17" i="16" s="1"/>
  <c r="S17" i="1"/>
  <c r="I17" i="16" s="1"/>
  <c r="Q17" i="1"/>
  <c r="G17" i="16" s="1"/>
  <c r="O17" i="1"/>
  <c r="F17" i="16" s="1"/>
  <c r="M17" i="1"/>
  <c r="E17" i="16" s="1"/>
  <c r="K17" i="1"/>
  <c r="C17" i="16" s="1"/>
  <c r="I17" i="1"/>
  <c r="G17" i="1"/>
  <c r="E17" i="1"/>
  <c r="AF16" i="1"/>
  <c r="AC16" i="1"/>
  <c r="D16" i="16" s="1"/>
  <c r="AA16" i="1"/>
  <c r="L16" i="16" s="1"/>
  <c r="Y16" i="1"/>
  <c r="H16" i="16" s="1"/>
  <c r="W16" i="1"/>
  <c r="K16" i="16" s="1"/>
  <c r="U16" i="1"/>
  <c r="J16" i="16" s="1"/>
  <c r="S16" i="1"/>
  <c r="I16" i="16" s="1"/>
  <c r="Q16" i="1"/>
  <c r="G16" i="16" s="1"/>
  <c r="O16" i="1"/>
  <c r="F16" i="16" s="1"/>
  <c r="M16" i="1"/>
  <c r="E16" i="16" s="1"/>
  <c r="K16" i="1"/>
  <c r="C16" i="16" s="1"/>
  <c r="I16" i="1"/>
  <c r="G16" i="1"/>
  <c r="E16" i="1"/>
  <c r="AF15" i="1"/>
  <c r="AC15" i="1"/>
  <c r="D15" i="16" s="1"/>
  <c r="AA15" i="1"/>
  <c r="L15" i="16" s="1"/>
  <c r="Y15" i="1"/>
  <c r="H15" i="16" s="1"/>
  <c r="W15" i="1"/>
  <c r="K15" i="16" s="1"/>
  <c r="U15" i="1"/>
  <c r="J15" i="16" s="1"/>
  <c r="S15" i="1"/>
  <c r="I15" i="16" s="1"/>
  <c r="Q15" i="1"/>
  <c r="G15" i="16" s="1"/>
  <c r="O15" i="1"/>
  <c r="F15" i="16" s="1"/>
  <c r="M15" i="1"/>
  <c r="E15" i="16" s="1"/>
  <c r="K15" i="1"/>
  <c r="C15" i="16" s="1"/>
  <c r="I15" i="1"/>
  <c r="G15" i="1"/>
  <c r="E15" i="1"/>
  <c r="AF14" i="1"/>
  <c r="AC14" i="1"/>
  <c r="D14" i="16" s="1"/>
  <c r="AA14" i="1"/>
  <c r="L14" i="16" s="1"/>
  <c r="Y14" i="1"/>
  <c r="H14" i="16" s="1"/>
  <c r="W14" i="1"/>
  <c r="K14" i="16" s="1"/>
  <c r="U14" i="1"/>
  <c r="J14" i="16" s="1"/>
  <c r="S14" i="1"/>
  <c r="I14" i="16" s="1"/>
  <c r="Q14" i="1"/>
  <c r="G14" i="16" s="1"/>
  <c r="O14" i="1"/>
  <c r="F14" i="16" s="1"/>
  <c r="M14" i="1"/>
  <c r="E14" i="16" s="1"/>
  <c r="K14" i="1"/>
  <c r="C14" i="16" s="1"/>
  <c r="I14" i="1"/>
  <c r="G14" i="1"/>
  <c r="E14" i="1"/>
  <c r="AF13" i="1"/>
  <c r="AC13" i="1"/>
  <c r="D13" i="16" s="1"/>
  <c r="AA13" i="1"/>
  <c r="L13" i="16" s="1"/>
  <c r="Y13" i="1"/>
  <c r="H13" i="16" s="1"/>
  <c r="W13" i="1"/>
  <c r="K13" i="16" s="1"/>
  <c r="U13" i="1"/>
  <c r="J13" i="16" s="1"/>
  <c r="S13" i="1"/>
  <c r="I13" i="16" s="1"/>
  <c r="Q13" i="1"/>
  <c r="G13" i="16" s="1"/>
  <c r="O13" i="1"/>
  <c r="F13" i="16" s="1"/>
  <c r="M13" i="1"/>
  <c r="E13" i="16" s="1"/>
  <c r="K13" i="1"/>
  <c r="C13" i="16" s="1"/>
  <c r="I13" i="1"/>
  <c r="G13" i="1"/>
  <c r="E13" i="1"/>
  <c r="AF12" i="1"/>
  <c r="AC12" i="1"/>
  <c r="D12" i="16" s="1"/>
  <c r="AA12" i="1"/>
  <c r="L12" i="16" s="1"/>
  <c r="Y12" i="1"/>
  <c r="H12" i="16" s="1"/>
  <c r="W12" i="1"/>
  <c r="K12" i="16" s="1"/>
  <c r="U12" i="1"/>
  <c r="J12" i="16" s="1"/>
  <c r="S12" i="1"/>
  <c r="I12" i="16" s="1"/>
  <c r="Q12" i="1"/>
  <c r="G12" i="16" s="1"/>
  <c r="O12" i="1"/>
  <c r="F12" i="16" s="1"/>
  <c r="M12" i="1"/>
  <c r="E12" i="16" s="1"/>
  <c r="K12" i="1"/>
  <c r="C12" i="16" s="1"/>
  <c r="I12" i="1"/>
  <c r="G12" i="1"/>
  <c r="E12" i="1"/>
  <c r="AF11" i="1"/>
  <c r="AC11" i="1"/>
  <c r="D11" i="16" s="1"/>
  <c r="AA11" i="1"/>
  <c r="L11" i="16" s="1"/>
  <c r="Y11" i="1"/>
  <c r="H11" i="16" s="1"/>
  <c r="W11" i="1"/>
  <c r="K11" i="16" s="1"/>
  <c r="U11" i="1"/>
  <c r="J11" i="16" s="1"/>
  <c r="S11" i="1"/>
  <c r="I11" i="16" s="1"/>
  <c r="Q11" i="1"/>
  <c r="G11" i="16" s="1"/>
  <c r="O11" i="1"/>
  <c r="F11" i="16" s="1"/>
  <c r="M11" i="1"/>
  <c r="E11" i="16" s="1"/>
  <c r="K11" i="1"/>
  <c r="C11" i="16" s="1"/>
  <c r="I11" i="1"/>
  <c r="G11" i="1"/>
  <c r="E11" i="1"/>
  <c r="AF10" i="1"/>
  <c r="AC10" i="1"/>
  <c r="D10" i="16" s="1"/>
  <c r="AA10" i="1"/>
  <c r="L10" i="16" s="1"/>
  <c r="Y10" i="1"/>
  <c r="H10" i="16" s="1"/>
  <c r="W10" i="1"/>
  <c r="K10" i="16" s="1"/>
  <c r="U10" i="1"/>
  <c r="J10" i="16" s="1"/>
  <c r="S10" i="1"/>
  <c r="I10" i="16" s="1"/>
  <c r="Q10" i="1"/>
  <c r="G10" i="16" s="1"/>
  <c r="O10" i="1"/>
  <c r="F10" i="16" s="1"/>
  <c r="M10" i="1"/>
  <c r="E10" i="16" s="1"/>
  <c r="K10" i="1"/>
  <c r="C10" i="16" s="1"/>
  <c r="I10" i="1"/>
  <c r="G10" i="1"/>
  <c r="E10" i="1"/>
  <c r="AF9" i="1"/>
  <c r="AC9" i="1"/>
  <c r="D9" i="16" s="1"/>
  <c r="AA9" i="1"/>
  <c r="L9" i="16" s="1"/>
  <c r="Y9" i="1"/>
  <c r="H9" i="16" s="1"/>
  <c r="W9" i="1"/>
  <c r="K9" i="16" s="1"/>
  <c r="U9" i="1"/>
  <c r="J9" i="16" s="1"/>
  <c r="S9" i="1"/>
  <c r="I9" i="16" s="1"/>
  <c r="Q9" i="1"/>
  <c r="G9" i="16" s="1"/>
  <c r="O9" i="1"/>
  <c r="F9" i="16" s="1"/>
  <c r="M9" i="1"/>
  <c r="E9" i="16" s="1"/>
  <c r="K9" i="1"/>
  <c r="C9" i="16" s="1"/>
  <c r="I9" i="1"/>
  <c r="G9" i="1"/>
  <c r="E9" i="1"/>
  <c r="AF8" i="1"/>
  <c r="AC8" i="1"/>
  <c r="D8" i="16" s="1"/>
  <c r="AA8" i="1"/>
  <c r="L8" i="16" s="1"/>
  <c r="Y8" i="1"/>
  <c r="H8" i="16" s="1"/>
  <c r="W8" i="1"/>
  <c r="K8" i="16" s="1"/>
  <c r="U8" i="1"/>
  <c r="J8" i="16" s="1"/>
  <c r="S8" i="1"/>
  <c r="I8" i="16" s="1"/>
  <c r="Q8" i="1"/>
  <c r="G8" i="16" s="1"/>
  <c r="O8" i="1"/>
  <c r="F8" i="16" s="1"/>
  <c r="M8" i="1"/>
  <c r="E8" i="16" s="1"/>
  <c r="K8" i="1"/>
  <c r="C8" i="16" s="1"/>
  <c r="I8" i="1"/>
  <c r="G8" i="1"/>
  <c r="E8" i="1"/>
  <c r="AF7" i="1"/>
  <c r="AC7" i="1"/>
  <c r="D7" i="16" s="1"/>
  <c r="AA7" i="1"/>
  <c r="L7" i="16" s="1"/>
  <c r="Y7" i="1"/>
  <c r="H7" i="16" s="1"/>
  <c r="W7" i="1"/>
  <c r="K7" i="16" s="1"/>
  <c r="U7" i="1"/>
  <c r="J7" i="16" s="1"/>
  <c r="S7" i="1"/>
  <c r="I7" i="16" s="1"/>
  <c r="Q7" i="1"/>
  <c r="G7" i="16" s="1"/>
  <c r="O7" i="1"/>
  <c r="F7" i="16" s="1"/>
  <c r="M7" i="1"/>
  <c r="E7" i="16" s="1"/>
  <c r="K7" i="1"/>
  <c r="C7" i="16" s="1"/>
  <c r="I7" i="1"/>
  <c r="G7" i="1"/>
  <c r="E7" i="1"/>
  <c r="AF6" i="1"/>
  <c r="AC6" i="1"/>
  <c r="D6" i="16" s="1"/>
  <c r="AA6" i="1"/>
  <c r="L6" i="16" s="1"/>
  <c r="Y6" i="1"/>
  <c r="H6" i="16" s="1"/>
  <c r="W6" i="1"/>
  <c r="K6" i="16" s="1"/>
  <c r="U6" i="1"/>
  <c r="J6" i="16" s="1"/>
  <c r="S6" i="1"/>
  <c r="I6" i="16" s="1"/>
  <c r="Q6" i="1"/>
  <c r="G6" i="16" s="1"/>
  <c r="O6" i="1"/>
  <c r="F6" i="16" s="1"/>
  <c r="M6" i="1"/>
  <c r="E6" i="16" s="1"/>
  <c r="K6" i="1"/>
  <c r="C6" i="16" s="1"/>
  <c r="I6" i="1"/>
  <c r="G6" i="1"/>
  <c r="E6" i="1"/>
  <c r="AF5" i="1"/>
  <c r="AC5" i="1"/>
  <c r="D5" i="16" s="1"/>
  <c r="AA5" i="1"/>
  <c r="Y5" i="1"/>
  <c r="H5" i="16" s="1"/>
  <c r="W5" i="1"/>
  <c r="K5" i="16" s="1"/>
  <c r="U5" i="1"/>
  <c r="J5" i="16" s="1"/>
  <c r="S5" i="1"/>
  <c r="I5" i="16" s="1"/>
  <c r="Q5" i="1"/>
  <c r="G5" i="16" s="1"/>
  <c r="O5" i="1"/>
  <c r="F5" i="16" s="1"/>
  <c r="M5" i="1"/>
  <c r="E5" i="16" s="1"/>
  <c r="K5" i="1"/>
  <c r="C5" i="16" s="1"/>
  <c r="I5" i="1"/>
  <c r="G5" i="1"/>
  <c r="E5" i="1"/>
  <c r="AF4" i="1"/>
  <c r="AC4" i="1"/>
  <c r="D4" i="16" s="1"/>
  <c r="AA4" i="1"/>
  <c r="L4" i="16" s="1"/>
  <c r="Y4" i="1"/>
  <c r="H4" i="16" s="1"/>
  <c r="W4" i="1"/>
  <c r="K4" i="16" s="1"/>
  <c r="U4" i="1"/>
  <c r="J4" i="16" s="1"/>
  <c r="S4" i="1"/>
  <c r="I4" i="16" s="1"/>
  <c r="Q4" i="1"/>
  <c r="G4" i="16" s="1"/>
  <c r="O4" i="1"/>
  <c r="F4" i="16" s="1"/>
  <c r="M4" i="1"/>
  <c r="E4" i="16" s="1"/>
  <c r="K4" i="1"/>
  <c r="C4" i="16" s="1"/>
  <c r="I4" i="1"/>
  <c r="G4" i="1"/>
  <c r="E4" i="1"/>
  <c r="AF3" i="1"/>
  <c r="AC3" i="1"/>
  <c r="D3" i="16" s="1"/>
  <c r="AA3" i="1"/>
  <c r="L3" i="16" s="1"/>
  <c r="Y3" i="1"/>
  <c r="W3" i="1"/>
  <c r="U3" i="1"/>
  <c r="S3" i="1"/>
  <c r="Q3" i="1"/>
  <c r="G3" i="16" s="1"/>
  <c r="O3" i="1"/>
  <c r="F3" i="16" s="1"/>
  <c r="M3" i="1"/>
  <c r="E3" i="16" s="1"/>
  <c r="K3" i="1"/>
  <c r="C3" i="16" s="1"/>
  <c r="I3" i="1"/>
  <c r="G3" i="1"/>
  <c r="E3" i="1"/>
  <c r="R83" i="4" l="1"/>
  <c r="M39" i="16"/>
  <c r="M45" i="16"/>
  <c r="M51" i="16"/>
  <c r="M69" i="16"/>
  <c r="M14" i="16"/>
  <c r="M20" i="16"/>
  <c r="M38" i="16"/>
  <c r="M44" i="16"/>
  <c r="M15" i="16"/>
  <c r="M27" i="16"/>
  <c r="M3" i="16"/>
  <c r="M19" i="16"/>
  <c r="M37" i="16"/>
  <c r="M61" i="16"/>
  <c r="M67" i="16"/>
  <c r="M79" i="16"/>
  <c r="M7" i="16"/>
  <c r="M62" i="16"/>
  <c r="R83" i="3"/>
  <c r="M68" i="16"/>
  <c r="M5" i="16"/>
  <c r="M23" i="16"/>
  <c r="M29" i="16"/>
  <c r="M47" i="16"/>
  <c r="M59" i="16"/>
  <c r="M71" i="16"/>
  <c r="M77" i="16"/>
  <c r="M35" i="16"/>
  <c r="M30" i="16"/>
  <c r="M60" i="16"/>
  <c r="M78" i="16"/>
  <c r="O84" i="1"/>
  <c r="F84" i="16" s="1"/>
  <c r="M18" i="16"/>
  <c r="M26" i="16"/>
  <c r="M50" i="16"/>
  <c r="M74" i="16"/>
  <c r="M9" i="16"/>
  <c r="M17" i="16"/>
  <c r="M25" i="16"/>
  <c r="M33" i="16"/>
  <c r="M41" i="16"/>
  <c r="M49" i="16"/>
  <c r="M24" i="16"/>
  <c r="M32" i="16"/>
  <c r="M48" i="16"/>
  <c r="M56" i="16"/>
  <c r="M72" i="16"/>
  <c r="M80" i="16"/>
  <c r="M73" i="16"/>
  <c r="M8" i="16"/>
  <c r="M57" i="16"/>
  <c r="R84" i="4"/>
  <c r="H83" i="4"/>
  <c r="T84" i="4"/>
  <c r="R86" i="3"/>
  <c r="J84" i="3"/>
  <c r="J82" i="3"/>
  <c r="P83" i="3"/>
  <c r="AA82" i="2"/>
  <c r="L82" i="17" s="1"/>
  <c r="AF82" i="2"/>
  <c r="S84" i="2"/>
  <c r="I84" i="17" s="1"/>
  <c r="O82" i="2"/>
  <c r="F82" i="17" s="1"/>
  <c r="H82" i="4"/>
  <c r="R84" i="3"/>
  <c r="F86" i="3"/>
  <c r="F84" i="3"/>
  <c r="P84" i="4"/>
  <c r="N85" i="3"/>
  <c r="M30" i="17"/>
  <c r="M4" i="17"/>
  <c r="M54" i="17"/>
  <c r="M21" i="17"/>
  <c r="T86" i="2"/>
  <c r="U86" i="2" s="1"/>
  <c r="J86" i="17" s="1"/>
  <c r="U84" i="2"/>
  <c r="J84" i="17" s="1"/>
  <c r="L86" i="2"/>
  <c r="M86" i="2" s="1"/>
  <c r="E86" i="17" s="1"/>
  <c r="AE86" i="2"/>
  <c r="AF86" i="2" s="1"/>
  <c r="T85" i="4"/>
  <c r="R85" i="4"/>
  <c r="T82" i="4"/>
  <c r="R85" i="3"/>
  <c r="T85" i="3"/>
  <c r="R82" i="3"/>
  <c r="T82" i="3"/>
  <c r="H82" i="3"/>
  <c r="H85" i="3"/>
  <c r="H83" i="3"/>
  <c r="H86" i="3"/>
  <c r="H84" i="3"/>
  <c r="T84" i="3"/>
  <c r="P85" i="3"/>
  <c r="M84" i="2"/>
  <c r="E84" i="17" s="1"/>
  <c r="M45" i="17"/>
  <c r="Y84" i="2"/>
  <c r="H84" i="17" s="1"/>
  <c r="M36" i="17"/>
  <c r="AF84" i="2"/>
  <c r="M60" i="17"/>
  <c r="G84" i="2"/>
  <c r="I84" i="2"/>
  <c r="O85" i="1"/>
  <c r="F85" i="16" s="1"/>
  <c r="E86" i="21"/>
  <c r="E86" i="22"/>
  <c r="AB86" i="1"/>
  <c r="AC86" i="1" s="1"/>
  <c r="D86" i="16" s="1"/>
  <c r="T86" i="1"/>
  <c r="U86" i="1" s="1"/>
  <c r="J86" i="16" s="1"/>
  <c r="U84" i="1"/>
  <c r="J84" i="16" s="1"/>
  <c r="H86" i="1"/>
  <c r="I86" i="1" s="1"/>
  <c r="D86" i="1"/>
  <c r="E86" i="1" s="1"/>
  <c r="AB86" i="2"/>
  <c r="AC86" i="2" s="1"/>
  <c r="D86" i="17" s="1"/>
  <c r="AC84" i="2"/>
  <c r="D84" i="17" s="1"/>
  <c r="M27" i="17"/>
  <c r="M34" i="17"/>
  <c r="M42" i="17"/>
  <c r="M58" i="17"/>
  <c r="M66" i="17"/>
  <c r="M48" i="17"/>
  <c r="X86" i="2"/>
  <c r="Y86" i="2" s="1"/>
  <c r="H86" i="17" s="1"/>
  <c r="V86" i="2"/>
  <c r="W86" i="2" s="1"/>
  <c r="K86" i="17" s="1"/>
  <c r="U83" i="2"/>
  <c r="J83" i="17" s="1"/>
  <c r="U85" i="2"/>
  <c r="J85" i="17" s="1"/>
  <c r="R86" i="2"/>
  <c r="S86" i="2" s="1"/>
  <c r="I86" i="17" s="1"/>
  <c r="P86" i="2"/>
  <c r="Q86" i="2" s="1"/>
  <c r="G86" i="17" s="1"/>
  <c r="N86" i="2"/>
  <c r="O86" i="2" s="1"/>
  <c r="F86" i="17" s="1"/>
  <c r="J86" i="2"/>
  <c r="K86" i="2" s="1"/>
  <c r="C86" i="17" s="1"/>
  <c r="M51" i="17"/>
  <c r="H86" i="2"/>
  <c r="I86" i="2" s="1"/>
  <c r="F86" i="2"/>
  <c r="G86" i="2" s="1"/>
  <c r="D86" i="2"/>
  <c r="E86" i="2" s="1"/>
  <c r="N84" i="4"/>
  <c r="N86" i="4"/>
  <c r="F83" i="4"/>
  <c r="E86" i="9"/>
  <c r="E86" i="13"/>
  <c r="E86" i="14"/>
  <c r="F86" i="1"/>
  <c r="G86" i="1" s="1"/>
  <c r="M25" i="17"/>
  <c r="T83" i="4"/>
  <c r="F85" i="4"/>
  <c r="M19" i="17"/>
  <c r="E86" i="12"/>
  <c r="O82" i="1"/>
  <c r="F82" i="16" s="1"/>
  <c r="Q85" i="1"/>
  <c r="G85" i="16" s="1"/>
  <c r="F87" i="2"/>
  <c r="F88" i="2" s="1"/>
  <c r="M32" i="17"/>
  <c r="M44" i="17"/>
  <c r="M50" i="17"/>
  <c r="M56" i="17"/>
  <c r="M68" i="17"/>
  <c r="M74" i="17"/>
  <c r="E81" i="22"/>
  <c r="E84" i="21"/>
  <c r="E85" i="12"/>
  <c r="E85" i="14"/>
  <c r="M75" i="16"/>
  <c r="T86" i="4"/>
  <c r="P86" i="1"/>
  <c r="Q86" i="1" s="1"/>
  <c r="G86" i="16" s="1"/>
  <c r="Y84" i="1"/>
  <c r="H84" i="16" s="1"/>
  <c r="Z86" i="2"/>
  <c r="AA86" i="2" s="1"/>
  <c r="L86" i="17" s="1"/>
  <c r="T87" i="1"/>
  <c r="T88" i="1" s="1"/>
  <c r="R86" i="1"/>
  <c r="S86" i="1" s="1"/>
  <c r="I86" i="16" s="1"/>
  <c r="AA84" i="1"/>
  <c r="L84" i="16" s="1"/>
  <c r="U85" i="1"/>
  <c r="J85" i="16" s="1"/>
  <c r="M9" i="17"/>
  <c r="M39" i="17"/>
  <c r="M57" i="17"/>
  <c r="M75" i="17"/>
  <c r="N82" i="4"/>
  <c r="H85" i="4"/>
  <c r="E81" i="9"/>
  <c r="E85" i="21"/>
  <c r="M63" i="16"/>
  <c r="W83" i="1"/>
  <c r="K83" i="16" s="1"/>
  <c r="M31" i="17"/>
  <c r="R87" i="1"/>
  <c r="R88" i="1" s="1"/>
  <c r="M11" i="16"/>
  <c r="M65" i="16"/>
  <c r="P14" i="17"/>
  <c r="H86" i="4"/>
  <c r="M6" i="16"/>
  <c r="M12" i="16"/>
  <c r="M36" i="16"/>
  <c r="M42" i="16"/>
  <c r="M54" i="16"/>
  <c r="M66" i="16"/>
  <c r="P15" i="17"/>
  <c r="H84" i="4"/>
  <c r="M21" i="16"/>
  <c r="I83" i="2"/>
  <c r="M53" i="16"/>
  <c r="G84" i="1"/>
  <c r="AE87" i="2"/>
  <c r="AE88" i="2" s="1"/>
  <c r="M10" i="17"/>
  <c r="M16" i="17"/>
  <c r="M28" i="17"/>
  <c r="M40" i="17"/>
  <c r="M46" i="17"/>
  <c r="M52" i="17"/>
  <c r="M64" i="17"/>
  <c r="M70" i="17"/>
  <c r="M76" i="17"/>
  <c r="F82" i="3"/>
  <c r="E82" i="9"/>
  <c r="AF86" i="1"/>
  <c r="AF82" i="1"/>
  <c r="M13" i="16"/>
  <c r="M31" i="16"/>
  <c r="M43" i="16"/>
  <c r="M55" i="16"/>
  <c r="M85" i="1"/>
  <c r="E85" i="16" s="1"/>
  <c r="M82" i="2"/>
  <c r="E82" i="17" s="1"/>
  <c r="J83" i="4"/>
  <c r="P86" i="4"/>
  <c r="E83" i="22"/>
  <c r="E86" i="11"/>
  <c r="AC82" i="1"/>
  <c r="D82" i="16" s="1"/>
  <c r="S83" i="1"/>
  <c r="I83" i="16" s="1"/>
  <c r="K84" i="1"/>
  <c r="C84" i="16" s="1"/>
  <c r="M5" i="17"/>
  <c r="M11" i="17"/>
  <c r="M35" i="17"/>
  <c r="AA83" i="2"/>
  <c r="L83" i="17" s="1"/>
  <c r="N83" i="3"/>
  <c r="J86" i="3"/>
  <c r="R86" i="4"/>
  <c r="E83" i="9"/>
  <c r="E81" i="21"/>
  <c r="E84" i="11"/>
  <c r="E82" i="12"/>
  <c r="P82" i="4"/>
  <c r="R82" i="4"/>
  <c r="J85" i="4"/>
  <c r="D86" i="12"/>
  <c r="F82" i="4"/>
  <c r="L83" i="4"/>
  <c r="F84" i="4"/>
  <c r="L85" i="4"/>
  <c r="F86" i="4"/>
  <c r="N83" i="4"/>
  <c r="N85" i="4"/>
  <c r="J82" i="4"/>
  <c r="P83" i="4"/>
  <c r="J84" i="4"/>
  <c r="P85" i="4"/>
  <c r="J86" i="4"/>
  <c r="L82" i="4"/>
  <c r="L84" i="4"/>
  <c r="L86" i="4"/>
  <c r="L82" i="3"/>
  <c r="F83" i="3"/>
  <c r="L84" i="3"/>
  <c r="F85" i="3"/>
  <c r="L86" i="3"/>
  <c r="N82" i="3"/>
  <c r="N84" i="3"/>
  <c r="N86" i="3"/>
  <c r="P82" i="3"/>
  <c r="J83" i="3"/>
  <c r="P84" i="3"/>
  <c r="J85" i="3"/>
  <c r="P86" i="3"/>
  <c r="L83" i="3"/>
  <c r="L85" i="3"/>
  <c r="P79" i="17"/>
  <c r="N79" i="17"/>
  <c r="P55" i="17"/>
  <c r="N55" i="17"/>
  <c r="N38" i="17"/>
  <c r="P38" i="17"/>
  <c r="N62" i="17"/>
  <c r="P62" i="17"/>
  <c r="N9" i="17"/>
  <c r="P9" i="17"/>
  <c r="P66" i="17"/>
  <c r="N66" i="17"/>
  <c r="P70" i="17"/>
  <c r="N70" i="17"/>
  <c r="N74" i="17"/>
  <c r="P74" i="17"/>
  <c r="P78" i="17"/>
  <c r="N78" i="17"/>
  <c r="R87" i="2"/>
  <c r="R88" i="2" s="1"/>
  <c r="J3" i="17"/>
  <c r="T87" i="2"/>
  <c r="T88" i="2" s="1"/>
  <c r="P28" i="17"/>
  <c r="N28" i="17"/>
  <c r="P54" i="17"/>
  <c r="N54" i="17"/>
  <c r="Z87" i="2"/>
  <c r="Z88" i="2" s="1"/>
  <c r="L3" i="17"/>
  <c r="M13" i="17"/>
  <c r="M22" i="17"/>
  <c r="M29" i="17"/>
  <c r="N32" i="17"/>
  <c r="P32" i="17"/>
  <c r="P39" i="17"/>
  <c r="N39" i="17"/>
  <c r="M63" i="17"/>
  <c r="M69" i="17"/>
  <c r="P35" i="17"/>
  <c r="N35" i="17"/>
  <c r="P5" i="17"/>
  <c r="N5" i="17"/>
  <c r="P43" i="17"/>
  <c r="N43" i="17"/>
  <c r="P51" i="17"/>
  <c r="N51" i="17"/>
  <c r="P67" i="17"/>
  <c r="N67" i="17"/>
  <c r="P71" i="17"/>
  <c r="N71" i="17"/>
  <c r="P75" i="17"/>
  <c r="N75" i="17"/>
  <c r="P8" i="17"/>
  <c r="N8" i="17"/>
  <c r="P31" i="17"/>
  <c r="N31" i="17"/>
  <c r="M26" i="17"/>
  <c r="M33" i="17"/>
  <c r="P36" i="17"/>
  <c r="N36" i="17"/>
  <c r="P7" i="17"/>
  <c r="N7" i="17"/>
  <c r="P21" i="17"/>
  <c r="N21" i="17"/>
  <c r="J87" i="2"/>
  <c r="J88" i="2" s="1"/>
  <c r="P46" i="17"/>
  <c r="N46" i="17"/>
  <c r="P58" i="17"/>
  <c r="N58" i="17"/>
  <c r="P25" i="17"/>
  <c r="N25" i="17"/>
  <c r="D87" i="2"/>
  <c r="D88" i="2" s="1"/>
  <c r="P19" i="17"/>
  <c r="N19" i="17"/>
  <c r="P29" i="17"/>
  <c r="N29" i="17"/>
  <c r="N26" i="17"/>
  <c r="P26" i="17"/>
  <c r="P33" i="17"/>
  <c r="N33" i="17"/>
  <c r="M80" i="17"/>
  <c r="W82" i="2"/>
  <c r="K82" i="17" s="1"/>
  <c r="K82" i="2"/>
  <c r="C82" i="17" s="1"/>
  <c r="U82" i="2"/>
  <c r="J82" i="17" s="1"/>
  <c r="I82" i="2"/>
  <c r="AC82" i="2"/>
  <c r="D82" i="17" s="1"/>
  <c r="Q82" i="2"/>
  <c r="G82" i="17" s="1"/>
  <c r="E82" i="2"/>
  <c r="S82" i="2"/>
  <c r="I82" i="17" s="1"/>
  <c r="P4" i="17"/>
  <c r="N4" i="17"/>
  <c r="P18" i="17"/>
  <c r="N18" i="17"/>
  <c r="AB87" i="2"/>
  <c r="AB88" i="2" s="1"/>
  <c r="M8" i="17"/>
  <c r="P13" i="17"/>
  <c r="N13" i="17"/>
  <c r="P47" i="17"/>
  <c r="N47" i="17"/>
  <c r="P59" i="17"/>
  <c r="N59" i="17"/>
  <c r="P63" i="17"/>
  <c r="N63" i="17"/>
  <c r="H87" i="2"/>
  <c r="H88" i="2" s="1"/>
  <c r="M6" i="17"/>
  <c r="P11" i="17"/>
  <c r="N11" i="17"/>
  <c r="M14" i="17"/>
  <c r="M17" i="17"/>
  <c r="M20" i="17"/>
  <c r="M37" i="17"/>
  <c r="P40" i="17"/>
  <c r="N40" i="17"/>
  <c r="N44" i="17"/>
  <c r="P44" i="17"/>
  <c r="P48" i="17"/>
  <c r="N48" i="17"/>
  <c r="P52" i="17"/>
  <c r="N52" i="17"/>
  <c r="N56" i="17"/>
  <c r="P56" i="17"/>
  <c r="P60" i="17"/>
  <c r="N60" i="17"/>
  <c r="P64" i="17"/>
  <c r="N64" i="17"/>
  <c r="N68" i="17"/>
  <c r="P68" i="17"/>
  <c r="P72" i="17"/>
  <c r="N72" i="17"/>
  <c r="P76" i="17"/>
  <c r="N76" i="17"/>
  <c r="N80" i="17"/>
  <c r="P80" i="17"/>
  <c r="L87" i="2"/>
  <c r="L88" i="2" s="1"/>
  <c r="P6" i="17"/>
  <c r="N6" i="17"/>
  <c r="N14" i="17"/>
  <c r="N20" i="17"/>
  <c r="P20" i="17"/>
  <c r="P30" i="17"/>
  <c r="N30" i="17"/>
  <c r="P37" i="17"/>
  <c r="N37" i="17"/>
  <c r="M38" i="17"/>
  <c r="G82" i="2"/>
  <c r="P42" i="17"/>
  <c r="N42" i="17"/>
  <c r="N50" i="17"/>
  <c r="P50" i="17"/>
  <c r="P27" i="17"/>
  <c r="N27" i="17"/>
  <c r="P87" i="2"/>
  <c r="P88" i="2" s="1"/>
  <c r="P34" i="17"/>
  <c r="N34" i="17"/>
  <c r="P41" i="17"/>
  <c r="N41" i="17"/>
  <c r="P45" i="17"/>
  <c r="N45" i="17"/>
  <c r="P49" i="17"/>
  <c r="N49" i="17"/>
  <c r="P53" i="17"/>
  <c r="N53" i="17"/>
  <c r="P57" i="17"/>
  <c r="N57" i="17"/>
  <c r="P61" i="17"/>
  <c r="N61" i="17"/>
  <c r="P65" i="17"/>
  <c r="N65" i="17"/>
  <c r="P69" i="17"/>
  <c r="N69" i="17"/>
  <c r="P73" i="17"/>
  <c r="N73" i="17"/>
  <c r="P77" i="17"/>
  <c r="N77" i="17"/>
  <c r="Y82" i="2"/>
  <c r="H82" i="17" s="1"/>
  <c r="M62" i="17"/>
  <c r="X87" i="2"/>
  <c r="X88" i="2" s="1"/>
  <c r="P10" i="17"/>
  <c r="N10" i="17"/>
  <c r="N87" i="2"/>
  <c r="N88" i="2" s="1"/>
  <c r="M12" i="17"/>
  <c r="M7" i="17"/>
  <c r="P12" i="17"/>
  <c r="N12" i="17"/>
  <c r="M15" i="17"/>
  <c r="E83" i="2"/>
  <c r="Q83" i="2"/>
  <c r="G83" i="17" s="1"/>
  <c r="AC83" i="2"/>
  <c r="D83" i="17" s="1"/>
  <c r="K85" i="2"/>
  <c r="C85" i="17" s="1"/>
  <c r="W85" i="2"/>
  <c r="K85" i="17" s="1"/>
  <c r="D3" i="17"/>
  <c r="M3" i="17" s="1"/>
  <c r="P16" i="17"/>
  <c r="N16" i="17"/>
  <c r="M23" i="17"/>
  <c r="G83" i="2"/>
  <c r="S83" i="2"/>
  <c r="I83" i="17" s="1"/>
  <c r="AF83" i="2"/>
  <c r="M85" i="2"/>
  <c r="E85" i="17" s="1"/>
  <c r="Y85" i="2"/>
  <c r="H85" i="17" s="1"/>
  <c r="F3" i="17"/>
  <c r="M18" i="17"/>
  <c r="P23" i="17"/>
  <c r="N23" i="17"/>
  <c r="K84" i="2"/>
  <c r="C84" i="17" s="1"/>
  <c r="W84" i="2"/>
  <c r="K84" i="17" s="1"/>
  <c r="G3" i="17"/>
  <c r="M41" i="17"/>
  <c r="M43" i="17"/>
  <c r="M47" i="17"/>
  <c r="M49" i="17"/>
  <c r="M53" i="17"/>
  <c r="M55" i="17"/>
  <c r="M59" i="17"/>
  <c r="M61" i="17"/>
  <c r="M65" i="17"/>
  <c r="M67" i="17"/>
  <c r="M71" i="17"/>
  <c r="M73" i="17"/>
  <c r="M77" i="17"/>
  <c r="M79" i="17"/>
  <c r="O85" i="2"/>
  <c r="F85" i="17" s="1"/>
  <c r="AA85" i="2"/>
  <c r="L85" i="17" s="1"/>
  <c r="H3" i="17"/>
  <c r="N15" i="17"/>
  <c r="K83" i="2"/>
  <c r="C83" i="17" s="1"/>
  <c r="W83" i="2"/>
  <c r="K83" i="17" s="1"/>
  <c r="E85" i="2"/>
  <c r="Q85" i="2"/>
  <c r="G85" i="17" s="1"/>
  <c r="AC85" i="2"/>
  <c r="D85" i="17" s="1"/>
  <c r="O84" i="2"/>
  <c r="F84" i="17" s="1"/>
  <c r="AA84" i="2"/>
  <c r="L84" i="17" s="1"/>
  <c r="V87" i="2"/>
  <c r="V88" i="2" s="1"/>
  <c r="P22" i="17"/>
  <c r="N22" i="17"/>
  <c r="M83" i="2"/>
  <c r="E83" i="17" s="1"/>
  <c r="Y83" i="2"/>
  <c r="H83" i="17" s="1"/>
  <c r="G85" i="2"/>
  <c r="S85" i="2"/>
  <c r="I85" i="17" s="1"/>
  <c r="AF85" i="2"/>
  <c r="P17" i="17"/>
  <c r="N17" i="17"/>
  <c r="M24" i="17"/>
  <c r="E84" i="2"/>
  <c r="Q84" i="2"/>
  <c r="G84" i="17" s="1"/>
  <c r="P24" i="17"/>
  <c r="N24" i="17"/>
  <c r="M72" i="17"/>
  <c r="M78" i="17"/>
  <c r="O83" i="2"/>
  <c r="F83" i="17" s="1"/>
  <c r="I85" i="2"/>
  <c r="V87" i="1"/>
  <c r="V88" i="1" s="1"/>
  <c r="Q82" i="1"/>
  <c r="G82" i="16" s="1"/>
  <c r="U83" i="1"/>
  <c r="J83" i="16" s="1"/>
  <c r="I84" i="1"/>
  <c r="AC84" i="1"/>
  <c r="D84" i="16" s="1"/>
  <c r="S85" i="1"/>
  <c r="I85" i="16" s="1"/>
  <c r="X87" i="1"/>
  <c r="X88" i="1" s="1"/>
  <c r="S82" i="1"/>
  <c r="I82" i="16" s="1"/>
  <c r="G83" i="1"/>
  <c r="Y83" i="1"/>
  <c r="H83" i="16" s="1"/>
  <c r="M84" i="1"/>
  <c r="E84" i="16" s="1"/>
  <c r="AF84" i="1"/>
  <c r="W85" i="1"/>
  <c r="K85" i="16" s="1"/>
  <c r="U82" i="1"/>
  <c r="J82" i="16" s="1"/>
  <c r="AA83" i="1"/>
  <c r="L83" i="16" s="1"/>
  <c r="AE87" i="1"/>
  <c r="AE88" i="1" s="1"/>
  <c r="W82" i="1"/>
  <c r="K82" i="16" s="1"/>
  <c r="I83" i="1"/>
  <c r="Q84" i="1"/>
  <c r="G84" i="16" s="1"/>
  <c r="E85" i="1"/>
  <c r="Y85" i="1"/>
  <c r="H85" i="16" s="1"/>
  <c r="H87" i="1"/>
  <c r="H88" i="1" s="1"/>
  <c r="E82" i="1"/>
  <c r="Y82" i="1"/>
  <c r="H82" i="16" s="1"/>
  <c r="AC83" i="1"/>
  <c r="D83" i="16" s="1"/>
  <c r="G85" i="1"/>
  <c r="AA85" i="1"/>
  <c r="L85" i="16" s="1"/>
  <c r="AB87" i="1"/>
  <c r="AB88" i="1" s="1"/>
  <c r="Z87" i="1"/>
  <c r="Z88" i="1" s="1"/>
  <c r="AA82" i="1"/>
  <c r="L82" i="16" s="1"/>
  <c r="M83" i="1"/>
  <c r="E83" i="16" s="1"/>
  <c r="AF83" i="1"/>
  <c r="S84" i="1"/>
  <c r="I84" i="16" s="1"/>
  <c r="I85" i="1"/>
  <c r="AC85" i="1"/>
  <c r="D85" i="16" s="1"/>
  <c r="E83" i="1"/>
  <c r="I82" i="1"/>
  <c r="O83" i="1"/>
  <c r="F83" i="16" s="1"/>
  <c r="K85" i="1"/>
  <c r="C85" i="16" s="1"/>
  <c r="AF85" i="1"/>
  <c r="K82" i="1"/>
  <c r="C82" i="16" s="1"/>
  <c r="M82" i="16" s="1"/>
  <c r="E84" i="1"/>
  <c r="P36" i="16"/>
  <c r="AJ36" i="1" s="1"/>
  <c r="AK36" i="1" s="1"/>
  <c r="D87" i="1"/>
  <c r="D88" i="1" s="1"/>
  <c r="F87" i="1"/>
  <c r="F88" i="1" s="1"/>
  <c r="P87" i="1"/>
  <c r="P88" i="1" s="1"/>
  <c r="N4" i="16"/>
  <c r="N22" i="16"/>
  <c r="P58" i="16"/>
  <c r="AJ58" i="1" s="1"/>
  <c r="AK58" i="1" s="1"/>
  <c r="M82" i="1"/>
  <c r="E82" i="16" s="1"/>
  <c r="Q83" i="1"/>
  <c r="G83" i="16" s="1"/>
  <c r="W84" i="1"/>
  <c r="K84" i="16" s="1"/>
  <c r="P5" i="16"/>
  <c r="AJ5" i="1" s="1"/>
  <c r="AK5" i="1" s="1"/>
  <c r="P11" i="16"/>
  <c r="AJ11" i="1" s="1"/>
  <c r="AK11" i="1" s="1"/>
  <c r="P17" i="16"/>
  <c r="AJ17" i="1" s="1"/>
  <c r="AK17" i="1" s="1"/>
  <c r="P23" i="16"/>
  <c r="AJ23" i="1" s="1"/>
  <c r="AK23" i="1" s="1"/>
  <c r="P29" i="16"/>
  <c r="AJ29" i="1" s="1"/>
  <c r="AK29" i="1" s="1"/>
  <c r="P35" i="16"/>
  <c r="AJ35" i="1" s="1"/>
  <c r="AK35" i="1" s="1"/>
  <c r="P41" i="16"/>
  <c r="AJ41" i="1" s="1"/>
  <c r="AK41" i="1" s="1"/>
  <c r="P47" i="16"/>
  <c r="AJ47" i="1" s="1"/>
  <c r="AK47" i="1" s="1"/>
  <c r="P53" i="16"/>
  <c r="AJ53" i="1" s="1"/>
  <c r="AK53" i="1" s="1"/>
  <c r="P59" i="16"/>
  <c r="AJ59" i="1" s="1"/>
  <c r="AK59" i="1" s="1"/>
  <c r="P65" i="16"/>
  <c r="AJ65" i="1" s="1"/>
  <c r="AK65" i="1" s="1"/>
  <c r="N71" i="16"/>
  <c r="N77" i="16"/>
  <c r="P6" i="16"/>
  <c r="AJ6" i="1" s="1"/>
  <c r="AK6" i="1" s="1"/>
  <c r="P12" i="16"/>
  <c r="AJ12" i="1" s="1"/>
  <c r="AK12" i="1" s="1"/>
  <c r="P24" i="16"/>
  <c r="AJ24" i="1" s="1"/>
  <c r="AK24" i="1" s="1"/>
  <c r="P30" i="16"/>
  <c r="AJ30" i="1" s="1"/>
  <c r="AK30" i="1" s="1"/>
  <c r="P42" i="16"/>
  <c r="AJ42" i="1" s="1"/>
  <c r="AK42" i="1" s="1"/>
  <c r="P48" i="16"/>
  <c r="AJ48" i="1" s="1"/>
  <c r="AK48" i="1" s="1"/>
  <c r="P54" i="16"/>
  <c r="AJ54" i="1" s="1"/>
  <c r="AK54" i="1" s="1"/>
  <c r="P60" i="16"/>
  <c r="AJ60" i="1" s="1"/>
  <c r="AK60" i="1" s="1"/>
  <c r="P66" i="16"/>
  <c r="AJ66" i="1" s="1"/>
  <c r="AK66" i="1" s="1"/>
  <c r="P71" i="16"/>
  <c r="AJ71" i="1" s="1"/>
  <c r="AK71" i="1" s="1"/>
  <c r="P72" i="16"/>
  <c r="AJ72" i="1" s="1"/>
  <c r="AK72" i="1" s="1"/>
  <c r="P77" i="16"/>
  <c r="AJ77" i="1" s="1"/>
  <c r="AK77" i="1" s="1"/>
  <c r="P78" i="16"/>
  <c r="AJ78" i="1" s="1"/>
  <c r="AK78" i="1" s="1"/>
  <c r="P7" i="16"/>
  <c r="AJ7" i="1" s="1"/>
  <c r="AK7" i="1" s="1"/>
  <c r="N7" i="16"/>
  <c r="P13" i="16"/>
  <c r="AJ13" i="1" s="1"/>
  <c r="AK13" i="1" s="1"/>
  <c r="N13" i="16"/>
  <c r="P19" i="16"/>
  <c r="AJ19" i="1" s="1"/>
  <c r="AK19" i="1" s="1"/>
  <c r="N19" i="16"/>
  <c r="P25" i="16"/>
  <c r="AJ25" i="1" s="1"/>
  <c r="AK25" i="1" s="1"/>
  <c r="N25" i="16"/>
  <c r="P31" i="16"/>
  <c r="AJ31" i="1" s="1"/>
  <c r="AK31" i="1" s="1"/>
  <c r="N31" i="16"/>
  <c r="P37" i="16"/>
  <c r="AJ37" i="1" s="1"/>
  <c r="AK37" i="1" s="1"/>
  <c r="N37" i="16"/>
  <c r="P43" i="16"/>
  <c r="AJ43" i="1" s="1"/>
  <c r="AK43" i="1" s="1"/>
  <c r="N43" i="16"/>
  <c r="P49" i="16"/>
  <c r="AJ49" i="1" s="1"/>
  <c r="AK49" i="1" s="1"/>
  <c r="N49" i="16"/>
  <c r="P55" i="16"/>
  <c r="AJ55" i="1" s="1"/>
  <c r="AK55" i="1" s="1"/>
  <c r="N55" i="16"/>
  <c r="P61" i="16"/>
  <c r="AJ61" i="1" s="1"/>
  <c r="AK61" i="1" s="1"/>
  <c r="N61" i="16"/>
  <c r="P67" i="16"/>
  <c r="AJ67" i="1" s="1"/>
  <c r="AK67" i="1" s="1"/>
  <c r="N67" i="16"/>
  <c r="P73" i="16"/>
  <c r="AJ73" i="1" s="1"/>
  <c r="AK73" i="1" s="1"/>
  <c r="P79" i="16"/>
  <c r="AJ79" i="1" s="1"/>
  <c r="AK79" i="1" s="1"/>
  <c r="P8" i="16"/>
  <c r="AJ8" i="1" s="1"/>
  <c r="AK8" i="1" s="1"/>
  <c r="N8" i="16"/>
  <c r="P14" i="16"/>
  <c r="AJ14" i="1" s="1"/>
  <c r="AK14" i="1" s="1"/>
  <c r="N14" i="16"/>
  <c r="P20" i="16"/>
  <c r="AJ20" i="1" s="1"/>
  <c r="AK20" i="1" s="1"/>
  <c r="N20" i="16"/>
  <c r="P26" i="16"/>
  <c r="AJ26" i="1" s="1"/>
  <c r="AK26" i="1" s="1"/>
  <c r="P32" i="16"/>
  <c r="AJ32" i="1" s="1"/>
  <c r="AK32" i="1" s="1"/>
  <c r="N32" i="16"/>
  <c r="P38" i="16"/>
  <c r="AJ38" i="1" s="1"/>
  <c r="AK38" i="1" s="1"/>
  <c r="N38" i="16"/>
  <c r="P44" i="16"/>
  <c r="AJ44" i="1" s="1"/>
  <c r="AK44" i="1" s="1"/>
  <c r="N44" i="16"/>
  <c r="P50" i="16"/>
  <c r="AJ50" i="1" s="1"/>
  <c r="AK50" i="1" s="1"/>
  <c r="N50" i="16"/>
  <c r="P56" i="16"/>
  <c r="AJ56" i="1" s="1"/>
  <c r="AK56" i="1" s="1"/>
  <c r="N56" i="16"/>
  <c r="P62" i="16"/>
  <c r="AJ62" i="1" s="1"/>
  <c r="AK62" i="1" s="1"/>
  <c r="N62" i="16"/>
  <c r="P68" i="16"/>
  <c r="AJ68" i="1" s="1"/>
  <c r="AK68" i="1" s="1"/>
  <c r="N68" i="16"/>
  <c r="P74" i="16"/>
  <c r="AJ74" i="1" s="1"/>
  <c r="AK74" i="1" s="1"/>
  <c r="N74" i="16"/>
  <c r="P80" i="16"/>
  <c r="AJ80" i="1" s="1"/>
  <c r="AK80" i="1" s="1"/>
  <c r="N80" i="16"/>
  <c r="P9" i="16"/>
  <c r="AJ9" i="1" s="1"/>
  <c r="AK9" i="1" s="1"/>
  <c r="P15" i="16"/>
  <c r="AJ15" i="1" s="1"/>
  <c r="AK15" i="1" s="1"/>
  <c r="P21" i="16"/>
  <c r="AJ21" i="1" s="1"/>
  <c r="AK21" i="1" s="1"/>
  <c r="P27" i="16"/>
  <c r="AJ27" i="1" s="1"/>
  <c r="AK27" i="1" s="1"/>
  <c r="P33" i="16"/>
  <c r="AJ33" i="1" s="1"/>
  <c r="AK33" i="1" s="1"/>
  <c r="P39" i="16"/>
  <c r="AJ39" i="1" s="1"/>
  <c r="AK39" i="1" s="1"/>
  <c r="P45" i="16"/>
  <c r="AJ45" i="1" s="1"/>
  <c r="AK45" i="1" s="1"/>
  <c r="P51" i="16"/>
  <c r="AJ51" i="1" s="1"/>
  <c r="AK51" i="1" s="1"/>
  <c r="P57" i="16"/>
  <c r="AJ57" i="1" s="1"/>
  <c r="AK57" i="1" s="1"/>
  <c r="P63" i="16"/>
  <c r="AJ63" i="1" s="1"/>
  <c r="AK63" i="1" s="1"/>
  <c r="P69" i="16"/>
  <c r="AJ69" i="1" s="1"/>
  <c r="AK69" i="1" s="1"/>
  <c r="P75" i="16"/>
  <c r="AJ75" i="1" s="1"/>
  <c r="AK75" i="1" s="1"/>
  <c r="N9" i="16"/>
  <c r="N15" i="16"/>
  <c r="N28" i="16"/>
  <c r="N40" i="16"/>
  <c r="N46" i="16"/>
  <c r="N52" i="16"/>
  <c r="N64" i="16"/>
  <c r="N70" i="16"/>
  <c r="N76" i="16"/>
  <c r="N16" i="16"/>
  <c r="N34" i="16"/>
  <c r="P4" i="16"/>
  <c r="AJ4" i="1" s="1"/>
  <c r="AK4" i="1" s="1"/>
  <c r="P10" i="16"/>
  <c r="AJ10" i="1" s="1"/>
  <c r="AK10" i="1" s="1"/>
  <c r="P16" i="16"/>
  <c r="AJ16" i="1" s="1"/>
  <c r="AK16" i="1" s="1"/>
  <c r="P22" i="16"/>
  <c r="AJ22" i="1" s="1"/>
  <c r="AK22" i="1" s="1"/>
  <c r="N26" i="16"/>
  <c r="P34" i="16"/>
  <c r="AJ34" i="1" s="1"/>
  <c r="AK34" i="1" s="1"/>
  <c r="P40" i="16"/>
  <c r="AJ40" i="1" s="1"/>
  <c r="AK40" i="1" s="1"/>
  <c r="P52" i="16"/>
  <c r="AJ52" i="1" s="1"/>
  <c r="AK52" i="1" s="1"/>
  <c r="P70" i="16"/>
  <c r="AJ70" i="1" s="1"/>
  <c r="AK70" i="1" s="1"/>
  <c r="N73" i="16"/>
  <c r="P76" i="16"/>
  <c r="AJ76" i="1" s="1"/>
  <c r="AK76" i="1" s="1"/>
  <c r="N79" i="16"/>
  <c r="H3" i="16"/>
  <c r="P3" i="16" s="1"/>
  <c r="L5" i="16"/>
  <c r="N5" i="16" s="1"/>
  <c r="P28" i="16"/>
  <c r="AJ28" i="1" s="1"/>
  <c r="AK28" i="1" s="1"/>
  <c r="P64" i="16"/>
  <c r="AJ64" i="1" s="1"/>
  <c r="AK64" i="1" s="1"/>
  <c r="G82" i="1"/>
  <c r="J86" i="1"/>
  <c r="K86" i="1" s="1"/>
  <c r="C86" i="16" s="1"/>
  <c r="V86" i="1"/>
  <c r="W86" i="1" s="1"/>
  <c r="K86" i="16" s="1"/>
  <c r="I3" i="16"/>
  <c r="M34" i="16"/>
  <c r="M52" i="16"/>
  <c r="M70" i="16"/>
  <c r="P18" i="16"/>
  <c r="AJ18" i="1" s="1"/>
  <c r="AK18" i="1" s="1"/>
  <c r="J3" i="16"/>
  <c r="M16" i="16"/>
  <c r="N10" i="16"/>
  <c r="P46" i="16"/>
  <c r="AJ46" i="1" s="1"/>
  <c r="AK46" i="1" s="1"/>
  <c r="L86" i="1"/>
  <c r="M86" i="1" s="1"/>
  <c r="E86" i="16" s="1"/>
  <c r="X86" i="1"/>
  <c r="Y86" i="1" s="1"/>
  <c r="H86" i="16" s="1"/>
  <c r="J87" i="1"/>
  <c r="J88" i="1" s="1"/>
  <c r="K3" i="16"/>
  <c r="L87" i="1"/>
  <c r="L88" i="1" s="1"/>
  <c r="M76" i="16"/>
  <c r="N86" i="1"/>
  <c r="O86" i="1" s="1"/>
  <c r="F86" i="16" s="1"/>
  <c r="Z86" i="1"/>
  <c r="N87" i="1"/>
  <c r="N88" i="1" s="1"/>
  <c r="M40" i="16"/>
  <c r="M58" i="16"/>
  <c r="M4" i="16"/>
  <c r="M22" i="16"/>
  <c r="M28" i="16"/>
  <c r="M46" i="16"/>
  <c r="M64" i="16"/>
  <c r="K83" i="1"/>
  <c r="C83" i="16" s="1"/>
  <c r="M10" i="16"/>
  <c r="N21" i="16"/>
  <c r="N27" i="16"/>
  <c r="N33" i="16"/>
  <c r="N39" i="16"/>
  <c r="N45" i="16"/>
  <c r="N51" i="16"/>
  <c r="N57" i="16"/>
  <c r="N63" i="16"/>
  <c r="N69" i="16"/>
  <c r="N75" i="16"/>
  <c r="N58" i="16"/>
  <c r="N11" i="16"/>
  <c r="N17" i="16"/>
  <c r="N23" i="16"/>
  <c r="N29" i="16"/>
  <c r="N35" i="16"/>
  <c r="N41" i="16"/>
  <c r="N47" i="16"/>
  <c r="N53" i="16"/>
  <c r="N59" i="16"/>
  <c r="N65" i="16"/>
  <c r="N6" i="16"/>
  <c r="N12" i="16"/>
  <c r="N18" i="16"/>
  <c r="N24" i="16"/>
  <c r="N30" i="16"/>
  <c r="N36" i="16"/>
  <c r="N42" i="16"/>
  <c r="N48" i="16"/>
  <c r="N54" i="16"/>
  <c r="N60" i="16"/>
  <c r="N66" i="16"/>
  <c r="N72" i="16"/>
  <c r="N78" i="16"/>
  <c r="O45" i="16" l="1"/>
  <c r="AH45" i="1" s="1"/>
  <c r="AI45" i="1" s="1"/>
  <c r="O39" i="16"/>
  <c r="AH39" i="1" s="1"/>
  <c r="AI39" i="1" s="1"/>
  <c r="O68" i="16"/>
  <c r="AH68" i="1" s="1"/>
  <c r="AI68" i="1" s="1"/>
  <c r="O32" i="16"/>
  <c r="AH32" i="1" s="1"/>
  <c r="AI32" i="1" s="1"/>
  <c r="O62" i="16"/>
  <c r="AH62" i="1" s="1"/>
  <c r="AI62" i="1" s="1"/>
  <c r="O51" i="16"/>
  <c r="AH51" i="1" s="1"/>
  <c r="AI51" i="1" s="1"/>
  <c r="O38" i="16"/>
  <c r="AH38" i="1" s="1"/>
  <c r="AI38" i="1" s="1"/>
  <c r="O78" i="16"/>
  <c r="AH78" i="1" s="1"/>
  <c r="AI78" i="1" s="1"/>
  <c r="O18" i="16"/>
  <c r="AH18" i="1" s="1"/>
  <c r="AI18" i="1" s="1"/>
  <c r="O57" i="16"/>
  <c r="AH57" i="1" s="1"/>
  <c r="AI57" i="1" s="1"/>
  <c r="O69" i="16"/>
  <c r="AH69" i="1" s="1"/>
  <c r="AI69" i="1" s="1"/>
  <c r="O44" i="16"/>
  <c r="AH44" i="1" s="1"/>
  <c r="AI44" i="1" s="1"/>
  <c r="O20" i="16"/>
  <c r="AH20" i="1" s="1"/>
  <c r="AI20" i="1" s="1"/>
  <c r="O14" i="16"/>
  <c r="AH14" i="1" s="1"/>
  <c r="AI14" i="1" s="1"/>
  <c r="O7" i="16"/>
  <c r="AH7" i="1" s="1"/>
  <c r="AI7" i="1" s="1"/>
  <c r="AJ64" i="2"/>
  <c r="AK64" i="2" s="1"/>
  <c r="AJ40" i="2"/>
  <c r="AK40" i="2" s="1"/>
  <c r="AJ59" i="2"/>
  <c r="AK59" i="2" s="1"/>
  <c r="AJ8" i="2"/>
  <c r="AK8" i="2" s="1"/>
  <c r="AJ5" i="2"/>
  <c r="AK5" i="2" s="1"/>
  <c r="AJ55" i="2"/>
  <c r="AK55" i="2" s="1"/>
  <c r="AJ79" i="2"/>
  <c r="AK79" i="2" s="1"/>
  <c r="AJ69" i="2"/>
  <c r="AK69" i="2" s="1"/>
  <c r="AJ45" i="2"/>
  <c r="AK45" i="2" s="1"/>
  <c r="AJ80" i="2"/>
  <c r="AK80" i="2" s="1"/>
  <c r="AJ56" i="2"/>
  <c r="AK56" i="2" s="1"/>
  <c r="AJ19" i="2"/>
  <c r="AK19" i="2" s="1"/>
  <c r="AJ7" i="2"/>
  <c r="AK7" i="2" s="1"/>
  <c r="AJ54" i="2"/>
  <c r="AK54" i="2" s="1"/>
  <c r="AJ12" i="2"/>
  <c r="AK12" i="2" s="1"/>
  <c r="AJ17" i="2"/>
  <c r="AK17" i="2" s="1"/>
  <c r="AJ16" i="2"/>
  <c r="AK16" i="2" s="1"/>
  <c r="AJ13" i="2"/>
  <c r="AK13" i="2" s="1"/>
  <c r="AJ71" i="2"/>
  <c r="AK71" i="2" s="1"/>
  <c r="AJ66" i="2"/>
  <c r="AK66" i="2" s="1"/>
  <c r="AJ14" i="2"/>
  <c r="AK14" i="2" s="1"/>
  <c r="AJ65" i="2"/>
  <c r="AK65" i="2" s="1"/>
  <c r="AJ41" i="2"/>
  <c r="AK41" i="2" s="1"/>
  <c r="AJ28" i="2"/>
  <c r="AK28" i="2" s="1"/>
  <c r="AJ9" i="2"/>
  <c r="AK9" i="2" s="1"/>
  <c r="AJ49" i="2"/>
  <c r="AK49" i="2" s="1"/>
  <c r="AJ29" i="2"/>
  <c r="AK29" i="2" s="1"/>
  <c r="AJ47" i="2"/>
  <c r="AK47" i="2" s="1"/>
  <c r="AJ35" i="2"/>
  <c r="AK35" i="2" s="1"/>
  <c r="AJ70" i="2"/>
  <c r="AK70" i="2" s="1"/>
  <c r="AJ23" i="2"/>
  <c r="AK23" i="2" s="1"/>
  <c r="AJ10" i="2"/>
  <c r="AK10" i="2" s="1"/>
  <c r="AJ37" i="2"/>
  <c r="AK37" i="2" s="1"/>
  <c r="AJ76" i="2"/>
  <c r="AK76" i="2" s="1"/>
  <c r="AJ52" i="2"/>
  <c r="AK52" i="2" s="1"/>
  <c r="AJ11" i="2"/>
  <c r="AK11" i="2" s="1"/>
  <c r="AJ25" i="2"/>
  <c r="AK25" i="2" s="1"/>
  <c r="AJ36" i="2"/>
  <c r="AK36" i="2" s="1"/>
  <c r="AJ67" i="2"/>
  <c r="AK67" i="2" s="1"/>
  <c r="AJ39" i="2"/>
  <c r="AK39" i="2" s="1"/>
  <c r="AJ60" i="2"/>
  <c r="AK60" i="2" s="1"/>
  <c r="AJ61" i="2"/>
  <c r="AK61" i="2" s="1"/>
  <c r="AJ34" i="2"/>
  <c r="AK34" i="2" s="1"/>
  <c r="AJ32" i="2"/>
  <c r="AK32" i="2" s="1"/>
  <c r="AJ62" i="2"/>
  <c r="AK62" i="2" s="1"/>
  <c r="AJ73" i="2"/>
  <c r="AK73" i="2" s="1"/>
  <c r="AJ30" i="2"/>
  <c r="AK30" i="2" s="1"/>
  <c r="AJ72" i="2"/>
  <c r="AK72" i="2" s="1"/>
  <c r="AJ48" i="2"/>
  <c r="AK48" i="2" s="1"/>
  <c r="AJ18" i="2"/>
  <c r="AK18" i="2" s="1"/>
  <c r="AJ58" i="2"/>
  <c r="AK58" i="2" s="1"/>
  <c r="AJ51" i="2"/>
  <c r="AK51" i="2" s="1"/>
  <c r="AJ15" i="2"/>
  <c r="AK15" i="2" s="1"/>
  <c r="AJ6" i="2"/>
  <c r="AK6" i="2" s="1"/>
  <c r="AJ57" i="2"/>
  <c r="AK57" i="2" s="1"/>
  <c r="AJ20" i="2"/>
  <c r="AK20" i="2" s="1"/>
  <c r="AJ68" i="2"/>
  <c r="AK68" i="2" s="1"/>
  <c r="AJ44" i="2"/>
  <c r="AK44" i="2" s="1"/>
  <c r="AJ33" i="2"/>
  <c r="AK33" i="2" s="1"/>
  <c r="AJ38" i="2"/>
  <c r="AK38" i="2" s="1"/>
  <c r="AJ21" i="2"/>
  <c r="AK21" i="2" s="1"/>
  <c r="AJ27" i="2"/>
  <c r="AK27" i="2" s="1"/>
  <c r="AJ63" i="2"/>
  <c r="AK63" i="2" s="1"/>
  <c r="AJ4" i="2"/>
  <c r="AK4" i="2" s="1"/>
  <c r="AJ26" i="2"/>
  <c r="AK26" i="2" s="1"/>
  <c r="AJ46" i="2"/>
  <c r="AK46" i="2" s="1"/>
  <c r="AJ31" i="2"/>
  <c r="AK31" i="2" s="1"/>
  <c r="AJ43" i="2"/>
  <c r="AK43" i="2" s="1"/>
  <c r="AJ78" i="2"/>
  <c r="AK78" i="2" s="1"/>
  <c r="AJ42" i="2"/>
  <c r="AK42" i="2" s="1"/>
  <c r="AJ75" i="2"/>
  <c r="AK75" i="2" s="1"/>
  <c r="AJ3" i="1"/>
  <c r="AK3" i="1" s="1"/>
  <c r="AJ24" i="2"/>
  <c r="AK24" i="2" s="1"/>
  <c r="AJ22" i="2"/>
  <c r="AK22" i="2" s="1"/>
  <c r="AJ77" i="2"/>
  <c r="AK77" i="2" s="1"/>
  <c r="AJ53" i="2"/>
  <c r="AK53" i="2" s="1"/>
  <c r="AJ50" i="2"/>
  <c r="AK50" i="2" s="1"/>
  <c r="AJ74" i="2"/>
  <c r="AK74" i="2" s="1"/>
  <c r="O15" i="16"/>
  <c r="AH15" i="1" s="1"/>
  <c r="AI15" i="1" s="1"/>
  <c r="O47" i="16"/>
  <c r="AH47" i="1" s="1"/>
  <c r="AI47" i="1" s="1"/>
  <c r="O23" i="16"/>
  <c r="AH23" i="1" s="1"/>
  <c r="AI23" i="1" s="1"/>
  <c r="O27" i="16"/>
  <c r="AH27" i="1" s="1"/>
  <c r="AI27" i="1" s="1"/>
  <c r="O67" i="16"/>
  <c r="AH67" i="1" s="1"/>
  <c r="AI67" i="1" s="1"/>
  <c r="O19" i="16"/>
  <c r="AH19" i="1" s="1"/>
  <c r="AI19" i="1" s="1"/>
  <c r="O79" i="16"/>
  <c r="AH79" i="1" s="1"/>
  <c r="AI79" i="1" s="1"/>
  <c r="O37" i="16"/>
  <c r="AH37" i="1" s="1"/>
  <c r="AI37" i="1" s="1"/>
  <c r="O73" i="16"/>
  <c r="AH73" i="1" s="1"/>
  <c r="AI73" i="1" s="1"/>
  <c r="O61" i="16"/>
  <c r="AH61" i="1" s="1"/>
  <c r="AI61" i="1" s="1"/>
  <c r="O59" i="16"/>
  <c r="AH59" i="1" s="1"/>
  <c r="AI59" i="1" s="1"/>
  <c r="O26" i="16"/>
  <c r="AH26" i="1" s="1"/>
  <c r="AI26" i="1" s="1"/>
  <c r="O48" i="16"/>
  <c r="AH48" i="1" s="1"/>
  <c r="AI48" i="1" s="1"/>
  <c r="O50" i="16"/>
  <c r="AH50" i="1" s="1"/>
  <c r="AI50" i="1" s="1"/>
  <c r="O5" i="16"/>
  <c r="AH5" i="1" s="1"/>
  <c r="AI5" i="1" s="1"/>
  <c r="O29" i="16"/>
  <c r="AH29" i="1" s="1"/>
  <c r="AI29" i="1" s="1"/>
  <c r="O8" i="16"/>
  <c r="AH8" i="1" s="1"/>
  <c r="AI8" i="1" s="1"/>
  <c r="O17" i="16"/>
  <c r="AH17" i="1" s="1"/>
  <c r="AI17" i="1" s="1"/>
  <c r="O74" i="16"/>
  <c r="AH74" i="1" s="1"/>
  <c r="AI74" i="1" s="1"/>
  <c r="O71" i="16"/>
  <c r="AH71" i="1" s="1"/>
  <c r="AI71" i="1" s="1"/>
  <c r="M86" i="16"/>
  <c r="O49" i="16"/>
  <c r="AH49" i="1" s="1"/>
  <c r="AI49" i="1" s="1"/>
  <c r="O60" i="16"/>
  <c r="AH60" i="1" s="1"/>
  <c r="AI60" i="1" s="1"/>
  <c r="O35" i="16"/>
  <c r="AH35" i="1" s="1"/>
  <c r="AI35" i="1" s="1"/>
  <c r="O30" i="16"/>
  <c r="AH30" i="1" s="1"/>
  <c r="AI30" i="1" s="1"/>
  <c r="O77" i="16"/>
  <c r="AH77" i="1" s="1"/>
  <c r="AI77" i="1" s="1"/>
  <c r="M84" i="16"/>
  <c r="O24" i="16"/>
  <c r="AH24" i="1" s="1"/>
  <c r="AI24" i="1" s="1"/>
  <c r="M85" i="16"/>
  <c r="O36" i="17"/>
  <c r="AH36" i="2" s="1"/>
  <c r="O34" i="17"/>
  <c r="AH34" i="2" s="1"/>
  <c r="O60" i="17"/>
  <c r="AH60" i="2" s="1"/>
  <c r="O30" i="17"/>
  <c r="AH30" i="2" s="1"/>
  <c r="O80" i="16"/>
  <c r="AH80" i="1" s="1"/>
  <c r="AI80" i="1" s="1"/>
  <c r="O9" i="16"/>
  <c r="AH9" i="1" s="1"/>
  <c r="AI9" i="1" s="1"/>
  <c r="O53" i="16"/>
  <c r="AH53" i="1" s="1"/>
  <c r="AI53" i="1" s="1"/>
  <c r="O33" i="16"/>
  <c r="AH33" i="1" s="1"/>
  <c r="AI33" i="1" s="1"/>
  <c r="O56" i="16"/>
  <c r="AH56" i="1" s="1"/>
  <c r="AI56" i="1" s="1"/>
  <c r="O25" i="16"/>
  <c r="AH25" i="1" s="1"/>
  <c r="AI25" i="1" s="1"/>
  <c r="O41" i="16"/>
  <c r="AH41" i="1" s="1"/>
  <c r="AI41" i="1" s="1"/>
  <c r="O72" i="16"/>
  <c r="AH72" i="1" s="1"/>
  <c r="AI72" i="1" s="1"/>
  <c r="M83" i="16"/>
  <c r="O27" i="17"/>
  <c r="AH27" i="2" s="1"/>
  <c r="O54" i="17"/>
  <c r="AH54" i="2" s="1"/>
  <c r="O4" i="17"/>
  <c r="AH4" i="2" s="1"/>
  <c r="O31" i="16"/>
  <c r="AH31" i="1" s="1"/>
  <c r="AI31" i="1" s="1"/>
  <c r="AA86" i="1"/>
  <c r="L86" i="16" s="1"/>
  <c r="N86" i="16" s="1"/>
  <c r="O31" i="17"/>
  <c r="AH31" i="2" s="1"/>
  <c r="O47" i="17"/>
  <c r="AH47" i="2" s="1"/>
  <c r="O35" i="17"/>
  <c r="AH35" i="2" s="1"/>
  <c r="M84" i="17"/>
  <c r="O21" i="17"/>
  <c r="AH21" i="2" s="1"/>
  <c r="O45" i="17"/>
  <c r="AH45" i="2" s="1"/>
  <c r="O38" i="17"/>
  <c r="AH38" i="2" s="1"/>
  <c r="O62" i="17"/>
  <c r="AH62" i="2" s="1"/>
  <c r="O11" i="17"/>
  <c r="AH11" i="2" s="1"/>
  <c r="O51" i="17"/>
  <c r="AH51" i="2" s="1"/>
  <c r="O28" i="17"/>
  <c r="AH28" i="2" s="1"/>
  <c r="O56" i="17"/>
  <c r="AH56" i="2" s="1"/>
  <c r="O42" i="17"/>
  <c r="AH42" i="2" s="1"/>
  <c r="O21" i="16"/>
  <c r="AH21" i="1" s="1"/>
  <c r="AI21" i="1" s="1"/>
  <c r="O55" i="17"/>
  <c r="AH55" i="2" s="1"/>
  <c r="O66" i="17"/>
  <c r="AH66" i="2" s="1"/>
  <c r="O46" i="16"/>
  <c r="AH46" i="1" s="1"/>
  <c r="AI46" i="1" s="1"/>
  <c r="O11" i="16"/>
  <c r="AH11" i="1" s="1"/>
  <c r="AI11" i="1" s="1"/>
  <c r="O55" i="16"/>
  <c r="AH55" i="1" s="1"/>
  <c r="AI55" i="1" s="1"/>
  <c r="O43" i="16"/>
  <c r="AH43" i="1" s="1"/>
  <c r="AI43" i="1" s="1"/>
  <c r="O65" i="16"/>
  <c r="AH65" i="1" s="1"/>
  <c r="AI65" i="1" s="1"/>
  <c r="N82" i="16"/>
  <c r="O82" i="16" s="1"/>
  <c r="AH82" i="1" s="1"/>
  <c r="AI82" i="1" s="1"/>
  <c r="P82" i="16"/>
  <c r="AJ82" i="1" s="1"/>
  <c r="AK82" i="1" s="1"/>
  <c r="P83" i="16"/>
  <c r="AJ83" i="1" s="1"/>
  <c r="AK83" i="1" s="1"/>
  <c r="O22" i="16"/>
  <c r="AH22" i="1" s="1"/>
  <c r="AI22" i="1" s="1"/>
  <c r="P85" i="16"/>
  <c r="AJ85" i="1" s="1"/>
  <c r="AK85" i="1" s="1"/>
  <c r="O40" i="16"/>
  <c r="AH40" i="1" s="1"/>
  <c r="AI40" i="1" s="1"/>
  <c r="O42" i="16"/>
  <c r="AH42" i="1" s="1"/>
  <c r="AI42" i="1" s="1"/>
  <c r="O58" i="16"/>
  <c r="AH58" i="1" s="1"/>
  <c r="AI58" i="1" s="1"/>
  <c r="O75" i="16"/>
  <c r="AH75" i="1" s="1"/>
  <c r="AI75" i="1" s="1"/>
  <c r="O63" i="16"/>
  <c r="AH63" i="1" s="1"/>
  <c r="AI63" i="1" s="1"/>
  <c r="O54" i="16"/>
  <c r="AH54" i="1" s="1"/>
  <c r="AI54" i="1" s="1"/>
  <c r="O12" i="16"/>
  <c r="AH12" i="1" s="1"/>
  <c r="AI12" i="1" s="1"/>
  <c r="O6" i="16"/>
  <c r="AH6" i="1" s="1"/>
  <c r="AI6" i="1" s="1"/>
  <c r="O66" i="16"/>
  <c r="AH66" i="1" s="1"/>
  <c r="AI66" i="1" s="1"/>
  <c r="O52" i="17"/>
  <c r="AH52" i="2" s="1"/>
  <c r="O57" i="17"/>
  <c r="AH57" i="2" s="1"/>
  <c r="O58" i="17"/>
  <c r="AH58" i="2" s="1"/>
  <c r="O5" i="17"/>
  <c r="AH5" i="2" s="1"/>
  <c r="O48" i="17"/>
  <c r="AH48" i="2" s="1"/>
  <c r="O39" i="17"/>
  <c r="AH39" i="2" s="1"/>
  <c r="O40" i="17"/>
  <c r="AH40" i="2" s="1"/>
  <c r="O75" i="17"/>
  <c r="AH75" i="2" s="1"/>
  <c r="O59" i="17"/>
  <c r="AH59" i="2" s="1"/>
  <c r="O25" i="17"/>
  <c r="AH25" i="2" s="1"/>
  <c r="O77" i="17"/>
  <c r="AH77" i="2" s="1"/>
  <c r="O61" i="17"/>
  <c r="AH61" i="2" s="1"/>
  <c r="O32" i="17"/>
  <c r="AH32" i="2" s="1"/>
  <c r="O65" i="17"/>
  <c r="AH65" i="2" s="1"/>
  <c r="O6" i="17"/>
  <c r="AH6" i="2" s="1"/>
  <c r="O43" i="17"/>
  <c r="AH43" i="2" s="1"/>
  <c r="O69" i="17"/>
  <c r="AH69" i="2" s="1"/>
  <c r="O74" i="17"/>
  <c r="AH74" i="2" s="1"/>
  <c r="O79" i="17"/>
  <c r="AH79" i="2" s="1"/>
  <c r="O78" i="17"/>
  <c r="AH78" i="2" s="1"/>
  <c r="O71" i="17"/>
  <c r="AH71" i="2" s="1"/>
  <c r="O18" i="17"/>
  <c r="AH18" i="2" s="1"/>
  <c r="O8" i="17"/>
  <c r="AH8" i="2" s="1"/>
  <c r="O67" i="17"/>
  <c r="AH67" i="2" s="1"/>
  <c r="O19" i="17"/>
  <c r="AH19" i="2" s="1"/>
  <c r="O76" i="17"/>
  <c r="AH76" i="2" s="1"/>
  <c r="O9" i="17"/>
  <c r="AH9" i="2" s="1"/>
  <c r="O68" i="17"/>
  <c r="AH68" i="2" s="1"/>
  <c r="O46" i="17"/>
  <c r="AH46" i="2" s="1"/>
  <c r="N84" i="16"/>
  <c r="P84" i="17"/>
  <c r="AJ84" i="2" s="1"/>
  <c r="AK84" i="2" s="1"/>
  <c r="O16" i="17"/>
  <c r="AH16" i="2" s="1"/>
  <c r="O12" i="17"/>
  <c r="AH12" i="2" s="1"/>
  <c r="O63" i="17"/>
  <c r="AH63" i="2" s="1"/>
  <c r="O4" i="16"/>
  <c r="AH4" i="1" s="1"/>
  <c r="AI4" i="1" s="1"/>
  <c r="N83" i="16"/>
  <c r="O7" i="17"/>
  <c r="AH7" i="2" s="1"/>
  <c r="O50" i="17"/>
  <c r="AH50" i="2" s="1"/>
  <c r="O44" i="17"/>
  <c r="AH44" i="2" s="1"/>
  <c r="O64" i="17"/>
  <c r="AH64" i="2" s="1"/>
  <c r="O10" i="17"/>
  <c r="AH10" i="2" s="1"/>
  <c r="O36" i="16"/>
  <c r="AH36" i="1" s="1"/>
  <c r="AI36" i="1" s="1"/>
  <c r="O70" i="16"/>
  <c r="AH70" i="1" s="1"/>
  <c r="AI70" i="1" s="1"/>
  <c r="N3" i="17"/>
  <c r="O3" i="17" s="1"/>
  <c r="AH3" i="2" s="1"/>
  <c r="O53" i="17"/>
  <c r="AH53" i="2" s="1"/>
  <c r="O34" i="16"/>
  <c r="AH34" i="1" s="1"/>
  <c r="AI34" i="1" s="1"/>
  <c r="P82" i="17"/>
  <c r="AJ82" i="2" s="1"/>
  <c r="AK82" i="2" s="1"/>
  <c r="O70" i="17"/>
  <c r="AH70" i="2" s="1"/>
  <c r="O10" i="16"/>
  <c r="AH10" i="1" s="1"/>
  <c r="AI10" i="1" s="1"/>
  <c r="O64" i="16"/>
  <c r="AH64" i="1" s="1"/>
  <c r="AI64" i="1" s="1"/>
  <c r="O13" i="16"/>
  <c r="AH13" i="1" s="1"/>
  <c r="AI13" i="1" s="1"/>
  <c r="O28" i="16"/>
  <c r="AH28" i="1" s="1"/>
  <c r="AI28" i="1" s="1"/>
  <c r="N3" i="16"/>
  <c r="O3" i="16" s="1"/>
  <c r="O26" i="17"/>
  <c r="AH26" i="2" s="1"/>
  <c r="M83" i="17"/>
  <c r="M85" i="17"/>
  <c r="M86" i="17"/>
  <c r="M82" i="17"/>
  <c r="O33" i="17"/>
  <c r="AH33" i="2" s="1"/>
  <c r="P83" i="17"/>
  <c r="AJ83" i="2" s="1"/>
  <c r="AK83" i="2" s="1"/>
  <c r="N83" i="17"/>
  <c r="O29" i="17"/>
  <c r="AH29" i="2" s="1"/>
  <c r="N82" i="17"/>
  <c r="O49" i="17"/>
  <c r="AH49" i="2" s="1"/>
  <c r="P85" i="17"/>
  <c r="AJ85" i="2" s="1"/>
  <c r="AK85" i="2" s="1"/>
  <c r="N85" i="17"/>
  <c r="O80" i="17"/>
  <c r="AH80" i="2" s="1"/>
  <c r="O22" i="17"/>
  <c r="AH22" i="2" s="1"/>
  <c r="O37" i="17"/>
  <c r="AH37" i="2" s="1"/>
  <c r="O15" i="17"/>
  <c r="AH15" i="2" s="1"/>
  <c r="P86" i="17"/>
  <c r="AJ86" i="2" s="1"/>
  <c r="AK86" i="2" s="1"/>
  <c r="N86" i="17"/>
  <c r="O20" i="17"/>
  <c r="AH20" i="2" s="1"/>
  <c r="N84" i="17"/>
  <c r="O13" i="17"/>
  <c r="AH13" i="2" s="1"/>
  <c r="O41" i="17"/>
  <c r="AH41" i="2" s="1"/>
  <c r="O17" i="17"/>
  <c r="AH17" i="2" s="1"/>
  <c r="P3" i="17"/>
  <c r="O72" i="17"/>
  <c r="AH72" i="2" s="1"/>
  <c r="O24" i="17"/>
  <c r="AH24" i="2" s="1"/>
  <c r="O73" i="17"/>
  <c r="AH73" i="2" s="1"/>
  <c r="O23" i="17"/>
  <c r="AH23" i="2" s="1"/>
  <c r="O14" i="17"/>
  <c r="AH14" i="2" s="1"/>
  <c r="O16" i="16"/>
  <c r="AH16" i="1" s="1"/>
  <c r="AI16" i="1" s="1"/>
  <c r="N85" i="16"/>
  <c r="O76" i="16"/>
  <c r="AH76" i="1" s="1"/>
  <c r="AI76" i="1" s="1"/>
  <c r="P84" i="16"/>
  <c r="AJ84" i="1" s="1"/>
  <c r="AK84" i="1" s="1"/>
  <c r="O52" i="16"/>
  <c r="AH52" i="1" s="1"/>
  <c r="AI52" i="1" s="1"/>
  <c r="P86" i="16"/>
  <c r="AJ86" i="1" s="1"/>
  <c r="AK86" i="1" s="1"/>
  <c r="AN6" i="1" l="1"/>
  <c r="AN9" i="1"/>
  <c r="AN7" i="1"/>
  <c r="AN8" i="1"/>
  <c r="AN5" i="1"/>
  <c r="AI57" i="2"/>
  <c r="AI7" i="2"/>
  <c r="AI11" i="2"/>
  <c r="AI54" i="2"/>
  <c r="AI60" i="2"/>
  <c r="AI42" i="2"/>
  <c r="AI52" i="2"/>
  <c r="AI67" i="2"/>
  <c r="AI30" i="2"/>
  <c r="AI15" i="2"/>
  <c r="AI37" i="2"/>
  <c r="AI71" i="2"/>
  <c r="AI59" i="2"/>
  <c r="AI62" i="2"/>
  <c r="AI27" i="2"/>
  <c r="AI34" i="2"/>
  <c r="AI8" i="2"/>
  <c r="AI73" i="2"/>
  <c r="AI53" i="2"/>
  <c r="AI22" i="2"/>
  <c r="AI78" i="2"/>
  <c r="AI36" i="2"/>
  <c r="AI50" i="2"/>
  <c r="AI20" i="2"/>
  <c r="AI32" i="2"/>
  <c r="AI33" i="2"/>
  <c r="AI23" i="2"/>
  <c r="AI18" i="2"/>
  <c r="AI12" i="2"/>
  <c r="AI3" i="2"/>
  <c r="AI72" i="2"/>
  <c r="AI80" i="2"/>
  <c r="AI79" i="2"/>
  <c r="AI40" i="2"/>
  <c r="AI45" i="2"/>
  <c r="AI76" i="2"/>
  <c r="AI70" i="2"/>
  <c r="AI28" i="2"/>
  <c r="AI14" i="2"/>
  <c r="AI4" i="2"/>
  <c r="AI63" i="2"/>
  <c r="AI25" i="2"/>
  <c r="AI24" i="2"/>
  <c r="AI16" i="2"/>
  <c r="AI75" i="2"/>
  <c r="AI38" i="2"/>
  <c r="AJ3" i="2"/>
  <c r="AK3" i="2" s="1"/>
  <c r="AI26" i="2"/>
  <c r="AI74" i="2"/>
  <c r="AI39" i="2"/>
  <c r="AI21" i="2"/>
  <c r="AI66" i="2"/>
  <c r="AI31" i="2"/>
  <c r="AI56" i="2"/>
  <c r="AH3" i="1"/>
  <c r="AI3" i="1" s="1"/>
  <c r="AI29" i="2"/>
  <c r="AI65" i="2"/>
  <c r="AI19" i="2"/>
  <c r="AI61" i="2"/>
  <c r="AI77" i="2"/>
  <c r="AI51" i="2"/>
  <c r="AI17" i="2"/>
  <c r="AI10" i="2"/>
  <c r="AI46" i="2"/>
  <c r="AI69" i="2"/>
  <c r="AI48" i="2"/>
  <c r="AI41" i="2"/>
  <c r="AI49" i="2"/>
  <c r="AI64" i="2"/>
  <c r="AI68" i="2"/>
  <c r="AI43" i="2"/>
  <c r="AI5" i="2"/>
  <c r="AI55" i="2"/>
  <c r="AI35" i="2"/>
  <c r="AI13" i="2"/>
  <c r="AI44" i="2"/>
  <c r="AI9" i="2"/>
  <c r="AI6" i="2"/>
  <c r="AI58" i="2"/>
  <c r="AI47" i="2"/>
  <c r="O84" i="16"/>
  <c r="AH84" i="1" s="1"/>
  <c r="AI84" i="1" s="1"/>
  <c r="O86" i="16"/>
  <c r="AH86" i="1" s="1"/>
  <c r="AI86" i="1" s="1"/>
  <c r="O85" i="16"/>
  <c r="AH85" i="1" s="1"/>
  <c r="AI85" i="1" s="1"/>
  <c r="O83" i="16"/>
  <c r="AH83" i="1" s="1"/>
  <c r="AI83" i="1" s="1"/>
  <c r="O84" i="17"/>
  <c r="AH84" i="2" s="1"/>
  <c r="AI84" i="2" s="1"/>
  <c r="O85" i="17"/>
  <c r="AH85" i="2" s="1"/>
  <c r="AI85" i="2" s="1"/>
  <c r="O82" i="17"/>
  <c r="AH82" i="2" s="1"/>
  <c r="AI82" i="2" s="1"/>
  <c r="O86" i="17"/>
  <c r="AH86" i="2" s="1"/>
  <c r="AI86" i="2" s="1"/>
  <c r="O83" i="17"/>
  <c r="AH83" i="2" s="1"/>
  <c r="AI83" i="2" s="1"/>
  <c r="AN19" i="1" l="1"/>
  <c r="AN20" i="1"/>
  <c r="AN5" i="2"/>
  <c r="AN8" i="2"/>
  <c r="AN6" i="2"/>
  <c r="AN7" i="2"/>
  <c r="AN9" i="2"/>
  <c r="AN24" i="1"/>
  <c r="AN23" i="1"/>
  <c r="AN17" i="1"/>
  <c r="AN22" i="1"/>
  <c r="AN16" i="1"/>
  <c r="AN14" i="1"/>
  <c r="AN19" i="2"/>
  <c r="AN23" i="2"/>
  <c r="AN21" i="2"/>
  <c r="AN15" i="1"/>
  <c r="AN22" i="2"/>
  <c r="AN17" i="2"/>
  <c r="AN15" i="2"/>
  <c r="AN18" i="2"/>
  <c r="AN18" i="1"/>
  <c r="AN21" i="1"/>
  <c r="AN20" i="2"/>
  <c r="AN14" i="2"/>
  <c r="AN24" i="2"/>
  <c r="AN16" i="2"/>
  <c r="E77" i="10"/>
  <c r="E28" i="10"/>
  <c r="E58" i="10"/>
  <c r="E9" i="10"/>
  <c r="E39" i="10"/>
  <c r="E69" i="10"/>
  <c r="E20" i="10"/>
  <c r="E34" i="10"/>
  <c r="E32" i="10"/>
  <c r="E62" i="10"/>
  <c r="E5" i="10"/>
  <c r="E61" i="10"/>
  <c r="E67" i="10"/>
  <c r="E30" i="10"/>
  <c r="E75" i="10"/>
  <c r="E7" i="10"/>
  <c r="E51" i="10"/>
  <c r="E65" i="10"/>
  <c r="E79" i="10"/>
  <c r="E70" i="10"/>
  <c r="E49" i="10"/>
  <c r="E14" i="10"/>
  <c r="E59" i="10"/>
  <c r="E21" i="10"/>
  <c r="E47" i="10"/>
  <c r="E3" i="10"/>
  <c r="E31" i="10"/>
  <c r="E27" i="10"/>
  <c r="E38" i="10"/>
  <c r="E64" i="10"/>
  <c r="E11" i="10"/>
  <c r="E22" i="10"/>
  <c r="E66" i="10"/>
  <c r="E4" i="10"/>
  <c r="E48" i="10"/>
  <c r="E44" i="10"/>
  <c r="E25" i="10"/>
  <c r="E55" i="10"/>
  <c r="E36" i="10"/>
  <c r="E78" i="10"/>
  <c r="E6" i="10"/>
  <c r="E18" i="10"/>
  <c r="E16" i="10"/>
  <c r="E46" i="10"/>
  <c r="D84" i="10"/>
  <c r="E84" i="10" s="1"/>
  <c r="E12" i="10"/>
  <c r="E42" i="10"/>
  <c r="E72" i="10"/>
  <c r="E23" i="10"/>
  <c r="E53" i="10"/>
  <c r="D83" i="10"/>
  <c r="E83" i="10" s="1"/>
  <c r="E2" i="10"/>
  <c r="D85" i="10"/>
  <c r="E85" i="10" s="1"/>
  <c r="E26" i="10"/>
  <c r="E56" i="10"/>
  <c r="E37" i="10"/>
  <c r="E45" i="10"/>
  <c r="E63" i="10"/>
  <c r="E29" i="10"/>
  <c r="E10" i="10"/>
  <c r="E40" i="10"/>
  <c r="E35" i="10"/>
  <c r="E13" i="10"/>
  <c r="E73" i="10"/>
  <c r="E54" i="10"/>
  <c r="E33" i="10"/>
  <c r="E19" i="10"/>
  <c r="E17" i="10"/>
  <c r="E76" i="10"/>
  <c r="E8" i="10"/>
  <c r="E41" i="10"/>
  <c r="E74" i="10"/>
  <c r="E50" i="10"/>
  <c r="D82" i="10"/>
  <c r="E82" i="10" s="1"/>
  <c r="E43" i="10"/>
  <c r="E24" i="10"/>
  <c r="E68" i="10"/>
  <c r="D81" i="10"/>
  <c r="E81" i="10" s="1"/>
  <c r="E57" i="10"/>
  <c r="E52" i="10"/>
  <c r="E15" i="10"/>
  <c r="E60" i="10"/>
  <c r="E71" i="10"/>
  <c r="D86" i="10" l="1"/>
  <c r="E86" i="10"/>
</calcChain>
</file>

<file path=xl/comments1.xml><?xml version="1.0" encoding="utf-8"?>
<comments xmlns="http://schemas.openxmlformats.org/spreadsheetml/2006/main">
  <authors>
    <author>Renata Martins Fantin</author>
  </authors>
  <commentList>
    <comment ref="AH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I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J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  <comment ref="AK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</commentList>
</comments>
</file>

<file path=xl/comments2.xml><?xml version="1.0" encoding="utf-8"?>
<comments xmlns="http://schemas.openxmlformats.org/spreadsheetml/2006/main">
  <authors>
    <author>Renata Martins Fantin</author>
  </authors>
  <commentList>
    <comment ref="AH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I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J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  <comment ref="AK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</commentList>
</comments>
</file>

<file path=xl/sharedStrings.xml><?xml version="1.0" encoding="utf-8"?>
<sst xmlns="http://schemas.openxmlformats.org/spreadsheetml/2006/main" count="3502" uniqueCount="252">
  <si>
    <t xml:space="preserve"> </t>
  </si>
  <si>
    <t>AO NASCER</t>
  </si>
  <si>
    <t>MENOR DE 1 ANO</t>
  </si>
  <si>
    <t>1 ANO</t>
  </si>
  <si>
    <t>MENOR DE 2 ANOS</t>
  </si>
  <si>
    <t xml:space="preserve">Regional </t>
  </si>
  <si>
    <t>Município</t>
  </si>
  <si>
    <t>¹População 
&lt; 1 ano e 1 ano</t>
  </si>
  <si>
    <t>Doses Aplicadas HB
≤30 dias</t>
  </si>
  <si>
    <t>Cobertura Vacinal HB
até 30 dias</t>
  </si>
  <si>
    <t>Doses Aplicadas HB
≤2 dias</t>
  </si>
  <si>
    <t>Cobertura Vacinal HB
até 2 dias</t>
  </si>
  <si>
    <t>Doses Aplicadas HB
≤1 dia</t>
  </si>
  <si>
    <t>Cobertura Vacinal HB
até 1 dia</t>
  </si>
  <si>
    <t>Doses Aplicadas BCG</t>
  </si>
  <si>
    <t>Cobertura Vacinal BCG</t>
  </si>
  <si>
    <t xml:space="preserve">Doses Aplicadas Pentavalente </t>
  </si>
  <si>
    <t>Cobertura Vacinal Pentavalente</t>
  </si>
  <si>
    <t xml:space="preserve">Doses Aplicadas Poliomielite </t>
  </si>
  <si>
    <t xml:space="preserve">Cobertura Vacinal Poliomielite </t>
  </si>
  <si>
    <t>Doses Aplicadas Pneumo 10</t>
  </si>
  <si>
    <t>Cobertura Vacinal Pneumo 10</t>
  </si>
  <si>
    <t>Doses Aplicadas Meningo C</t>
  </si>
  <si>
    <t>Cobertura Vacinal Meningo C</t>
  </si>
  <si>
    <t>Doses Aplicadas Febre Amarela</t>
  </si>
  <si>
    <t>Cobertura Vacinal Febre Amarela</t>
  </si>
  <si>
    <t>Doses Aplicadas Hepatite A</t>
  </si>
  <si>
    <t>Cobertura Vacinal Hepatite A</t>
  </si>
  <si>
    <t>Doses Aplicadas de Tríplice Viral</t>
  </si>
  <si>
    <t>Cobertura Vacinal Tríplice Viral</t>
  </si>
  <si>
    <t>Doses Aplicadas Varicela</t>
  </si>
  <si>
    <t>Cobertura Varicela</t>
  </si>
  <si>
    <t>Doses Aplicadas Rotavírus</t>
  </si>
  <si>
    <t>Cobertura Vacinal Rotavírus</t>
  </si>
  <si>
    <t>Doses Aplicadas COVID-19</t>
  </si>
  <si>
    <t>Cobertura Vacinal 
COVID-19</t>
  </si>
  <si>
    <t>VACINAS QUE ATINGIRAM A META DE CV</t>
  </si>
  <si>
    <t>HOMOGENEIDADE ENTRE AS 10 VACINAS</t>
  </si>
  <si>
    <t>VACINAS DO PQA-VS QUE ATINGIRAM A META DE CV</t>
  </si>
  <si>
    <t>HOMOGENEIDADE ENTRE AS VACINAS DO PQA-VS</t>
  </si>
  <si>
    <t>Metropolitana</t>
  </si>
  <si>
    <t>Afonso Cláudio</t>
  </si>
  <si>
    <r>
      <rPr>
        <b/>
        <sz val="11"/>
        <color theme="1"/>
        <rFont val="Calibri"/>
        <family val="2"/>
        <scheme val="minor"/>
      </rPr>
      <t xml:space="preserve">LEGENDA / HOMOGENEIDADE </t>
    </r>
    <r>
      <rPr>
        <b/>
        <sz val="11"/>
        <color rgb="FFFF0000"/>
        <rFont val="Calibri"/>
        <family val="2"/>
        <scheme val="minor"/>
      </rPr>
      <t>PQA-VS</t>
    </r>
  </si>
  <si>
    <t>Norte</t>
  </si>
  <si>
    <t>Água Doce do Norte</t>
  </si>
  <si>
    <t>PERCENTUAL</t>
  </si>
  <si>
    <t>Nº DE MUNICÍPIOS</t>
  </si>
  <si>
    <t>Central</t>
  </si>
  <si>
    <t>Águia Branca</t>
  </si>
  <si>
    <t>Sul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</si>
  <si>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</si>
  <si>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</si>
  <si>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</si>
  <si>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</si>
  <si>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</si>
  <si>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</si>
  <si>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</si>
  <si>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r>
      <rPr>
        <b/>
        <sz val="11"/>
        <color theme="1"/>
        <rFont val="Calibri"/>
        <family val="2"/>
        <scheme val="minor"/>
      </rPr>
      <t xml:space="preserve">LEGENDA / HOMOGENEIDADE </t>
    </r>
    <r>
      <rPr>
        <b/>
        <sz val="11"/>
        <color rgb="FFFF0000"/>
        <rFont val="Calibri"/>
        <family val="2"/>
        <scheme val="minor"/>
      </rPr>
      <t>10 VACINAS</t>
    </r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</si>
  <si>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</si>
  <si>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</si>
  <si>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</si>
  <si>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</si>
  <si>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</si>
  <si>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</si>
  <si>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</si>
  <si>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</si>
  <si>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</si>
  <si>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</si>
  <si>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</si>
  <si>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</si>
  <si>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</si>
  <si>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</si>
  <si>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</si>
  <si>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</si>
  <si>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</si>
  <si>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</si>
  <si>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</si>
  <si>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</si>
  <si>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</si>
  <si>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</si>
  <si>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</si>
  <si>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</si>
  <si>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</si>
  <si>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</si>
  <si>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</si>
  <si>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</si>
  <si>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</si>
  <si>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</si>
  <si>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</si>
  <si>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</si>
  <si>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</si>
  <si>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</si>
  <si>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</si>
  <si>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</si>
  <si>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</si>
  <si>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</si>
  <si>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</si>
  <si>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</si>
  <si>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</si>
  <si>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</si>
  <si>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</si>
  <si>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</si>
  <si>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</si>
  <si>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</si>
  <si>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</si>
  <si>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</si>
  <si>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</si>
  <si>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</si>
  <si>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</si>
  <si>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</si>
  <si>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</si>
  <si>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</si>
  <si>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</si>
  <si>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</si>
  <si>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</si>
  <si>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</si>
  <si>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</si>
  <si>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</si>
  <si>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</si>
  <si>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</si>
  <si>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</si>
  <si>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</si>
  <si>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</si>
  <si>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</si>
  <si>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</si>
  <si>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</si>
  <si>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Total Norte</t>
  </si>
  <si>
    <t>Total Central</t>
  </si>
  <si>
    <t>Total Metropolitana</t>
  </si>
  <si>
    <t>Total Sul</t>
  </si>
  <si>
    <t>Total Espírito Santo</t>
  </si>
  <si>
    <t>HOMOGENEIDADE ENTRE MUNICÍPIOS</t>
  </si>
  <si>
    <t>Cobertura Calculada por município de procedência/ocorrência da vacinação</t>
  </si>
  <si>
    <t>Método de Cálculo Simples</t>
  </si>
  <si>
    <r>
      <rPr>
        <b/>
        <sz val="10"/>
        <color theme="1"/>
        <rFont val="Calibri"/>
        <family val="2"/>
        <scheme val="minor"/>
      </rPr>
      <t xml:space="preserve">Homogeineidade: </t>
    </r>
    <r>
      <rPr>
        <sz val="10"/>
        <color theme="1"/>
        <rFont val="Calibri"/>
        <family val="2"/>
        <scheme val="minor"/>
      </rPr>
      <t>O cálculo da Homogeineidade entre vacinas é feito de acordo com a pactuação estabelecida no Plano Plurianual (PPA) vigente no período 2024-2027.</t>
    </r>
  </si>
  <si>
    <t xml:space="preserve">Observações referente a distribuição de imunobiológicos que podem afetar a cobertura vacinal: </t>
  </si>
  <si>
    <t xml:space="preserve">¹População 
&lt; 1 ano e 1 ano </t>
  </si>
  <si>
    <t>Cobertura Vacinal 
COVID-19 D1</t>
  </si>
  <si>
    <t>Cobertura Calculada por município de residência do vacinado</t>
  </si>
  <si>
    <t>D2</t>
  </si>
  <si>
    <t>REFORÇOS 1 ANO</t>
  </si>
  <si>
    <t>REFORÇOS 4 ANOS</t>
  </si>
  <si>
    <t xml:space="preserve">¹População 
1 ano </t>
  </si>
  <si>
    <t xml:space="preserve">²População 
4 anos </t>
  </si>
  <si>
    <t>DOSES APLICADAS D2 TRÍPLICE VIRAL</t>
  </si>
  <si>
    <t>COBERTURA D2 TRÍPLICE VIRAL</t>
  </si>
  <si>
    <t>DOSES APLICADAS D2 VARICELA</t>
  </si>
  <si>
    <t>COBERTURA D2 VARICELA</t>
  </si>
  <si>
    <t xml:space="preserve">DOSES APLICADAS REF PNEUMO </t>
  </si>
  <si>
    <t>COBERTURA REF PNEUMO</t>
  </si>
  <si>
    <t>DOSES APLICADAS REF MENINGO</t>
  </si>
  <si>
    <t>COBERTURA REF MENINGO</t>
  </si>
  <si>
    <t>DOSES APLICADAS REF POLIO</t>
  </si>
  <si>
    <t>COBERTURA REF POLIO</t>
  </si>
  <si>
    <t>DOSES APLICADAS R1 TRÍPLICE BACTERIANA</t>
  </si>
  <si>
    <t>COBERTURA R1 TRÍPLICE BACTERIANA</t>
  </si>
  <si>
    <t>DOSES APLICADAS REF FEBRE AMARELA</t>
  </si>
  <si>
    <t>COBERTURA REF FEBRE AMARELA</t>
  </si>
  <si>
    <t>DOSES APLICADAS R2 TRÍPLICE BACTERIANA</t>
  </si>
  <si>
    <t>COBERTURA R2 TRÍPLICE BACTERIANA</t>
  </si>
  <si>
    <t xml:space="preserve">Marechal Floriano </t>
  </si>
  <si>
    <t xml:space="preserve">¹População 
1 ano proporcional </t>
  </si>
  <si>
    <t xml:space="preserve">²População 
4 anos proporcional </t>
  </si>
  <si>
    <t xml:space="preserve">Série Histórica </t>
  </si>
  <si>
    <t>Região Metropolitana</t>
  </si>
  <si>
    <t>Região Norte</t>
  </si>
  <si>
    <t>Região Central</t>
  </si>
  <si>
    <t>Região Sul</t>
  </si>
  <si>
    <t>Espírito Santo</t>
  </si>
  <si>
    <t>Pfizer Pediátrica Menor de 5 anos e Coronavac</t>
  </si>
  <si>
    <t>Período avaliado: 2021-2024</t>
  </si>
  <si>
    <r>
      <rPr>
        <sz val="10"/>
        <color rgb="FF000000"/>
        <rFont val="Calibri"/>
        <family val="2"/>
        <scheme val="minor"/>
      </rPr>
      <t>Fonte: </t>
    </r>
    <r>
      <rPr>
        <u/>
        <sz val="10"/>
        <color rgb="FF1155CC"/>
        <rFont val="Calibri"/>
        <family val="2"/>
        <scheme val="minor"/>
      </rPr>
      <t>https://www.vacinaeconfia.es.gov.br</t>
    </r>
  </si>
  <si>
    <r>
      <rPr>
        <sz val="10"/>
        <rFont val="Calibri"/>
        <family val="2"/>
        <scheme val="minor"/>
      </rPr>
      <t>*Dados de janeiro/2024 extraídos do Vacina e Confia em</t>
    </r>
    <r>
      <rPr>
        <sz val="10"/>
        <color rgb="FFFF0000"/>
        <rFont val="Calibri"/>
        <family val="2"/>
        <scheme val="minor"/>
      </rPr>
      <t xml:space="preserve"> 04/01/2024</t>
    </r>
  </si>
  <si>
    <t>População proporcional extraída do SINASC 2022 (menores de 1 ano) e Censo IBGE 2022 (demais idades)</t>
  </si>
  <si>
    <t>Cobertura Calculada por município de procedência da vacinação</t>
  </si>
  <si>
    <t>Regional</t>
  </si>
  <si>
    <t xml:space="preserve">¹População </t>
  </si>
  <si>
    <t>Doses Aplicadas</t>
  </si>
  <si>
    <t>Cobertura Vacinal %</t>
  </si>
  <si>
    <t>TOTAL ES</t>
  </si>
  <si>
    <t>Total de Doses Aplicadas</t>
  </si>
  <si>
    <t>População  60 anos +</t>
  </si>
  <si>
    <t xml:space="preserve">Doses Aplicadas </t>
  </si>
  <si>
    <t>Cobertura %</t>
  </si>
  <si>
    <t>Período analisado: últimos 6 meses</t>
  </si>
  <si>
    <t>Doses Acumuladas</t>
  </si>
  <si>
    <t>Série Histórica %</t>
  </si>
  <si>
    <t>População Feminina 
9 a 14 anos</t>
  </si>
  <si>
    <t>População Masculina 
9 a 14 anos</t>
  </si>
  <si>
    <t>Doses Acumuladas
Feminino</t>
  </si>
  <si>
    <t>HPV 
Feminino %</t>
  </si>
  <si>
    <t>Doses Acumuladas Masculino</t>
  </si>
  <si>
    <t>HPV
Masculino %</t>
  </si>
  <si>
    <t>Atílio Vivácqua</t>
  </si>
  <si>
    <t>Vacina HPV Quadrivalente, Bivalente e Nonavalente</t>
  </si>
  <si>
    <t>População 10 a 14 anos</t>
  </si>
  <si>
    <t>Doses Acumuladas D1</t>
  </si>
  <si>
    <t>DENGUE -D1 %</t>
  </si>
  <si>
    <t>Doses Acumuladas D2</t>
  </si>
  <si>
    <t>DENGUE - D2 %</t>
  </si>
  <si>
    <t>Vacina Dengue (Atenuada)</t>
  </si>
  <si>
    <t>META 90%</t>
  </si>
  <si>
    <t>META 95%</t>
  </si>
  <si>
    <t>ATINGIRAM META</t>
  </si>
  <si>
    <t>PQA-VS</t>
  </si>
  <si>
    <t>Fonte: SIPNI/DATASUS, em 09 de junho de 2023.*</t>
  </si>
  <si>
    <t xml:space="preserve"> Vacina e Confia, em 12 de junho de 2023.**</t>
  </si>
  <si>
    <t>*Dados referentes às doses aplicadas pelas clínicas particulares de janeiro a maio de 2023</t>
  </si>
  <si>
    <t>**Dados referente às doses aplicadas no período de janeiro a maio de 2023</t>
  </si>
  <si>
    <t>Cobertura Calculada por município de vacinação</t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</si>
  <si>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População proporcional extraída do MS/SVS/DASIS - Sistema de Informações sobre Nascidos Vivos - SINASC</t>
    </r>
  </si>
  <si>
    <t>2000 a 2021 – Estimativas preliminares elaboradas pelo Ministério da Saúde/SVS/DASNT/CGIAE</t>
  </si>
  <si>
    <t xml:space="preserve"> Nota: Dados preliminares 2021</t>
  </si>
  <si>
    <t>Faixa Etária: 9 a 14 anos. População estimada extraída do Censo IBGE 2022.</t>
  </si>
  <si>
    <t>Dados de janeiro/2013 a dezembro/2022 extraídos do TABNET em 23/02/2026</t>
  </si>
  <si>
    <r>
      <t>Dados de Janeiro/2023 a Abril/2026 extraídos do Vacina e Confia em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11/05/2026.</t>
    </r>
  </si>
  <si>
    <t>**Dados referente às doses aplicadas de janeiro a maio de 2026</t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</si>
  <si>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15 de JULHO </t>
    </r>
    <r>
      <rPr>
        <b/>
        <sz val="10"/>
        <rFont val="Calibri"/>
        <family val="2"/>
        <scheme val="minor"/>
      </rPr>
      <t>de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2026.**&lt;https://vacinaeconfia.saude.es.gov.br/&gt;</t>
    </r>
  </si>
  <si>
    <t>**Dados referente às doses aplicadas de janeiro a Junho de 2026</t>
  </si>
  <si>
    <r>
      <t xml:space="preserve">1 </t>
    </r>
    <r>
      <rPr>
        <sz val="10"/>
        <color theme="1"/>
        <rFont val="Calibri"/>
        <family val="2"/>
        <scheme val="minor"/>
      </rPr>
      <t xml:space="preserve">População estimada extraída do MS/SVS/DASIS - SINASC/DASIS/SVS/MS 2025 referente ao período de janeiro a março de </t>
    </r>
    <r>
      <rPr>
        <b/>
        <sz val="10"/>
        <color theme="1"/>
        <rFont val="Calibri"/>
        <family val="2"/>
        <scheme val="minor"/>
      </rPr>
      <t>2026 e abril a Junho 2025.</t>
    </r>
  </si>
  <si>
    <t>Faixa Etária: 60+. População estimada extraída do Censo IBGE 2022.</t>
  </si>
  <si>
    <t>Cobertura Calculada por município de residência da vacinação</t>
  </si>
  <si>
    <t xml:space="preserve"> IMUNOGLOBULINA ANTIRRÁBICA HUMANA; SORO ANTIRRÁBICO HUMANO; IMUNOGLOBULINA HUMANA ANTIVARICELA (ZOSTER) - 125 UI</t>
  </si>
  <si>
    <t>**Dados referente às doses aplicadas de janeiro a julho de 2026</t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</si>
  <si>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16 de setembro de 2026</t>
    </r>
    <r>
      <rPr>
        <b/>
        <sz val="10"/>
        <rFont val="Calibri"/>
        <family val="2"/>
        <scheme val="minor"/>
      </rPr>
      <t>.</t>
    </r>
  </si>
  <si>
    <t>**&lt;https://vacinaeconfia.saude.es.gov.br/&gt; (Relatório Sintético de Cobertura Vacinal de Rotina).</t>
  </si>
  <si>
    <r>
      <rPr>
        <b/>
        <vertAlign val="superscript"/>
        <sz val="10"/>
        <color theme="1"/>
        <rFont val="Calibri"/>
        <family val="2"/>
        <scheme val="minor"/>
      </rPr>
      <t xml:space="preserve">1 </t>
    </r>
    <r>
      <rPr>
        <sz val="10"/>
        <color theme="1"/>
        <rFont val="Calibri"/>
        <family val="2"/>
        <scheme val="minor"/>
      </rPr>
      <t>População proporcional estimada extraída do MS/SVSA/CGIAE - Sistema de Informações sobre Nascidos Vivos - SINASC</t>
    </r>
    <r>
      <rPr>
        <vertAlign val="superscript"/>
        <sz val="10"/>
        <color theme="1"/>
        <rFont val="Calibri"/>
        <family val="2"/>
        <scheme val="minor"/>
      </rPr>
      <t>.</t>
    </r>
  </si>
  <si>
    <t>Nota: Dados finais disponíveis até 2024. https://datasus.saude.gov.br/nascidos-vivos-desde-1994/</t>
  </si>
  <si>
    <t>**Dados referente às doses aplicadas de fevereiro a julho de 2026</t>
  </si>
  <si>
    <t>1. Imunobiológicos  que foram recebidas parcialmente pelo estado no mês de Julho/2026, sendo distribuídos em quantidades reduzidas às regionais e municípios:</t>
  </si>
  <si>
    <t>2. Imunobiológicos  enviadas por Pautas aguardando abastecimento do estoque estadual;</t>
  </si>
  <si>
    <t xml:space="preserve">VACINA COVID-19 PFIZER PEDIÁTRICA, NIRSEVIMABE.
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</si>
  <si>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Informes situacionais de distribuição de imunobiológicos em https://saude.es.gov.br/GrupodeArquivos/informes-situacionais-de-distribuicao-de-imunobiologicos</t>
    </r>
  </si>
  <si>
    <r>
      <t>Fonte:</t>
    </r>
    <r>
      <rPr>
        <sz val="11"/>
        <color theme="1"/>
        <rFont val="Calibri"/>
        <family val="2"/>
        <scheme val="minor"/>
      </rPr>
      <t xml:space="preserve"> Informes situacionais de distribuição de imunobiológicos em https://saude.es.gov.br/GrupodeArquivos/informes-situacionais-de-distribuicao-de-imunobiologicos</t>
    </r>
  </si>
  <si>
    <t>3. Imunobiológicos com atendimento suspenso temporariamente pelo Ministério da Saúde;</t>
  </si>
  <si>
    <t>VACINA TETRA VIRAL</t>
  </si>
  <si>
    <t>População de 10 a 14 anos - IBGE - Censo Demográfico 2022 em https://sidra.ibge.gov.br/tabela/9514</t>
  </si>
  <si>
    <t>*População de 10 anos utilizada proporcional ao mês vigente.</t>
  </si>
  <si>
    <r>
      <t xml:space="preserve">Fonte: </t>
    </r>
    <r>
      <rPr>
        <sz val="10"/>
        <rFont val="Calibri"/>
        <family val="2"/>
        <scheme val="minor"/>
      </rPr>
      <t>https://www.vacinaeconfia.es.gov.br (Janeiro/2024 a Julho/2026)</t>
    </r>
  </si>
  <si>
    <r>
      <t xml:space="preserve">*Dados parciais gerados em </t>
    </r>
    <r>
      <rPr>
        <b/>
        <sz val="10"/>
        <rFont val="Calibri"/>
        <family val="2"/>
        <scheme val="minor"/>
      </rPr>
      <t>16/09/2026</t>
    </r>
    <r>
      <rPr>
        <sz val="10"/>
        <color rgb="FF000000"/>
        <rFont val="Calibri"/>
        <family val="2"/>
        <scheme val="minor"/>
      </rPr>
      <t>.</t>
    </r>
  </si>
  <si>
    <t>Vacinas: Meningocócica Conjudada C e Meningocócica ACWY</t>
  </si>
  <si>
    <r>
      <t xml:space="preserve"> Fonte: </t>
    </r>
    <r>
      <rPr>
        <sz val="10"/>
        <rFont val="Calibri"/>
        <family val="2"/>
        <scheme val="minor"/>
      </rPr>
      <t>Vacina e Confia e Tabnet/Sistema de Informação do Programa Nacional de Imunizações (SI-PNI/CGPNI/DEIDT/SVS/MS)</t>
    </r>
  </si>
  <si>
    <t>http://tabnet.datasus.gov.br/ e https://www.vacinaeconfia.es.gov.br</t>
  </si>
  <si>
    <t>*Dados parciais. Dados de janeiro/2022 a abril/2022 extraídos do TABNET em 26/02/2026;</t>
  </si>
  <si>
    <t>*Faixa Etária: 11 a 14 anos. População estimada extraída do Censo IBGE 2022.</t>
  </si>
  <si>
    <t>*População de 11 anos utilizada proporcional ao mês vigente.</t>
  </si>
  <si>
    <t>Método de Cálculo Coorte</t>
  </si>
  <si>
    <r>
      <t xml:space="preserve">Dados de maio/2022 a </t>
    </r>
    <r>
      <rPr>
        <b/>
        <sz val="10"/>
        <color rgb="FFFF0000"/>
        <rFont val="Calibri"/>
        <family val="2"/>
        <scheme val="minor"/>
      </rPr>
      <t>julho/2026 extraídos do Vacina e Confia em 16/09/2026</t>
    </r>
    <r>
      <rPr>
        <sz val="10"/>
        <color rgb="FFFF0000"/>
        <rFont val="Calibri"/>
        <family val="2"/>
        <scheme val="minor"/>
      </rPr>
      <t>.</t>
    </r>
  </si>
  <si>
    <t>**Dados referente às doses aplicadas de 2016 a Julho de 2026.</t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</si>
  <si>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10 e 16  de setembro de 2026</t>
    </r>
    <r>
      <rPr>
        <b/>
        <sz val="10"/>
        <rFont val="Calibri"/>
        <family val="2"/>
        <scheme val="minor"/>
      </rPr>
      <t>.**&lt;https://vacinaeconfia.saude.es.gov.br/&gt;</t>
    </r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</si>
  <si>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10 e 16 de setembro de 2026</t>
    </r>
    <r>
      <rPr>
        <b/>
        <sz val="10"/>
        <rFont val="Calibri"/>
        <family val="2"/>
        <scheme val="minor"/>
      </rPr>
      <t>.</t>
    </r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</si>
  <si>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10e 16 de setembro de 2026</t>
    </r>
    <r>
      <rPr>
        <b/>
        <sz val="1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</si>
</sst>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_ ;\-#,##0\ "/>
    <numFmt numFmtId="165" formatCode="_-* #,##0.00_-;\-* #,##0.00_-;_-* &quot;-&quot;??_-;_-@"/>
    <numFmt numFmtId="166" formatCode="#,##0.00_ ;\-#,##0.00\ "/>
    <numFmt numFmtId="167" formatCode="_-* #,##0_-;\-* #,##0_-;_-* &quot;-&quot;??_-;_-@"/>
  </numFmts>
  <fonts count="4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679555650502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rgb="FF1155CC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EAD1D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CEB7EF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9" fontId="3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</cellStyleXfs>
  <cellXfs count="380">
    <xf numFmtId="0" fontId="0" fillId="0" borderId="0" xfId="0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4" borderId="2" xfId="0" applyNumberFormat="1" applyFill="1" applyBorder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0" fontId="10" fillId="4" borderId="2" xfId="0" applyNumberFormat="1" applyFont="1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10" fillId="6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center"/>
    </xf>
    <xf numFmtId="164" fontId="16" fillId="5" borderId="4" xfId="0" applyNumberFormat="1" applyFont="1" applyFill="1" applyBorder="1"/>
    <xf numFmtId="165" fontId="16" fillId="5" borderId="5" xfId="0" applyNumberFormat="1" applyFont="1" applyFill="1" applyBorder="1"/>
    <xf numFmtId="164" fontId="16" fillId="7" borderId="4" xfId="0" applyNumberFormat="1" applyFont="1" applyFill="1" applyBorder="1"/>
    <xf numFmtId="0" fontId="0" fillId="8" borderId="2" xfId="0" applyFill="1" applyBorder="1" applyAlignment="1">
      <alignment horizontal="center" vertical="center"/>
    </xf>
    <xf numFmtId="2" fontId="0" fillId="5" borderId="2" xfId="0" applyNumberFormat="1" applyFill="1" applyBorder="1" applyAlignment="1">
      <alignment horizontal="right" vertical="center"/>
    </xf>
    <xf numFmtId="0" fontId="0" fillId="8" borderId="7" xfId="0" applyFill="1" applyBorder="1" applyAlignment="1">
      <alignment horizontal="center" vertical="center"/>
    </xf>
    <xf numFmtId="2" fontId="0" fillId="5" borderId="7" xfId="0" applyNumberFormat="1" applyFill="1" applyBorder="1" applyAlignment="1">
      <alignment horizontal="right" vertical="center"/>
    </xf>
    <xf numFmtId="0" fontId="10" fillId="8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64" fontId="18" fillId="9" borderId="2" xfId="15" applyNumberFormat="1" applyFont="1" applyFill="1" applyBorder="1"/>
    <xf numFmtId="2" fontId="18" fillId="5" borderId="2" xfId="15" applyNumberFormat="1" applyFont="1" applyFill="1" applyBorder="1"/>
    <xf numFmtId="0" fontId="17" fillId="5" borderId="0" xfId="0" applyFont="1" applyFill="1" applyAlignment="1">
      <alignment vertical="center"/>
    </xf>
    <xf numFmtId="0" fontId="19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0" fillId="8" borderId="2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/>
    </xf>
    <xf numFmtId="165" fontId="16" fillId="5" borderId="4" xfId="0" applyNumberFormat="1" applyFont="1" applyFill="1" applyBorder="1"/>
    <xf numFmtId="165" fontId="16" fillId="7" borderId="4" xfId="0" applyNumberFormat="1" applyFont="1" applyFill="1" applyBorder="1"/>
    <xf numFmtId="0" fontId="0" fillId="5" borderId="6" xfId="0" applyFill="1" applyBorder="1" applyAlignment="1">
      <alignment horizontal="center"/>
    </xf>
    <xf numFmtId="2" fontId="17" fillId="5" borderId="2" xfId="0" applyNumberFormat="1" applyFont="1" applyFill="1" applyBorder="1" applyAlignment="1">
      <alignment horizontal="right" vertical="center"/>
    </xf>
    <xf numFmtId="0" fontId="0" fillId="5" borderId="8" xfId="0" applyFill="1" applyBorder="1" applyAlignment="1">
      <alignment horizontal="center"/>
    </xf>
    <xf numFmtId="2" fontId="17" fillId="5" borderId="7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164" fontId="18" fillId="9" borderId="0" xfId="15" applyNumberFormat="1" applyFont="1" applyFill="1"/>
    <xf numFmtId="2" fontId="18" fillId="5" borderId="0" xfId="15" applyNumberFormat="1" applyFont="1" applyFill="1"/>
    <xf numFmtId="0" fontId="10" fillId="11" borderId="16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wrapText="1"/>
    </xf>
    <xf numFmtId="0" fontId="0" fillId="11" borderId="17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11" borderId="18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2" fontId="0" fillId="5" borderId="2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166" fontId="26" fillId="5" borderId="2" xfId="0" applyNumberFormat="1" applyFont="1" applyFill="1" applyBorder="1" applyAlignment="1">
      <alignment horizontal="center"/>
    </xf>
    <xf numFmtId="0" fontId="10" fillId="13" borderId="2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 wrapText="1"/>
    </xf>
    <xf numFmtId="3" fontId="0" fillId="6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13" borderId="2" xfId="0" applyNumberFormat="1" applyFill="1" applyBorder="1" applyAlignment="1">
      <alignment horizontal="center"/>
    </xf>
    <xf numFmtId="3" fontId="0" fillId="0" borderId="0" xfId="0" applyNumberFormat="1"/>
    <xf numFmtId="3" fontId="0" fillId="6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0" fontId="0" fillId="13" borderId="2" xfId="0" applyNumberFormat="1" applyFill="1" applyBorder="1" applyAlignment="1">
      <alignment horizontal="center" vertical="center"/>
    </xf>
    <xf numFmtId="3" fontId="10" fillId="6" borderId="2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0" fontId="10" fillId="13" borderId="2" xfId="0" applyNumberFormat="1" applyFont="1" applyFill="1" applyBorder="1" applyAlignment="1">
      <alignment horizontal="center" vertical="center"/>
    </xf>
    <xf numFmtId="9" fontId="10" fillId="13" borderId="2" xfId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9" fontId="10" fillId="5" borderId="0" xfId="1" applyFont="1" applyFill="1" applyBorder="1" applyAlignment="1">
      <alignment horizontal="center" vertical="center"/>
    </xf>
    <xf numFmtId="0" fontId="27" fillId="5" borderId="0" xfId="0" applyFont="1" applyFill="1"/>
    <xf numFmtId="0" fontId="28" fillId="5" borderId="0" xfId="0" applyFont="1" applyFill="1" applyAlignment="1">
      <alignment horizontal="left" vertical="center"/>
    </xf>
    <xf numFmtId="0" fontId="29" fillId="5" borderId="11" xfId="0" applyFont="1" applyFill="1" applyBorder="1" applyAlignment="1">
      <alignment vertical="center"/>
    </xf>
    <xf numFmtId="0" fontId="28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1" fillId="14" borderId="2" xfId="0" applyFont="1" applyFill="1" applyBorder="1" applyAlignment="1">
      <alignment horizontal="center" vertical="center"/>
    </xf>
    <xf numFmtId="0" fontId="11" fillId="1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" fontId="30" fillId="11" borderId="2" xfId="0" applyNumberFormat="1" applyFont="1" applyFill="1" applyBorder="1" applyAlignment="1">
      <alignment horizontal="center" vertical="center"/>
    </xf>
    <xf numFmtId="10" fontId="0" fillId="14" borderId="2" xfId="1" applyNumberFormat="1" applyFon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" fontId="11" fillId="11" borderId="7" xfId="0" applyNumberFormat="1" applyFont="1" applyFill="1" applyBorder="1" applyAlignment="1">
      <alignment horizontal="center" vertical="center"/>
    </xf>
    <xf numFmtId="10" fontId="10" fillId="14" borderId="2" xfId="1" applyNumberFormat="1" applyFont="1" applyFill="1" applyBorder="1" applyAlignment="1">
      <alignment horizontal="center" vertical="center"/>
    </xf>
    <xf numFmtId="0" fontId="31" fillId="11" borderId="15" xfId="0" applyFont="1" applyFill="1" applyBorder="1" applyAlignment="1">
      <alignment horizontal="center" vertical="center"/>
    </xf>
    <xf numFmtId="10" fontId="10" fillId="14" borderId="15" xfId="1" applyNumberFormat="1" applyFont="1" applyFill="1" applyBorder="1" applyAlignment="1">
      <alignment horizontal="center" vertical="center"/>
    </xf>
    <xf numFmtId="0" fontId="27" fillId="5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vertical="center"/>
    </xf>
    <xf numFmtId="10" fontId="0" fillId="3" borderId="2" xfId="1" applyNumberFormat="1" applyFont="1" applyFill="1" applyBorder="1" applyAlignment="1">
      <alignment horizontal="center" vertical="center"/>
    </xf>
    <xf numFmtId="1" fontId="0" fillId="15" borderId="2" xfId="0" applyNumberForma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15" borderId="7" xfId="4" applyFont="1" applyFill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10" fontId="10" fillId="3" borderId="2" xfId="1" applyNumberFormat="1" applyFont="1" applyFill="1" applyBorder="1" applyAlignment="1">
      <alignment horizontal="center" vertical="center"/>
    </xf>
    <xf numFmtId="0" fontId="29" fillId="5" borderId="0" xfId="0" applyFont="1" applyFill="1" applyAlignment="1">
      <alignment vertical="center"/>
    </xf>
    <xf numFmtId="0" fontId="20" fillId="5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 wrapText="1"/>
    </xf>
    <xf numFmtId="10" fontId="0" fillId="10" borderId="2" xfId="1" applyNumberFormat="1" applyFont="1" applyFill="1" applyBorder="1" applyAlignment="1">
      <alignment horizontal="center" vertical="center"/>
    </xf>
    <xf numFmtId="10" fontId="10" fillId="10" borderId="2" xfId="1" applyNumberFormat="1" applyFont="1" applyFill="1" applyBorder="1" applyAlignment="1">
      <alignment horizontal="center" vertical="center"/>
    </xf>
    <xf numFmtId="10" fontId="10" fillId="10" borderId="15" xfId="1" applyNumberFormat="1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center" vertical="center"/>
    </xf>
    <xf numFmtId="0" fontId="10" fillId="18" borderId="2" xfId="4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6" fillId="0" borderId="0" xfId="0" applyFont="1"/>
    <xf numFmtId="0" fontId="10" fillId="4" borderId="2" xfId="4" applyFont="1" applyFill="1" applyBorder="1" applyAlignment="1">
      <alignment horizontal="center" vertical="center"/>
    </xf>
    <xf numFmtId="2" fontId="10" fillId="19" borderId="2" xfId="0" applyNumberFormat="1" applyFont="1" applyFill="1" applyBorder="1" applyAlignment="1">
      <alignment horizontal="center" vertical="center"/>
    </xf>
    <xf numFmtId="0" fontId="10" fillId="10" borderId="2" xfId="4" applyFont="1" applyFill="1" applyBorder="1" applyAlignment="1">
      <alignment horizontal="center" vertical="center"/>
    </xf>
    <xf numFmtId="2" fontId="10" fillId="16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0" fillId="6" borderId="2" xfId="0" applyNumberFormat="1" applyFill="1" applyBorder="1" applyAlignment="1">
      <alignment horizontal="center"/>
    </xf>
    <xf numFmtId="10" fontId="0" fillId="3" borderId="2" xfId="0" applyNumberFormat="1" applyFill="1" applyBorder="1" applyAlignment="1">
      <alignment horizontal="center"/>
    </xf>
    <xf numFmtId="0" fontId="10" fillId="18" borderId="2" xfId="0" applyFont="1" applyFill="1" applyBorder="1" applyAlignment="1">
      <alignment horizontal="center" vertical="center" wrapText="1"/>
    </xf>
    <xf numFmtId="10" fontId="0" fillId="18" borderId="2" xfId="0" applyNumberFormat="1" applyFill="1" applyBorder="1" applyAlignment="1">
      <alignment horizontal="center"/>
    </xf>
    <xf numFmtId="0" fontId="10" fillId="16" borderId="2" xfId="0" applyFont="1" applyFill="1" applyBorder="1" applyAlignment="1">
      <alignment horizontal="center" vertical="center" wrapText="1"/>
    </xf>
    <xf numFmtId="10" fontId="0" fillId="16" borderId="2" xfId="0" applyNumberFormat="1" applyFill="1" applyBorder="1" applyAlignment="1">
      <alignment horizontal="center"/>
    </xf>
    <xf numFmtId="1" fontId="10" fillId="6" borderId="2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10" fillId="20" borderId="2" xfId="0" applyFont="1" applyFill="1" applyBorder="1" applyAlignment="1">
      <alignment horizontal="center" vertical="center" wrapText="1"/>
    </xf>
    <xf numFmtId="10" fontId="0" fillId="20" borderId="2" xfId="0" applyNumberFormat="1" applyFill="1" applyBorder="1" applyAlignment="1">
      <alignment horizontal="center" vertical="center"/>
    </xf>
    <xf numFmtId="10" fontId="0" fillId="4" borderId="2" xfId="0" applyNumberFormat="1" applyFill="1" applyBorder="1" applyAlignment="1">
      <alignment horizontal="center" vertical="center"/>
    </xf>
    <xf numFmtId="10" fontId="0" fillId="18" borderId="2" xfId="0" applyNumberFormat="1" applyFill="1" applyBorder="1" applyAlignment="1">
      <alignment horizontal="center" vertical="center"/>
    </xf>
    <xf numFmtId="0" fontId="10" fillId="21" borderId="2" xfId="0" applyFont="1" applyFill="1" applyBorder="1" applyAlignment="1">
      <alignment horizontal="center" vertical="center" wrapText="1"/>
    </xf>
    <xf numFmtId="10" fontId="0" fillId="21" borderId="2" xfId="0" applyNumberForma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10" fillId="22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9" fontId="0" fillId="5" borderId="2" xfId="0" applyNumberForma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" fontId="10" fillId="6" borderId="2" xfId="0" applyNumberFormat="1" applyFont="1" applyFill="1" applyBorder="1" applyAlignment="1">
      <alignment horizontal="center" vertical="center"/>
    </xf>
    <xf numFmtId="10" fontId="10" fillId="2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vertical="center"/>
    </xf>
    <xf numFmtId="10" fontId="0" fillId="3" borderId="2" xfId="0" applyNumberFormat="1" applyFill="1" applyBorder="1" applyAlignment="1">
      <alignment horizontal="center" vertical="center"/>
    </xf>
    <xf numFmtId="10" fontId="10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0" fillId="16" borderId="2" xfId="0" applyNumberFormat="1" applyFont="1" applyFill="1" applyBorder="1" applyAlignment="1">
      <alignment horizontal="center" vertical="center"/>
    </xf>
    <xf numFmtId="0" fontId="20" fillId="8" borderId="8" xfId="0" applyFont="1" applyFill="1" applyBorder="1" applyAlignment="1">
      <alignment vertical="center"/>
    </xf>
    <xf numFmtId="0" fontId="20" fillId="8" borderId="9" xfId="0" applyFont="1" applyFill="1" applyBorder="1" applyAlignment="1">
      <alignment vertical="center"/>
    </xf>
    <xf numFmtId="0" fontId="0" fillId="8" borderId="9" xfId="0" applyFill="1" applyBorder="1"/>
    <xf numFmtId="0" fontId="0" fillId="8" borderId="9" xfId="0" applyFill="1" applyBorder="1" applyAlignment="1">
      <alignment horizontal="center" vertical="center"/>
    </xf>
    <xf numFmtId="0" fontId="11" fillId="8" borderId="9" xfId="0" applyFont="1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27" fillId="8" borderId="11" xfId="0" applyFont="1" applyFill="1" applyBorder="1" applyAlignment="1">
      <alignment vertical="center"/>
    </xf>
    <xf numFmtId="0" fontId="27" fillId="8" borderId="0" xfId="0" applyFont="1" applyFill="1" applyAlignment="1">
      <alignment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2" xfId="0" applyFill="1" applyBorder="1" applyAlignment="1">
      <alignment vertical="center"/>
    </xf>
    <xf numFmtId="0" fontId="25" fillId="8" borderId="11" xfId="0" applyFont="1" applyFill="1" applyBorder="1" applyAlignment="1">
      <alignment vertical="center"/>
    </xf>
    <xf numFmtId="0" fontId="34" fillId="8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27" fillId="8" borderId="0" xfId="0" applyFont="1" applyFill="1" applyAlignment="1">
      <alignment horizontal="center" vertical="center"/>
    </xf>
    <xf numFmtId="0" fontId="29" fillId="8" borderId="13" xfId="0" applyFont="1" applyFill="1" applyBorder="1" applyAlignment="1">
      <alignment vertical="center"/>
    </xf>
    <xf numFmtId="0" fontId="27" fillId="8" borderId="1" xfId="0" applyFont="1" applyFill="1" applyBorder="1" applyAlignment="1">
      <alignment vertical="center"/>
    </xf>
    <xf numFmtId="0" fontId="27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10" fillId="23" borderId="0" xfId="0" applyFont="1" applyFill="1"/>
    <xf numFmtId="0" fontId="0" fillId="23" borderId="0" xfId="0" applyFill="1"/>
    <xf numFmtId="0" fontId="22" fillId="23" borderId="0" xfId="0" applyFont="1" applyFill="1"/>
    <xf numFmtId="0" fontId="10" fillId="23" borderId="8" xfId="0" applyFont="1" applyFill="1" applyBorder="1"/>
    <xf numFmtId="0" fontId="10" fillId="23" borderId="9" xfId="0" applyFont="1" applyFill="1" applyBorder="1"/>
    <xf numFmtId="0" fontId="0" fillId="23" borderId="9" xfId="0" applyFill="1" applyBorder="1"/>
    <xf numFmtId="0" fontId="0" fillId="23" borderId="9" xfId="0" applyFill="1" applyBorder="1" applyAlignment="1">
      <alignment horizontal="center" vertical="center"/>
    </xf>
    <xf numFmtId="0" fontId="0" fillId="23" borderId="9" xfId="0" applyFill="1" applyBorder="1" applyAlignment="1">
      <alignment vertical="center"/>
    </xf>
    <xf numFmtId="0" fontId="0" fillId="23" borderId="10" xfId="0" applyFill="1" applyBorder="1" applyAlignment="1">
      <alignment vertical="center"/>
    </xf>
    <xf numFmtId="0" fontId="10" fillId="23" borderId="11" xfId="0" applyFont="1" applyFill="1" applyBorder="1"/>
    <xf numFmtId="0" fontId="0" fillId="23" borderId="0" xfId="0" applyFill="1" applyAlignment="1">
      <alignment horizontal="center" vertical="center"/>
    </xf>
    <xf numFmtId="0" fontId="0" fillId="23" borderId="0" xfId="0" applyFill="1" applyAlignment="1">
      <alignment vertical="center"/>
    </xf>
    <xf numFmtId="0" fontId="0" fillId="23" borderId="12" xfId="0" applyFill="1" applyBorder="1" applyAlignment="1">
      <alignment vertical="center"/>
    </xf>
    <xf numFmtId="0" fontId="22" fillId="23" borderId="0" xfId="0" applyFont="1" applyFill="1" applyAlignment="1">
      <alignment vertical="center" wrapText="1"/>
    </xf>
    <xf numFmtId="0" fontId="22" fillId="23" borderId="12" xfId="0" applyFont="1" applyFill="1" applyBorder="1" applyAlignment="1">
      <alignment vertical="center" wrapText="1"/>
    </xf>
    <xf numFmtId="0" fontId="0" fillId="23" borderId="0" xfId="0" applyFill="1" applyAlignment="1">
      <alignment vertical="center" wrapText="1"/>
    </xf>
    <xf numFmtId="0" fontId="0" fillId="23" borderId="12" xfId="0" applyFill="1" applyBorder="1" applyAlignment="1">
      <alignment vertical="center" wrapText="1"/>
    </xf>
    <xf numFmtId="0" fontId="22" fillId="23" borderId="11" xfId="0" applyFont="1" applyFill="1" applyBorder="1"/>
    <xf numFmtId="0" fontId="22" fillId="23" borderId="0" xfId="0" applyFont="1" applyFill="1" applyAlignment="1">
      <alignment horizontal="center" vertical="center"/>
    </xf>
    <xf numFmtId="0" fontId="22" fillId="23" borderId="0" xfId="0" applyFont="1" applyFill="1" applyAlignment="1">
      <alignment vertical="center"/>
    </xf>
    <xf numFmtId="0" fontId="22" fillId="23" borderId="12" xfId="0" applyFont="1" applyFill="1" applyBorder="1" applyAlignment="1">
      <alignment vertical="center"/>
    </xf>
    <xf numFmtId="0" fontId="0" fillId="23" borderId="12" xfId="0" applyFill="1" applyBorder="1" applyAlignment="1">
      <alignment horizontal="center" vertical="center"/>
    </xf>
    <xf numFmtId="0" fontId="0" fillId="23" borderId="1" xfId="0" applyFill="1" applyBorder="1"/>
    <xf numFmtId="0" fontId="0" fillId="23" borderId="1" xfId="0" applyFill="1" applyBorder="1" applyAlignment="1">
      <alignment horizontal="center" vertical="center"/>
    </xf>
    <xf numFmtId="0" fontId="0" fillId="23" borderId="1" xfId="0" applyFill="1" applyBorder="1" applyAlignment="1">
      <alignment vertical="center"/>
    </xf>
    <xf numFmtId="0" fontId="0" fillId="23" borderId="14" xfId="0" applyFill="1" applyBorder="1" applyAlignment="1">
      <alignment vertical="center"/>
    </xf>
    <xf numFmtId="167" fontId="16" fillId="5" borderId="4" xfId="0" applyNumberFormat="1" applyFont="1" applyFill="1" applyBorder="1"/>
    <xf numFmtId="167" fontId="16" fillId="7" borderId="4" xfId="0" applyNumberFormat="1" applyFont="1" applyFill="1" applyBorder="1"/>
    <xf numFmtId="165" fontId="16" fillId="5" borderId="20" xfId="0" applyNumberFormat="1" applyFont="1" applyFill="1" applyBorder="1"/>
    <xf numFmtId="165" fontId="16" fillId="5" borderId="2" xfId="0" applyNumberFormat="1" applyFont="1" applyFill="1" applyBorder="1"/>
    <xf numFmtId="0" fontId="11" fillId="0" borderId="2" xfId="0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8" fillId="0" borderId="0" xfId="0" applyFont="1"/>
    <xf numFmtId="0" fontId="7" fillId="23" borderId="11" xfId="0" applyFont="1" applyFill="1" applyBorder="1"/>
    <xf numFmtId="10" fontId="10" fillId="21" borderId="2" xfId="0" applyNumberFormat="1" applyFont="1" applyFill="1" applyBorder="1" applyAlignment="1">
      <alignment horizontal="center" vertical="center"/>
    </xf>
    <xf numFmtId="10" fontId="10" fillId="18" borderId="2" xfId="0" applyNumberFormat="1" applyFont="1" applyFill="1" applyBorder="1" applyAlignment="1">
      <alignment horizontal="center" vertical="center"/>
    </xf>
    <xf numFmtId="164" fontId="16" fillId="0" borderId="4" xfId="0" applyNumberFormat="1" applyFont="1" applyBorder="1"/>
    <xf numFmtId="2" fontId="17" fillId="0" borderId="2" xfId="0" applyNumberFormat="1" applyFon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2" fontId="23" fillId="5" borderId="15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8" fillId="9" borderId="2" xfId="15" applyNumberFormat="1" applyFont="1" applyFill="1" applyBorder="1"/>
    <xf numFmtId="2" fontId="18" fillId="9" borderId="0" xfId="15" applyNumberFormat="1" applyFont="1" applyFill="1"/>
    <xf numFmtId="2" fontId="0" fillId="5" borderId="0" xfId="0" applyNumberFormat="1" applyFill="1" applyAlignment="1">
      <alignment horizontal="center"/>
    </xf>
    <xf numFmtId="2" fontId="2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3" borderId="11" xfId="0" applyFont="1" applyFill="1" applyBorder="1"/>
    <xf numFmtId="2" fontId="0" fillId="5" borderId="2" xfId="0" applyNumberFormat="1" applyFill="1" applyBorder="1"/>
    <xf numFmtId="2" fontId="0" fillId="5" borderId="2" xfId="0" applyNumberFormat="1" applyFill="1" applyBorder="1" applyAlignment="1">
      <alignment vertical="center"/>
    </xf>
    <xf numFmtId="2" fontId="0" fillId="5" borderId="7" xfId="0" applyNumberFormat="1" applyFill="1" applyBorder="1"/>
    <xf numFmtId="2" fontId="0" fillId="5" borderId="7" xfId="0" applyNumberFormat="1" applyFill="1" applyBorder="1" applyAlignment="1">
      <alignment vertical="center"/>
    </xf>
    <xf numFmtId="165" fontId="18" fillId="5" borderId="2" xfId="12" applyNumberFormat="1" applyFont="1" applyFill="1" applyBorder="1"/>
    <xf numFmtId="0" fontId="3" fillId="0" borderId="2" xfId="21" applyBorder="1" applyAlignment="1">
      <alignment horizontal="center" vertical="center"/>
    </xf>
    <xf numFmtId="0" fontId="3" fillId="5" borderId="2" xfId="21" applyFill="1" applyBorder="1" applyAlignment="1">
      <alignment horizontal="center"/>
    </xf>
    <xf numFmtId="1" fontId="30" fillId="15" borderId="2" xfId="4" applyNumberFormat="1" applyFont="1" applyFill="1" applyBorder="1" applyAlignment="1">
      <alignment horizontal="center" vertical="center"/>
    </xf>
    <xf numFmtId="10" fontId="10" fillId="4" borderId="2" xfId="0" applyNumberFormat="1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0" fillId="8" borderId="12" xfId="0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left" vertical="center"/>
    </xf>
    <xf numFmtId="0" fontId="28" fillId="8" borderId="1" xfId="0" applyFont="1" applyFill="1" applyBorder="1" applyAlignment="1">
      <alignment horizontal="left" vertical="center"/>
    </xf>
    <xf numFmtId="0" fontId="44" fillId="8" borderId="11" xfId="22" applyFont="1" applyFill="1" applyBorder="1" applyAlignment="1">
      <alignment vertical="center"/>
    </xf>
    <xf numFmtId="0" fontId="27" fillId="8" borderId="11" xfId="22" applyFont="1" applyFill="1" applyBorder="1" applyAlignment="1">
      <alignment vertical="center"/>
    </xf>
    <xf numFmtId="0" fontId="29" fillId="8" borderId="11" xfId="22" applyFont="1" applyFill="1" applyBorder="1" applyAlignment="1">
      <alignment vertical="center"/>
    </xf>
    <xf numFmtId="0" fontId="17" fillId="8" borderId="9" xfId="0" applyFont="1" applyFill="1" applyBorder="1" applyAlignment="1">
      <alignment vertical="center"/>
    </xf>
    <xf numFmtId="0" fontId="27" fillId="8" borderId="9" xfId="0" applyFont="1" applyFill="1" applyBorder="1"/>
    <xf numFmtId="0" fontId="0" fillId="8" borderId="10" xfId="0" applyFill="1" applyBorder="1"/>
    <xf numFmtId="0" fontId="17" fillId="8" borderId="0" xfId="0" applyFont="1" applyFill="1" applyAlignment="1">
      <alignment vertical="center"/>
    </xf>
    <xf numFmtId="0" fontId="27" fillId="8" borderId="0" xfId="0" applyFont="1" applyFill="1"/>
    <xf numFmtId="0" fontId="0" fillId="8" borderId="12" xfId="0" applyFill="1" applyBorder="1"/>
    <xf numFmtId="0" fontId="17" fillId="8" borderId="11" xfId="0" applyFont="1" applyFill="1" applyBorder="1" applyAlignment="1">
      <alignment vertical="center"/>
    </xf>
    <xf numFmtId="0" fontId="19" fillId="8" borderId="11" xfId="0" applyFont="1" applyFill="1" applyBorder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center"/>
    </xf>
    <xf numFmtId="0" fontId="44" fillId="8" borderId="11" xfId="24" applyFont="1" applyFill="1" applyBorder="1" applyAlignment="1">
      <alignment vertical="center"/>
    </xf>
    <xf numFmtId="0" fontId="27" fillId="8" borderId="11" xfId="24" applyFont="1" applyFill="1" applyBorder="1" applyAlignment="1">
      <alignment vertical="center"/>
    </xf>
    <xf numFmtId="0" fontId="29" fillId="8" borderId="11" xfId="24" applyFont="1" applyFill="1" applyBorder="1" applyAlignment="1">
      <alignment vertical="center"/>
    </xf>
    <xf numFmtId="0" fontId="28" fillId="8" borderId="1" xfId="0" applyFont="1" applyFill="1" applyBorder="1" applyAlignment="1">
      <alignment horizontal="center" vertical="center"/>
    </xf>
    <xf numFmtId="0" fontId="27" fillId="8" borderId="1" xfId="0" applyFont="1" applyFill="1" applyBorder="1"/>
    <xf numFmtId="0" fontId="0" fillId="8" borderId="14" xfId="0" applyFill="1" applyBorder="1"/>
    <xf numFmtId="0" fontId="20" fillId="8" borderId="11" xfId="0" applyFont="1" applyFill="1" applyBorder="1" applyAlignment="1">
      <alignment horizontal="left" vertical="center"/>
    </xf>
    <xf numFmtId="0" fontId="17" fillId="8" borderId="9" xfId="0" applyFont="1" applyFill="1" applyBorder="1" applyAlignment="1">
      <alignment horizontal="left" vertical="center"/>
    </xf>
    <xf numFmtId="0" fontId="17" fillId="8" borderId="9" xfId="0" applyFont="1" applyFill="1" applyBorder="1" applyAlignment="1">
      <alignment horizontal="center"/>
    </xf>
    <xf numFmtId="0" fontId="17" fillId="8" borderId="10" xfId="0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1" xfId="0" applyFont="1" applyFill="1" applyBorder="1" applyAlignment="1">
      <alignment horizontal="left" vertical="center"/>
    </xf>
    <xf numFmtId="0" fontId="45" fillId="8" borderId="11" xfId="0" applyFont="1" applyFill="1" applyBorder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center"/>
    </xf>
    <xf numFmtId="0" fontId="19" fillId="8" borderId="12" xfId="0" applyFont="1" applyFill="1" applyBorder="1" applyAlignment="1">
      <alignment horizontal="center"/>
    </xf>
    <xf numFmtId="0" fontId="25" fillId="8" borderId="13" xfId="0" applyFont="1" applyFill="1" applyBorder="1" applyAlignment="1">
      <alignment vertical="center"/>
    </xf>
    <xf numFmtId="0" fontId="21" fillId="8" borderId="1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horizontal="center"/>
    </xf>
    <xf numFmtId="0" fontId="21" fillId="8" borderId="14" xfId="0" applyFont="1" applyFill="1" applyBorder="1" applyAlignment="1">
      <alignment horizontal="center"/>
    </xf>
    <xf numFmtId="0" fontId="17" fillId="8" borderId="8" xfId="0" applyFont="1" applyFill="1" applyBorder="1" applyAlignment="1">
      <alignment vertical="center"/>
    </xf>
    <xf numFmtId="0" fontId="17" fillId="8" borderId="10" xfId="0" applyFont="1" applyFill="1" applyBorder="1" applyAlignment="1">
      <alignment vertical="center"/>
    </xf>
    <xf numFmtId="0" fontId="17" fillId="8" borderId="12" xfId="0" applyFont="1" applyFill="1" applyBorder="1" applyAlignment="1">
      <alignment vertical="center"/>
    </xf>
    <xf numFmtId="0" fontId="19" fillId="8" borderId="12" xfId="0" applyFont="1" applyFill="1" applyBorder="1" applyAlignment="1">
      <alignment horizontal="left" vertical="center"/>
    </xf>
    <xf numFmtId="0" fontId="44" fillId="8" borderId="11" xfId="0" applyFont="1" applyFill="1" applyBorder="1" applyAlignment="1">
      <alignment horizontal="left" vertical="center"/>
    </xf>
    <xf numFmtId="0" fontId="19" fillId="8" borderId="0" xfId="0" applyFont="1" applyFill="1" applyAlignment="1">
      <alignment horizontal="center" vertical="center"/>
    </xf>
    <xf numFmtId="0" fontId="17" fillId="8" borderId="13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center" vertical="center"/>
    </xf>
    <xf numFmtId="2" fontId="17" fillId="8" borderId="9" xfId="0" applyNumberFormat="1" applyFont="1" applyFill="1" applyBorder="1" applyAlignment="1">
      <alignment vertical="center"/>
    </xf>
    <xf numFmtId="2" fontId="21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2" fontId="17" fillId="8" borderId="0" xfId="0" applyNumberFormat="1" applyFont="1" applyFill="1" applyAlignment="1">
      <alignment vertical="center"/>
    </xf>
    <xf numFmtId="2" fontId="19" fillId="8" borderId="0" xfId="0" applyNumberFormat="1" applyFont="1" applyFill="1" applyAlignment="1">
      <alignment horizontal="left" vertical="center"/>
    </xf>
    <xf numFmtId="2" fontId="17" fillId="8" borderId="0" xfId="0" applyNumberFormat="1" applyFont="1" applyFill="1" applyAlignment="1">
      <alignment horizontal="center" vertical="center"/>
    </xf>
    <xf numFmtId="2" fontId="19" fillId="8" borderId="0" xfId="0" applyNumberFormat="1" applyFont="1" applyFill="1" applyAlignment="1">
      <alignment horizontal="center" vertical="center"/>
    </xf>
    <xf numFmtId="2" fontId="17" fillId="8" borderId="0" xfId="0" applyNumberFormat="1" applyFont="1" applyFill="1" applyAlignment="1">
      <alignment horizontal="left" vertical="center"/>
    </xf>
    <xf numFmtId="0" fontId="0" fillId="8" borderId="10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2" fontId="0" fillId="8" borderId="1" xfId="0" applyNumberFormat="1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25" fillId="5" borderId="0" xfId="0" applyFont="1" applyFill="1" applyAlignment="1">
      <alignment vertical="center"/>
    </xf>
    <xf numFmtId="0" fontId="21" fillId="5" borderId="0" xfId="0" applyFont="1" applyFill="1" applyAlignment="1">
      <alignment horizontal="left" vertical="center"/>
    </xf>
    <xf numFmtId="2" fontId="21" fillId="5" borderId="0" xfId="0" applyNumberFormat="1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0" fontId="2" fillId="23" borderId="11" xfId="0" applyFont="1" applyFill="1" applyBorder="1"/>
    <xf numFmtId="0" fontId="2" fillId="23" borderId="13" xfId="0" applyFont="1" applyFill="1" applyBorder="1"/>
    <xf numFmtId="0" fontId="10" fillId="23" borderId="13" xfId="0" applyFont="1" applyFill="1" applyBorder="1"/>
    <xf numFmtId="0" fontId="19" fillId="8" borderId="14" xfId="0" applyFont="1" applyFill="1" applyBorder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47" fillId="8" borderId="8" xfId="0" applyFont="1" applyFill="1" applyBorder="1" applyAlignment="1">
      <alignment vertical="center"/>
    </xf>
    <xf numFmtId="3" fontId="0" fillId="5" borderId="6" xfId="0" applyNumberFormat="1" applyFill="1" applyBorder="1"/>
    <xf numFmtId="3" fontId="0" fillId="5" borderId="8" xfId="0" applyNumberFormat="1" applyFill="1" applyBorder="1"/>
    <xf numFmtId="3" fontId="17" fillId="5" borderId="2" xfId="0" applyNumberFormat="1" applyFont="1" applyFill="1" applyBorder="1" applyAlignment="1">
      <alignment vertical="center"/>
    </xf>
    <xf numFmtId="3" fontId="17" fillId="5" borderId="7" xfId="0" applyNumberFormat="1" applyFont="1" applyFill="1" applyBorder="1" applyAlignment="1">
      <alignment vertical="center"/>
    </xf>
    <xf numFmtId="0" fontId="47" fillId="8" borderId="8" xfId="0" applyFont="1" applyFill="1" applyBorder="1" applyAlignment="1">
      <alignment horizontal="left" vertical="center"/>
    </xf>
    <xf numFmtId="3" fontId="0" fillId="5" borderId="2" xfId="0" applyNumberFormat="1" applyFill="1" applyBorder="1" applyAlignment="1">
      <alignment horizontal="center"/>
    </xf>
    <xf numFmtId="3" fontId="0" fillId="5" borderId="7" xfId="0" applyNumberForma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" fontId="2" fillId="0" borderId="2" xfId="22" applyNumberFormat="1" applyBorder="1"/>
    <xf numFmtId="10" fontId="10" fillId="3" borderId="2" xfId="0" applyNumberFormat="1" applyFont="1" applyFill="1" applyBorder="1" applyAlignment="1">
      <alignment horizontal="center"/>
    </xf>
    <xf numFmtId="10" fontId="10" fillId="18" borderId="2" xfId="0" applyNumberFormat="1" applyFont="1" applyFill="1" applyBorder="1" applyAlignment="1">
      <alignment horizontal="center"/>
    </xf>
    <xf numFmtId="9" fontId="10" fillId="5" borderId="2" xfId="0" applyNumberFormat="1" applyFont="1" applyFill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9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20" borderId="2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/>
    </xf>
    <xf numFmtId="0" fontId="32" fillId="21" borderId="6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21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0" fontId="32" fillId="20" borderId="2" xfId="0" applyFont="1" applyFill="1" applyBorder="1" applyAlignment="1">
      <alignment horizontal="center" vertical="center"/>
    </xf>
    <xf numFmtId="0" fontId="32" fillId="4" borderId="6" xfId="0" applyFont="1" applyFill="1" applyBorder="1" applyAlignment="1">
      <alignment horizontal="center" vertical="center"/>
    </xf>
    <xf numFmtId="0" fontId="32" fillId="4" borderId="21" xfId="0" applyFont="1" applyFill="1" applyBorder="1" applyAlignment="1">
      <alignment horizontal="center" vertical="center"/>
    </xf>
    <xf numFmtId="0" fontId="32" fillId="4" borderId="15" xfId="0" applyFont="1" applyFill="1" applyBorder="1" applyAlignment="1">
      <alignment horizontal="center" vertical="center"/>
    </xf>
    <xf numFmtId="0" fontId="32" fillId="18" borderId="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0" fontId="10" fillId="18" borderId="6" xfId="0" applyFont="1" applyFill="1" applyBorder="1" applyAlignment="1">
      <alignment horizontal="center"/>
    </xf>
    <xf numFmtId="0" fontId="10" fillId="18" borderId="21" xfId="0" applyFont="1" applyFill="1" applyBorder="1" applyAlignment="1">
      <alignment horizontal="center"/>
    </xf>
    <xf numFmtId="0" fontId="10" fillId="18" borderId="15" xfId="0" applyFont="1" applyFill="1" applyBorder="1" applyAlignment="1">
      <alignment horizontal="center"/>
    </xf>
    <xf numFmtId="0" fontId="10" fillId="16" borderId="2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center"/>
    </xf>
    <xf numFmtId="0" fontId="32" fillId="18" borderId="6" xfId="0" applyFont="1" applyFill="1" applyBorder="1" applyAlignment="1">
      <alignment horizontal="center"/>
    </xf>
    <xf numFmtId="0" fontId="32" fillId="18" borderId="21" xfId="0" applyFont="1" applyFill="1" applyBorder="1" applyAlignment="1">
      <alignment horizontal="center"/>
    </xf>
    <xf numFmtId="0" fontId="32" fillId="18" borderId="15" xfId="0" applyFont="1" applyFill="1" applyBorder="1" applyAlignment="1">
      <alignment horizontal="center"/>
    </xf>
    <xf numFmtId="0" fontId="32" fillId="16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11" borderId="21" xfId="0" applyFont="1" applyFill="1" applyBorder="1" applyAlignment="1">
      <alignment horizontal="center" vertical="center"/>
    </xf>
    <xf numFmtId="0" fontId="10" fillId="15" borderId="6" xfId="0" applyFont="1" applyFill="1" applyBorder="1" applyAlignment="1">
      <alignment horizontal="center" vertical="center"/>
    </xf>
    <xf numFmtId="0" fontId="10" fillId="15" borderId="21" xfId="0" applyFont="1" applyFill="1" applyBorder="1" applyAlignment="1">
      <alignment horizontal="center" vertical="center"/>
    </xf>
    <xf numFmtId="0" fontId="10" fillId="15" borderId="15" xfId="0" applyFont="1" applyFill="1" applyBorder="1" applyAlignment="1">
      <alignment horizontal="center" vertical="center"/>
    </xf>
  </cellXfs>
  <cellStyles count="39">
    <cellStyle name="Hiperlink 2" xfId="2"/>
    <cellStyle name="Normal" xfId="0" builtinId="0"/>
    <cellStyle name="Normal 2" xfId="3"/>
    <cellStyle name="Normal 2 2" xfId="4"/>
    <cellStyle name="Normal 2 2 2" xfId="24"/>
    <cellStyle name="Normal 2 3" xfId="5"/>
    <cellStyle name="Normal 2 3 2" xfId="6"/>
    <cellStyle name="Normal 2 3 2 2" xfId="26"/>
    <cellStyle name="Normal 2 3 3" xfId="25"/>
    <cellStyle name="Normal 2 4" xfId="7"/>
    <cellStyle name="Normal 2 4 2" xfId="27"/>
    <cellStyle name="Normal 2 5" xfId="8"/>
    <cellStyle name="Normal 2 5 2" xfId="28"/>
    <cellStyle name="Normal 3" xfId="9"/>
    <cellStyle name="Normal 4" xfId="10"/>
    <cellStyle name="Normal 5" xfId="11"/>
    <cellStyle name="Normal 5 2" xfId="12"/>
    <cellStyle name="Normal 5 2 2" xfId="30"/>
    <cellStyle name="Normal 5 3" xfId="13"/>
    <cellStyle name="Normal 5 3 2" xfId="31"/>
    <cellStyle name="Normal 5 4" xfId="29"/>
    <cellStyle name="Normal 6" xfId="14"/>
    <cellStyle name="Normal 6 2" xfId="15"/>
    <cellStyle name="Normal 6 2 2" xfId="33"/>
    <cellStyle name="Normal 6 3" xfId="32"/>
    <cellStyle name="Normal 7" xfId="16"/>
    <cellStyle name="Normal 7 2" xfId="34"/>
    <cellStyle name="Normal 8" xfId="21"/>
    <cellStyle name="Normal 9" xfId="22"/>
    <cellStyle name="Porcentagem" xfId="1" builtinId="5"/>
    <cellStyle name="Porcentagem 2" xfId="23"/>
    <cellStyle name="Vírgula 2" xfId="17"/>
    <cellStyle name="Vírgula 2 2" xfId="18"/>
    <cellStyle name="Vírgula 2 2 2" xfId="19"/>
    <cellStyle name="Vírgula 2 2 2 2" xfId="37"/>
    <cellStyle name="Vírgula 2 2 3" xfId="36"/>
    <cellStyle name="Vírgula 2 3" xfId="20"/>
    <cellStyle name="Vírgula 2 3 2" xfId="38"/>
    <cellStyle name="Vírgula 2 4" xfId="35"/>
  </cellStyles>
  <dxfs count="86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theme="8" tint="0.79995117038483843"/>
        </patternFill>
      </fill>
    </dxf>
    <dxf>
      <fill>
        <patternFill patternType="solid">
          <bgColor theme="9" tint="0.79995117038483843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E3300"/>
        </patternFill>
      </fill>
    </dxf>
    <dxf>
      <fill>
        <patternFill patternType="solid">
          <bgColor rgb="FFFE66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CC00"/>
        </patternFill>
      </fill>
    </dxf>
    <dxf>
      <fill>
        <patternFill patternType="solid">
          <bgColor rgb="FFCDF00F"/>
        </patternFill>
      </fill>
    </dxf>
    <dxf>
      <fill>
        <patternFill patternType="solid">
          <bgColor rgb="FF99DF1F"/>
        </patternFill>
      </fill>
    </dxf>
    <dxf>
      <fill>
        <patternFill patternType="solid">
          <bgColor rgb="FF66D030"/>
        </patternFill>
      </fill>
    </dxf>
    <dxf>
      <fill>
        <patternFill patternType="solid">
          <bgColor rgb="FF33C04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A44A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FFFFCCFF"/>
      <color rgb="FFFFFF00"/>
      <color rgb="FFCEB7EF"/>
      <color rgb="FF00B050"/>
      <color rgb="FF00A44A"/>
      <color rgb="FF33C040"/>
      <color rgb="FF66D030"/>
      <color rgb="FF33FFFF"/>
      <color rgb="FF99DF1F"/>
      <color rgb="FFCDF0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VS/IMUNIZACAO/PEI/SISTEMAS%20-%20ARQUIVOS/COBERTURAS/BASE%20PARA%20COBERTURAS%20VeC/2026/6.Junho/baseVeC_COVID-19_idoso_%20jan_junho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EVS\IMUNIZACAO\PEI\SISTEMAS%20-%20ARQUIVOS\COBERTURAS\BASE%20PARA%20COBERTURAS%20VeC\2025\12.Dezembro\baseVeC_hepatiteB_%20ate30dias_%20jan_dez_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ove\Downloads\CV%20-%202026\Julho\Bases\baseVeC_VSR_gestantes_jan_julho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EVS/IMUNIZACAO/PEI/SISTEMAS%20-%20ARQUIVOS/COBERTURAS/BASE%20PARA%20COBERTURAS%20VeC/2026/2.Fevereiro/baseVeC_VSR_gestantes_jan_fev_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/OneDrive/&#193;rea%20de%20Trabalho/Bruna/remoto/remoto/https:/d.docs.live.net/Users/brunansoares/Downloads/BASE%20UNIFICADA%20VEC-%20Julho%202024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ID 19 - IDOSOS"/>
      <sheetName val="Tabdin"/>
      <sheetName val="Sheet1"/>
      <sheetName val="Filtros"/>
    </sheetNames>
    <sheetDataSet>
      <sheetData sheetId="0"/>
      <sheetData sheetId="1">
        <row r="1">
          <cell r="A1" t="str">
            <v>Procedencia</v>
          </cell>
          <cell r="B1"/>
        </row>
        <row r="3">
          <cell r="A3" t="str">
            <v>ESTADO DE RESIDENCIA</v>
          </cell>
          <cell r="B3" t="str">
            <v>(Tudo)</v>
          </cell>
        </row>
        <row r="4">
          <cell r="A4" t="str">
            <v>IDADE NA HORA DA VACINAÇÃO</v>
          </cell>
          <cell r="B4" t="str">
            <v>(Vários itens)</v>
          </cell>
        </row>
        <row r="5">
          <cell r="A5" t="str">
            <v>VACINA</v>
          </cell>
          <cell r="B5" t="str">
            <v>(Tudo)</v>
          </cell>
        </row>
        <row r="7">
          <cell r="A7" t="str">
            <v>Rótulos de Linha</v>
          </cell>
          <cell r="B7" t="str">
            <v>Contagem de VACINA</v>
          </cell>
        </row>
        <row r="8">
          <cell r="A8" t="str">
            <v>Afonso Cláudio</v>
          </cell>
          <cell r="B8">
            <v>12</v>
          </cell>
        </row>
        <row r="9">
          <cell r="A9" t="str">
            <v>Águia Branca</v>
          </cell>
          <cell r="B9">
            <v>17</v>
          </cell>
        </row>
        <row r="10">
          <cell r="A10" t="str">
            <v>Alegre</v>
          </cell>
          <cell r="B10">
            <v>156</v>
          </cell>
        </row>
        <row r="11">
          <cell r="A11" t="str">
            <v>Alfredo Chaves</v>
          </cell>
          <cell r="B11">
            <v>90</v>
          </cell>
        </row>
        <row r="12">
          <cell r="A12" t="str">
            <v>Anchieta</v>
          </cell>
          <cell r="B12">
            <v>550</v>
          </cell>
        </row>
        <row r="13">
          <cell r="A13" t="str">
            <v>Aracruz</v>
          </cell>
          <cell r="B13">
            <v>721</v>
          </cell>
        </row>
        <row r="14">
          <cell r="A14" t="str">
            <v>Atílio Vivacqua</v>
          </cell>
          <cell r="B14">
            <v>9</v>
          </cell>
        </row>
        <row r="15">
          <cell r="A15" t="str">
            <v>Baixo Guandu</v>
          </cell>
          <cell r="B15">
            <v>83</v>
          </cell>
        </row>
        <row r="16">
          <cell r="A16" t="str">
            <v>Barra de São Francisco</v>
          </cell>
          <cell r="B16">
            <v>134</v>
          </cell>
        </row>
        <row r="17">
          <cell r="A17" t="str">
            <v>Boa Esperança</v>
          </cell>
          <cell r="B17">
            <v>98</v>
          </cell>
        </row>
        <row r="18">
          <cell r="A18" t="str">
            <v>Bom Jesus do Norte</v>
          </cell>
          <cell r="B18">
            <v>124</v>
          </cell>
        </row>
        <row r="19">
          <cell r="A19" t="str">
            <v>Brejetuba</v>
          </cell>
          <cell r="B19">
            <v>23</v>
          </cell>
        </row>
        <row r="20">
          <cell r="A20" t="str">
            <v>Cachoeiro de Itapemirim</v>
          </cell>
          <cell r="B20">
            <v>780</v>
          </cell>
        </row>
        <row r="21">
          <cell r="A21" t="str">
            <v>Cariacica</v>
          </cell>
          <cell r="B21">
            <v>3573</v>
          </cell>
        </row>
        <row r="22">
          <cell r="A22" t="str">
            <v>Castelo</v>
          </cell>
          <cell r="B22">
            <v>208</v>
          </cell>
        </row>
        <row r="23">
          <cell r="A23" t="str">
            <v>Colatina</v>
          </cell>
          <cell r="B23">
            <v>1184</v>
          </cell>
        </row>
        <row r="24">
          <cell r="A24" t="str">
            <v>Conceição da Barra</v>
          </cell>
          <cell r="B24">
            <v>35</v>
          </cell>
        </row>
        <row r="25">
          <cell r="A25" t="str">
            <v>Conceição do Castelo</v>
          </cell>
          <cell r="B25">
            <v>109</v>
          </cell>
        </row>
        <row r="26">
          <cell r="A26" t="str">
            <v>Divino de São Lourenço</v>
          </cell>
          <cell r="B26">
            <v>3</v>
          </cell>
        </row>
        <row r="27">
          <cell r="A27" t="str">
            <v>Domingos Martins</v>
          </cell>
          <cell r="B27">
            <v>379</v>
          </cell>
        </row>
        <row r="28">
          <cell r="A28" t="str">
            <v>Dores do Rio Preto</v>
          </cell>
          <cell r="B28">
            <v>55</v>
          </cell>
        </row>
        <row r="29">
          <cell r="A29" t="str">
            <v>Ecoporanga</v>
          </cell>
          <cell r="B29">
            <v>149</v>
          </cell>
        </row>
        <row r="30">
          <cell r="A30" t="str">
            <v>Fundão</v>
          </cell>
          <cell r="B30">
            <v>175</v>
          </cell>
        </row>
        <row r="31">
          <cell r="A31" t="str">
            <v>Governador Lindenberg</v>
          </cell>
          <cell r="B31">
            <v>40</v>
          </cell>
        </row>
        <row r="32">
          <cell r="A32" t="str">
            <v>Guaçuí</v>
          </cell>
          <cell r="B32">
            <v>38</v>
          </cell>
        </row>
        <row r="33">
          <cell r="A33" t="str">
            <v>Guarapari</v>
          </cell>
          <cell r="B33">
            <v>813</v>
          </cell>
        </row>
        <row r="34">
          <cell r="A34" t="str">
            <v>Ibatiba</v>
          </cell>
          <cell r="B34">
            <v>7</v>
          </cell>
        </row>
        <row r="35">
          <cell r="A35" t="str">
            <v>Ibiraçu</v>
          </cell>
          <cell r="B35">
            <v>19</v>
          </cell>
        </row>
        <row r="36">
          <cell r="A36" t="str">
            <v>Ibitirama</v>
          </cell>
          <cell r="B36">
            <v>55</v>
          </cell>
        </row>
        <row r="37">
          <cell r="A37" t="str">
            <v>Iconha</v>
          </cell>
          <cell r="B37">
            <v>199</v>
          </cell>
        </row>
        <row r="38">
          <cell r="A38" t="str">
            <v>Irupi</v>
          </cell>
          <cell r="B38">
            <v>6</v>
          </cell>
        </row>
        <row r="39">
          <cell r="A39" t="str">
            <v>Itaguaçu</v>
          </cell>
          <cell r="B39">
            <v>54</v>
          </cell>
        </row>
        <row r="40">
          <cell r="A40" t="str">
            <v>Itapemirim</v>
          </cell>
          <cell r="B40">
            <v>74</v>
          </cell>
        </row>
        <row r="41">
          <cell r="A41" t="str">
            <v>Itarana</v>
          </cell>
          <cell r="B41">
            <v>22</v>
          </cell>
        </row>
        <row r="42">
          <cell r="A42" t="str">
            <v>Jaguaré</v>
          </cell>
          <cell r="B42">
            <v>101</v>
          </cell>
        </row>
        <row r="43">
          <cell r="A43" t="str">
            <v>Jerônimo Monteiro</v>
          </cell>
          <cell r="B43">
            <v>278</v>
          </cell>
        </row>
        <row r="44">
          <cell r="A44" t="str">
            <v>João Neiva</v>
          </cell>
          <cell r="B44">
            <v>81</v>
          </cell>
        </row>
        <row r="45">
          <cell r="A45" t="str">
            <v>Laranja da Terra</v>
          </cell>
          <cell r="B45">
            <v>11</v>
          </cell>
        </row>
        <row r="46">
          <cell r="A46" t="str">
            <v>Linhares</v>
          </cell>
          <cell r="B46">
            <v>395</v>
          </cell>
        </row>
        <row r="47">
          <cell r="A47" t="str">
            <v>Marataízes</v>
          </cell>
          <cell r="B47">
            <v>205</v>
          </cell>
        </row>
        <row r="48">
          <cell r="A48" t="str">
            <v>Marechal Floriano</v>
          </cell>
          <cell r="B48">
            <v>94</v>
          </cell>
        </row>
        <row r="49">
          <cell r="A49" t="str">
            <v>Marilândia</v>
          </cell>
          <cell r="B49">
            <v>54</v>
          </cell>
        </row>
        <row r="50">
          <cell r="A50" t="str">
            <v>Mimoso do Sul</v>
          </cell>
          <cell r="B50">
            <v>74</v>
          </cell>
        </row>
        <row r="51">
          <cell r="A51" t="str">
            <v>Montanha</v>
          </cell>
          <cell r="B51">
            <v>181</v>
          </cell>
        </row>
        <row r="52">
          <cell r="A52" t="str">
            <v>Muniz Freire</v>
          </cell>
          <cell r="B52">
            <v>28</v>
          </cell>
        </row>
        <row r="53">
          <cell r="A53" t="str">
            <v>Muqui</v>
          </cell>
          <cell r="B53">
            <v>21</v>
          </cell>
        </row>
        <row r="54">
          <cell r="A54" t="str">
            <v>Nova Venécia</v>
          </cell>
          <cell r="B54">
            <v>134</v>
          </cell>
        </row>
        <row r="55">
          <cell r="A55" t="str">
            <v>Pancas</v>
          </cell>
          <cell r="B55">
            <v>17</v>
          </cell>
        </row>
        <row r="56">
          <cell r="A56" t="str">
            <v>Pedro Canário</v>
          </cell>
          <cell r="B56">
            <v>74</v>
          </cell>
        </row>
        <row r="57">
          <cell r="A57" t="str">
            <v>Pinheiros</v>
          </cell>
          <cell r="B57">
            <v>131</v>
          </cell>
        </row>
        <row r="58">
          <cell r="A58" t="str">
            <v>Piúma</v>
          </cell>
          <cell r="B58">
            <v>58</v>
          </cell>
        </row>
        <row r="59">
          <cell r="A59" t="str">
            <v>Ponto Belo</v>
          </cell>
          <cell r="B59">
            <v>14</v>
          </cell>
        </row>
        <row r="60">
          <cell r="A60" t="str">
            <v>Presidente Kennedy</v>
          </cell>
          <cell r="B60">
            <v>23</v>
          </cell>
        </row>
        <row r="61">
          <cell r="A61" t="str">
            <v>Rio Bananal</v>
          </cell>
          <cell r="B61">
            <v>27</v>
          </cell>
        </row>
        <row r="62">
          <cell r="A62" t="str">
            <v>Rio Novo do Sul</v>
          </cell>
          <cell r="B62">
            <v>18</v>
          </cell>
        </row>
        <row r="63">
          <cell r="A63" t="str">
            <v>Santa Leopoldina</v>
          </cell>
          <cell r="B63">
            <v>1</v>
          </cell>
        </row>
        <row r="64">
          <cell r="A64" t="str">
            <v>Santa Maria de Jetibá</v>
          </cell>
          <cell r="B64">
            <v>104</v>
          </cell>
        </row>
        <row r="65">
          <cell r="A65" t="str">
            <v>Santa Teresa</v>
          </cell>
          <cell r="B65">
            <v>109</v>
          </cell>
        </row>
        <row r="66">
          <cell r="A66" t="str">
            <v>São Domingos do Norte</v>
          </cell>
          <cell r="B66">
            <v>19</v>
          </cell>
        </row>
        <row r="67">
          <cell r="A67" t="str">
            <v>São Gabriel da Palha</v>
          </cell>
          <cell r="B67">
            <v>13</v>
          </cell>
        </row>
        <row r="68">
          <cell r="A68" t="str">
            <v>São José do Calçado</v>
          </cell>
          <cell r="B68">
            <v>50</v>
          </cell>
        </row>
        <row r="69">
          <cell r="A69" t="str">
            <v>São Mateus</v>
          </cell>
          <cell r="B69">
            <v>849</v>
          </cell>
        </row>
        <row r="70">
          <cell r="A70" t="str">
            <v>São Roque do Canaã</v>
          </cell>
          <cell r="B70">
            <v>44</v>
          </cell>
        </row>
        <row r="71">
          <cell r="A71" t="str">
            <v>Serra</v>
          </cell>
          <cell r="B71">
            <v>5195</v>
          </cell>
        </row>
        <row r="72">
          <cell r="A72" t="str">
            <v>Sooretama</v>
          </cell>
          <cell r="B72">
            <v>77</v>
          </cell>
        </row>
        <row r="73">
          <cell r="A73" t="str">
            <v>Vargem Alta</v>
          </cell>
          <cell r="B73">
            <v>80</v>
          </cell>
        </row>
        <row r="74">
          <cell r="A74" t="str">
            <v>Venda Nova do Imigrante</v>
          </cell>
          <cell r="B74">
            <v>131</v>
          </cell>
        </row>
        <row r="75">
          <cell r="A75" t="str">
            <v>Viana</v>
          </cell>
          <cell r="B75">
            <v>536</v>
          </cell>
        </row>
        <row r="76">
          <cell r="A76" t="str">
            <v>Vila Pavão</v>
          </cell>
          <cell r="B76">
            <v>53</v>
          </cell>
        </row>
        <row r="77">
          <cell r="A77" t="str">
            <v>Vila Valério</v>
          </cell>
          <cell r="B77">
            <v>37</v>
          </cell>
        </row>
        <row r="78">
          <cell r="A78" t="str">
            <v>Vila Velha</v>
          </cell>
          <cell r="B78">
            <v>4184</v>
          </cell>
        </row>
        <row r="79">
          <cell r="A79" t="str">
            <v>Vitória</v>
          </cell>
          <cell r="B79">
            <v>3128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B ATÉ 30 DIAS_PROCEDENCIA"/>
      <sheetName val="HB ATÉ 30 DIAS_RESIDENCIA"/>
      <sheetName val="TABDIN&lt;=30D"/>
      <sheetName val="TABDIN&lt;=2D"/>
      <sheetName val="TABDIN&lt;=1D"/>
      <sheetName val="Sheet1"/>
      <sheetName val="Filtr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R"/>
      <sheetName val="Tabdin"/>
      <sheetName val="Sheet1"/>
      <sheetName val="Filtros"/>
    </sheetNames>
    <sheetDataSet>
      <sheetData sheetId="0" refreshError="1"/>
      <sheetData sheetId="1">
        <row r="8">
          <cell r="B8">
            <v>172</v>
          </cell>
        </row>
        <row r="9">
          <cell r="B9">
            <v>78</v>
          </cell>
        </row>
        <row r="10">
          <cell r="B10">
            <v>79</v>
          </cell>
        </row>
        <row r="11">
          <cell r="B11">
            <v>174</v>
          </cell>
        </row>
        <row r="12">
          <cell r="B12">
            <v>67</v>
          </cell>
        </row>
        <row r="13">
          <cell r="B13">
            <v>46</v>
          </cell>
        </row>
        <row r="14">
          <cell r="B14">
            <v>202</v>
          </cell>
        </row>
        <row r="15">
          <cell r="B15">
            <v>29</v>
          </cell>
        </row>
        <row r="16">
          <cell r="B16">
            <v>738</v>
          </cell>
        </row>
        <row r="17">
          <cell r="B17">
            <v>72</v>
          </cell>
        </row>
        <row r="18">
          <cell r="B18">
            <v>142</v>
          </cell>
        </row>
        <row r="19">
          <cell r="B19">
            <v>245</v>
          </cell>
        </row>
        <row r="20">
          <cell r="B20">
            <v>95</v>
          </cell>
        </row>
        <row r="21">
          <cell r="B21">
            <v>34</v>
          </cell>
        </row>
        <row r="22">
          <cell r="B22">
            <v>109</v>
          </cell>
        </row>
        <row r="23">
          <cell r="B23">
            <v>1062</v>
          </cell>
        </row>
        <row r="24">
          <cell r="B24">
            <v>2142</v>
          </cell>
        </row>
        <row r="25">
          <cell r="B25">
            <v>203</v>
          </cell>
        </row>
        <row r="26">
          <cell r="B26">
            <v>666</v>
          </cell>
        </row>
        <row r="27">
          <cell r="B27">
            <v>226</v>
          </cell>
        </row>
        <row r="28">
          <cell r="B28">
            <v>69</v>
          </cell>
        </row>
        <row r="29">
          <cell r="B29">
            <v>26</v>
          </cell>
        </row>
        <row r="30">
          <cell r="B30">
            <v>204</v>
          </cell>
        </row>
        <row r="31">
          <cell r="B31">
            <v>56</v>
          </cell>
        </row>
        <row r="32">
          <cell r="B32">
            <v>132</v>
          </cell>
        </row>
        <row r="33">
          <cell r="B33">
            <v>114</v>
          </cell>
        </row>
        <row r="34">
          <cell r="B34">
            <v>73</v>
          </cell>
        </row>
        <row r="35">
          <cell r="B35">
            <v>169</v>
          </cell>
        </row>
        <row r="36">
          <cell r="B36">
            <v>788</v>
          </cell>
        </row>
        <row r="37">
          <cell r="B37">
            <v>212</v>
          </cell>
        </row>
        <row r="38">
          <cell r="B38">
            <v>50</v>
          </cell>
        </row>
        <row r="39">
          <cell r="B39">
            <v>70</v>
          </cell>
        </row>
        <row r="40">
          <cell r="B40">
            <v>61</v>
          </cell>
        </row>
        <row r="41">
          <cell r="B41">
            <v>89</v>
          </cell>
        </row>
        <row r="42">
          <cell r="B42">
            <v>62</v>
          </cell>
        </row>
        <row r="43">
          <cell r="B43">
            <v>237</v>
          </cell>
        </row>
        <row r="44">
          <cell r="B44">
            <v>66</v>
          </cell>
        </row>
        <row r="45">
          <cell r="B45">
            <v>196</v>
          </cell>
        </row>
        <row r="46">
          <cell r="B46">
            <v>244</v>
          </cell>
        </row>
        <row r="47">
          <cell r="B47">
            <v>80</v>
          </cell>
        </row>
        <row r="48">
          <cell r="B48">
            <v>77</v>
          </cell>
        </row>
        <row r="49">
          <cell r="B49">
            <v>50</v>
          </cell>
        </row>
        <row r="50">
          <cell r="B50">
            <v>1197</v>
          </cell>
        </row>
        <row r="51">
          <cell r="B51">
            <v>88</v>
          </cell>
        </row>
        <row r="52">
          <cell r="B52">
            <v>248</v>
          </cell>
        </row>
        <row r="53">
          <cell r="B53">
            <v>102</v>
          </cell>
        </row>
        <row r="54">
          <cell r="B54">
            <v>81</v>
          </cell>
        </row>
        <row r="55">
          <cell r="B55">
            <v>116</v>
          </cell>
        </row>
        <row r="56">
          <cell r="B56">
            <v>133</v>
          </cell>
        </row>
        <row r="57">
          <cell r="B57">
            <v>34</v>
          </cell>
        </row>
        <row r="58">
          <cell r="B58">
            <v>105</v>
          </cell>
        </row>
        <row r="59">
          <cell r="B59">
            <v>68</v>
          </cell>
        </row>
        <row r="60">
          <cell r="B60">
            <v>347</v>
          </cell>
        </row>
        <row r="61">
          <cell r="B61">
            <v>108</v>
          </cell>
        </row>
        <row r="62">
          <cell r="B62">
            <v>175</v>
          </cell>
        </row>
        <row r="63">
          <cell r="B63">
            <v>181</v>
          </cell>
        </row>
        <row r="64">
          <cell r="B64">
            <v>143</v>
          </cell>
        </row>
        <row r="65">
          <cell r="B65">
            <v>50</v>
          </cell>
        </row>
        <row r="66">
          <cell r="B66">
            <v>98</v>
          </cell>
        </row>
        <row r="67">
          <cell r="B67">
            <v>157</v>
          </cell>
        </row>
        <row r="68">
          <cell r="B68">
            <v>70</v>
          </cell>
        </row>
        <row r="69">
          <cell r="B69">
            <v>69</v>
          </cell>
        </row>
        <row r="70">
          <cell r="B70">
            <v>316</v>
          </cell>
        </row>
        <row r="71">
          <cell r="B71">
            <v>142</v>
          </cell>
        </row>
        <row r="72">
          <cell r="B72">
            <v>62</v>
          </cell>
        </row>
        <row r="73">
          <cell r="B73">
            <v>223</v>
          </cell>
        </row>
        <row r="74">
          <cell r="B74">
            <v>55</v>
          </cell>
        </row>
        <row r="75">
          <cell r="B75">
            <v>794</v>
          </cell>
        </row>
        <row r="76">
          <cell r="B76">
            <v>66</v>
          </cell>
        </row>
        <row r="77">
          <cell r="B77">
            <v>3262</v>
          </cell>
        </row>
        <row r="78">
          <cell r="B78">
            <v>235</v>
          </cell>
        </row>
        <row r="79">
          <cell r="B79">
            <v>136</v>
          </cell>
        </row>
        <row r="80">
          <cell r="B80">
            <v>172</v>
          </cell>
        </row>
        <row r="81">
          <cell r="B81">
            <v>484</v>
          </cell>
        </row>
        <row r="82">
          <cell r="B82">
            <v>63</v>
          </cell>
        </row>
        <row r="83">
          <cell r="B83">
            <v>119</v>
          </cell>
        </row>
        <row r="84">
          <cell r="B84">
            <v>2583</v>
          </cell>
        </row>
        <row r="85">
          <cell r="B85">
            <v>1796</v>
          </cell>
        </row>
      </sheetData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R"/>
      <sheetName val="Tabdin"/>
      <sheetName val="Sheet1"/>
      <sheetName val="Filtros"/>
    </sheetNames>
    <sheetDataSet>
      <sheetData sheetId="0"/>
      <sheetData sheetId="1">
        <row r="8">
          <cell r="D8" t="str">
            <v>Afonso Cláudio</v>
          </cell>
          <cell r="E8">
            <v>48</v>
          </cell>
        </row>
        <row r="9">
          <cell r="D9" t="str">
            <v>Água Doce do Norte</v>
          </cell>
          <cell r="E9">
            <v>16</v>
          </cell>
        </row>
        <row r="10">
          <cell r="D10" t="str">
            <v>Águia Branca</v>
          </cell>
          <cell r="E10">
            <v>18</v>
          </cell>
        </row>
        <row r="11">
          <cell r="D11" t="str">
            <v>Alegre</v>
          </cell>
          <cell r="E11">
            <v>66</v>
          </cell>
        </row>
        <row r="12">
          <cell r="D12" t="str">
            <v>Alfredo Chaves</v>
          </cell>
          <cell r="E12">
            <v>30</v>
          </cell>
        </row>
        <row r="13">
          <cell r="D13" t="str">
            <v>Alto Rio Novo</v>
          </cell>
          <cell r="E13">
            <v>14</v>
          </cell>
        </row>
        <row r="14">
          <cell r="D14" t="str">
            <v>Anchieta</v>
          </cell>
          <cell r="E14">
            <v>67</v>
          </cell>
        </row>
        <row r="15">
          <cell r="D15" t="str">
            <v>Apiacá</v>
          </cell>
          <cell r="E15">
            <v>9</v>
          </cell>
        </row>
        <row r="16">
          <cell r="D16" t="str">
            <v>Aracruz</v>
          </cell>
          <cell r="E16">
            <v>258</v>
          </cell>
        </row>
        <row r="17">
          <cell r="D17" t="str">
            <v>Atílio Vivacqua</v>
          </cell>
          <cell r="E17">
            <v>34</v>
          </cell>
        </row>
        <row r="18">
          <cell r="D18" t="str">
            <v>Baixo Guandu</v>
          </cell>
          <cell r="E18">
            <v>38</v>
          </cell>
        </row>
        <row r="19">
          <cell r="D19" t="str">
            <v>Barra de São Francisco</v>
          </cell>
          <cell r="E19">
            <v>90</v>
          </cell>
        </row>
        <row r="20">
          <cell r="D20" t="str">
            <v>Boa Esperança</v>
          </cell>
          <cell r="E20">
            <v>26</v>
          </cell>
        </row>
        <row r="21">
          <cell r="D21" t="str">
            <v>Bom Jesus do Norte</v>
          </cell>
          <cell r="E21">
            <v>7</v>
          </cell>
        </row>
        <row r="22">
          <cell r="D22" t="str">
            <v>Brejetuba</v>
          </cell>
          <cell r="E22">
            <v>41</v>
          </cell>
        </row>
        <row r="23">
          <cell r="D23" t="str">
            <v>Cachoeiro de Itapemirim</v>
          </cell>
          <cell r="E23">
            <v>376</v>
          </cell>
        </row>
        <row r="24">
          <cell r="D24" t="str">
            <v>Cariacica</v>
          </cell>
          <cell r="E24">
            <v>813</v>
          </cell>
        </row>
        <row r="25">
          <cell r="D25" t="str">
            <v>Castelo</v>
          </cell>
          <cell r="E25">
            <v>82</v>
          </cell>
        </row>
        <row r="26">
          <cell r="D26" t="str">
            <v>Colatina</v>
          </cell>
          <cell r="E26">
            <v>225</v>
          </cell>
        </row>
        <row r="27">
          <cell r="D27" t="str">
            <v>Conceição da Barra</v>
          </cell>
          <cell r="E27">
            <v>88</v>
          </cell>
        </row>
        <row r="28">
          <cell r="D28" t="str">
            <v>Conceição do Castelo</v>
          </cell>
          <cell r="E28">
            <v>21</v>
          </cell>
        </row>
        <row r="29">
          <cell r="D29" t="str">
            <v>Divino de São Lourenço</v>
          </cell>
          <cell r="E29">
            <v>9</v>
          </cell>
        </row>
        <row r="30">
          <cell r="D30" t="str">
            <v>Domingos Martins</v>
          </cell>
          <cell r="E30">
            <v>83</v>
          </cell>
        </row>
        <row r="31">
          <cell r="D31" t="str">
            <v>Dores do Rio Preto</v>
          </cell>
          <cell r="E31">
            <v>16</v>
          </cell>
        </row>
        <row r="32">
          <cell r="D32" t="str">
            <v>Ecoporanga</v>
          </cell>
          <cell r="E32">
            <v>48</v>
          </cell>
        </row>
        <row r="33">
          <cell r="D33" t="str">
            <v>Fundão</v>
          </cell>
          <cell r="E33">
            <v>39</v>
          </cell>
        </row>
        <row r="34">
          <cell r="D34" t="str">
            <v>Governador Lindenberg</v>
          </cell>
          <cell r="E34">
            <v>28</v>
          </cell>
        </row>
        <row r="35">
          <cell r="D35" t="str">
            <v>Guaçuí</v>
          </cell>
          <cell r="E35">
            <v>52</v>
          </cell>
        </row>
        <row r="36">
          <cell r="D36" t="str">
            <v>Guarapari</v>
          </cell>
          <cell r="E36">
            <v>234</v>
          </cell>
        </row>
        <row r="37">
          <cell r="D37" t="str">
            <v>Ibatiba</v>
          </cell>
          <cell r="E37">
            <v>64</v>
          </cell>
        </row>
        <row r="38">
          <cell r="D38" t="str">
            <v>Ibiraçu</v>
          </cell>
          <cell r="E38">
            <v>23</v>
          </cell>
        </row>
        <row r="39">
          <cell r="D39" t="str">
            <v>Ibitirama</v>
          </cell>
          <cell r="E39">
            <v>37</v>
          </cell>
        </row>
        <row r="40">
          <cell r="D40" t="str">
            <v>Iconha</v>
          </cell>
          <cell r="E40">
            <v>17</v>
          </cell>
        </row>
        <row r="41">
          <cell r="D41" t="str">
            <v>Irupi</v>
          </cell>
          <cell r="E41">
            <v>26</v>
          </cell>
        </row>
        <row r="42">
          <cell r="D42" t="str">
            <v>Itaguaçu</v>
          </cell>
          <cell r="E42">
            <v>24</v>
          </cell>
        </row>
        <row r="43">
          <cell r="D43" t="str">
            <v>Itapemirim</v>
          </cell>
          <cell r="E43">
            <v>92</v>
          </cell>
        </row>
        <row r="44">
          <cell r="D44" t="str">
            <v>Itarana</v>
          </cell>
          <cell r="E44">
            <v>18</v>
          </cell>
        </row>
        <row r="45">
          <cell r="D45" t="str">
            <v>Iúna</v>
          </cell>
          <cell r="E45">
            <v>56</v>
          </cell>
        </row>
        <row r="46">
          <cell r="D46" t="str">
            <v>Jaguaré</v>
          </cell>
          <cell r="E46">
            <v>79</v>
          </cell>
        </row>
        <row r="47">
          <cell r="D47" t="str">
            <v>Jerônimo Monteiro</v>
          </cell>
          <cell r="E47">
            <v>28</v>
          </cell>
        </row>
        <row r="48">
          <cell r="D48" t="str">
            <v>João Neiva</v>
          </cell>
          <cell r="E48">
            <v>30</v>
          </cell>
        </row>
        <row r="49">
          <cell r="D49" t="str">
            <v>Laranja da Terra</v>
          </cell>
          <cell r="E49">
            <v>22</v>
          </cell>
        </row>
        <row r="50">
          <cell r="D50" t="str">
            <v>Linhares</v>
          </cell>
          <cell r="E50">
            <v>428</v>
          </cell>
        </row>
        <row r="51">
          <cell r="D51" t="str">
            <v>Mantenópolis</v>
          </cell>
          <cell r="E51">
            <v>26</v>
          </cell>
        </row>
        <row r="52">
          <cell r="D52" t="str">
            <v>Marataízes</v>
          </cell>
          <cell r="E52">
            <v>77</v>
          </cell>
        </row>
        <row r="53">
          <cell r="D53" t="str">
            <v>Marechal Floriano</v>
          </cell>
          <cell r="E53">
            <v>22</v>
          </cell>
        </row>
        <row r="54">
          <cell r="D54" t="str">
            <v>Marilândia</v>
          </cell>
          <cell r="E54">
            <v>28</v>
          </cell>
        </row>
        <row r="55">
          <cell r="D55" t="str">
            <v>Mimoso do Sul</v>
          </cell>
          <cell r="E55">
            <v>47</v>
          </cell>
        </row>
        <row r="56">
          <cell r="D56" t="str">
            <v>Montanha</v>
          </cell>
          <cell r="E56">
            <v>49</v>
          </cell>
        </row>
        <row r="57">
          <cell r="D57" t="str">
            <v>Mucurici</v>
          </cell>
          <cell r="E57">
            <v>13</v>
          </cell>
        </row>
        <row r="58">
          <cell r="D58" t="str">
            <v>Muniz Freire</v>
          </cell>
          <cell r="E58">
            <v>29</v>
          </cell>
        </row>
        <row r="59">
          <cell r="D59" t="str">
            <v>Muqui</v>
          </cell>
          <cell r="E59">
            <v>31</v>
          </cell>
        </row>
        <row r="60">
          <cell r="D60" t="str">
            <v>Nova Venécia</v>
          </cell>
          <cell r="E60">
            <v>119</v>
          </cell>
        </row>
        <row r="61">
          <cell r="D61" t="str">
            <v>Pancas</v>
          </cell>
          <cell r="E61">
            <v>38</v>
          </cell>
        </row>
        <row r="62">
          <cell r="D62" t="str">
            <v>Pedro Canário</v>
          </cell>
          <cell r="E62">
            <v>52</v>
          </cell>
        </row>
        <row r="63">
          <cell r="D63" t="str">
            <v>Pinheiros</v>
          </cell>
          <cell r="E63">
            <v>67</v>
          </cell>
        </row>
        <row r="64">
          <cell r="D64" t="str">
            <v>Piúma</v>
          </cell>
          <cell r="E64">
            <v>34</v>
          </cell>
        </row>
        <row r="65">
          <cell r="D65" t="str">
            <v>Ponto Belo</v>
          </cell>
          <cell r="E65">
            <v>13</v>
          </cell>
        </row>
        <row r="66">
          <cell r="D66" t="str">
            <v>Presidente Kennedy</v>
          </cell>
          <cell r="E66">
            <v>31</v>
          </cell>
        </row>
        <row r="67">
          <cell r="D67" t="str">
            <v>Rio Bananal</v>
          </cell>
          <cell r="E67">
            <v>58</v>
          </cell>
        </row>
        <row r="68">
          <cell r="D68" t="str">
            <v>Rio Novo do Sul</v>
          </cell>
          <cell r="E68">
            <v>28</v>
          </cell>
        </row>
        <row r="69">
          <cell r="D69" t="str">
            <v>Santa Leopoldina</v>
          </cell>
          <cell r="E69">
            <v>16</v>
          </cell>
        </row>
        <row r="70">
          <cell r="D70" t="str">
            <v>Santa Maria de Jetibá</v>
          </cell>
          <cell r="E70">
            <v>100</v>
          </cell>
        </row>
        <row r="71">
          <cell r="D71" t="str">
            <v>Santa Teresa</v>
          </cell>
          <cell r="E71">
            <v>46</v>
          </cell>
        </row>
        <row r="72">
          <cell r="D72" t="str">
            <v>São Domingos do Norte</v>
          </cell>
          <cell r="E72">
            <v>20</v>
          </cell>
        </row>
        <row r="73">
          <cell r="D73" t="str">
            <v>São Gabriel da Palha</v>
          </cell>
          <cell r="E73">
            <v>100</v>
          </cell>
        </row>
        <row r="74">
          <cell r="D74" t="str">
            <v>São José do Calçado</v>
          </cell>
          <cell r="E74">
            <v>21</v>
          </cell>
        </row>
        <row r="75">
          <cell r="D75" t="str">
            <v>São Mateus</v>
          </cell>
          <cell r="E75">
            <v>242</v>
          </cell>
        </row>
        <row r="76">
          <cell r="D76" t="str">
            <v>São Roque do Canaã</v>
          </cell>
          <cell r="E76">
            <v>22</v>
          </cell>
        </row>
        <row r="77">
          <cell r="D77" t="str">
            <v>Serra</v>
          </cell>
          <cell r="E77">
            <v>1117</v>
          </cell>
        </row>
        <row r="78">
          <cell r="D78" t="str">
            <v>Sooretama</v>
          </cell>
          <cell r="E78">
            <v>86</v>
          </cell>
        </row>
        <row r="79">
          <cell r="D79" t="str">
            <v>Vargem Alta</v>
          </cell>
          <cell r="E79">
            <v>50</v>
          </cell>
        </row>
        <row r="80">
          <cell r="D80" t="str">
            <v>Venda Nova do Imigrante</v>
          </cell>
          <cell r="E80">
            <v>69</v>
          </cell>
        </row>
        <row r="81">
          <cell r="D81" t="str">
            <v>Viana</v>
          </cell>
          <cell r="E81">
            <v>180</v>
          </cell>
        </row>
        <row r="82">
          <cell r="D82" t="str">
            <v>Vila Pavão</v>
          </cell>
          <cell r="E82">
            <v>18</v>
          </cell>
        </row>
        <row r="83">
          <cell r="D83" t="str">
            <v>Vila Valério</v>
          </cell>
          <cell r="E83">
            <v>34</v>
          </cell>
        </row>
        <row r="84">
          <cell r="D84" t="str">
            <v>Vila Velha</v>
          </cell>
          <cell r="E84">
            <v>802</v>
          </cell>
        </row>
        <row r="85">
          <cell r="D85" t="str">
            <v>Vitória</v>
          </cell>
          <cell r="E85">
            <v>535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ID - procedenci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P96"/>
  <sheetViews>
    <sheetView topLeftCell="A49" workbookViewId="0">
      <selection activeCell="M80" sqref="M80"/>
    </sheetView>
  </sheetViews>
  <sheetFormatPr defaultColWidth="9" defaultRowHeight="15"/>
  <cols>
    <col min="1" max="1" width="18.140625" customWidth="1"/>
    <col min="2" max="2" width="23.85546875" customWidth="1"/>
    <col min="3" max="11" width="13" customWidth="1"/>
    <col min="12" max="12" width="10.140625" customWidth="1"/>
    <col min="13" max="16" width="14.28515625" customWidth="1"/>
  </cols>
  <sheetData>
    <row r="1" spans="1:16">
      <c r="C1" s="334">
        <v>0.9</v>
      </c>
      <c r="D1" s="335"/>
      <c r="E1" s="336">
        <v>0.95</v>
      </c>
      <c r="F1" s="337"/>
      <c r="G1" s="337"/>
      <c r="H1" s="337"/>
      <c r="I1" s="337"/>
      <c r="J1" s="337"/>
      <c r="K1" s="337"/>
      <c r="L1" s="337"/>
    </row>
    <row r="2" spans="1:16" ht="59.25" customHeight="1">
      <c r="A2" s="2" t="s">
        <v>5</v>
      </c>
      <c r="B2" s="2" t="s">
        <v>6</v>
      </c>
      <c r="C2" s="3" t="s">
        <v>15</v>
      </c>
      <c r="D2" s="3" t="s">
        <v>33</v>
      </c>
      <c r="E2" s="3" t="s">
        <v>17</v>
      </c>
      <c r="F2" s="3" t="s">
        <v>19</v>
      </c>
      <c r="G2" s="3" t="s">
        <v>21</v>
      </c>
      <c r="H2" s="3" t="s">
        <v>29</v>
      </c>
      <c r="I2" s="3" t="s">
        <v>23</v>
      </c>
      <c r="J2" s="3" t="s">
        <v>25</v>
      </c>
      <c r="K2" s="3" t="s">
        <v>27</v>
      </c>
      <c r="L2" s="3" t="s">
        <v>31</v>
      </c>
      <c r="M2" s="3" t="s">
        <v>201</v>
      </c>
      <c r="N2" s="3" t="s">
        <v>202</v>
      </c>
      <c r="O2" s="3" t="s">
        <v>203</v>
      </c>
      <c r="P2" s="3" t="s">
        <v>204</v>
      </c>
    </row>
    <row r="3" spans="1:16">
      <c r="A3" s="4" t="s">
        <v>40</v>
      </c>
      <c r="B3" s="4" t="s">
        <v>41</v>
      </c>
      <c r="C3" s="5">
        <f>'CV Rotina &lt;2A - procedência'!K3</f>
        <v>0.72028811524609848</v>
      </c>
      <c r="D3" s="5">
        <f>'CV Rotina &lt;2A - procedência'!AC3</f>
        <v>0.87394957983193278</v>
      </c>
      <c r="E3" s="5">
        <f>'CV Rotina &lt;2A - procedência'!M3</f>
        <v>0.89795918367346939</v>
      </c>
      <c r="F3" s="5">
        <f>'CV Rotina &lt;2A - procedência'!O3</f>
        <v>0.85474189675870349</v>
      </c>
      <c r="G3" s="5">
        <f>'CV Rotina &lt;2A - procedência'!Q3</f>
        <v>0.85474189675870349</v>
      </c>
      <c r="H3" s="5">
        <f>'CV Rotina &lt;2A - procedência'!Y3</f>
        <v>1.0132052821128452</v>
      </c>
      <c r="I3" s="5">
        <f>'CV Rotina &lt;2A - procedência'!S3</f>
        <v>0.86434573829531813</v>
      </c>
      <c r="J3" s="5">
        <f>'CV Rotina &lt;2A - procedência'!U3</f>
        <v>0.92677070828331332</v>
      </c>
      <c r="K3" s="5">
        <f>'CV Rotina &lt;2A - procedência'!W3</f>
        <v>1.0804321728691477</v>
      </c>
      <c r="L3" s="5">
        <f>'CV Rotina &lt;2A - procedência'!AA3</f>
        <v>1.0660264105642256</v>
      </c>
      <c r="M3" s="4">
        <f t="shared" ref="M3:M34" si="0">COUNTIF(C3:D3,"&gt;=0,9")</f>
        <v>0</v>
      </c>
      <c r="N3" s="4">
        <f t="shared" ref="N3:N34" si="1">COUNTIFS(E3:L3,"&gt;=0,95")</f>
        <v>3</v>
      </c>
      <c r="O3" s="4">
        <f>SUM(M3:N3)</f>
        <v>3</v>
      </c>
      <c r="P3" s="4">
        <f>COUNTIF(E3:H3,"&gt;=0,95")</f>
        <v>1</v>
      </c>
    </row>
    <row r="4" spans="1:16">
      <c r="A4" s="4" t="s">
        <v>43</v>
      </c>
      <c r="B4" s="4" t="s">
        <v>44</v>
      </c>
      <c r="C4" s="5">
        <f>'CV Rotina &lt;2A - procedência'!K4</f>
        <v>0.39560439560439559</v>
      </c>
      <c r="D4" s="5">
        <f>'CV Rotina &lt;2A - procedência'!AC4</f>
        <v>0.87032967032967035</v>
      </c>
      <c r="E4" s="5">
        <f>'CV Rotina &lt;2A - procedência'!M4</f>
        <v>0.79120879120879117</v>
      </c>
      <c r="F4" s="5">
        <f>'CV Rotina &lt;2A - procedência'!O4</f>
        <v>0.8087912087912088</v>
      </c>
      <c r="G4" s="5">
        <f>'CV Rotina &lt;2A - procedência'!Q4</f>
        <v>0.8087912087912088</v>
      </c>
      <c r="H4" s="5">
        <f>'CV Rotina &lt;2A - procedência'!Y4</f>
        <v>0.69450549450549448</v>
      </c>
      <c r="I4" s="5">
        <f>'CV Rotina &lt;2A - procedência'!S4</f>
        <v>0.84395604395604396</v>
      </c>
      <c r="J4" s="5">
        <f>'CV Rotina &lt;2A - procedência'!U4</f>
        <v>0.58021978021978027</v>
      </c>
      <c r="K4" s="5">
        <f>'CV Rotina &lt;2A - procedência'!W4</f>
        <v>0.70329670329670335</v>
      </c>
      <c r="L4" s="5">
        <f>'CV Rotina &lt;2A - procedência'!AA4</f>
        <v>0.71208791208791211</v>
      </c>
      <c r="M4" s="4">
        <f t="shared" si="0"/>
        <v>0</v>
      </c>
      <c r="N4" s="4">
        <f t="shared" si="1"/>
        <v>0</v>
      </c>
      <c r="O4" s="4">
        <f t="shared" ref="O4:O67" si="2">SUM(M4:N4)</f>
        <v>0</v>
      </c>
      <c r="P4" s="4">
        <f t="shared" ref="P4:P67" si="3">COUNTIF(E4:H4,"&gt;=0,95")</f>
        <v>0</v>
      </c>
    </row>
    <row r="5" spans="1:16">
      <c r="A5" s="4" t="s">
        <v>47</v>
      </c>
      <c r="B5" s="4" t="s">
        <v>48</v>
      </c>
      <c r="C5" s="5">
        <f>'CV Rotina &lt;2A - procedência'!K5</f>
        <v>0.71137026239067058</v>
      </c>
      <c r="D5" s="5">
        <f>'CV Rotina &lt;2A - procedência'!AC5</f>
        <v>0.94460641399416911</v>
      </c>
      <c r="E5" s="5">
        <f>'CV Rotina &lt;2A - procedência'!M5</f>
        <v>0.88629737609329451</v>
      </c>
      <c r="F5" s="5">
        <f>'CV Rotina &lt;2A - procedência'!O5</f>
        <v>0.90962099125364426</v>
      </c>
      <c r="G5" s="5">
        <f>'CV Rotina &lt;2A - procedência'!Q5</f>
        <v>0.90962099125364426</v>
      </c>
      <c r="H5" s="5">
        <f>'CV Rotina &lt;2A - procedência'!Y5</f>
        <v>1.1545189504373179</v>
      </c>
      <c r="I5" s="5">
        <f>'CV Rotina &lt;2A - procedência'!S5</f>
        <v>0.92128279883381925</v>
      </c>
      <c r="J5" s="5">
        <f>'CV Rotina &lt;2A - procedência'!U5</f>
        <v>1.1661807580174928</v>
      </c>
      <c r="K5" s="5">
        <f>'CV Rotina &lt;2A - procedência'!W5</f>
        <v>0.89795918367346939</v>
      </c>
      <c r="L5" s="5">
        <f>'CV Rotina &lt;2A - procedência'!AA5</f>
        <v>0.96793002915451898</v>
      </c>
      <c r="M5" s="4">
        <f t="shared" si="0"/>
        <v>1</v>
      </c>
      <c r="N5" s="4">
        <f t="shared" si="1"/>
        <v>3</v>
      </c>
      <c r="O5" s="4">
        <f t="shared" si="2"/>
        <v>4</v>
      </c>
      <c r="P5" s="4">
        <f t="shared" si="3"/>
        <v>1</v>
      </c>
    </row>
    <row r="6" spans="1:16">
      <c r="A6" s="4" t="s">
        <v>49</v>
      </c>
      <c r="B6" s="4" t="s">
        <v>50</v>
      </c>
      <c r="C6" s="5">
        <f>'CV Rotina &lt;2A - procedência'!K6</f>
        <v>0.62128475551294349</v>
      </c>
      <c r="D6" s="5">
        <f>'CV Rotina &lt;2A - procedência'!AC6</f>
        <v>1.0124640460210932</v>
      </c>
      <c r="E6" s="5">
        <f>'CV Rotina &lt;2A - procedência'!M6</f>
        <v>1.0469798657718121</v>
      </c>
      <c r="F6" s="5">
        <f>'CV Rotina &lt;2A - procedência'!O6</f>
        <v>0.95493767976989463</v>
      </c>
      <c r="G6" s="5">
        <f>'CV Rotina &lt;2A - procedência'!Q6</f>
        <v>0.96644295302013439</v>
      </c>
      <c r="H6" s="5">
        <f>'CV Rotina &lt;2A - procedência'!Y6</f>
        <v>1.1965484180249282</v>
      </c>
      <c r="I6" s="5">
        <f>'CV Rotina &lt;2A - procedência'!S6</f>
        <v>0.96644295302013439</v>
      </c>
      <c r="J6" s="5">
        <f>'CV Rotina &lt;2A - procedência'!U6</f>
        <v>1.0124640460210932</v>
      </c>
      <c r="K6" s="5">
        <f>'CV Rotina &lt;2A - procedência'!W6</f>
        <v>1.0699904122722916</v>
      </c>
      <c r="L6" s="5">
        <f>'CV Rotina &lt;2A - procedência'!AA6</f>
        <v>1.0642377756471717</v>
      </c>
      <c r="M6" s="4">
        <f t="shared" si="0"/>
        <v>1</v>
      </c>
      <c r="N6" s="4">
        <f t="shared" si="1"/>
        <v>8</v>
      </c>
      <c r="O6" s="4">
        <f t="shared" si="2"/>
        <v>9</v>
      </c>
      <c r="P6" s="4">
        <f t="shared" si="3"/>
        <v>4</v>
      </c>
    </row>
    <row r="7" spans="1:16">
      <c r="A7" s="4" t="s">
        <v>49</v>
      </c>
      <c r="B7" s="4" t="s">
        <v>51</v>
      </c>
      <c r="C7" s="5">
        <f>'CV Rotina &lt;2A - procedência'!K7</f>
        <v>0.45993031358885017</v>
      </c>
      <c r="D7" s="5">
        <f>'CV Rotina &lt;2A - procedência'!AC7</f>
        <v>0.9616724738675958</v>
      </c>
      <c r="E7" s="5">
        <f>'CV Rotina &lt;2A - procedência'!M7</f>
        <v>0.83623693379790942</v>
      </c>
      <c r="F7" s="5">
        <f>'CV Rotina &lt;2A - procedência'!O7</f>
        <v>0.83623693379790942</v>
      </c>
      <c r="G7" s="5">
        <f>'CV Rotina &lt;2A - procedência'!Q7</f>
        <v>0.86411149825783973</v>
      </c>
      <c r="H7" s="5">
        <f>'CV Rotina &lt;2A - procedência'!Y7</f>
        <v>1.0731707317073171</v>
      </c>
      <c r="I7" s="5">
        <f>'CV Rotina &lt;2A - procedência'!S7</f>
        <v>0.86411149825783973</v>
      </c>
      <c r="J7" s="5">
        <f>'CV Rotina &lt;2A - procedência'!U7</f>
        <v>0.85017421602787457</v>
      </c>
      <c r="K7" s="5">
        <f>'CV Rotina &lt;2A - procedência'!W7</f>
        <v>1.0034843205574913</v>
      </c>
      <c r="L7" s="5">
        <f>'CV Rotina &lt;2A - procedência'!AA7</f>
        <v>1.0452961672473868</v>
      </c>
      <c r="M7" s="4">
        <f t="shared" si="0"/>
        <v>1</v>
      </c>
      <c r="N7" s="4">
        <f t="shared" si="1"/>
        <v>3</v>
      </c>
      <c r="O7" s="4">
        <f t="shared" si="2"/>
        <v>4</v>
      </c>
      <c r="P7" s="4">
        <f t="shared" si="3"/>
        <v>1</v>
      </c>
    </row>
    <row r="8" spans="1:16">
      <c r="A8" s="4" t="s">
        <v>47</v>
      </c>
      <c r="B8" s="4" t="s">
        <v>52</v>
      </c>
      <c r="C8" s="5">
        <f>'CV Rotina &lt;2A - procedência'!K8</f>
        <v>0.41444270015698592</v>
      </c>
      <c r="D8" s="5">
        <f>'CV Rotina &lt;2A - procedência'!AC8</f>
        <v>1.054945054945055</v>
      </c>
      <c r="E8" s="5">
        <f>'CV Rotina &lt;2A - procedência'!M8</f>
        <v>1.0172684458398744</v>
      </c>
      <c r="F8" s="5">
        <f>'CV Rotina &lt;2A - procedência'!O8</f>
        <v>0.97959183673469397</v>
      </c>
      <c r="G8" s="5">
        <f>'CV Rotina &lt;2A - procedência'!Q8</f>
        <v>0.97959183673469397</v>
      </c>
      <c r="H8" s="5">
        <f>'CV Rotina &lt;2A - procedência'!Y8</f>
        <v>1.3563579277864994</v>
      </c>
      <c r="I8" s="5">
        <f>'CV Rotina &lt;2A - procedência'!S8</f>
        <v>0.97959183673469397</v>
      </c>
      <c r="J8" s="5">
        <f>'CV Rotina &lt;2A - procedência'!U8</f>
        <v>1.0926216640502355</v>
      </c>
      <c r="K8" s="5">
        <f>'CV Rotina &lt;2A - procedência'!W8</f>
        <v>0.88540031397174257</v>
      </c>
      <c r="L8" s="5">
        <f>'CV Rotina &lt;2A - procedência'!AA8</f>
        <v>0.94191522762951341</v>
      </c>
      <c r="M8" s="4">
        <f t="shared" si="0"/>
        <v>1</v>
      </c>
      <c r="N8" s="4">
        <f t="shared" si="1"/>
        <v>6</v>
      </c>
      <c r="O8" s="4">
        <f t="shared" si="2"/>
        <v>7</v>
      </c>
      <c r="P8" s="4">
        <f t="shared" si="3"/>
        <v>4</v>
      </c>
    </row>
    <row r="9" spans="1:16">
      <c r="A9" s="4" t="s">
        <v>49</v>
      </c>
      <c r="B9" s="4" t="s">
        <v>53</v>
      </c>
      <c r="C9" s="5">
        <f>'CV Rotina &lt;2A - procedência'!K9</f>
        <v>0.45163901254552807</v>
      </c>
      <c r="D9" s="5">
        <f>'CV Rotina &lt;2A - procedência'!AC9</f>
        <v>1.0052610279239174</v>
      </c>
      <c r="E9" s="5">
        <f>'CV Rotina &lt;2A - procedência'!M9</f>
        <v>0.92270335896398215</v>
      </c>
      <c r="F9" s="5">
        <f>'CV Rotina &lt;2A - procedência'!O9</f>
        <v>0.8789963577498987</v>
      </c>
      <c r="G9" s="5">
        <f>'CV Rotina &lt;2A - procedência'!Q9</f>
        <v>0.8789963577498987</v>
      </c>
      <c r="H9" s="5">
        <f>'CV Rotina &lt;2A - procedência'!Y9</f>
        <v>1.0246863617968434</v>
      </c>
      <c r="I9" s="5">
        <f>'CV Rotina &lt;2A - procedência'!S9</f>
        <v>0.88385269121813026</v>
      </c>
      <c r="J9" s="5">
        <f>'CV Rotina &lt;2A - procedência'!U9</f>
        <v>0.76244435451234316</v>
      </c>
      <c r="K9" s="5">
        <f>'CV Rotina &lt;2A - procedência'!W9</f>
        <v>1.1703763658437878</v>
      </c>
      <c r="L9" s="5">
        <f>'CV Rotina &lt;2A - procedência'!AA9</f>
        <v>1.2140833670578712</v>
      </c>
      <c r="M9" s="4">
        <f t="shared" si="0"/>
        <v>1</v>
      </c>
      <c r="N9" s="4">
        <f t="shared" si="1"/>
        <v>3</v>
      </c>
      <c r="O9" s="4">
        <f t="shared" si="2"/>
        <v>4</v>
      </c>
      <c r="P9" s="4">
        <f t="shared" si="3"/>
        <v>1</v>
      </c>
    </row>
    <row r="10" spans="1:16">
      <c r="A10" s="4" t="s">
        <v>49</v>
      </c>
      <c r="B10" s="4" t="s">
        <v>54</v>
      </c>
      <c r="C10" s="5">
        <f>'CV Rotina &lt;2A - procedência'!K10</f>
        <v>0.75428571428571434</v>
      </c>
      <c r="D10" s="5">
        <f>'CV Rotina &lt;2A - procedência'!AC10</f>
        <v>0.82285714285714284</v>
      </c>
      <c r="E10" s="5">
        <f>'CV Rotina &lt;2A - procedência'!M10</f>
        <v>0.91428571428571426</v>
      </c>
      <c r="F10" s="5">
        <f>'CV Rotina &lt;2A - procedência'!O10</f>
        <v>0.77714285714285714</v>
      </c>
      <c r="G10" s="5">
        <f>'CV Rotina &lt;2A - procedência'!Q10</f>
        <v>0.77714285714285714</v>
      </c>
      <c r="H10" s="5">
        <f>'CV Rotina &lt;2A - procedência'!Y10</f>
        <v>0.84571428571428575</v>
      </c>
      <c r="I10" s="5">
        <f>'CV Rotina &lt;2A - procedência'!S10</f>
        <v>0.75428571428571434</v>
      </c>
      <c r="J10" s="5">
        <f>'CV Rotina &lt;2A - procedência'!U10</f>
        <v>0.64</v>
      </c>
      <c r="K10" s="5">
        <f>'CV Rotina &lt;2A - procedência'!W10</f>
        <v>0.86857142857142855</v>
      </c>
      <c r="L10" s="5">
        <f>'CV Rotina &lt;2A - procedência'!AA10</f>
        <v>0.70857142857142852</v>
      </c>
      <c r="M10" s="4">
        <f t="shared" si="0"/>
        <v>0</v>
      </c>
      <c r="N10" s="4">
        <f t="shared" si="1"/>
        <v>0</v>
      </c>
      <c r="O10" s="4">
        <f t="shared" si="2"/>
        <v>0</v>
      </c>
      <c r="P10" s="4">
        <f t="shared" si="3"/>
        <v>0</v>
      </c>
    </row>
    <row r="11" spans="1:16">
      <c r="A11" s="4" t="s">
        <v>40</v>
      </c>
      <c r="B11" s="4" t="s">
        <v>55</v>
      </c>
      <c r="C11" s="5">
        <f>'CV Rotina &lt;2A - procedência'!K11</f>
        <v>0.34913657770800627</v>
      </c>
      <c r="D11" s="5">
        <f>'CV Rotina &lt;2A - procedência'!AC11</f>
        <v>0.96452119309262163</v>
      </c>
      <c r="E11" s="5">
        <f>'CV Rotina &lt;2A - procedência'!M11</f>
        <v>0.84897959183673466</v>
      </c>
      <c r="F11" s="5">
        <f>'CV Rotina &lt;2A - procedência'!O11</f>
        <v>0.92935635792778648</v>
      </c>
      <c r="G11" s="5">
        <f>'CV Rotina &lt;2A - procedência'!Q11</f>
        <v>0.93061224489795913</v>
      </c>
      <c r="H11" s="5">
        <f>'CV Rotina &lt;2A - procedência'!Y11</f>
        <v>1.0963893249607535</v>
      </c>
      <c r="I11" s="5">
        <f>'CV Rotina &lt;2A - procedência'!S11</f>
        <v>0.9419152276295133</v>
      </c>
      <c r="J11" s="5">
        <f>'CV Rotina &lt;2A - procedência'!U11</f>
        <v>0.85023547880690742</v>
      </c>
      <c r="K11" s="5">
        <f>'CV Rotina &lt;2A - procedência'!W11</f>
        <v>0.97708006279434856</v>
      </c>
      <c r="L11" s="5">
        <f>'CV Rotina &lt;2A - procedência'!AA11</f>
        <v>0.96200941915227633</v>
      </c>
      <c r="M11" s="4">
        <f t="shared" si="0"/>
        <v>1</v>
      </c>
      <c r="N11" s="4">
        <f t="shared" si="1"/>
        <v>3</v>
      </c>
      <c r="O11" s="4">
        <f t="shared" si="2"/>
        <v>4</v>
      </c>
      <c r="P11" s="4">
        <f t="shared" si="3"/>
        <v>1</v>
      </c>
    </row>
    <row r="12" spans="1:16">
      <c r="A12" s="4" t="s">
        <v>49</v>
      </c>
      <c r="B12" s="4" t="s">
        <v>56</v>
      </c>
      <c r="C12" s="5">
        <f>'CV Rotina &lt;2A - procedência'!K12</f>
        <v>0.1293800539083558</v>
      </c>
      <c r="D12" s="5">
        <f>'CV Rotina &lt;2A - procedência'!AC12</f>
        <v>0.77628032345013476</v>
      </c>
      <c r="E12" s="5">
        <f>'CV Rotina &lt;2A - procedência'!M12</f>
        <v>0.67924528301886788</v>
      </c>
      <c r="F12" s="5">
        <f>'CV Rotina &lt;2A - procedência'!O12</f>
        <v>0.71159029649595684</v>
      </c>
      <c r="G12" s="5">
        <f>'CV Rotina &lt;2A - procedência'!Q12</f>
        <v>0.71159029649595684</v>
      </c>
      <c r="H12" s="5">
        <f>'CV Rotina &lt;2A - procedência'!Y12</f>
        <v>1.0997304582210243</v>
      </c>
      <c r="I12" s="5">
        <f>'CV Rotina &lt;2A - procedência'!S12</f>
        <v>0.70080862533692723</v>
      </c>
      <c r="J12" s="5">
        <f>'CV Rotina &lt;2A - procedência'!U12</f>
        <v>0.76549865229110514</v>
      </c>
      <c r="K12" s="5">
        <f>'CV Rotina &lt;2A - procedência'!W12</f>
        <v>1.1428571428571428</v>
      </c>
      <c r="L12" s="5">
        <f>'CV Rotina &lt;2A - procedência'!AA12</f>
        <v>1.1859838274932615</v>
      </c>
      <c r="M12" s="4">
        <f t="shared" si="0"/>
        <v>0</v>
      </c>
      <c r="N12" s="4">
        <f t="shared" si="1"/>
        <v>3</v>
      </c>
      <c r="O12" s="4">
        <f t="shared" si="2"/>
        <v>3</v>
      </c>
      <c r="P12" s="4">
        <f t="shared" si="3"/>
        <v>1</v>
      </c>
    </row>
    <row r="13" spans="1:16">
      <c r="A13" s="4" t="s">
        <v>47</v>
      </c>
      <c r="B13" s="4" t="s">
        <v>58</v>
      </c>
      <c r="C13" s="5">
        <f>'CV Rotina &lt;2A - procedência'!K13</f>
        <v>0.42857142857142855</v>
      </c>
      <c r="D13" s="5">
        <f>'CV Rotina &lt;2A - procedência'!AC13</f>
        <v>0.94088669950738912</v>
      </c>
      <c r="E13" s="5">
        <f>'CV Rotina &lt;2A - procedência'!M13</f>
        <v>0.95073891625615758</v>
      </c>
      <c r="F13" s="5">
        <f>'CV Rotina &lt;2A - procedência'!O13</f>
        <v>0.91133004926108374</v>
      </c>
      <c r="G13" s="5">
        <f>'CV Rotina &lt;2A - procedência'!Q13</f>
        <v>0.91133004926108374</v>
      </c>
      <c r="H13" s="5">
        <f>'CV Rotina &lt;2A - procedência'!Y13</f>
        <v>1.0197044334975369</v>
      </c>
      <c r="I13" s="5">
        <f>'CV Rotina &lt;2A - procedência'!S13</f>
        <v>0.91625615763546797</v>
      </c>
      <c r="J13" s="5">
        <f>'CV Rotina &lt;2A - procedência'!U13</f>
        <v>0.88669950738916259</v>
      </c>
      <c r="K13" s="5">
        <f>'CV Rotina &lt;2A - procedência'!W13</f>
        <v>0.86699507389162567</v>
      </c>
      <c r="L13" s="5">
        <f>'CV Rotina &lt;2A - procedência'!AA13</f>
        <v>0.92610837438423643</v>
      </c>
      <c r="M13" s="4">
        <f t="shared" si="0"/>
        <v>1</v>
      </c>
      <c r="N13" s="4">
        <f t="shared" si="1"/>
        <v>2</v>
      </c>
      <c r="O13" s="4">
        <f t="shared" si="2"/>
        <v>3</v>
      </c>
      <c r="P13" s="4">
        <f t="shared" si="3"/>
        <v>2</v>
      </c>
    </row>
    <row r="14" spans="1:16">
      <c r="A14" s="4" t="s">
        <v>43</v>
      </c>
      <c r="B14" s="4" t="s">
        <v>59</v>
      </c>
      <c r="C14" s="5">
        <f>'CV Rotina &lt;2A - procedência'!K14</f>
        <v>0.59868581163300083</v>
      </c>
      <c r="D14" s="5">
        <f>'CV Rotina &lt;2A - procedência'!AC14</f>
        <v>0.98710148454611835</v>
      </c>
      <c r="E14" s="5">
        <f>'CV Rotina &lt;2A - procedência'!M14</f>
        <v>0.96081771720613296</v>
      </c>
      <c r="F14" s="5">
        <f>'CV Rotina &lt;2A - procedência'!O14</f>
        <v>0.89072767096617189</v>
      </c>
      <c r="G14" s="5">
        <f>'CV Rotina &lt;2A - procedência'!Q14</f>
        <v>0.89072767096617189</v>
      </c>
      <c r="H14" s="5">
        <f>'CV Rotina &lt;2A - procedência'!Y14</f>
        <v>0.92285227549282078</v>
      </c>
      <c r="I14" s="5">
        <f>'CV Rotina &lt;2A - procedência'!S14</f>
        <v>0.91701143830615728</v>
      </c>
      <c r="J14" s="5">
        <f>'CV Rotina &lt;2A - procedência'!U14</f>
        <v>0.75346799707958145</v>
      </c>
      <c r="K14" s="5">
        <f>'CV Rotina &lt;2A - procedência'!W14</f>
        <v>0.75346799707958145</v>
      </c>
      <c r="L14" s="5">
        <f>'CV Rotina &lt;2A - procedência'!AA14</f>
        <v>0.73886590411292297</v>
      </c>
      <c r="M14" s="4">
        <f t="shared" si="0"/>
        <v>1</v>
      </c>
      <c r="N14" s="4">
        <f t="shared" si="1"/>
        <v>1</v>
      </c>
      <c r="O14" s="4">
        <f t="shared" si="2"/>
        <v>2</v>
      </c>
      <c r="P14" s="4">
        <f t="shared" si="3"/>
        <v>1</v>
      </c>
    </row>
    <row r="15" spans="1:16">
      <c r="A15" s="4" t="s">
        <v>43</v>
      </c>
      <c r="B15" s="4" t="s">
        <v>60</v>
      </c>
      <c r="C15" s="5">
        <f>'CV Rotina &lt;2A - procedência'!K15</f>
        <v>0.26890756302521007</v>
      </c>
      <c r="D15" s="5">
        <f>'CV Rotina &lt;2A - procedência'!AC15</f>
        <v>1.0840336134453781</v>
      </c>
      <c r="E15" s="5">
        <f>'CV Rotina &lt;2A - procedência'!M15</f>
        <v>1.0504201680672269</v>
      </c>
      <c r="F15" s="5">
        <f>'CV Rotina &lt;2A - procedência'!O15</f>
        <v>0.99159663865546221</v>
      </c>
      <c r="G15" s="5">
        <f>'CV Rotina &lt;2A - procedência'!Q15</f>
        <v>0.99159663865546221</v>
      </c>
      <c r="H15" s="5">
        <f>'CV Rotina &lt;2A - procedência'!Y15</f>
        <v>0.94957983193277307</v>
      </c>
      <c r="I15" s="5">
        <f>'CV Rotina &lt;2A - procedência'!S15</f>
        <v>1.0504201680672269</v>
      </c>
      <c r="J15" s="5">
        <f>'CV Rotina &lt;2A - procedência'!U15</f>
        <v>0.98319327731092432</v>
      </c>
      <c r="K15" s="5">
        <f>'CV Rotina &lt;2A - procedência'!W15</f>
        <v>0.9327731092436975</v>
      </c>
      <c r="L15" s="5">
        <f>'CV Rotina &lt;2A - procedência'!AA15</f>
        <v>0.89915966386554624</v>
      </c>
      <c r="M15" s="4">
        <f t="shared" si="0"/>
        <v>1</v>
      </c>
      <c r="N15" s="4">
        <f t="shared" si="1"/>
        <v>5</v>
      </c>
      <c r="O15" s="4">
        <f t="shared" si="2"/>
        <v>6</v>
      </c>
      <c r="P15" s="4">
        <f t="shared" si="3"/>
        <v>3</v>
      </c>
    </row>
    <row r="16" spans="1:16">
      <c r="A16" s="4" t="s">
        <v>49</v>
      </c>
      <c r="B16" s="4" t="s">
        <v>61</v>
      </c>
      <c r="C16" s="5">
        <f>'CV Rotina &lt;2A - procedência'!K16</f>
        <v>1.0928571428571427</v>
      </c>
      <c r="D16" s="5">
        <f>'CV Rotina &lt;2A - procedência'!AC16</f>
        <v>1.7142857142857142</v>
      </c>
      <c r="E16" s="5">
        <f>'CV Rotina &lt;2A - procedência'!M16</f>
        <v>1.4357142857142855</v>
      </c>
      <c r="F16" s="5">
        <f>'CV Rotina &lt;2A - procedência'!O16</f>
        <v>1.3714285714285712</v>
      </c>
      <c r="G16" s="5">
        <f>'CV Rotina &lt;2A - procedência'!Q16</f>
        <v>1.3714285714285712</v>
      </c>
      <c r="H16" s="5">
        <f>'CV Rotina &lt;2A - procedência'!Y16</f>
        <v>1.4999999999999998</v>
      </c>
      <c r="I16" s="5">
        <f>'CV Rotina &lt;2A - procedência'!S16</f>
        <v>1.3285714285714285</v>
      </c>
      <c r="J16" s="5">
        <f>'CV Rotina &lt;2A - procedência'!U16</f>
        <v>1.157142857142857</v>
      </c>
      <c r="K16" s="5">
        <f>'CV Rotina &lt;2A - procedência'!W16</f>
        <v>1.1142857142857141</v>
      </c>
      <c r="L16" s="5">
        <f>'CV Rotina &lt;2A - procedência'!AA16</f>
        <v>1.0499999999999998</v>
      </c>
      <c r="M16" s="4">
        <f t="shared" si="0"/>
        <v>2</v>
      </c>
      <c r="N16" s="4">
        <f t="shared" si="1"/>
        <v>8</v>
      </c>
      <c r="O16" s="4">
        <f t="shared" si="2"/>
        <v>10</v>
      </c>
      <c r="P16" s="4">
        <f t="shared" si="3"/>
        <v>4</v>
      </c>
    </row>
    <row r="17" spans="1:16">
      <c r="A17" s="4" t="s">
        <v>40</v>
      </c>
      <c r="B17" s="4" t="s">
        <v>62</v>
      </c>
      <c r="C17" s="5">
        <f>'CV Rotina &lt;2A - procedência'!K17</f>
        <v>0.86124401913875592</v>
      </c>
      <c r="D17" s="5">
        <f>'CV Rotina &lt;2A - procedência'!AC17</f>
        <v>1.3369788106630212</v>
      </c>
      <c r="E17" s="5">
        <f>'CV Rotina &lt;2A - procedência'!M17</f>
        <v>1.287764866712235</v>
      </c>
      <c r="F17" s="5">
        <f>'CV Rotina &lt;2A - procedência'!O17</f>
        <v>1.2549555707450444</v>
      </c>
      <c r="G17" s="5">
        <f>'CV Rotina &lt;2A - procedência'!Q17</f>
        <v>1.2549555707450444</v>
      </c>
      <c r="H17" s="5">
        <f>'CV Rotina &lt;2A - procedência'!Y17</f>
        <v>1.1237183868762817</v>
      </c>
      <c r="I17" s="5">
        <f>'CV Rotina &lt;2A - procedência'!S17</f>
        <v>1.2795625427204373</v>
      </c>
      <c r="J17" s="5">
        <f>'CV Rotina &lt;2A - procedência'!U17</f>
        <v>1.1319207108680793</v>
      </c>
      <c r="K17" s="5">
        <f>'CV Rotina &lt;2A - procedência'!W17</f>
        <v>1.287764866712235</v>
      </c>
      <c r="L17" s="5">
        <f>'CV Rotina &lt;2A - procedência'!AA17</f>
        <v>1.2057416267942582</v>
      </c>
      <c r="M17" s="4">
        <f t="shared" si="0"/>
        <v>1</v>
      </c>
      <c r="N17" s="4">
        <f t="shared" si="1"/>
        <v>8</v>
      </c>
      <c r="O17" s="4">
        <f t="shared" si="2"/>
        <v>9</v>
      </c>
      <c r="P17" s="4">
        <f t="shared" si="3"/>
        <v>4</v>
      </c>
    </row>
    <row r="18" spans="1:16">
      <c r="A18" s="4" t="s">
        <v>49</v>
      </c>
      <c r="B18" s="4" t="s">
        <v>63</v>
      </c>
      <c r="C18" s="5">
        <f>'CV Rotina &lt;2A - procedência'!K18</f>
        <v>1.9477930707166589</v>
      </c>
      <c r="D18" s="5">
        <f>'CV Rotina &lt;2A - procedência'!AC18</f>
        <v>0.94114855244423357</v>
      </c>
      <c r="E18" s="5">
        <f>'CV Rotina &lt;2A - procedência'!M18</f>
        <v>0.91765543426673002</v>
      </c>
      <c r="F18" s="5">
        <f>'CV Rotina &lt;2A - procedência'!O18</f>
        <v>0.90056953013763652</v>
      </c>
      <c r="G18" s="5">
        <f>'CV Rotina &lt;2A - procedência'!Q18</f>
        <v>0.90270526815377328</v>
      </c>
      <c r="H18" s="5">
        <f>'CV Rotina &lt;2A - procedência'!Y18</f>
        <v>0.90056953013763652</v>
      </c>
      <c r="I18" s="5">
        <f>'CV Rotina &lt;2A - procedência'!S18</f>
        <v>0.91765543426673002</v>
      </c>
      <c r="J18" s="5">
        <f>'CV Rotina &lt;2A - procedência'!U18</f>
        <v>0.69696250593260567</v>
      </c>
      <c r="K18" s="5">
        <f>'CV Rotina &lt;2A - procedência'!W18</f>
        <v>0.82724252491694361</v>
      </c>
      <c r="L18" s="5">
        <f>'CV Rotina &lt;2A - procedência'!AA18</f>
        <v>0.81158044613194125</v>
      </c>
      <c r="M18" s="4">
        <f t="shared" si="0"/>
        <v>2</v>
      </c>
      <c r="N18" s="4">
        <f t="shared" si="1"/>
        <v>0</v>
      </c>
      <c r="O18" s="4">
        <f t="shared" si="2"/>
        <v>2</v>
      </c>
      <c r="P18" s="4">
        <f t="shared" si="3"/>
        <v>0</v>
      </c>
    </row>
    <row r="19" spans="1:16">
      <c r="A19" s="4" t="s">
        <v>40</v>
      </c>
      <c r="B19" s="4" t="s">
        <v>64</v>
      </c>
      <c r="C19" s="5">
        <f>'CV Rotina &lt;2A - procedência'!K19</f>
        <v>0.40312865234199408</v>
      </c>
      <c r="D19" s="5">
        <f>'CV Rotina &lt;2A - procedência'!AC19</f>
        <v>0.91126494650723722</v>
      </c>
      <c r="E19" s="5">
        <f>'CV Rotina &lt;2A - procedência'!M19</f>
        <v>0.86954958194731635</v>
      </c>
      <c r="F19" s="5">
        <f>'CV Rotina &lt;2A - procedência'!O19</f>
        <v>0.81560730018879801</v>
      </c>
      <c r="G19" s="5">
        <f>'CV Rotina &lt;2A - procedência'!Q19</f>
        <v>0.81704576103569182</v>
      </c>
      <c r="H19" s="5">
        <f>'CV Rotina &lt;2A - procedência'!Y19</f>
        <v>0.96736491953609638</v>
      </c>
      <c r="I19" s="5">
        <f>'CV Rotina &lt;2A - procedência'!S19</f>
        <v>0.81812460667086218</v>
      </c>
      <c r="J19" s="5">
        <f>'CV Rotina &lt;2A - procedência'!U19</f>
        <v>0.73073811022206236</v>
      </c>
      <c r="K19" s="5">
        <f>'CV Rotina &lt;2A - procedência'!W19</f>
        <v>0.83466690641014119</v>
      </c>
      <c r="L19" s="5">
        <f>'CV Rotina &lt;2A - procedência'!AA19</f>
        <v>0.84761305403218556</v>
      </c>
      <c r="M19" s="4">
        <f t="shared" si="0"/>
        <v>1</v>
      </c>
      <c r="N19" s="4">
        <f t="shared" si="1"/>
        <v>1</v>
      </c>
      <c r="O19" s="4">
        <f t="shared" si="2"/>
        <v>2</v>
      </c>
      <c r="P19" s="4">
        <f t="shared" si="3"/>
        <v>1</v>
      </c>
    </row>
    <row r="20" spans="1:16">
      <c r="A20" s="4" t="s">
        <v>49</v>
      </c>
      <c r="B20" s="4" t="s">
        <v>65</v>
      </c>
      <c r="C20" s="5">
        <f>'CV Rotina &lt;2A - procedência'!K20</f>
        <v>0.76326530612244903</v>
      </c>
      <c r="D20" s="5">
        <f>'CV Rotina &lt;2A - procedência'!AC20</f>
        <v>1.0857142857142856</v>
      </c>
      <c r="E20" s="5">
        <f>'CV Rotina &lt;2A - procedência'!M20</f>
        <v>1.0489795918367346</v>
      </c>
      <c r="F20" s="5">
        <f>'CV Rotina &lt;2A - procedência'!O20</f>
        <v>1.0693877551020408</v>
      </c>
      <c r="G20" s="5">
        <f>'CV Rotina &lt;2A - procedência'!Q20</f>
        <v>1.0693877551020408</v>
      </c>
      <c r="H20" s="5">
        <f>'CV Rotina &lt;2A - procedência'!Y20</f>
        <v>1.0326530612244897</v>
      </c>
      <c r="I20" s="5">
        <f>'CV Rotina &lt;2A - procedência'!S20</f>
        <v>1.0693877551020408</v>
      </c>
      <c r="J20" s="5">
        <f>'CV Rotina &lt;2A - procedência'!U20</f>
        <v>0.84081632653061222</v>
      </c>
      <c r="K20" s="5">
        <f>'CV Rotina &lt;2A - procedência'!W20</f>
        <v>0.98367346938775513</v>
      </c>
      <c r="L20" s="5">
        <f>'CV Rotina &lt;2A - procedência'!AA20</f>
        <v>1</v>
      </c>
      <c r="M20" s="4">
        <f t="shared" si="0"/>
        <v>1</v>
      </c>
      <c r="N20" s="4">
        <f t="shared" si="1"/>
        <v>7</v>
      </c>
      <c r="O20" s="4">
        <f t="shared" si="2"/>
        <v>8</v>
      </c>
      <c r="P20" s="4">
        <f t="shared" si="3"/>
        <v>4</v>
      </c>
    </row>
    <row r="21" spans="1:16">
      <c r="A21" s="4" t="s">
        <v>47</v>
      </c>
      <c r="B21" s="4" t="s">
        <v>66</v>
      </c>
      <c r="C21" s="5">
        <f>'CV Rotina &lt;2A - procedência'!K21</f>
        <v>2.4180211006558312</v>
      </c>
      <c r="D21" s="5">
        <f>'CV Rotina &lt;2A - procedência'!AC21</f>
        <v>0.99572284003421729</v>
      </c>
      <c r="E21" s="5">
        <f>'CV Rotina &lt;2A - procedência'!M21</f>
        <v>1.0242372398061022</v>
      </c>
      <c r="F21" s="5">
        <f>'CV Rotina &lt;2A - procedência'!O21</f>
        <v>0.93983461648132305</v>
      </c>
      <c r="G21" s="5">
        <f>'CV Rotina &lt;2A - procedência'!Q21</f>
        <v>0.94097519247219841</v>
      </c>
      <c r="H21" s="5">
        <f>'CV Rotina &lt;2A - procedência'!Y21</f>
        <v>0.91816367265469057</v>
      </c>
      <c r="I21" s="5">
        <f>'CV Rotina &lt;2A - procedência'!S21</f>
        <v>0.93983461648132305</v>
      </c>
      <c r="J21" s="5">
        <f>'CV Rotina &lt;2A - procedência'!U21</f>
        <v>0.77331052181351578</v>
      </c>
      <c r="K21" s="5">
        <f>'CV Rotina &lt;2A - procedência'!W21</f>
        <v>0.89535215283718272</v>
      </c>
      <c r="L21" s="5">
        <f>'CV Rotina &lt;2A - procedência'!AA21</f>
        <v>0.88280581693755344</v>
      </c>
      <c r="M21" s="4">
        <f t="shared" si="0"/>
        <v>2</v>
      </c>
      <c r="N21" s="4">
        <f t="shared" si="1"/>
        <v>1</v>
      </c>
      <c r="O21" s="4">
        <f t="shared" si="2"/>
        <v>3</v>
      </c>
      <c r="P21" s="4">
        <f t="shared" si="3"/>
        <v>1</v>
      </c>
    </row>
    <row r="22" spans="1:16">
      <c r="A22" s="4" t="s">
        <v>43</v>
      </c>
      <c r="B22" s="4" t="s">
        <v>67</v>
      </c>
      <c r="C22" s="5">
        <f>'CV Rotina &lt;2A - procedência'!K22</f>
        <v>4.8019207683073231E-2</v>
      </c>
      <c r="D22" s="5">
        <f>'CV Rotina &lt;2A - procedência'!AC22</f>
        <v>1.1620648259303721</v>
      </c>
      <c r="E22" s="5">
        <f>'CV Rotina &lt;2A - procedência'!M22</f>
        <v>1.0132052821128452</v>
      </c>
      <c r="F22" s="5">
        <f>'CV Rotina &lt;2A - procedência'!O22</f>
        <v>1.0084033613445378</v>
      </c>
      <c r="G22" s="5">
        <f>'CV Rotina &lt;2A - procedência'!Q22</f>
        <v>1.0084033613445378</v>
      </c>
      <c r="H22" s="5">
        <f>'CV Rotina &lt;2A - procedência'!Y22</f>
        <v>1.1476590636254502</v>
      </c>
      <c r="I22" s="5">
        <f>'CV Rotina &lt;2A - procedência'!S22</f>
        <v>1.0084033613445378</v>
      </c>
      <c r="J22" s="5">
        <f>'CV Rotina &lt;2A - procedência'!U22</f>
        <v>1.099639855942377</v>
      </c>
      <c r="K22" s="5">
        <f>'CV Rotina &lt;2A - procedência'!W22</f>
        <v>1.0084033613445378</v>
      </c>
      <c r="L22" s="5">
        <f>'CV Rotina &lt;2A - procedência'!AA22</f>
        <v>1.0852340936374549</v>
      </c>
      <c r="M22" s="4">
        <f t="shared" si="0"/>
        <v>1</v>
      </c>
      <c r="N22" s="4">
        <f t="shared" si="1"/>
        <v>8</v>
      </c>
      <c r="O22" s="4">
        <f t="shared" si="2"/>
        <v>9</v>
      </c>
      <c r="P22" s="4">
        <f t="shared" si="3"/>
        <v>4</v>
      </c>
    </row>
    <row r="23" spans="1:16">
      <c r="A23" s="4" t="s">
        <v>40</v>
      </c>
      <c r="B23" s="4" t="s">
        <v>68</v>
      </c>
      <c r="C23" s="5">
        <f>'CV Rotina &lt;2A - procedência'!K23</f>
        <v>0.55172413793103448</v>
      </c>
      <c r="D23" s="5">
        <f>'CV Rotina &lt;2A - procedência'!AC23</f>
        <v>0.91625615763546797</v>
      </c>
      <c r="E23" s="5">
        <f>'CV Rotina &lt;2A - procedência'!M23</f>
        <v>0.84729064039408863</v>
      </c>
      <c r="F23" s="5">
        <f>'CV Rotina &lt;2A - procedência'!O23</f>
        <v>0.79802955665024633</v>
      </c>
      <c r="G23" s="5">
        <f>'CV Rotina &lt;2A - procedência'!Q23</f>
        <v>0.79802955665024633</v>
      </c>
      <c r="H23" s="5">
        <f>'CV Rotina &lt;2A - procedência'!Y23</f>
        <v>0.89655172413793105</v>
      </c>
      <c r="I23" s="5">
        <f>'CV Rotina &lt;2A - procedência'!S23</f>
        <v>0.80788177339901479</v>
      </c>
      <c r="J23" s="5">
        <f>'CV Rotina &lt;2A - procedência'!U23</f>
        <v>0.73891625615763545</v>
      </c>
      <c r="K23" s="5">
        <f>'CV Rotina &lt;2A - procedência'!W23</f>
        <v>0.94581280788177335</v>
      </c>
      <c r="L23" s="5">
        <f>'CV Rotina &lt;2A - procedência'!AA23</f>
        <v>0.98522167487684731</v>
      </c>
      <c r="M23" s="4">
        <f t="shared" si="0"/>
        <v>1</v>
      </c>
      <c r="N23" s="4">
        <f t="shared" si="1"/>
        <v>1</v>
      </c>
      <c r="O23" s="4">
        <f t="shared" si="2"/>
        <v>2</v>
      </c>
      <c r="P23" s="4">
        <f t="shared" si="3"/>
        <v>0</v>
      </c>
    </row>
    <row r="24" spans="1:16">
      <c r="A24" s="4" t="s">
        <v>49</v>
      </c>
      <c r="B24" s="4" t="s">
        <v>69</v>
      </c>
      <c r="C24" s="5">
        <f>'CV Rotina &lt;2A - procedência'!K24</f>
        <v>0.73891625615763556</v>
      </c>
      <c r="D24" s="5">
        <f>'CV Rotina &lt;2A - procedência'!AC24</f>
        <v>1.4778325123152711</v>
      </c>
      <c r="E24" s="5">
        <f>'CV Rotina &lt;2A - procedência'!M24</f>
        <v>1.4778325123152711</v>
      </c>
      <c r="F24" s="5">
        <f>'CV Rotina &lt;2A - procedência'!O24</f>
        <v>1.4482758620689657</v>
      </c>
      <c r="G24" s="5">
        <f>'CV Rotina &lt;2A - procedência'!Q24</f>
        <v>1.4482758620689657</v>
      </c>
      <c r="H24" s="5">
        <f>'CV Rotina &lt;2A - procedência'!Y24</f>
        <v>1.1822660098522169</v>
      </c>
      <c r="I24" s="5">
        <f>'CV Rotina &lt;2A - procedência'!S24</f>
        <v>1.4482758620689657</v>
      </c>
      <c r="J24" s="5">
        <f>'CV Rotina &lt;2A - procedência'!U24</f>
        <v>1.1822660098522169</v>
      </c>
      <c r="K24" s="5">
        <f>'CV Rotina &lt;2A - procedência'!W24</f>
        <v>0.91625615763546808</v>
      </c>
      <c r="L24" s="5">
        <f>'CV Rotina &lt;2A - procedência'!AA24</f>
        <v>0.94581280788177358</v>
      </c>
      <c r="M24" s="4">
        <f t="shared" si="0"/>
        <v>1</v>
      </c>
      <c r="N24" s="4">
        <f t="shared" si="1"/>
        <v>6</v>
      </c>
      <c r="O24" s="4">
        <f t="shared" si="2"/>
        <v>7</v>
      </c>
      <c r="P24" s="4">
        <f t="shared" si="3"/>
        <v>4</v>
      </c>
    </row>
    <row r="25" spans="1:16">
      <c r="A25" s="4" t="s">
        <v>40</v>
      </c>
      <c r="B25" s="4" t="s">
        <v>70</v>
      </c>
      <c r="C25" s="5">
        <f>'CV Rotina &lt;2A - procedência'!K25</f>
        <v>0.19225634178905207</v>
      </c>
      <c r="D25" s="5">
        <f>'CV Rotina &lt;2A - procedência'!AC25</f>
        <v>0.97329773030707611</v>
      </c>
      <c r="E25" s="5">
        <f>'CV Rotina &lt;2A - procedência'!M25</f>
        <v>0.92923898531375171</v>
      </c>
      <c r="F25" s="5">
        <f>'CV Rotina &lt;2A - procedência'!O25</f>
        <v>0.82910547396528711</v>
      </c>
      <c r="G25" s="5">
        <f>'CV Rotina &lt;2A - procedência'!Q25</f>
        <v>0.82910547396528711</v>
      </c>
      <c r="H25" s="5">
        <f>'CV Rotina &lt;2A - procedência'!Y25</f>
        <v>1.0373831775700935</v>
      </c>
      <c r="I25" s="5">
        <f>'CV Rotina &lt;2A - procedência'!S25</f>
        <v>0.84512683578104142</v>
      </c>
      <c r="J25" s="5">
        <f>'CV Rotina &lt;2A - procedência'!U25</f>
        <v>0.84512683578104142</v>
      </c>
      <c r="K25" s="5">
        <f>'CV Rotina &lt;2A - procedência'!W25</f>
        <v>0.96128170894526044</v>
      </c>
      <c r="L25" s="5">
        <f>'CV Rotina &lt;2A - procedência'!AA25</f>
        <v>0.91722296395193592</v>
      </c>
      <c r="M25" s="4">
        <f t="shared" si="0"/>
        <v>1</v>
      </c>
      <c r="N25" s="4">
        <f t="shared" si="1"/>
        <v>2</v>
      </c>
      <c r="O25" s="4">
        <f t="shared" si="2"/>
        <v>3</v>
      </c>
      <c r="P25" s="4">
        <f t="shared" si="3"/>
        <v>1</v>
      </c>
    </row>
    <row r="26" spans="1:16">
      <c r="A26" s="4" t="s">
        <v>49</v>
      </c>
      <c r="B26" s="4" t="s">
        <v>71</v>
      </c>
      <c r="C26" s="5">
        <f>'CV Rotina &lt;2A - procedência'!K26</f>
        <v>0.56534954407294835</v>
      </c>
      <c r="D26" s="5">
        <f>'CV Rotina &lt;2A - procedência'!AC26</f>
        <v>1.0030395136778116</v>
      </c>
      <c r="E26" s="5">
        <f>'CV Rotina &lt;2A - procedência'!M26</f>
        <v>0.93009118541033442</v>
      </c>
      <c r="F26" s="5">
        <f>'CV Rotina &lt;2A - procedência'!O26</f>
        <v>0.96656534954407303</v>
      </c>
      <c r="G26" s="5">
        <f>'CV Rotina &lt;2A - procedência'!Q26</f>
        <v>0.98480243161094239</v>
      </c>
      <c r="H26" s="5">
        <f>'CV Rotina &lt;2A - procedência'!Y26</f>
        <v>1.2948328267477205</v>
      </c>
      <c r="I26" s="5">
        <f>'CV Rotina &lt;2A - procedência'!S26</f>
        <v>1.0030395136778116</v>
      </c>
      <c r="J26" s="5">
        <f>'CV Rotina &lt;2A - procedência'!U26</f>
        <v>0.89361702127659581</v>
      </c>
      <c r="K26" s="5">
        <f>'CV Rotina &lt;2A - procedência'!W26</f>
        <v>1.2401215805471126</v>
      </c>
      <c r="L26" s="5">
        <f>'CV Rotina &lt;2A - procedência'!AA26</f>
        <v>1.2765957446808511</v>
      </c>
      <c r="M26" s="4">
        <f t="shared" si="0"/>
        <v>1</v>
      </c>
      <c r="N26" s="4">
        <f t="shared" si="1"/>
        <v>6</v>
      </c>
      <c r="O26" s="4">
        <f t="shared" si="2"/>
        <v>7</v>
      </c>
      <c r="P26" s="4">
        <f t="shared" si="3"/>
        <v>3</v>
      </c>
    </row>
    <row r="27" spans="1:16">
      <c r="A27" s="4" t="s">
        <v>43</v>
      </c>
      <c r="B27" s="4" t="s">
        <v>72</v>
      </c>
      <c r="C27" s="5">
        <f>'CV Rotina &lt;2A - procedência'!K27</f>
        <v>0.41221374045801534</v>
      </c>
      <c r="D27" s="5">
        <f>'CV Rotina &lt;2A - procedência'!AC27</f>
        <v>0.8702290076335879</v>
      </c>
      <c r="E27" s="5">
        <f>'CV Rotina &lt;2A - procedência'!M27</f>
        <v>0.86368593238822255</v>
      </c>
      <c r="F27" s="5">
        <f>'CV Rotina &lt;2A - procedência'!O27</f>
        <v>0.86368593238822255</v>
      </c>
      <c r="G27" s="5">
        <f>'CV Rotina &lt;2A - procedência'!Q27</f>
        <v>0.88331515812431849</v>
      </c>
      <c r="H27" s="5">
        <f>'CV Rotina &lt;2A - procedência'!Y27</f>
        <v>0.98146128680479838</v>
      </c>
      <c r="I27" s="5">
        <f>'CV Rotina &lt;2A - procedência'!S27</f>
        <v>0.86368593238822255</v>
      </c>
      <c r="J27" s="5">
        <f>'CV Rotina &lt;2A - procedência'!U27</f>
        <v>0.85059978189749197</v>
      </c>
      <c r="K27" s="5">
        <f>'CV Rotina &lt;2A - procedência'!W27</f>
        <v>1.0207197382769904</v>
      </c>
      <c r="L27" s="5">
        <f>'CV Rotina &lt;2A - procedência'!AA27</f>
        <v>0.94874591057797175</v>
      </c>
      <c r="M27" s="4">
        <f t="shared" si="0"/>
        <v>0</v>
      </c>
      <c r="N27" s="4">
        <f t="shared" si="1"/>
        <v>2</v>
      </c>
      <c r="O27" s="4">
        <f t="shared" si="2"/>
        <v>2</v>
      </c>
      <c r="P27" s="4">
        <f t="shared" si="3"/>
        <v>1</v>
      </c>
    </row>
    <row r="28" spans="1:16">
      <c r="A28" s="4" t="s">
        <v>40</v>
      </c>
      <c r="B28" s="4" t="s">
        <v>73</v>
      </c>
      <c r="C28" s="5">
        <f>'CV Rotina &lt;2A - procedência'!K28</f>
        <v>0.13010204081632651</v>
      </c>
      <c r="D28" s="5">
        <f>'CV Rotina &lt;2A - procedência'!AC28</f>
        <v>1.0025510204081631</v>
      </c>
      <c r="E28" s="5">
        <f>'CV Rotina &lt;2A - procedência'!M28</f>
        <v>0.85714285714285698</v>
      </c>
      <c r="F28" s="5">
        <f>'CV Rotina &lt;2A - procedência'!O28</f>
        <v>0.88010204081632637</v>
      </c>
      <c r="G28" s="5">
        <f>'CV Rotina &lt;2A - procedência'!Q28</f>
        <v>0.88010204081632637</v>
      </c>
      <c r="H28" s="5">
        <f>'CV Rotina &lt;2A - procedência'!Y28</f>
        <v>1.232142857142857</v>
      </c>
      <c r="I28" s="5">
        <f>'CV Rotina &lt;2A - procedência'!S28</f>
        <v>0.87244897959183665</v>
      </c>
      <c r="J28" s="5">
        <f>'CV Rotina &lt;2A - procedência'!U28</f>
        <v>0.84948979591836726</v>
      </c>
      <c r="K28" s="5">
        <f>'CV Rotina &lt;2A - procedência'!W28</f>
        <v>1.1709183673469385</v>
      </c>
      <c r="L28" s="5">
        <f>'CV Rotina &lt;2A - procedência'!AA28</f>
        <v>1.0943877551020407</v>
      </c>
      <c r="M28" s="4">
        <f t="shared" si="0"/>
        <v>1</v>
      </c>
      <c r="N28" s="4">
        <f t="shared" si="1"/>
        <v>3</v>
      </c>
      <c r="O28" s="4">
        <f t="shared" si="2"/>
        <v>4</v>
      </c>
      <c r="P28" s="4">
        <f t="shared" si="3"/>
        <v>1</v>
      </c>
    </row>
    <row r="29" spans="1:16">
      <c r="A29" s="4" t="s">
        <v>47</v>
      </c>
      <c r="B29" s="4" t="s">
        <v>74</v>
      </c>
      <c r="C29" s="5">
        <f>'CV Rotina &lt;2A - procedência'!K29</f>
        <v>0.2783882783882784</v>
      </c>
      <c r="D29" s="5">
        <f>'CV Rotina &lt;2A - procedência'!AC29</f>
        <v>1.2454212454212454</v>
      </c>
      <c r="E29" s="5">
        <f>'CV Rotina &lt;2A - procedência'!M29</f>
        <v>1.0695970695970696</v>
      </c>
      <c r="F29" s="5">
        <f>'CV Rotina &lt;2A - procedência'!O29</f>
        <v>1.2893772893772895</v>
      </c>
      <c r="G29" s="5">
        <f>'CV Rotina &lt;2A - procedência'!Q29</f>
        <v>1.2893772893772895</v>
      </c>
      <c r="H29" s="5">
        <f>'CV Rotina &lt;2A - procedência'!Y29</f>
        <v>1.1868131868131868</v>
      </c>
      <c r="I29" s="5">
        <f>'CV Rotina &lt;2A - procedência'!S29</f>
        <v>1.2893772893772895</v>
      </c>
      <c r="J29" s="5">
        <f>'CV Rotina &lt;2A - procedência'!U29</f>
        <v>1.1868131868131868</v>
      </c>
      <c r="K29" s="5">
        <f>'CV Rotina &lt;2A - procedência'!W29</f>
        <v>0.80586080586080588</v>
      </c>
      <c r="L29" s="5">
        <f>'CV Rotina &lt;2A - procedência'!AA29</f>
        <v>0.86446886446886451</v>
      </c>
      <c r="M29" s="4">
        <f t="shared" si="0"/>
        <v>1</v>
      </c>
      <c r="N29" s="4">
        <f t="shared" si="1"/>
        <v>6</v>
      </c>
      <c r="O29" s="4">
        <f t="shared" si="2"/>
        <v>7</v>
      </c>
      <c r="P29" s="4">
        <f t="shared" si="3"/>
        <v>4</v>
      </c>
    </row>
    <row r="30" spans="1:16">
      <c r="A30" s="4" t="s">
        <v>49</v>
      </c>
      <c r="B30" s="4" t="s">
        <v>75</v>
      </c>
      <c r="C30" s="5">
        <f>'CV Rotina &lt;2A - procedência'!K30</f>
        <v>0.66428571428571426</v>
      </c>
      <c r="D30" s="5">
        <f>'CV Rotina &lt;2A - procedência'!AC30</f>
        <v>0.86571428571428566</v>
      </c>
      <c r="E30" s="5">
        <f>'CV Rotina &lt;2A - procedência'!M30</f>
        <v>0.84428571428571431</v>
      </c>
      <c r="F30" s="5">
        <f>'CV Rotina &lt;2A - procedência'!O30</f>
        <v>0.86571428571428566</v>
      </c>
      <c r="G30" s="5">
        <f>'CV Rotina &lt;2A - procedência'!Q30</f>
        <v>0.86571428571428566</v>
      </c>
      <c r="H30" s="5">
        <f>'CV Rotina &lt;2A - procedência'!Y30</f>
        <v>0.86571428571428566</v>
      </c>
      <c r="I30" s="5">
        <f>'CV Rotina &lt;2A - procedência'!S30</f>
        <v>0.86142857142857143</v>
      </c>
      <c r="J30" s="5">
        <f>'CV Rotina &lt;2A - procedência'!U30</f>
        <v>0.77571428571428569</v>
      </c>
      <c r="K30" s="5">
        <f>'CV Rotina &lt;2A - procedência'!W30</f>
        <v>0.69857142857142851</v>
      </c>
      <c r="L30" s="5">
        <f>'CV Rotina &lt;2A - procedência'!AA30</f>
        <v>0.78428571428571425</v>
      </c>
      <c r="M30" s="4">
        <f t="shared" si="0"/>
        <v>0</v>
      </c>
      <c r="N30" s="4">
        <f t="shared" si="1"/>
        <v>0</v>
      </c>
      <c r="O30" s="4">
        <f t="shared" si="2"/>
        <v>0</v>
      </c>
      <c r="P30" s="4">
        <f t="shared" si="3"/>
        <v>0</v>
      </c>
    </row>
    <row r="31" spans="1:16">
      <c r="A31" s="4" t="s">
        <v>40</v>
      </c>
      <c r="B31" s="4" t="s">
        <v>76</v>
      </c>
      <c r="C31" s="5">
        <f>'CV Rotina &lt;2A - procedência'!K31</f>
        <v>0.86615487316421902</v>
      </c>
      <c r="D31" s="5">
        <f>'CV Rotina &lt;2A - procedência'!AC31</f>
        <v>0.92122830440587455</v>
      </c>
      <c r="E31" s="5">
        <f>'CV Rotina &lt;2A - procedência'!M31</f>
        <v>0.8921895861148198</v>
      </c>
      <c r="F31" s="5">
        <f>'CV Rotina &lt;2A - procedência'!O31</f>
        <v>0.86214953271028039</v>
      </c>
      <c r="G31" s="5">
        <f>'CV Rotina &lt;2A - procedência'!Q31</f>
        <v>0.86315086782376504</v>
      </c>
      <c r="H31" s="5">
        <f>'CV Rotina &lt;2A - procedência'!Y31</f>
        <v>0.89519359145527377</v>
      </c>
      <c r="I31" s="5">
        <f>'CV Rotina &lt;2A - procedência'!S31</f>
        <v>0.8641522029372497</v>
      </c>
      <c r="J31" s="5">
        <f>'CV Rotina &lt;2A - procedência'!U31</f>
        <v>0.63484646194926575</v>
      </c>
      <c r="K31" s="5">
        <f>'CV Rotina &lt;2A - procedência'!W31</f>
        <v>0.78304405874499339</v>
      </c>
      <c r="L31" s="5">
        <f>'CV Rotina &lt;2A - procedência'!AA31</f>
        <v>0.69392523364485981</v>
      </c>
      <c r="M31" s="4">
        <f t="shared" si="0"/>
        <v>1</v>
      </c>
      <c r="N31" s="4">
        <f t="shared" si="1"/>
        <v>0</v>
      </c>
      <c r="O31" s="4">
        <f t="shared" si="2"/>
        <v>1</v>
      </c>
      <c r="P31" s="4">
        <f t="shared" si="3"/>
        <v>0</v>
      </c>
    </row>
    <row r="32" spans="1:16">
      <c r="A32" s="4" t="s">
        <v>40</v>
      </c>
      <c r="B32" s="4" t="s">
        <v>77</v>
      </c>
      <c r="C32" s="5">
        <f>'CV Rotina &lt;2A - procedência'!K32</f>
        <v>0.80300751879699239</v>
      </c>
      <c r="D32" s="5">
        <f>'CV Rotina &lt;2A - procedência'!AC32</f>
        <v>1.0736842105263158</v>
      </c>
      <c r="E32" s="5">
        <f>'CV Rotina &lt;2A - procedência'!M32</f>
        <v>1.087218045112782</v>
      </c>
      <c r="F32" s="5">
        <f>'CV Rotina &lt;2A - procedência'!O32</f>
        <v>1.1007518796992479</v>
      </c>
      <c r="G32" s="5">
        <f>'CV Rotina &lt;2A - procedência'!Q32</f>
        <v>1.1052631578947367</v>
      </c>
      <c r="H32" s="5">
        <f>'CV Rotina &lt;2A - procedência'!Y32</f>
        <v>1.0601503759398496</v>
      </c>
      <c r="I32" s="5">
        <f>'CV Rotina &lt;2A - procedência'!S32</f>
        <v>1.1007518796992479</v>
      </c>
      <c r="J32" s="5">
        <f>'CV Rotina &lt;2A - procedência'!U32</f>
        <v>0.97894736842105257</v>
      </c>
      <c r="K32" s="5">
        <f>'CV Rotina &lt;2A - procedência'!W32</f>
        <v>0.98345864661654125</v>
      </c>
      <c r="L32" s="5">
        <f>'CV Rotina &lt;2A - procedência'!AA32</f>
        <v>1.1007518796992479</v>
      </c>
      <c r="M32" s="4">
        <f t="shared" si="0"/>
        <v>1</v>
      </c>
      <c r="N32" s="4">
        <f t="shared" si="1"/>
        <v>8</v>
      </c>
      <c r="O32" s="4">
        <f t="shared" si="2"/>
        <v>9</v>
      </c>
      <c r="P32" s="4">
        <f t="shared" si="3"/>
        <v>4</v>
      </c>
    </row>
    <row r="33" spans="1:16">
      <c r="A33" s="4" t="s">
        <v>40</v>
      </c>
      <c r="B33" s="4" t="s">
        <v>78</v>
      </c>
      <c r="C33" s="5">
        <f>'CV Rotina &lt;2A - procedência'!K33</f>
        <v>0.20746132848043675</v>
      </c>
      <c r="D33" s="5">
        <f>'CV Rotina &lt;2A - procedência'!AC33</f>
        <v>0.75341219290263872</v>
      </c>
      <c r="E33" s="5">
        <f>'CV Rotina &lt;2A - procedência'!M33</f>
        <v>0.70973612374886252</v>
      </c>
      <c r="F33" s="5">
        <f>'CV Rotina &lt;2A - procedência'!O33</f>
        <v>0.67697907188353046</v>
      </c>
      <c r="G33" s="5">
        <f>'CV Rotina &lt;2A - procedência'!Q33</f>
        <v>0.67697907188353046</v>
      </c>
      <c r="H33" s="5">
        <f>'CV Rotina &lt;2A - procedência'!Y33</f>
        <v>0.75341219290263872</v>
      </c>
      <c r="I33" s="5">
        <f>'CV Rotina &lt;2A - procedência'!S33</f>
        <v>0.66606005459508633</v>
      </c>
      <c r="J33" s="5">
        <f>'CV Rotina &lt;2A - procedência'!U33</f>
        <v>0.68789808917197448</v>
      </c>
      <c r="K33" s="5">
        <f>'CV Rotina &lt;2A - procedência'!W33</f>
        <v>0.92811646951774329</v>
      </c>
      <c r="L33" s="5">
        <f>'CV Rotina &lt;2A - procedência'!AA33</f>
        <v>0.96087352138307547</v>
      </c>
      <c r="M33" s="4">
        <f t="shared" si="0"/>
        <v>0</v>
      </c>
      <c r="N33" s="4">
        <f t="shared" si="1"/>
        <v>1</v>
      </c>
      <c r="O33" s="4">
        <f t="shared" si="2"/>
        <v>1</v>
      </c>
      <c r="P33" s="4">
        <f t="shared" si="3"/>
        <v>0</v>
      </c>
    </row>
    <row r="34" spans="1:16">
      <c r="A34" s="4" t="s">
        <v>49</v>
      </c>
      <c r="B34" s="4" t="s">
        <v>79</v>
      </c>
      <c r="C34" s="5">
        <f>'CV Rotina &lt;2A - procedência'!K34</f>
        <v>0.77085330776605954</v>
      </c>
      <c r="D34" s="5">
        <f>'CV Rotina &lt;2A - procedência'!AC34</f>
        <v>0.88590604026845643</v>
      </c>
      <c r="E34" s="5">
        <f>'CV Rotina &lt;2A - procedência'!M34</f>
        <v>0.80536912751677858</v>
      </c>
      <c r="F34" s="5">
        <f>'CV Rotina &lt;2A - procedência'!O34</f>
        <v>0.80536912751677858</v>
      </c>
      <c r="G34" s="5">
        <f>'CV Rotina &lt;2A - procedência'!Q34</f>
        <v>0.80536912751677858</v>
      </c>
      <c r="H34" s="5">
        <f>'CV Rotina &lt;2A - procedência'!Y34</f>
        <v>0.94343240651965499</v>
      </c>
      <c r="I34" s="5">
        <f>'CV Rotina &lt;2A - procedência'!S34</f>
        <v>0.80536912751677858</v>
      </c>
      <c r="J34" s="5">
        <f>'CV Rotina &lt;2A - procedência'!U34</f>
        <v>0.73633748801534049</v>
      </c>
      <c r="K34" s="5">
        <f>'CV Rotina &lt;2A - procedência'!W34</f>
        <v>0.96644295302013439</v>
      </c>
      <c r="L34" s="5">
        <f>'CV Rotina &lt;2A - procedência'!AA34</f>
        <v>1.0009587727708533</v>
      </c>
      <c r="M34" s="4">
        <f t="shared" si="0"/>
        <v>0</v>
      </c>
      <c r="N34" s="4">
        <f t="shared" si="1"/>
        <v>2</v>
      </c>
      <c r="O34" s="4">
        <f t="shared" si="2"/>
        <v>2</v>
      </c>
      <c r="P34" s="4">
        <f t="shared" si="3"/>
        <v>0</v>
      </c>
    </row>
    <row r="35" spans="1:16">
      <c r="A35" s="4" t="s">
        <v>49</v>
      </c>
      <c r="B35" s="4" t="s">
        <v>80</v>
      </c>
      <c r="C35" s="5">
        <f>'CV Rotina &lt;2A - procedência'!K35</f>
        <v>0.43919716646989371</v>
      </c>
      <c r="D35" s="5">
        <f>'CV Rotina &lt;2A - procedência'!AC35</f>
        <v>0.90672963400236117</v>
      </c>
      <c r="E35" s="5">
        <f>'CV Rotina &lt;2A - procedência'!M35</f>
        <v>0.85005903187721354</v>
      </c>
      <c r="F35" s="5">
        <f>'CV Rotina &lt;2A - procedência'!O35</f>
        <v>0.94923258559622181</v>
      </c>
      <c r="G35" s="5">
        <f>'CV Rotina &lt;2A - procedência'!Q35</f>
        <v>0.94923258559622181</v>
      </c>
      <c r="H35" s="5">
        <f>'CV Rotina &lt;2A - procedência'!Y35</f>
        <v>1.190082644628099</v>
      </c>
      <c r="I35" s="5">
        <f>'CV Rotina &lt;2A - procedência'!S35</f>
        <v>0.94923258559622181</v>
      </c>
      <c r="J35" s="5">
        <f>'CV Rotina &lt;2A - procedência'!U35</f>
        <v>1.1192443919716646</v>
      </c>
      <c r="K35" s="5">
        <f>'CV Rotina &lt;2A - procedência'!W35</f>
        <v>1.1050767414403777</v>
      </c>
      <c r="L35" s="5">
        <f>'CV Rotina &lt;2A - procedência'!AA35</f>
        <v>1.0625737898465171</v>
      </c>
      <c r="M35" s="4">
        <f t="shared" ref="M35:M66" si="4">COUNTIF(C35:D35,"&gt;=0,9")</f>
        <v>1</v>
      </c>
      <c r="N35" s="4">
        <f t="shared" ref="N35:N66" si="5">COUNTIFS(E35:L35,"&gt;=0,95")</f>
        <v>4</v>
      </c>
      <c r="O35" s="4">
        <f t="shared" si="2"/>
        <v>5</v>
      </c>
      <c r="P35" s="4">
        <f t="shared" si="3"/>
        <v>1</v>
      </c>
    </row>
    <row r="36" spans="1:16">
      <c r="A36" s="4" t="s">
        <v>49</v>
      </c>
      <c r="B36" s="4" t="s">
        <v>81</v>
      </c>
      <c r="C36" s="5">
        <f>'CV Rotina &lt;2A - procedência'!K36</f>
        <v>0.55880031570639299</v>
      </c>
      <c r="D36" s="5">
        <f>'CV Rotina &lt;2A - procedência'!AC36</f>
        <v>1.079715864246251</v>
      </c>
      <c r="E36" s="5">
        <f>'CV Rotina &lt;2A - procedência'!M36</f>
        <v>0.98500394632991306</v>
      </c>
      <c r="F36" s="5">
        <f>'CV Rotina &lt;2A - procedência'!O36</f>
        <v>1.2407261247040251</v>
      </c>
      <c r="G36" s="5">
        <f>'CV Rotina &lt;2A - procedência'!Q36</f>
        <v>1.2786108918705603</v>
      </c>
      <c r="H36" s="5">
        <f>'CV Rotina &lt;2A - procedência'!Y36</f>
        <v>1.1744277821625886</v>
      </c>
      <c r="I36" s="5">
        <f>'CV Rotina &lt;2A - procedência'!S36</f>
        <v>1.2691397000789264</v>
      </c>
      <c r="J36" s="5">
        <f>'CV Rotina &lt;2A - procedência'!U36</f>
        <v>1.288082083662194</v>
      </c>
      <c r="K36" s="5">
        <f>'CV Rotina &lt;2A - procedência'!W36</f>
        <v>0.93764798737174415</v>
      </c>
      <c r="L36" s="5">
        <f>'CV Rotina &lt;2A - procedência'!AA36</f>
        <v>1.0513022888713495</v>
      </c>
      <c r="M36" s="4">
        <f t="shared" si="4"/>
        <v>1</v>
      </c>
      <c r="N36" s="4">
        <f t="shared" si="5"/>
        <v>7</v>
      </c>
      <c r="O36" s="4">
        <f t="shared" si="2"/>
        <v>8</v>
      </c>
      <c r="P36" s="4">
        <f t="shared" si="3"/>
        <v>4</v>
      </c>
    </row>
    <row r="37" spans="1:16">
      <c r="A37" s="4" t="s">
        <v>40</v>
      </c>
      <c r="B37" s="4" t="s">
        <v>82</v>
      </c>
      <c r="C37" s="5">
        <f>'CV Rotina &lt;2A - procedência'!K37</f>
        <v>0.14072494669509597</v>
      </c>
      <c r="D37" s="5">
        <f>'CV Rotina &lt;2A - procedência'!AC37</f>
        <v>0.92110874200426451</v>
      </c>
      <c r="E37" s="5">
        <f>'CV Rotina &lt;2A - procedência'!M37</f>
        <v>0.80597014925373145</v>
      </c>
      <c r="F37" s="5">
        <f>'CV Rotina &lt;2A - procedência'!O37</f>
        <v>0.70362473347547982</v>
      </c>
      <c r="G37" s="5">
        <f>'CV Rotina &lt;2A - procedência'!Q37</f>
        <v>0.70362473347547982</v>
      </c>
      <c r="H37" s="5">
        <f>'CV Rotina &lt;2A - procedência'!Y37</f>
        <v>0.89552238805970164</v>
      </c>
      <c r="I37" s="5">
        <f>'CV Rotina &lt;2A - procedência'!S37</f>
        <v>0.70362473347547982</v>
      </c>
      <c r="J37" s="5">
        <f>'CV Rotina &lt;2A - procedência'!U37</f>
        <v>0.84434968017057577</v>
      </c>
      <c r="K37" s="5">
        <f>'CV Rotina &lt;2A - procedência'!W37</f>
        <v>0.92110874200426451</v>
      </c>
      <c r="L37" s="5">
        <f>'CV Rotina &lt;2A - procedência'!AA37</f>
        <v>0.92110874200426451</v>
      </c>
      <c r="M37" s="4">
        <f t="shared" si="4"/>
        <v>1</v>
      </c>
      <c r="N37" s="4">
        <f t="shared" si="5"/>
        <v>0</v>
      </c>
      <c r="O37" s="4">
        <f t="shared" si="2"/>
        <v>1</v>
      </c>
      <c r="P37" s="4">
        <f t="shared" si="3"/>
        <v>0</v>
      </c>
    </row>
    <row r="38" spans="1:16">
      <c r="A38" s="4" t="s">
        <v>49</v>
      </c>
      <c r="B38" s="4" t="s">
        <v>83</v>
      </c>
      <c r="C38" s="5">
        <f>'CV Rotina &lt;2A - procedência'!K38</f>
        <v>0.49986021805982661</v>
      </c>
      <c r="D38" s="5">
        <f>'CV Rotina &lt;2A - procedência'!AC38</f>
        <v>0.99972043611965322</v>
      </c>
      <c r="E38" s="5">
        <f>'CV Rotina &lt;2A - procedência'!M38</f>
        <v>0.88230360637405636</v>
      </c>
      <c r="F38" s="5">
        <f>'CV Rotina &lt;2A - procedência'!O38</f>
        <v>0.91585127201565542</v>
      </c>
      <c r="G38" s="5">
        <f>'CV Rotina &lt;2A - procedência'!Q38</f>
        <v>0.91585127201565542</v>
      </c>
      <c r="H38" s="5">
        <f>'CV Rotina &lt;2A - procedência'!Y38</f>
        <v>1.0030752026838132</v>
      </c>
      <c r="I38" s="5">
        <f>'CV Rotina &lt;2A - procedência'!S38</f>
        <v>0.91249650545149552</v>
      </c>
      <c r="J38" s="5">
        <f>'CV Rotina &lt;2A - procedência'!U38</f>
        <v>0.65082471344702253</v>
      </c>
      <c r="K38" s="5">
        <f>'CV Rotina &lt;2A - procedência'!W38</f>
        <v>0.91249650545149552</v>
      </c>
      <c r="L38" s="5">
        <f>'CV Rotina &lt;2A - procedência'!AA38</f>
        <v>0.86217500698909688</v>
      </c>
      <c r="M38" s="4">
        <f t="shared" si="4"/>
        <v>1</v>
      </c>
      <c r="N38" s="4">
        <f t="shared" si="5"/>
        <v>1</v>
      </c>
      <c r="O38" s="4">
        <f t="shared" si="2"/>
        <v>2</v>
      </c>
      <c r="P38" s="4">
        <f t="shared" si="3"/>
        <v>1</v>
      </c>
    </row>
    <row r="39" spans="1:16">
      <c r="A39" s="4" t="s">
        <v>40</v>
      </c>
      <c r="B39" s="4" t="s">
        <v>84</v>
      </c>
      <c r="C39" s="5">
        <f>'CV Rotina &lt;2A - procedência'!K39</f>
        <v>8.8235294117647051E-2</v>
      </c>
      <c r="D39" s="5">
        <f>'CV Rotina &lt;2A - procedência'!AC39</f>
        <v>0.98319327731092421</v>
      </c>
      <c r="E39" s="5">
        <f>'CV Rotina &lt;2A - procedência'!M39</f>
        <v>0.9201680672268906</v>
      </c>
      <c r="F39" s="5">
        <f>'CV Rotina &lt;2A - procedência'!O39</f>
        <v>0.75630252100840323</v>
      </c>
      <c r="G39" s="5">
        <f>'CV Rotina &lt;2A - procedência'!Q39</f>
        <v>0.75630252100840323</v>
      </c>
      <c r="H39" s="5">
        <f>'CV Rotina &lt;2A - procedência'!Y39</f>
        <v>0.94537815126050406</v>
      </c>
      <c r="I39" s="5">
        <f>'CV Rotina &lt;2A - procedência'!S39</f>
        <v>0.75630252100840323</v>
      </c>
      <c r="J39" s="5">
        <f>'CV Rotina &lt;2A - procedência'!U39</f>
        <v>0.78151260504201669</v>
      </c>
      <c r="K39" s="5">
        <f>'CV Rotina &lt;2A - procedência'!W39</f>
        <v>0.73109243697478987</v>
      </c>
      <c r="L39" s="5">
        <f>'CV Rotina &lt;2A - procedência'!AA39</f>
        <v>0.71848739495798308</v>
      </c>
      <c r="M39" s="4">
        <f t="shared" si="4"/>
        <v>1</v>
      </c>
      <c r="N39" s="4">
        <f t="shared" si="5"/>
        <v>0</v>
      </c>
      <c r="O39" s="4">
        <f t="shared" si="2"/>
        <v>1</v>
      </c>
      <c r="P39" s="4">
        <f t="shared" si="3"/>
        <v>0</v>
      </c>
    </row>
    <row r="40" spans="1:16">
      <c r="A40" s="4" t="s">
        <v>49</v>
      </c>
      <c r="B40" s="4" t="s">
        <v>85</v>
      </c>
      <c r="C40" s="5">
        <f>'CV Rotina &lt;2A - procedência'!K40</f>
        <v>0.58077436582109476</v>
      </c>
      <c r="D40" s="5">
        <f>'CV Rotina &lt;2A - procedência'!AC40</f>
        <v>0.72496662216288388</v>
      </c>
      <c r="E40" s="5">
        <f>'CV Rotina &lt;2A - procedência'!M40</f>
        <v>0.73297730307076103</v>
      </c>
      <c r="F40" s="5">
        <f>'CV Rotina &lt;2A - procedência'!O40</f>
        <v>0.71695594125500672</v>
      </c>
      <c r="G40" s="5">
        <f>'CV Rotina &lt;2A - procedência'!Q40</f>
        <v>0.71695594125500672</v>
      </c>
      <c r="H40" s="5">
        <f>'CV Rotina &lt;2A - procedência'!Y40</f>
        <v>0.86515353805073436</v>
      </c>
      <c r="I40" s="5">
        <f>'CV Rotina &lt;2A - procedência'!S40</f>
        <v>0.72096128170894525</v>
      </c>
      <c r="J40" s="5">
        <f>'CV Rotina &lt;2A - procedência'!U40</f>
        <v>0.81308411214953269</v>
      </c>
      <c r="K40" s="5">
        <f>'CV Rotina &lt;2A - procedência'!W40</f>
        <v>0.83711615487316426</v>
      </c>
      <c r="L40" s="5">
        <f>'CV Rotina &lt;2A - procedência'!AA40</f>
        <v>0.91722296395193592</v>
      </c>
      <c r="M40" s="4">
        <f t="shared" si="4"/>
        <v>0</v>
      </c>
      <c r="N40" s="4">
        <f t="shared" si="5"/>
        <v>0</v>
      </c>
      <c r="O40" s="4">
        <f t="shared" si="2"/>
        <v>0</v>
      </c>
      <c r="P40" s="4">
        <f t="shared" si="3"/>
        <v>0</v>
      </c>
    </row>
    <row r="41" spans="1:16">
      <c r="A41" s="4" t="s">
        <v>43</v>
      </c>
      <c r="B41" s="4" t="s">
        <v>86</v>
      </c>
      <c r="C41" s="5">
        <f>'CV Rotina &lt;2A - procedência'!K41</f>
        <v>0.72727272727272729</v>
      </c>
      <c r="D41" s="5">
        <f>'CV Rotina &lt;2A - procedência'!AC41</f>
        <v>1.0129870129870129</v>
      </c>
      <c r="E41" s="5">
        <f>'CV Rotina &lt;2A - procedência'!M41</f>
        <v>0.91280148423005569</v>
      </c>
      <c r="F41" s="5">
        <f>'CV Rotina &lt;2A - procedência'!O41</f>
        <v>0.92764378478664189</v>
      </c>
      <c r="G41" s="5">
        <f>'CV Rotina &lt;2A - procedência'!Q41</f>
        <v>0.93135435992578852</v>
      </c>
      <c r="H41" s="5">
        <f>'CV Rotina &lt;2A - procedência'!Y41</f>
        <v>1.0204081632653061</v>
      </c>
      <c r="I41" s="5">
        <f>'CV Rotina &lt;2A - procedência'!S41</f>
        <v>0.93506493506493504</v>
      </c>
      <c r="J41" s="5">
        <f>'CV Rotina &lt;2A - procedência'!U41</f>
        <v>0.77551020408163263</v>
      </c>
      <c r="K41" s="5">
        <f>'CV Rotina &lt;2A - procedência'!W41</f>
        <v>0.94990723562152135</v>
      </c>
      <c r="L41" s="5">
        <f>'CV Rotina &lt;2A - procedência'!AA41</f>
        <v>0.86456400742115025</v>
      </c>
      <c r="M41" s="4">
        <f t="shared" si="4"/>
        <v>1</v>
      </c>
      <c r="N41" s="4">
        <f t="shared" si="5"/>
        <v>1</v>
      </c>
      <c r="O41" s="4">
        <f t="shared" si="2"/>
        <v>2</v>
      </c>
      <c r="P41" s="4">
        <f t="shared" si="3"/>
        <v>1</v>
      </c>
    </row>
    <row r="42" spans="1:16">
      <c r="A42" s="4" t="s">
        <v>49</v>
      </c>
      <c r="B42" s="4" t="s">
        <v>87</v>
      </c>
      <c r="C42" s="5">
        <f>'CV Rotina &lt;2A - procedência'!K42</f>
        <v>0.25210084033613445</v>
      </c>
      <c r="D42" s="5">
        <f>'CV Rotina &lt;2A - procedência'!AC42</f>
        <v>1.0588235294117645</v>
      </c>
      <c r="E42" s="5">
        <f>'CV Rotina &lt;2A - procedência'!M42</f>
        <v>0.90756302521008392</v>
      </c>
      <c r="F42" s="5">
        <f>'CV Rotina &lt;2A - procedência'!O42</f>
        <v>0.89495798319327724</v>
      </c>
      <c r="G42" s="5">
        <f>'CV Rotina &lt;2A - procedência'!Q42</f>
        <v>0.89495798319327724</v>
      </c>
      <c r="H42" s="5">
        <f>'CV Rotina &lt;2A - procedência'!Y42</f>
        <v>0.97058823529411753</v>
      </c>
      <c r="I42" s="5">
        <f>'CV Rotina &lt;2A - procedência'!S42</f>
        <v>0.88235294117647045</v>
      </c>
      <c r="J42" s="5">
        <f>'CV Rotina &lt;2A - procedência'!U42</f>
        <v>0.66806722689075626</v>
      </c>
      <c r="K42" s="5">
        <f>'CV Rotina &lt;2A - procedência'!W42</f>
        <v>0.98319327731092421</v>
      </c>
      <c r="L42" s="5">
        <f>'CV Rotina &lt;2A - procedência'!AA42</f>
        <v>0.98319327731092421</v>
      </c>
      <c r="M42" s="4">
        <f t="shared" si="4"/>
        <v>1</v>
      </c>
      <c r="N42" s="4">
        <f t="shared" si="5"/>
        <v>3</v>
      </c>
      <c r="O42" s="4">
        <f t="shared" si="2"/>
        <v>4</v>
      </c>
      <c r="P42" s="4">
        <f t="shared" si="3"/>
        <v>1</v>
      </c>
    </row>
    <row r="43" spans="1:16">
      <c r="A43" s="4" t="s">
        <v>40</v>
      </c>
      <c r="B43" s="4" t="s">
        <v>88</v>
      </c>
      <c r="C43" s="5">
        <f>'CV Rotina &lt;2A - procedência'!K43</f>
        <v>0.34719710669077763</v>
      </c>
      <c r="D43" s="5">
        <f>'CV Rotina &lt;2A - procedência'!AC43</f>
        <v>0.78119349005424965</v>
      </c>
      <c r="E43" s="5">
        <f>'CV Rotina &lt;2A - procedência'!M43</f>
        <v>0.71609403254972881</v>
      </c>
      <c r="F43" s="5">
        <f>'CV Rotina &lt;2A - procedência'!O43</f>
        <v>0.66184448462929479</v>
      </c>
      <c r="G43" s="5">
        <f>'CV Rotina &lt;2A - procedência'!Q43</f>
        <v>0.66184448462929479</v>
      </c>
      <c r="H43" s="5">
        <f>'CV Rotina &lt;2A - procedência'!Y43</f>
        <v>0.9981916817359856</v>
      </c>
      <c r="I43" s="5">
        <f>'CV Rotina &lt;2A - procedência'!S43</f>
        <v>0.67269439421338162</v>
      </c>
      <c r="J43" s="5">
        <f>'CV Rotina &lt;2A - procedência'!U43</f>
        <v>0.85714285714285721</v>
      </c>
      <c r="K43" s="5">
        <f>'CV Rotina &lt;2A - procedência'!W43</f>
        <v>0.87884267631103086</v>
      </c>
      <c r="L43" s="5">
        <f>'CV Rotina &lt;2A - procedência'!AA43</f>
        <v>0.81374321880651002</v>
      </c>
      <c r="M43" s="4">
        <f t="shared" si="4"/>
        <v>0</v>
      </c>
      <c r="N43" s="4">
        <f t="shared" si="5"/>
        <v>1</v>
      </c>
      <c r="O43" s="4">
        <f t="shared" si="2"/>
        <v>1</v>
      </c>
      <c r="P43" s="4">
        <f t="shared" si="3"/>
        <v>1</v>
      </c>
    </row>
    <row r="44" spans="1:16">
      <c r="A44" s="4" t="s">
        <v>40</v>
      </c>
      <c r="B44" s="4" t="s">
        <v>89</v>
      </c>
      <c r="C44" s="5">
        <f>'CV Rotina &lt;2A - procedência'!K44</f>
        <v>0.17673048600883651</v>
      </c>
      <c r="D44" s="5">
        <f>'CV Rotina &lt;2A - procedência'!AC44</f>
        <v>1.1310751104565537</v>
      </c>
      <c r="E44" s="5">
        <f>'CV Rotina &lt;2A - procedência'!M44</f>
        <v>0.93667157584683358</v>
      </c>
      <c r="F44" s="5">
        <f>'CV Rotina &lt;2A - procedência'!O44</f>
        <v>1.0957290132547863</v>
      </c>
      <c r="G44" s="5">
        <f>'CV Rotina &lt;2A - procedência'!Q44</f>
        <v>1.0957290132547863</v>
      </c>
      <c r="H44" s="5">
        <f>'CV Rotina &lt;2A - procedência'!Y44</f>
        <v>1.2901325478645065</v>
      </c>
      <c r="I44" s="5">
        <f>'CV Rotina &lt;2A - procedência'!S44</f>
        <v>1.0957290132547863</v>
      </c>
      <c r="J44" s="5">
        <f>'CV Rotina &lt;2A - procedência'!U44</f>
        <v>1.0957290132547863</v>
      </c>
      <c r="K44" s="5">
        <f>'CV Rotina &lt;2A - procedência'!W44</f>
        <v>1.2547864506627393</v>
      </c>
      <c r="L44" s="5">
        <f>'CV Rotina &lt;2A - procedência'!AA44</f>
        <v>1.2901325478645065</v>
      </c>
      <c r="M44" s="4">
        <f t="shared" si="4"/>
        <v>1</v>
      </c>
      <c r="N44" s="4">
        <f t="shared" si="5"/>
        <v>7</v>
      </c>
      <c r="O44" s="4">
        <f t="shared" si="2"/>
        <v>8</v>
      </c>
      <c r="P44" s="4">
        <f t="shared" si="3"/>
        <v>3</v>
      </c>
    </row>
    <row r="45" spans="1:16">
      <c r="A45" s="4" t="s">
        <v>47</v>
      </c>
      <c r="B45" s="4" t="s">
        <v>90</v>
      </c>
      <c r="C45" s="5">
        <f>'CV Rotina &lt;2A - procedência'!K45</f>
        <v>1.2994129158512719</v>
      </c>
      <c r="D45" s="5">
        <f>'CV Rotina &lt;2A - procedência'!AC45</f>
        <v>0.96086105675146771</v>
      </c>
      <c r="E45" s="5">
        <f>'CV Rotina &lt;2A - procedência'!M45</f>
        <v>0.9210697977821265</v>
      </c>
      <c r="F45" s="5">
        <f>'CV Rotina &lt;2A - procedência'!O45</f>
        <v>0.88062622309197647</v>
      </c>
      <c r="G45" s="5">
        <f>'CV Rotina &lt;2A - procedência'!Q45</f>
        <v>0.88714938030006518</v>
      </c>
      <c r="H45" s="5">
        <f>'CV Rotina &lt;2A - procedência'!Y45</f>
        <v>0.9178082191780822</v>
      </c>
      <c r="I45" s="5">
        <f>'CV Rotina &lt;2A - procedência'!S45</f>
        <v>0.9028049575994781</v>
      </c>
      <c r="J45" s="5">
        <f>'CV Rotina &lt;2A - procedência'!U45</f>
        <v>0.69406392694063923</v>
      </c>
      <c r="K45" s="5">
        <f>'CV Rotina &lt;2A - procedência'!W45</f>
        <v>0.86431833007175474</v>
      </c>
      <c r="L45" s="5">
        <f>'CV Rotina &lt;2A - procedência'!AA45</f>
        <v>0.89497716894977164</v>
      </c>
      <c r="M45" s="4">
        <f t="shared" si="4"/>
        <v>2</v>
      </c>
      <c r="N45" s="4">
        <f t="shared" si="5"/>
        <v>0</v>
      </c>
      <c r="O45" s="4">
        <f t="shared" si="2"/>
        <v>2</v>
      </c>
      <c r="P45" s="4">
        <f t="shared" si="3"/>
        <v>0</v>
      </c>
    </row>
    <row r="46" spans="1:16">
      <c r="A46" s="4" t="s">
        <v>47</v>
      </c>
      <c r="B46" s="4" t="s">
        <v>91</v>
      </c>
      <c r="C46" s="5">
        <f>'CV Rotina &lt;2A - procedência'!K46</f>
        <v>0.38509316770186336</v>
      </c>
      <c r="D46" s="5">
        <f>'CV Rotina &lt;2A - procedência'!AC46</f>
        <v>1.1180124223602483</v>
      </c>
      <c r="E46" s="5">
        <f>'CV Rotina &lt;2A - procedência'!M46</f>
        <v>1.0931677018633541</v>
      </c>
      <c r="F46" s="5">
        <f>'CV Rotina &lt;2A - procedência'!O46</f>
        <v>0.96894409937888204</v>
      </c>
      <c r="G46" s="5">
        <f>'CV Rotina &lt;2A - procedência'!Q46</f>
        <v>0.96894409937888204</v>
      </c>
      <c r="H46" s="5">
        <f>'CV Rotina &lt;2A - procedência'!Y46</f>
        <v>0.89440993788819878</v>
      </c>
      <c r="I46" s="5">
        <f>'CV Rotina &lt;2A - procedência'!S46</f>
        <v>0.98136645962732916</v>
      </c>
      <c r="J46" s="5">
        <f>'CV Rotina &lt;2A - procedência'!U46</f>
        <v>0.96894409937888204</v>
      </c>
      <c r="K46" s="5">
        <f>'CV Rotina &lt;2A - procedência'!W46</f>
        <v>0.83229813664596275</v>
      </c>
      <c r="L46" s="5">
        <f>'CV Rotina &lt;2A - procedência'!AA46</f>
        <v>0.81987577639751552</v>
      </c>
      <c r="M46" s="4">
        <f t="shared" si="4"/>
        <v>1</v>
      </c>
      <c r="N46" s="4">
        <f t="shared" si="5"/>
        <v>5</v>
      </c>
      <c r="O46" s="4">
        <f t="shared" si="2"/>
        <v>6</v>
      </c>
      <c r="P46" s="4">
        <f t="shared" si="3"/>
        <v>3</v>
      </c>
    </row>
    <row r="47" spans="1:16">
      <c r="A47" s="4" t="s">
        <v>49</v>
      </c>
      <c r="B47" s="4" t="s">
        <v>92</v>
      </c>
      <c r="C47" s="5">
        <f>'CV Rotina &lt;2A - procedência'!K47</f>
        <v>0.48204870700477032</v>
      </c>
      <c r="D47" s="5">
        <f>'CV Rotina &lt;2A - procedência'!AC47</f>
        <v>1.0454431333165957</v>
      </c>
      <c r="E47" s="5">
        <f>'CV Rotina &lt;2A - procedência'!M47</f>
        <v>1.0243535023851369</v>
      </c>
      <c r="F47" s="5">
        <f>'CV Rotina &lt;2A - procedência'!O47</f>
        <v>1.0062766758724582</v>
      </c>
      <c r="G47" s="5">
        <f>'CV Rotina &lt;2A - procedência'!Q47</f>
        <v>1.0333919156414764</v>
      </c>
      <c r="H47" s="5">
        <f>'CV Rotina &lt;2A - procedência'!Y47</f>
        <v>0.88576449912126543</v>
      </c>
      <c r="I47" s="5">
        <f>'CV Rotina &lt;2A - procedência'!S47</f>
        <v>1.0092894802912378</v>
      </c>
      <c r="J47" s="5">
        <f>'CV Rotina &lt;2A - procedência'!U47</f>
        <v>0.5965352749184033</v>
      </c>
      <c r="K47" s="5">
        <f>'CV Rotina &lt;2A - procedência'!W47</f>
        <v>0.94300778307808197</v>
      </c>
      <c r="L47" s="5">
        <f>'CV Rotina &lt;2A - procedência'!AA47</f>
        <v>0.91589254330906367</v>
      </c>
      <c r="M47" s="4">
        <f t="shared" si="4"/>
        <v>1</v>
      </c>
      <c r="N47" s="4">
        <f t="shared" si="5"/>
        <v>4</v>
      </c>
      <c r="O47" s="4">
        <f t="shared" si="2"/>
        <v>5</v>
      </c>
      <c r="P47" s="4">
        <f t="shared" si="3"/>
        <v>3</v>
      </c>
    </row>
    <row r="48" spans="1:16">
      <c r="A48" s="4" t="s">
        <v>40</v>
      </c>
      <c r="B48" s="4" t="s">
        <v>93</v>
      </c>
      <c r="C48" s="5">
        <f>'CV Rotina &lt;2A - procedência'!K48</f>
        <v>0.15663524292965916</v>
      </c>
      <c r="D48" s="5">
        <f>'CV Rotina &lt;2A - procedência'!AC48</f>
        <v>0.9572153734590283</v>
      </c>
      <c r="E48" s="5">
        <f>'CV Rotina &lt;2A - procedência'!M48</f>
        <v>0.89630166787527188</v>
      </c>
      <c r="F48" s="5">
        <f>'CV Rotina &lt;2A - procedência'!O48</f>
        <v>0.92240754169688177</v>
      </c>
      <c r="G48" s="5">
        <f>'CV Rotina &lt;2A - procedência'!Q48</f>
        <v>0.92240754169688177</v>
      </c>
      <c r="H48" s="5">
        <f>'CV Rotina &lt;2A - procedência'!Y48</f>
        <v>1.0268310369833211</v>
      </c>
      <c r="I48" s="5">
        <f>'CV Rotina &lt;2A - procedência'!S48</f>
        <v>0.98332124728063808</v>
      </c>
      <c r="J48" s="5">
        <f>'CV Rotina &lt;2A - procedência'!U48</f>
        <v>0.9311094996374184</v>
      </c>
      <c r="K48" s="5">
        <f>'CV Rotina &lt;2A - procedência'!W48</f>
        <v>0.86149383611312547</v>
      </c>
      <c r="L48" s="5">
        <f>'CV Rotina &lt;2A - procedência'!AA48</f>
        <v>0.92240754169688177</v>
      </c>
      <c r="M48" s="4">
        <f t="shared" si="4"/>
        <v>1</v>
      </c>
      <c r="N48" s="4">
        <f t="shared" si="5"/>
        <v>2</v>
      </c>
      <c r="O48" s="4">
        <f t="shared" si="2"/>
        <v>3</v>
      </c>
      <c r="P48" s="4">
        <f t="shared" si="3"/>
        <v>1</v>
      </c>
    </row>
    <row r="49" spans="1:16">
      <c r="A49" s="4" t="s">
        <v>47</v>
      </c>
      <c r="B49" s="4" t="s">
        <v>94</v>
      </c>
      <c r="C49" s="5">
        <f>'CV Rotina &lt;2A - procedência'!K49</f>
        <v>0.35467980295566498</v>
      </c>
      <c r="D49" s="5">
        <f>'CV Rotina &lt;2A - procedência'!AC49</f>
        <v>1.0522167487684728</v>
      </c>
      <c r="E49" s="5">
        <f>'CV Rotina &lt;2A - procedência'!M49</f>
        <v>0.76847290640394084</v>
      </c>
      <c r="F49" s="5">
        <f>'CV Rotina &lt;2A - procedência'!O49</f>
        <v>0.95763546798029542</v>
      </c>
      <c r="G49" s="5">
        <f>'CV Rotina &lt;2A - procedência'!Q49</f>
        <v>0.95763546798029542</v>
      </c>
      <c r="H49" s="5">
        <f>'CV Rotina &lt;2A - procedência'!Y49</f>
        <v>1.1822660098522166</v>
      </c>
      <c r="I49" s="5">
        <f>'CV Rotina &lt;2A - procedência'!S49</f>
        <v>0.93399014778325118</v>
      </c>
      <c r="J49" s="5">
        <f>'CV Rotina &lt;2A - procedência'!U49</f>
        <v>1.1113300492610836</v>
      </c>
      <c r="K49" s="5">
        <f>'CV Rotina &lt;2A - procedência'!W49</f>
        <v>1.1586206896551723</v>
      </c>
      <c r="L49" s="5">
        <f>'CV Rotina &lt;2A - procedência'!AA49</f>
        <v>1.1349753694581279</v>
      </c>
      <c r="M49" s="4">
        <f t="shared" si="4"/>
        <v>1</v>
      </c>
      <c r="N49" s="4">
        <f t="shared" si="5"/>
        <v>6</v>
      </c>
      <c r="O49" s="4">
        <f t="shared" si="2"/>
        <v>7</v>
      </c>
      <c r="P49" s="4">
        <f t="shared" si="3"/>
        <v>3</v>
      </c>
    </row>
    <row r="50" spans="1:16">
      <c r="A50" s="4" t="s">
        <v>49</v>
      </c>
      <c r="B50" s="4" t="s">
        <v>95</v>
      </c>
      <c r="C50" s="5">
        <f>'CV Rotina &lt;2A - procedência'!K50</f>
        <v>0.20779220779220781</v>
      </c>
      <c r="D50" s="5">
        <f>'CV Rotina &lt;2A - procedência'!AC50</f>
        <v>0.74675324675324672</v>
      </c>
      <c r="E50" s="5">
        <f>'CV Rotina &lt;2A - procedência'!M50</f>
        <v>0.67532467532467533</v>
      </c>
      <c r="F50" s="5">
        <f>'CV Rotina &lt;2A - procedência'!O50</f>
        <v>0.74675324675324672</v>
      </c>
      <c r="G50" s="5">
        <f>'CV Rotina &lt;2A - procedência'!Q50</f>
        <v>0.74675324675324672</v>
      </c>
      <c r="H50" s="5">
        <f>'CV Rotina &lt;2A - procedência'!Y50</f>
        <v>1.0909090909090908</v>
      </c>
      <c r="I50" s="5">
        <f>'CV Rotina &lt;2A - procedência'!S50</f>
        <v>0.74025974025974028</v>
      </c>
      <c r="J50" s="5">
        <f>'CV Rotina &lt;2A - procedência'!U50</f>
        <v>0.75324675324675328</v>
      </c>
      <c r="K50" s="5">
        <f>'CV Rotina &lt;2A - procedência'!W50</f>
        <v>0.9285714285714286</v>
      </c>
      <c r="L50" s="5">
        <f>'CV Rotina &lt;2A - procedência'!AA50</f>
        <v>0.94805194805194803</v>
      </c>
      <c r="M50" s="4">
        <f t="shared" si="4"/>
        <v>0</v>
      </c>
      <c r="N50" s="4">
        <f t="shared" si="5"/>
        <v>1</v>
      </c>
      <c r="O50" s="4">
        <f t="shared" si="2"/>
        <v>1</v>
      </c>
      <c r="P50" s="4">
        <f t="shared" si="3"/>
        <v>1</v>
      </c>
    </row>
    <row r="51" spans="1:16">
      <c r="A51" s="4" t="s">
        <v>43</v>
      </c>
      <c r="B51" s="4" t="s">
        <v>96</v>
      </c>
      <c r="C51" s="5">
        <f>'CV Rotina &lt;2A - procedência'!K51</f>
        <v>0.23747680890538034</v>
      </c>
      <c r="D51" s="5">
        <f>'CV Rotina &lt;2A - procedência'!AC51</f>
        <v>1.2393320964749537</v>
      </c>
      <c r="E51" s="5">
        <f>'CV Rotina &lt;2A - procedência'!M51</f>
        <v>1.25417439703154</v>
      </c>
      <c r="F51" s="5">
        <f>'CV Rotina &lt;2A - procedência'!O51</f>
        <v>1.2467532467532467</v>
      </c>
      <c r="G51" s="5">
        <f>'CV Rotina &lt;2A - procedência'!Q51</f>
        <v>1.2467532467532467</v>
      </c>
      <c r="H51" s="5">
        <f>'CV Rotina &lt;2A - procedência'!Y51</f>
        <v>0.99443413729128016</v>
      </c>
      <c r="I51" s="5">
        <f>'CV Rotina &lt;2A - procedência'!S51</f>
        <v>1.2319109461966604</v>
      </c>
      <c r="J51" s="5">
        <f>'CV Rotina &lt;2A - procedência'!U51</f>
        <v>0.97959183673469385</v>
      </c>
      <c r="K51" s="5">
        <f>'CV Rotina &lt;2A - procedência'!W51</f>
        <v>1.0686456400742115</v>
      </c>
      <c r="L51" s="5">
        <f>'CV Rotina &lt;2A - procedência'!AA51</f>
        <v>1.0612244897959184</v>
      </c>
      <c r="M51" s="4">
        <f t="shared" si="4"/>
        <v>1</v>
      </c>
      <c r="N51" s="4">
        <f t="shared" si="5"/>
        <v>8</v>
      </c>
      <c r="O51" s="4">
        <f t="shared" si="2"/>
        <v>9</v>
      </c>
      <c r="P51" s="4">
        <f t="shared" si="3"/>
        <v>4</v>
      </c>
    </row>
    <row r="52" spans="1:16">
      <c r="A52" s="4" t="s">
        <v>43</v>
      </c>
      <c r="B52" s="4" t="s">
        <v>97</v>
      </c>
      <c r="C52" s="5">
        <f>'CV Rotina &lt;2A - procedência'!K52</f>
        <v>7.3469387755102047E-2</v>
      </c>
      <c r="D52" s="5">
        <f>'CV Rotina &lt;2A - procedência'!AC52</f>
        <v>0.85714285714285721</v>
      </c>
      <c r="E52" s="5">
        <f>'CV Rotina &lt;2A - procedência'!M52</f>
        <v>0.8326530612244899</v>
      </c>
      <c r="F52" s="5">
        <f>'CV Rotina &lt;2A - procedência'!O52</f>
        <v>0.56326530612244907</v>
      </c>
      <c r="G52" s="5">
        <f>'CV Rotina &lt;2A - procedência'!Q52</f>
        <v>0.56326530612244907</v>
      </c>
      <c r="H52" s="5">
        <f>'CV Rotina &lt;2A - procedência'!Y52</f>
        <v>0.78367346938775517</v>
      </c>
      <c r="I52" s="5">
        <f>'CV Rotina &lt;2A - procedência'!S52</f>
        <v>0.68571428571428583</v>
      </c>
      <c r="J52" s="5">
        <f>'CV Rotina &lt;2A - procedência'!U52</f>
        <v>0.44081632653061231</v>
      </c>
      <c r="K52" s="5">
        <f>'CV Rotina &lt;2A - procedência'!W52</f>
        <v>0.93061224489795924</v>
      </c>
      <c r="L52" s="5">
        <f>'CV Rotina &lt;2A - procedência'!AA52</f>
        <v>1.0040816326530613</v>
      </c>
      <c r="M52" s="4">
        <f t="shared" si="4"/>
        <v>0</v>
      </c>
      <c r="N52" s="4">
        <f t="shared" si="5"/>
        <v>1</v>
      </c>
      <c r="O52" s="4">
        <f t="shared" si="2"/>
        <v>1</v>
      </c>
      <c r="P52" s="4">
        <f t="shared" si="3"/>
        <v>0</v>
      </c>
    </row>
    <row r="53" spans="1:16">
      <c r="A53" s="4" t="s">
        <v>49</v>
      </c>
      <c r="B53" s="4" t="s">
        <v>98</v>
      </c>
      <c r="C53" s="5">
        <f>'CV Rotina &lt;2A - procedência'!K53</f>
        <v>0.55577299412915848</v>
      </c>
      <c r="D53" s="5">
        <f>'CV Rotina &lt;2A - procedência'!AC53</f>
        <v>1.1428571428571428</v>
      </c>
      <c r="E53" s="5">
        <f>'CV Rotina &lt;2A - procedência'!M53</f>
        <v>1.0410958904109588</v>
      </c>
      <c r="F53" s="5">
        <f>'CV Rotina &lt;2A - procedência'!O53</f>
        <v>1.2602739726027397</v>
      </c>
      <c r="G53" s="5">
        <f>'CV Rotina &lt;2A - procedência'!Q53</f>
        <v>1.2524461839530332</v>
      </c>
      <c r="H53" s="5">
        <f>'CV Rotina &lt;2A - procedência'!Y53</f>
        <v>1.1272015655577299</v>
      </c>
      <c r="I53" s="5">
        <f>'CV Rotina &lt;2A - procedência'!S53</f>
        <v>1.2524461839530332</v>
      </c>
      <c r="J53" s="5">
        <f>'CV Rotina &lt;2A - procedência'!U53</f>
        <v>1.1663405088062622</v>
      </c>
      <c r="K53" s="5">
        <f>'CV Rotina &lt;2A - procedência'!W53</f>
        <v>1.0410958904109588</v>
      </c>
      <c r="L53" s="5">
        <f>'CV Rotina &lt;2A - procedência'!AA53</f>
        <v>1.4011741682974559</v>
      </c>
      <c r="M53" s="4">
        <f t="shared" si="4"/>
        <v>1</v>
      </c>
      <c r="N53" s="4">
        <f t="shared" si="5"/>
        <v>8</v>
      </c>
      <c r="O53" s="4">
        <f t="shared" si="2"/>
        <v>9</v>
      </c>
      <c r="P53" s="4">
        <f t="shared" si="3"/>
        <v>4</v>
      </c>
    </row>
    <row r="54" spans="1:16">
      <c r="A54" s="4" t="s">
        <v>49</v>
      </c>
      <c r="B54" s="4" t="s">
        <v>99</v>
      </c>
      <c r="C54" s="5">
        <f>'CV Rotina &lt;2A - procedência'!K54</f>
        <v>0.24827586206896549</v>
      </c>
      <c r="D54" s="5">
        <f>'CV Rotina &lt;2A - procedência'!AC54</f>
        <v>0.93399014778325118</v>
      </c>
      <c r="E54" s="5">
        <f>'CV Rotina &lt;2A - procedência'!M54</f>
        <v>0.8275862068965516</v>
      </c>
      <c r="F54" s="5">
        <f>'CV Rotina &lt;2A - procedência'!O54</f>
        <v>0.91034482758620683</v>
      </c>
      <c r="G54" s="5">
        <f>'CV Rotina &lt;2A - procedência'!Q54</f>
        <v>0.91034482758620683</v>
      </c>
      <c r="H54" s="5">
        <f>'CV Rotina &lt;2A - procedência'!Y54</f>
        <v>1.1940886699507387</v>
      </c>
      <c r="I54" s="5">
        <f>'CV Rotina &lt;2A - procedência'!S54</f>
        <v>0.93399014778325118</v>
      </c>
      <c r="J54" s="5">
        <f>'CV Rotina &lt;2A - procedência'!U54</f>
        <v>0.922167487684729</v>
      </c>
      <c r="K54" s="5">
        <f>'CV Rotina &lt;2A - procedência'!W54</f>
        <v>1.0640394088669949</v>
      </c>
      <c r="L54" s="5">
        <f>'CV Rotina &lt;2A - procedência'!AA54</f>
        <v>1.1231527093596059</v>
      </c>
      <c r="M54" s="4">
        <f t="shared" si="4"/>
        <v>1</v>
      </c>
      <c r="N54" s="4">
        <f t="shared" si="5"/>
        <v>3</v>
      </c>
      <c r="O54" s="4">
        <f t="shared" si="2"/>
        <v>4</v>
      </c>
      <c r="P54" s="4">
        <f t="shared" si="3"/>
        <v>1</v>
      </c>
    </row>
    <row r="55" spans="1:16">
      <c r="A55" s="4" t="s">
        <v>43</v>
      </c>
      <c r="B55" s="4" t="s">
        <v>100</v>
      </c>
      <c r="C55" s="5">
        <f>'CV Rotina &lt;2A - procedência'!K55</f>
        <v>0.68051948051948052</v>
      </c>
      <c r="D55" s="5">
        <f>'CV Rotina &lt;2A - procedência'!AC55</f>
        <v>0.97402597402597402</v>
      </c>
      <c r="E55" s="5">
        <f>'CV Rotina &lt;2A - procedência'!M55</f>
        <v>0.95064935064935063</v>
      </c>
      <c r="F55" s="5">
        <f>'CV Rotina &lt;2A - procedência'!O55</f>
        <v>0.94545454545454544</v>
      </c>
      <c r="G55" s="5">
        <f>'CV Rotina &lt;2A - procedência'!Q55</f>
        <v>0.94545454545454544</v>
      </c>
      <c r="H55" s="5">
        <f>'CV Rotina &lt;2A - procedência'!Y55</f>
        <v>1.0623376623376624</v>
      </c>
      <c r="I55" s="5">
        <f>'CV Rotina &lt;2A - procedência'!S55</f>
        <v>0.93766233766233764</v>
      </c>
      <c r="J55" s="5">
        <f>'CV Rotina &lt;2A - procedência'!U55</f>
        <v>0.83896103896103891</v>
      </c>
      <c r="K55" s="5">
        <f>'CV Rotina &lt;2A - procedência'!W55</f>
        <v>0.97662337662337662</v>
      </c>
      <c r="L55" s="5">
        <f>'CV Rotina &lt;2A - procedência'!AA55</f>
        <v>1.025974025974026</v>
      </c>
      <c r="M55" s="4">
        <f t="shared" si="4"/>
        <v>1</v>
      </c>
      <c r="N55" s="4">
        <f t="shared" si="5"/>
        <v>4</v>
      </c>
      <c r="O55" s="4">
        <f t="shared" si="2"/>
        <v>5</v>
      </c>
      <c r="P55" s="4">
        <f t="shared" si="3"/>
        <v>2</v>
      </c>
    </row>
    <row r="56" spans="1:16">
      <c r="A56" s="4" t="s">
        <v>47</v>
      </c>
      <c r="B56" s="4" t="s">
        <v>101</v>
      </c>
      <c r="C56" s="5">
        <f>'CV Rotina &lt;2A - procedência'!K56</f>
        <v>0.37714285714285711</v>
      </c>
      <c r="D56" s="5">
        <f>'CV Rotina &lt;2A - procedência'!AC56</f>
        <v>0.87428571428571422</v>
      </c>
      <c r="E56" s="5">
        <f>'CV Rotina &lt;2A - procedência'!M56</f>
        <v>0.84</v>
      </c>
      <c r="F56" s="5">
        <f>'CV Rotina &lt;2A - procedência'!O56</f>
        <v>0.83142857142857141</v>
      </c>
      <c r="G56" s="5">
        <f>'CV Rotina &lt;2A - procedência'!Q56</f>
        <v>0.83142857142857141</v>
      </c>
      <c r="H56" s="5">
        <f>'CV Rotina &lt;2A - procedência'!Y56</f>
        <v>1.1742857142857142</v>
      </c>
      <c r="I56" s="5">
        <f>'CV Rotina &lt;2A - procedência'!S56</f>
        <v>0.84857142857142853</v>
      </c>
      <c r="J56" s="5">
        <f>'CV Rotina &lt;2A - procedência'!U56</f>
        <v>1.0114285714285713</v>
      </c>
      <c r="K56" s="5">
        <f>'CV Rotina &lt;2A - procedência'!W56</f>
        <v>1.1742857142857142</v>
      </c>
      <c r="L56" s="5">
        <f>'CV Rotina &lt;2A - procedência'!AA56</f>
        <v>1.1742857142857142</v>
      </c>
      <c r="M56" s="4">
        <f t="shared" si="4"/>
        <v>0</v>
      </c>
      <c r="N56" s="4">
        <f t="shared" si="5"/>
        <v>4</v>
      </c>
      <c r="O56" s="4">
        <f t="shared" si="2"/>
        <v>4</v>
      </c>
      <c r="P56" s="4">
        <f t="shared" si="3"/>
        <v>1</v>
      </c>
    </row>
    <row r="57" spans="1:16">
      <c r="A57" s="4" t="s">
        <v>43</v>
      </c>
      <c r="B57" s="4" t="s">
        <v>102</v>
      </c>
      <c r="C57" s="5">
        <f>'CV Rotina &lt;2A - procedência'!K57</f>
        <v>7.8397212543554015E-2</v>
      </c>
      <c r="D57" s="5">
        <f>'CV Rotina &lt;2A - procedência'!AC57</f>
        <v>0.9825783972125437</v>
      </c>
      <c r="E57" s="5">
        <f>'CV Rotina &lt;2A - procedência'!M57</f>
        <v>0.91986062717770045</v>
      </c>
      <c r="F57" s="5">
        <f>'CV Rotina &lt;2A - procedência'!O57</f>
        <v>1.0034843205574915</v>
      </c>
      <c r="G57" s="5">
        <f>'CV Rotina &lt;2A - procedência'!Q57</f>
        <v>0.99825783972125448</v>
      </c>
      <c r="H57" s="5">
        <f>'CV Rotina &lt;2A - procedência'!Y57</f>
        <v>1.0975609756097562</v>
      </c>
      <c r="I57" s="5">
        <f>'CV Rotina &lt;2A - procedência'!S57</f>
        <v>0.99825783972125448</v>
      </c>
      <c r="J57" s="5">
        <f>'CV Rotina &lt;2A - procedência'!U57</f>
        <v>0.72648083623693382</v>
      </c>
      <c r="K57" s="5">
        <f>'CV Rotina &lt;2A - procedência'!W57</f>
        <v>0.90940766550522656</v>
      </c>
      <c r="L57" s="5">
        <f>'CV Rotina &lt;2A - procedência'!AA57</f>
        <v>0.91463414634146345</v>
      </c>
      <c r="M57" s="4">
        <f t="shared" si="4"/>
        <v>1</v>
      </c>
      <c r="N57" s="4">
        <f t="shared" si="5"/>
        <v>4</v>
      </c>
      <c r="O57" s="4">
        <f t="shared" si="2"/>
        <v>5</v>
      </c>
      <c r="P57" s="4">
        <f t="shared" si="3"/>
        <v>3</v>
      </c>
    </row>
    <row r="58" spans="1:16">
      <c r="A58" s="4" t="s">
        <v>43</v>
      </c>
      <c r="B58" s="4" t="s">
        <v>103</v>
      </c>
      <c r="C58" s="5">
        <f>'CV Rotina &lt;2A - procedência'!K58</f>
        <v>6.5306122448979598E-2</v>
      </c>
      <c r="D58" s="5">
        <f>'CV Rotina &lt;2A - procedência'!AC58</f>
        <v>0.94693877551020411</v>
      </c>
      <c r="E58" s="5">
        <f>'CV Rotina &lt;2A - procedência'!M58</f>
        <v>0.85442176870748299</v>
      </c>
      <c r="F58" s="5">
        <f>'CV Rotina &lt;2A - procedência'!O58</f>
        <v>0.96326530612244898</v>
      </c>
      <c r="G58" s="5">
        <f>'CV Rotina &lt;2A - procedência'!Q58</f>
        <v>0.96326530612244898</v>
      </c>
      <c r="H58" s="5">
        <f>'CV Rotina &lt;2A - procedência'!Y58</f>
        <v>1.0612244897959184</v>
      </c>
      <c r="I58" s="5">
        <f>'CV Rotina &lt;2A - procedência'!S58</f>
        <v>0.95782312925170066</v>
      </c>
      <c r="J58" s="5">
        <f>'CV Rotina &lt;2A - procedência'!U58</f>
        <v>0.76190476190476186</v>
      </c>
      <c r="K58" s="5">
        <f>'CV Rotina &lt;2A - procedência'!W58</f>
        <v>0.84897959183673466</v>
      </c>
      <c r="L58" s="5">
        <f>'CV Rotina &lt;2A - procedência'!AA58</f>
        <v>0.72925170068027212</v>
      </c>
      <c r="M58" s="4">
        <f t="shared" si="4"/>
        <v>1</v>
      </c>
      <c r="N58" s="4">
        <f t="shared" si="5"/>
        <v>4</v>
      </c>
      <c r="O58" s="4">
        <f t="shared" si="2"/>
        <v>5</v>
      </c>
      <c r="P58" s="4">
        <f t="shared" si="3"/>
        <v>3</v>
      </c>
    </row>
    <row r="59" spans="1:16">
      <c r="A59" s="4" t="s">
        <v>49</v>
      </c>
      <c r="B59" s="4" t="s">
        <v>104</v>
      </c>
      <c r="C59" s="5">
        <f>'CV Rotina &lt;2A - procedência'!K59</f>
        <v>0.45636274987810821</v>
      </c>
      <c r="D59" s="5">
        <f>'CV Rotina &lt;2A - procedência'!AC59</f>
        <v>0.84251584592881512</v>
      </c>
      <c r="E59" s="5">
        <f>'CV Rotina &lt;2A - procedência'!M59</f>
        <v>0.84251584592881512</v>
      </c>
      <c r="F59" s="5">
        <f>'CV Rotina &lt;2A - procedência'!O59</f>
        <v>0.85421745490004863</v>
      </c>
      <c r="G59" s="5">
        <f>'CV Rotina &lt;2A - procedência'!Q59</f>
        <v>0.85421745490004863</v>
      </c>
      <c r="H59" s="5">
        <f>'CV Rotina &lt;2A - procedência'!Y59</f>
        <v>1.0414431984397854</v>
      </c>
      <c r="I59" s="5">
        <f>'CV Rotina &lt;2A - procedência'!S59</f>
        <v>0.88347147732813247</v>
      </c>
      <c r="J59" s="5">
        <f>'CV Rotina &lt;2A - procedência'!U59</f>
        <v>0.71964895173086296</v>
      </c>
      <c r="K59" s="5">
        <f>'CV Rotina &lt;2A - procedência'!W59</f>
        <v>1.0472940029254021</v>
      </c>
      <c r="L59" s="5">
        <f>'CV Rotina &lt;2A - procedência'!AA59</f>
        <v>1.0063383715260847</v>
      </c>
      <c r="M59" s="4">
        <f t="shared" si="4"/>
        <v>0</v>
      </c>
      <c r="N59" s="4">
        <f t="shared" si="5"/>
        <v>3</v>
      </c>
      <c r="O59" s="4">
        <f t="shared" si="2"/>
        <v>3</v>
      </c>
      <c r="P59" s="4">
        <f t="shared" si="3"/>
        <v>1</v>
      </c>
    </row>
    <row r="60" spans="1:16">
      <c r="A60" s="4" t="s">
        <v>43</v>
      </c>
      <c r="B60" s="4" t="s">
        <v>105</v>
      </c>
      <c r="C60" s="5">
        <f>'CV Rotina &lt;2A - procedência'!K60</f>
        <v>0.29629629629629628</v>
      </c>
      <c r="D60" s="5">
        <f>'CV Rotina &lt;2A - procedência'!AC60</f>
        <v>1.2910052910052909</v>
      </c>
      <c r="E60" s="5">
        <f>'CV Rotina &lt;2A - procedência'!M60</f>
        <v>1.2275132275132274</v>
      </c>
      <c r="F60" s="5">
        <f>'CV Rotina &lt;2A - procedência'!O60</f>
        <v>1.2486772486772486</v>
      </c>
      <c r="G60" s="5">
        <f>'CV Rotina &lt;2A - procedência'!Q60</f>
        <v>1.2486772486772486</v>
      </c>
      <c r="H60" s="5">
        <f>'CV Rotina &lt;2A - procedência'!Y60</f>
        <v>1.0582010582010581</v>
      </c>
      <c r="I60" s="5">
        <f>'CV Rotina &lt;2A - procedência'!S60</f>
        <v>1.3121693121693121</v>
      </c>
      <c r="J60" s="5">
        <f>'CV Rotina &lt;2A - procedência'!U60</f>
        <v>1.037037037037037</v>
      </c>
      <c r="K60" s="5">
        <f>'CV Rotina &lt;2A - procedência'!W60</f>
        <v>0.99470899470899465</v>
      </c>
      <c r="L60" s="5">
        <f>'CV Rotina &lt;2A - procedência'!AA60</f>
        <v>1.037037037037037</v>
      </c>
      <c r="M60" s="4">
        <f t="shared" si="4"/>
        <v>1</v>
      </c>
      <c r="N60" s="4">
        <f t="shared" si="5"/>
        <v>8</v>
      </c>
      <c r="O60" s="4">
        <f t="shared" si="2"/>
        <v>9</v>
      </c>
      <c r="P60" s="4">
        <f t="shared" si="3"/>
        <v>4</v>
      </c>
    </row>
    <row r="61" spans="1:16">
      <c r="A61" s="4" t="s">
        <v>49</v>
      </c>
      <c r="B61" s="4" t="s">
        <v>106</v>
      </c>
      <c r="C61" s="5">
        <f>'CV Rotina &lt;2A - procedência'!K61</f>
        <v>0.15510204081632653</v>
      </c>
      <c r="D61" s="5">
        <f>'CV Rotina &lt;2A - procedência'!AC61</f>
        <v>0.93061224489795913</v>
      </c>
      <c r="E61" s="5">
        <f>'CV Rotina &lt;2A - procedência'!M61</f>
        <v>0.87346938775510208</v>
      </c>
      <c r="F61" s="5">
        <f>'CV Rotina &lt;2A - procedência'!O61</f>
        <v>0.84081632653061222</v>
      </c>
      <c r="G61" s="5">
        <f>'CV Rotina &lt;2A - procedência'!Q61</f>
        <v>0.84081632653061222</v>
      </c>
      <c r="H61" s="5">
        <f>'CV Rotina &lt;2A - procedência'!Y61</f>
        <v>1.1265306122448979</v>
      </c>
      <c r="I61" s="5">
        <f>'CV Rotina &lt;2A - procedência'!S61</f>
        <v>0.84081632653061222</v>
      </c>
      <c r="J61" s="5">
        <f>'CV Rotina &lt;2A - procedência'!U61</f>
        <v>0.77551020408163263</v>
      </c>
      <c r="K61" s="5">
        <f>'CV Rotina &lt;2A - procedência'!W61</f>
        <v>0.98775510204081629</v>
      </c>
      <c r="L61" s="5">
        <f>'CV Rotina &lt;2A - procedência'!AA61</f>
        <v>1.0040816326530613</v>
      </c>
      <c r="M61" s="4">
        <f t="shared" si="4"/>
        <v>1</v>
      </c>
      <c r="N61" s="4">
        <f t="shared" si="5"/>
        <v>3</v>
      </c>
      <c r="O61" s="4">
        <f t="shared" si="2"/>
        <v>4</v>
      </c>
      <c r="P61" s="4">
        <f t="shared" si="3"/>
        <v>1</v>
      </c>
    </row>
    <row r="62" spans="1:16">
      <c r="A62" s="4" t="s">
        <v>47</v>
      </c>
      <c r="B62" s="4" t="s">
        <v>107</v>
      </c>
      <c r="C62" s="5">
        <f>'CV Rotina &lt;2A - procedência'!K62</f>
        <v>8.4865629420084868E-2</v>
      </c>
      <c r="D62" s="5">
        <f>'CV Rotina &lt;2A - procedência'!AC62</f>
        <v>0.88826025459688829</v>
      </c>
      <c r="E62" s="5">
        <f>'CV Rotina &lt;2A - procedência'!M62</f>
        <v>0.78642149929278637</v>
      </c>
      <c r="F62" s="5">
        <f>'CV Rotina &lt;2A - procedência'!O62</f>
        <v>0.84299858557284302</v>
      </c>
      <c r="G62" s="5">
        <f>'CV Rotina &lt;2A - procedência'!Q62</f>
        <v>0.84299858557284302</v>
      </c>
      <c r="H62" s="5">
        <f>'CV Rotina &lt;2A - procedência'!Y62</f>
        <v>0.97312588401697309</v>
      </c>
      <c r="I62" s="5">
        <f>'CV Rotina &lt;2A - procedência'!S62</f>
        <v>0.83168316831683164</v>
      </c>
      <c r="J62" s="5">
        <f>'CV Rotina &lt;2A - procedência'!U62</f>
        <v>0.88826025459688829</v>
      </c>
      <c r="K62" s="5">
        <f>'CV Rotina &lt;2A - procedência'!W62</f>
        <v>0.93352192362093356</v>
      </c>
      <c r="L62" s="5">
        <f>'CV Rotina &lt;2A - procedência'!AA62</f>
        <v>1.1711456859971712</v>
      </c>
      <c r="M62" s="4">
        <f t="shared" si="4"/>
        <v>0</v>
      </c>
      <c r="N62" s="4">
        <f t="shared" si="5"/>
        <v>2</v>
      </c>
      <c r="O62" s="4">
        <f t="shared" si="2"/>
        <v>2</v>
      </c>
      <c r="P62" s="4">
        <f t="shared" si="3"/>
        <v>1</v>
      </c>
    </row>
    <row r="63" spans="1:16">
      <c r="A63" s="4" t="s">
        <v>49</v>
      </c>
      <c r="B63" s="4" t="s">
        <v>108</v>
      </c>
      <c r="C63" s="5">
        <f>'CV Rotina &lt;2A - procedência'!K63</f>
        <v>0.49930651872399445</v>
      </c>
      <c r="D63" s="5">
        <f>'CV Rotina &lt;2A - procedência'!AC63</f>
        <v>1.248266296809986</v>
      </c>
      <c r="E63" s="5">
        <f>'CV Rotina &lt;2A - procedência'!M63</f>
        <v>1.1816920943134535</v>
      </c>
      <c r="F63" s="5">
        <f>'CV Rotina &lt;2A - procedência'!O63</f>
        <v>1.0984743411927878</v>
      </c>
      <c r="G63" s="5">
        <f>'CV Rotina &lt;2A - procedência'!Q63</f>
        <v>1.0984743411927878</v>
      </c>
      <c r="H63" s="5">
        <f>'CV Rotina &lt;2A - procedência'!Y63</f>
        <v>1.3481276005547849</v>
      </c>
      <c r="I63" s="5">
        <f>'CV Rotina &lt;2A - procedência'!S63</f>
        <v>1.1151178918169209</v>
      </c>
      <c r="J63" s="5">
        <f>'CV Rotina &lt;2A - procedência'!U63</f>
        <v>0.83217753120665738</v>
      </c>
      <c r="K63" s="5">
        <f>'CV Rotina &lt;2A - procedência'!W63</f>
        <v>1.2149791955617197</v>
      </c>
      <c r="L63" s="5">
        <f>'CV Rotina &lt;2A - procedência'!AA63</f>
        <v>1.0984743411927878</v>
      </c>
      <c r="M63" s="4">
        <f t="shared" si="4"/>
        <v>1</v>
      </c>
      <c r="N63" s="4">
        <f t="shared" si="5"/>
        <v>7</v>
      </c>
      <c r="O63" s="4">
        <f t="shared" si="2"/>
        <v>8</v>
      </c>
      <c r="P63" s="4">
        <f t="shared" si="3"/>
        <v>4</v>
      </c>
    </row>
    <row r="64" spans="1:16">
      <c r="A64" s="4" t="s">
        <v>40</v>
      </c>
      <c r="B64" s="4" t="s">
        <v>109</v>
      </c>
      <c r="C64" s="5">
        <f>'CV Rotina &lt;2A - procedência'!K64</f>
        <v>0.30612244897959184</v>
      </c>
      <c r="D64" s="5">
        <f>'CV Rotina &lt;2A - procedência'!AC64</f>
        <v>0.8571428571428571</v>
      </c>
      <c r="E64" s="5">
        <f>'CV Rotina &lt;2A - procedência'!M64</f>
        <v>0.87755102040816324</v>
      </c>
      <c r="F64" s="5">
        <f>'CV Rotina &lt;2A - procedência'!O64</f>
        <v>0.83673469387755106</v>
      </c>
      <c r="G64" s="5">
        <f>'CV Rotina &lt;2A - procedência'!Q64</f>
        <v>0.83673469387755106</v>
      </c>
      <c r="H64" s="5">
        <f>'CV Rotina &lt;2A - procedência'!Y64</f>
        <v>0.97959183673469385</v>
      </c>
      <c r="I64" s="5">
        <f>'CV Rotina &lt;2A - procedência'!S64</f>
        <v>0.83673469387755106</v>
      </c>
      <c r="J64" s="5">
        <f>'CV Rotina &lt;2A - procedência'!U64</f>
        <v>0.87755102040816324</v>
      </c>
      <c r="K64" s="5">
        <f>'CV Rotina &lt;2A - procedência'!W64</f>
        <v>1.0204081632653061</v>
      </c>
      <c r="L64" s="5">
        <f>'CV Rotina &lt;2A - procedência'!AA64</f>
        <v>1.0612244897959184</v>
      </c>
      <c r="M64" s="4">
        <f t="shared" si="4"/>
        <v>0</v>
      </c>
      <c r="N64" s="4">
        <f t="shared" si="5"/>
        <v>3</v>
      </c>
      <c r="O64" s="4">
        <f t="shared" si="2"/>
        <v>3</v>
      </c>
      <c r="P64" s="4">
        <f t="shared" si="3"/>
        <v>1</v>
      </c>
    </row>
    <row r="65" spans="1:16">
      <c r="A65" s="4" t="s">
        <v>40</v>
      </c>
      <c r="B65" s="4" t="s">
        <v>110</v>
      </c>
      <c r="C65" s="5">
        <f>'CV Rotina &lt;2A - procedência'!K65</f>
        <v>0.59454995871180849</v>
      </c>
      <c r="D65" s="5">
        <f>'CV Rotina &lt;2A - procedência'!AC65</f>
        <v>0.97109826589595383</v>
      </c>
      <c r="E65" s="5">
        <f>'CV Rotina &lt;2A - procedência'!M65</f>
        <v>0.94384805945499595</v>
      </c>
      <c r="F65" s="5">
        <f>'CV Rotina &lt;2A - procedência'!O65</f>
        <v>1.0429397192402974</v>
      </c>
      <c r="G65" s="5">
        <f>'CV Rotina &lt;2A - procedência'!Q65</f>
        <v>1.0429397192402974</v>
      </c>
      <c r="H65" s="5">
        <f>'CV Rotina &lt;2A - procedência'!Y65</f>
        <v>0.95623451692815864</v>
      </c>
      <c r="I65" s="5">
        <f>'CV Rotina &lt;2A - procedência'!S65</f>
        <v>1.0528488852188276</v>
      </c>
      <c r="J65" s="5">
        <f>'CV Rotina &lt;2A - procedência'!U65</f>
        <v>0.91907514450867056</v>
      </c>
      <c r="K65" s="5">
        <f>'CV Rotina &lt;2A - procedência'!W65</f>
        <v>0.95623451692815864</v>
      </c>
      <c r="L65" s="5">
        <f>'CV Rotina &lt;2A - procedência'!AA65</f>
        <v>0.98596201486374901</v>
      </c>
      <c r="M65" s="4">
        <f t="shared" si="4"/>
        <v>1</v>
      </c>
      <c r="N65" s="4">
        <f t="shared" si="5"/>
        <v>6</v>
      </c>
      <c r="O65" s="4">
        <f t="shared" si="2"/>
        <v>7</v>
      </c>
      <c r="P65" s="4">
        <f t="shared" si="3"/>
        <v>3</v>
      </c>
    </row>
    <row r="66" spans="1:16">
      <c r="A66" s="4" t="s">
        <v>40</v>
      </c>
      <c r="B66" s="4" t="s">
        <v>111</v>
      </c>
      <c r="C66" s="5">
        <f>'CV Rotina &lt;2A - procedência'!K66</f>
        <v>2.7463556851311952</v>
      </c>
      <c r="D66" s="5">
        <f>'CV Rotina &lt;2A - procedência'!AC66</f>
        <v>0.88046647230320696</v>
      </c>
      <c r="E66" s="5">
        <f>'CV Rotina &lt;2A - procedência'!M66</f>
        <v>0.90379008746355682</v>
      </c>
      <c r="F66" s="5">
        <f>'CV Rotina &lt;2A - procedência'!O66</f>
        <v>0.80466472303206993</v>
      </c>
      <c r="G66" s="5">
        <f>'CV Rotina &lt;2A - procedência'!Q66</f>
        <v>0.80466472303206993</v>
      </c>
      <c r="H66" s="5">
        <f>'CV Rotina &lt;2A - procedência'!Y66</f>
        <v>0.89795918367346939</v>
      </c>
      <c r="I66" s="5">
        <f>'CV Rotina &lt;2A - procedência'!S66</f>
        <v>0.81049562682215748</v>
      </c>
      <c r="J66" s="5">
        <f>'CV Rotina &lt;2A - procedência'!U66</f>
        <v>0.75801749271137031</v>
      </c>
      <c r="K66" s="5">
        <f>'CV Rotina &lt;2A - procedência'!W66</f>
        <v>0.92711370262390669</v>
      </c>
      <c r="L66" s="5">
        <f>'CV Rotina &lt;2A - procedência'!AA66</f>
        <v>0.83965014577259478</v>
      </c>
      <c r="M66" s="4">
        <f t="shared" si="4"/>
        <v>1</v>
      </c>
      <c r="N66" s="4">
        <f t="shared" si="5"/>
        <v>0</v>
      </c>
      <c r="O66" s="4">
        <f t="shared" si="2"/>
        <v>1</v>
      </c>
      <c r="P66" s="4">
        <f t="shared" si="3"/>
        <v>0</v>
      </c>
    </row>
    <row r="67" spans="1:16">
      <c r="A67" s="4" t="s">
        <v>47</v>
      </c>
      <c r="B67" s="4" t="s">
        <v>112</v>
      </c>
      <c r="C67" s="5">
        <f>'CV Rotina &lt;2A - procedência'!K67</f>
        <v>0.49394673123486676</v>
      </c>
      <c r="D67" s="5">
        <f>'CV Rotina &lt;2A - procedência'!AC67</f>
        <v>0.91525423728813549</v>
      </c>
      <c r="E67" s="5">
        <f>'CV Rotina &lt;2A - procedência'!M67</f>
        <v>0.79903147699757859</v>
      </c>
      <c r="F67" s="5">
        <f>'CV Rotina &lt;2A - procedência'!O67</f>
        <v>1.0024213075060531</v>
      </c>
      <c r="G67" s="5">
        <f>'CV Rotina &lt;2A - procedência'!Q67</f>
        <v>1.0024213075060531</v>
      </c>
      <c r="H67" s="5">
        <f>'CV Rotina &lt;2A - procedência'!Y67</f>
        <v>1.0314769975786924</v>
      </c>
      <c r="I67" s="5">
        <f>'CV Rotina &lt;2A - procedência'!S67</f>
        <v>1.0024213075060531</v>
      </c>
      <c r="J67" s="5">
        <f>'CV Rotina &lt;2A - procedência'!U67</f>
        <v>0.95883777239709433</v>
      </c>
      <c r="K67" s="5">
        <f>'CV Rotina &lt;2A - procedência'!W67</f>
        <v>0.84261501210653744</v>
      </c>
      <c r="L67" s="5">
        <f>'CV Rotina &lt;2A - procedência'!AA67</f>
        <v>0.90072639225181583</v>
      </c>
      <c r="M67" s="4">
        <f t="shared" ref="M67:M80" si="6">COUNTIF(C67:D67,"&gt;=0,9")</f>
        <v>1</v>
      </c>
      <c r="N67" s="4">
        <f t="shared" ref="N67:N80" si="7">COUNTIFS(E67:L67,"&gt;=0,95")</f>
        <v>5</v>
      </c>
      <c r="O67" s="4">
        <f t="shared" si="2"/>
        <v>6</v>
      </c>
      <c r="P67" s="4">
        <f t="shared" si="3"/>
        <v>3</v>
      </c>
    </row>
    <row r="68" spans="1:16">
      <c r="A68" s="4" t="s">
        <v>47</v>
      </c>
      <c r="B68" s="4" t="s">
        <v>113</v>
      </c>
      <c r="C68" s="5">
        <f>'CV Rotina &lt;2A - procedência'!K68</f>
        <v>0.57684495599187546</v>
      </c>
      <c r="D68" s="5">
        <f>'CV Rotina &lt;2A - procedência'!AC68</f>
        <v>1.2633716993906567</v>
      </c>
      <c r="E68" s="5">
        <f>'CV Rotina &lt;2A - procedência'!M68</f>
        <v>1.2552471225457007</v>
      </c>
      <c r="F68" s="5">
        <f>'CV Rotina &lt;2A - procedência'!O68</f>
        <v>1.0115098171970209</v>
      </c>
      <c r="G68" s="5">
        <f>'CV Rotina &lt;2A - procedência'!Q68</f>
        <v>1.019634394041977</v>
      </c>
      <c r="H68" s="5">
        <f>'CV Rotina &lt;2A - procedência'!Y68</f>
        <v>0.89370345294515918</v>
      </c>
      <c r="I68" s="5">
        <f>'CV Rotina &lt;2A - procedência'!S68</f>
        <v>1.027758970886933</v>
      </c>
      <c r="J68" s="5">
        <f>'CV Rotina &lt;2A - procedência'!U68</f>
        <v>0.91807718348002709</v>
      </c>
      <c r="K68" s="5">
        <f>'CV Rotina &lt;2A - procedência'!W68</f>
        <v>0.84089370345294523</v>
      </c>
      <c r="L68" s="5">
        <f>'CV Rotina &lt;2A - procedência'!AA68</f>
        <v>0.90995260663507116</v>
      </c>
      <c r="M68" s="4">
        <f t="shared" si="6"/>
        <v>1</v>
      </c>
      <c r="N68" s="4">
        <f t="shared" si="7"/>
        <v>4</v>
      </c>
      <c r="O68" s="4">
        <f t="shared" ref="O68:O80" si="8">SUM(M68:N68)</f>
        <v>5</v>
      </c>
      <c r="P68" s="4">
        <f t="shared" ref="P68:P80" si="9">COUNTIF(E68:H68,"&gt;=0,95")</f>
        <v>3</v>
      </c>
    </row>
    <row r="69" spans="1:16">
      <c r="A69" s="4" t="s">
        <v>49</v>
      </c>
      <c r="B69" s="4" t="s">
        <v>114</v>
      </c>
      <c r="C69" s="5">
        <f>'CV Rotina &lt;2A - procedência'!K69</f>
        <v>0.95417789757412397</v>
      </c>
      <c r="D69" s="5">
        <f>'CV Rotina &lt;2A - procedência'!AC69</f>
        <v>1.0997304582210241</v>
      </c>
      <c r="E69" s="5">
        <f>'CV Rotina &lt;2A - procedência'!M69</f>
        <v>1.0673854447439353</v>
      </c>
      <c r="F69" s="5">
        <f>'CV Rotina &lt;2A - procedência'!O69</f>
        <v>0.95417789757412397</v>
      </c>
      <c r="G69" s="5">
        <f>'CV Rotina &lt;2A - procedência'!Q69</f>
        <v>0.95417789757412397</v>
      </c>
      <c r="H69" s="5">
        <f>'CV Rotina &lt;2A - procedência'!Y69</f>
        <v>0.92183288409703501</v>
      </c>
      <c r="I69" s="5">
        <f>'CV Rotina &lt;2A - procedência'!S69</f>
        <v>0.93800539083557943</v>
      </c>
      <c r="J69" s="5">
        <f>'CV Rotina &lt;2A - procedência'!U69</f>
        <v>0.64690026954177893</v>
      </c>
      <c r="K69" s="5">
        <f>'CV Rotina &lt;2A - procedência'!W69</f>
        <v>0.66307277628032346</v>
      </c>
      <c r="L69" s="5">
        <f>'CV Rotina &lt;2A - procedência'!AA69</f>
        <v>0.59838274932614555</v>
      </c>
      <c r="M69" s="4">
        <f t="shared" si="6"/>
        <v>2</v>
      </c>
      <c r="N69" s="4">
        <f t="shared" si="7"/>
        <v>3</v>
      </c>
      <c r="O69" s="4">
        <f t="shared" si="8"/>
        <v>5</v>
      </c>
      <c r="P69" s="4">
        <f t="shared" si="9"/>
        <v>3</v>
      </c>
    </row>
    <row r="70" spans="1:16">
      <c r="A70" s="4" t="s">
        <v>43</v>
      </c>
      <c r="B70" s="4" t="s">
        <v>115</v>
      </c>
      <c r="C70" s="5">
        <f>'CV Rotina &lt;2A - procedência'!K70</f>
        <v>1.8110902255639099</v>
      </c>
      <c r="D70" s="5">
        <f>'CV Rotina &lt;2A - procedência'!AC70</f>
        <v>1.112781954887218</v>
      </c>
      <c r="E70" s="5">
        <f>'CV Rotina &lt;2A - procedência'!M70</f>
        <v>1.1212406015037595</v>
      </c>
      <c r="F70" s="5">
        <f>'CV Rotina &lt;2A - procedência'!O70</f>
        <v>1.0028195488721805</v>
      </c>
      <c r="G70" s="5">
        <f>'CV Rotina &lt;2A - procedência'!Q70</f>
        <v>1.0037593984962405</v>
      </c>
      <c r="H70" s="5">
        <f>'CV Rotina &lt;2A - procedência'!Y70</f>
        <v>0.95864661654135341</v>
      </c>
      <c r="I70" s="5">
        <f>'CV Rotina &lt;2A - procedência'!S70</f>
        <v>1.0263157894736843</v>
      </c>
      <c r="J70" s="5">
        <f>'CV Rotina &lt;2A - procedência'!U70</f>
        <v>0.7678571428571429</v>
      </c>
      <c r="K70" s="5">
        <f>'CV Rotina &lt;2A - procedência'!W70</f>
        <v>0.89191729323308266</v>
      </c>
      <c r="L70" s="5">
        <f>'CV Rotina &lt;2A - procedência'!AA70</f>
        <v>0.80545112781954886</v>
      </c>
      <c r="M70" s="4">
        <f t="shared" si="6"/>
        <v>2</v>
      </c>
      <c r="N70" s="4">
        <f t="shared" si="7"/>
        <v>5</v>
      </c>
      <c r="O70" s="4">
        <f t="shared" si="8"/>
        <v>7</v>
      </c>
      <c r="P70" s="4">
        <f t="shared" si="9"/>
        <v>4</v>
      </c>
    </row>
    <row r="71" spans="1:16">
      <c r="A71" s="4" t="s">
        <v>47</v>
      </c>
      <c r="B71" s="4" t="s">
        <v>116</v>
      </c>
      <c r="C71" s="5">
        <f>'CV Rotina &lt;2A - procedência'!K71</f>
        <v>0.34541577825159919</v>
      </c>
      <c r="D71" s="5">
        <f>'CV Rotina &lt;2A - procedência'!AC71</f>
        <v>0.93390191897654595</v>
      </c>
      <c r="E71" s="5">
        <f>'CV Rotina &lt;2A - procedência'!M71</f>
        <v>0.85714285714285721</v>
      </c>
      <c r="F71" s="5">
        <f>'CV Rotina &lt;2A - procedência'!O71</f>
        <v>0.92110874200426451</v>
      </c>
      <c r="G71" s="5">
        <f>'CV Rotina &lt;2A - procedência'!Q71</f>
        <v>0.92110874200426451</v>
      </c>
      <c r="H71" s="5">
        <f>'CV Rotina &lt;2A - procedência'!Y71</f>
        <v>1.0106609808102347</v>
      </c>
      <c r="I71" s="5">
        <f>'CV Rotina &lt;2A - procedência'!S71</f>
        <v>0.92110874200426451</v>
      </c>
      <c r="J71" s="5">
        <f>'CV Rotina &lt;2A - procedência'!U71</f>
        <v>0.99786780383795326</v>
      </c>
      <c r="K71" s="5">
        <f>'CV Rotina &lt;2A - procedência'!W71</f>
        <v>0.95948827292110883</v>
      </c>
      <c r="L71" s="5">
        <f>'CV Rotina &lt;2A - procedência'!AA71</f>
        <v>0.95948827292110883</v>
      </c>
      <c r="M71" s="4">
        <f t="shared" si="6"/>
        <v>1</v>
      </c>
      <c r="N71" s="4">
        <f t="shared" si="7"/>
        <v>4</v>
      </c>
      <c r="O71" s="4">
        <f t="shared" si="8"/>
        <v>5</v>
      </c>
      <c r="P71" s="4">
        <f t="shared" si="9"/>
        <v>1</v>
      </c>
    </row>
    <row r="72" spans="1:16">
      <c r="A72" s="4" t="s">
        <v>40</v>
      </c>
      <c r="B72" s="4" t="s">
        <v>117</v>
      </c>
      <c r="C72" s="5">
        <f>'CV Rotina &lt;2A - procedência'!K72</f>
        <v>1.2467955554693713</v>
      </c>
      <c r="D72" s="5">
        <f>'CV Rotina &lt;2A - procedência'!AC72</f>
        <v>0.92311272275979772</v>
      </c>
      <c r="E72" s="5">
        <f>'CV Rotina &lt;2A - procedência'!M72</f>
        <v>0.85516492466404248</v>
      </c>
      <c r="F72" s="5">
        <f>'CV Rotina &lt;2A - procedência'!O72</f>
        <v>0.85213985146114923</v>
      </c>
      <c r="G72" s="5">
        <f>'CV Rotina &lt;2A - procedência'!Q72</f>
        <v>0.85330334115456974</v>
      </c>
      <c r="H72" s="5">
        <f>'CV Rotina &lt;2A - procedência'!Y72</f>
        <v>0.89961023095270432</v>
      </c>
      <c r="I72" s="5">
        <f>'CV Rotina &lt;2A - procedência'!S72</f>
        <v>0.85702650817351522</v>
      </c>
      <c r="J72" s="5">
        <f>'CV Rotina &lt;2A - procedência'!U72</f>
        <v>0.70786712947701147</v>
      </c>
      <c r="K72" s="5">
        <f>'CV Rotina &lt;2A - procedência'!W72</f>
        <v>0.82281991118695352</v>
      </c>
      <c r="L72" s="5">
        <f>'CV Rotina &lt;2A - procedência'!AA72</f>
        <v>0.7688339894122439</v>
      </c>
      <c r="M72" s="4">
        <f t="shared" si="6"/>
        <v>2</v>
      </c>
      <c r="N72" s="4">
        <f t="shared" si="7"/>
        <v>0</v>
      </c>
      <c r="O72" s="4">
        <f t="shared" si="8"/>
        <v>2</v>
      </c>
      <c r="P72" s="4">
        <f t="shared" si="9"/>
        <v>0</v>
      </c>
    </row>
    <row r="73" spans="1:16">
      <c r="A73" s="4" t="s">
        <v>47</v>
      </c>
      <c r="B73" s="4" t="s">
        <v>118</v>
      </c>
      <c r="C73" s="5">
        <f>'CV Rotina &lt;2A - procedência'!K73</f>
        <v>7.2542157174673882E-2</v>
      </c>
      <c r="D73" s="5">
        <f>'CV Rotina &lt;2A - procedência'!AC73</f>
        <v>0.99650015908367817</v>
      </c>
      <c r="E73" s="5">
        <f>'CV Rotina &lt;2A - procedência'!M73</f>
        <v>0.92395800190900423</v>
      </c>
      <c r="F73" s="5">
        <f>'CV Rotina &lt;2A - procedência'!O73</f>
        <v>0.87814190264078917</v>
      </c>
      <c r="G73" s="5">
        <f>'CV Rotina &lt;2A - procedência'!Q73</f>
        <v>0.88195991091314041</v>
      </c>
      <c r="H73" s="5">
        <f>'CV Rotina &lt;2A - procedência'!Y73</f>
        <v>0.93923003499840929</v>
      </c>
      <c r="I73" s="5">
        <f>'CV Rotina &lt;2A - procedência'!S73</f>
        <v>0.9010499522748967</v>
      </c>
      <c r="J73" s="5">
        <f>'CV Rotina &lt;2A - procedência'!U73</f>
        <v>0.86668787782373546</v>
      </c>
      <c r="K73" s="5">
        <f>'CV Rotina &lt;2A - procedência'!W73</f>
        <v>0.86286986955138412</v>
      </c>
      <c r="L73" s="5">
        <f>'CV Rotina &lt;2A - procedência'!AA73</f>
        <v>0.88195991091314041</v>
      </c>
      <c r="M73" s="4">
        <f t="shared" si="6"/>
        <v>1</v>
      </c>
      <c r="N73" s="4">
        <f t="shared" si="7"/>
        <v>0</v>
      </c>
      <c r="O73" s="4">
        <f t="shared" si="8"/>
        <v>1</v>
      </c>
      <c r="P73" s="4">
        <f t="shared" si="9"/>
        <v>0</v>
      </c>
    </row>
    <row r="74" spans="1:16">
      <c r="A74" s="4" t="s">
        <v>49</v>
      </c>
      <c r="B74" s="4" t="s">
        <v>119</v>
      </c>
      <c r="C74" s="5">
        <f>'CV Rotina &lt;2A - procedência'!K74</f>
        <v>0.21911922663802361</v>
      </c>
      <c r="D74" s="5">
        <f>'CV Rotina &lt;2A - procedência'!AC74</f>
        <v>0.9151450053705692</v>
      </c>
      <c r="E74" s="5">
        <f>'CV Rotina &lt;2A - procedência'!M74</f>
        <v>0.85714285714285698</v>
      </c>
      <c r="F74" s="5">
        <f>'CV Rotina &lt;2A - procedência'!O74</f>
        <v>0.9151450053705692</v>
      </c>
      <c r="G74" s="5">
        <f>'CV Rotina &lt;2A - procedência'!Q74</f>
        <v>0.9151450053705692</v>
      </c>
      <c r="H74" s="5">
        <f>'CV Rotina &lt;2A - procedência'!Y74</f>
        <v>1.1149301825993554</v>
      </c>
      <c r="I74" s="5">
        <f>'CV Rotina &lt;2A - procedência'!S74</f>
        <v>0.92803437164339408</v>
      </c>
      <c r="J74" s="5">
        <f>'CV Rotina &lt;2A - procedência'!U74</f>
        <v>0.99248120300751863</v>
      </c>
      <c r="K74" s="5">
        <f>'CV Rotina &lt;2A - procedência'!W74</f>
        <v>1.0827067669172932</v>
      </c>
      <c r="L74" s="5">
        <f>'CV Rotina &lt;2A - procedência'!AA74</f>
        <v>1.1020408163265305</v>
      </c>
      <c r="M74" s="4">
        <f t="shared" si="6"/>
        <v>1</v>
      </c>
      <c r="N74" s="4">
        <f t="shared" si="7"/>
        <v>4</v>
      </c>
      <c r="O74" s="4">
        <f t="shared" si="8"/>
        <v>5</v>
      </c>
      <c r="P74" s="4">
        <f t="shared" si="9"/>
        <v>1</v>
      </c>
    </row>
    <row r="75" spans="1:16">
      <c r="A75" s="4" t="s">
        <v>40</v>
      </c>
      <c r="B75" s="4" t="s">
        <v>120</v>
      </c>
      <c r="C75" s="5">
        <f>'CV Rotina &lt;2A - procedência'!K75</f>
        <v>1.0324129651860745</v>
      </c>
      <c r="D75" s="5">
        <f>'CV Rotina &lt;2A - procedência'!AC75</f>
        <v>0.86434573829531813</v>
      </c>
      <c r="E75" s="5">
        <f>'CV Rotina &lt;2A - procedência'!M75</f>
        <v>0.84033613445378152</v>
      </c>
      <c r="F75" s="5">
        <f>'CV Rotina &lt;2A - procedência'!O75</f>
        <v>0.84993997599039617</v>
      </c>
      <c r="G75" s="5">
        <f>'CV Rotina &lt;2A - procedência'!Q75</f>
        <v>0.84993997599039617</v>
      </c>
      <c r="H75" s="5">
        <f>'CV Rotina &lt;2A - procedência'!Y75</f>
        <v>0.97478991596638653</v>
      </c>
      <c r="I75" s="5">
        <f>'CV Rotina &lt;2A - procedência'!S75</f>
        <v>0.84993997599039617</v>
      </c>
      <c r="J75" s="5">
        <f>'CV Rotina &lt;2A - procedência'!U75</f>
        <v>0.95558223289315725</v>
      </c>
      <c r="K75" s="5">
        <f>'CV Rotina &lt;2A - procedência'!W75</f>
        <v>0.96038415366146457</v>
      </c>
      <c r="L75" s="5">
        <f>'CV Rotina &lt;2A - procedência'!AA75</f>
        <v>1.0468187274909964</v>
      </c>
      <c r="M75" s="4">
        <f t="shared" si="6"/>
        <v>1</v>
      </c>
      <c r="N75" s="4">
        <f t="shared" si="7"/>
        <v>4</v>
      </c>
      <c r="O75" s="4">
        <f t="shared" si="8"/>
        <v>5</v>
      </c>
      <c r="P75" s="4">
        <f t="shared" si="9"/>
        <v>1</v>
      </c>
    </row>
    <row r="76" spans="1:16">
      <c r="A76" s="4" t="s">
        <v>40</v>
      </c>
      <c r="B76" s="4" t="s">
        <v>121</v>
      </c>
      <c r="C76" s="5">
        <f>'CV Rotina &lt;2A - procedência'!K76</f>
        <v>0.4464678178963894</v>
      </c>
      <c r="D76" s="5">
        <f>'CV Rotina &lt;2A - procedência'!AC76</f>
        <v>0.99843014128728425</v>
      </c>
      <c r="E76" s="5">
        <f>'CV Rotina &lt;2A - procedência'!M76</f>
        <v>0.94379905808477249</v>
      </c>
      <c r="F76" s="5">
        <f>'CV Rotina &lt;2A - procedência'!O76</f>
        <v>0.90235478806907388</v>
      </c>
      <c r="G76" s="5">
        <f>'CV Rotina &lt;2A - procedência'!Q76</f>
        <v>0.90235478806907388</v>
      </c>
      <c r="H76" s="5">
        <f>'CV Rotina &lt;2A - procedência'!Y76</f>
        <v>1.0662480376766093</v>
      </c>
      <c r="I76" s="5">
        <f>'CV Rotina &lt;2A - procedência'!S76</f>
        <v>0.91554160125588713</v>
      </c>
      <c r="J76" s="5">
        <f>'CV Rotina &lt;2A - procedência'!U76</f>
        <v>0.70078492935635806</v>
      </c>
      <c r="K76" s="5">
        <f>'CV Rotina &lt;2A - procedência'!W76</f>
        <v>0.91554160125588713</v>
      </c>
      <c r="L76" s="5">
        <f>'CV Rotina &lt;2A - procedência'!AA76</f>
        <v>0.97017268445839888</v>
      </c>
      <c r="M76" s="4">
        <f t="shared" si="6"/>
        <v>1</v>
      </c>
      <c r="N76" s="4">
        <f t="shared" si="7"/>
        <v>2</v>
      </c>
      <c r="O76" s="4">
        <f t="shared" si="8"/>
        <v>3</v>
      </c>
      <c r="P76" s="4">
        <f t="shared" si="9"/>
        <v>1</v>
      </c>
    </row>
    <row r="77" spans="1:16">
      <c r="A77" s="4" t="s">
        <v>43</v>
      </c>
      <c r="B77" s="4" t="s">
        <v>122</v>
      </c>
      <c r="C77" s="5">
        <f>'CV Rotina &lt;2A - procedência'!K77</f>
        <v>0.57692307692307698</v>
      </c>
      <c r="D77" s="5">
        <f>'CV Rotina &lt;2A - procedência'!AC77</f>
        <v>1.153846153846154</v>
      </c>
      <c r="E77" s="5">
        <f>'CV Rotina &lt;2A - procedência'!M77</f>
        <v>1.054945054945055</v>
      </c>
      <c r="F77" s="5">
        <f>'CV Rotina &lt;2A - procedência'!O77</f>
        <v>1.1373626373626373</v>
      </c>
      <c r="G77" s="5">
        <f>'CV Rotina &lt;2A - procedência'!Q77</f>
        <v>1.1373626373626373</v>
      </c>
      <c r="H77" s="5">
        <f>'CV Rotina &lt;2A - procedência'!Y77</f>
        <v>1.4175824175824177</v>
      </c>
      <c r="I77" s="5">
        <f>'CV Rotina &lt;2A - procedência'!S77</f>
        <v>1.1703296703296704</v>
      </c>
      <c r="J77" s="5">
        <f>'CV Rotina &lt;2A - procedência'!U77</f>
        <v>1.2527472527472527</v>
      </c>
      <c r="K77" s="5">
        <f>'CV Rotina &lt;2A - procedência'!W77</f>
        <v>1.3846153846153846</v>
      </c>
      <c r="L77" s="5">
        <f>'CV Rotina &lt;2A - procedência'!AA77</f>
        <v>1.6153846153846154</v>
      </c>
      <c r="M77" s="4">
        <f t="shared" si="6"/>
        <v>1</v>
      </c>
      <c r="N77" s="4">
        <f t="shared" si="7"/>
        <v>8</v>
      </c>
      <c r="O77" s="4">
        <f t="shared" si="8"/>
        <v>9</v>
      </c>
      <c r="P77" s="4">
        <f t="shared" si="9"/>
        <v>4</v>
      </c>
    </row>
    <row r="78" spans="1:16">
      <c r="A78" s="4" t="s">
        <v>47</v>
      </c>
      <c r="B78" s="4" t="s">
        <v>123</v>
      </c>
      <c r="C78" s="5">
        <f>'CV Rotina &lt;2A - procedência'!K78</f>
        <v>0.25316455696202533</v>
      </c>
      <c r="D78" s="5">
        <f>'CV Rotina &lt;2A - procedência'!AC78</f>
        <v>1.0198915009041591</v>
      </c>
      <c r="E78" s="5">
        <f>'CV Rotina &lt;2A - procedência'!M78</f>
        <v>0.87522603978300184</v>
      </c>
      <c r="F78" s="5">
        <f>'CV Rotina &lt;2A - procedência'!O78</f>
        <v>0.98372513562386976</v>
      </c>
      <c r="G78" s="5">
        <f>'CV Rotina &lt;2A - procedência'!Q78</f>
        <v>0.98372513562386976</v>
      </c>
      <c r="H78" s="5">
        <f>'CV Rotina &lt;2A - procedência'!Y78</f>
        <v>0.98372513562386976</v>
      </c>
      <c r="I78" s="5">
        <f>'CV Rotina &lt;2A - procedência'!S78</f>
        <v>0.96202531645569622</v>
      </c>
      <c r="J78" s="5">
        <f>'CV Rotina &lt;2A - procedência'!U78</f>
        <v>1.0126582278481013</v>
      </c>
      <c r="K78" s="5">
        <f>'CV Rotina &lt;2A - procedência'!W78</f>
        <v>0.83182640144665465</v>
      </c>
      <c r="L78" s="5">
        <f>'CV Rotina &lt;2A - procedência'!AA78</f>
        <v>0.9041591320072333</v>
      </c>
      <c r="M78" s="4">
        <f t="shared" si="6"/>
        <v>1</v>
      </c>
      <c r="N78" s="4">
        <f t="shared" si="7"/>
        <v>5</v>
      </c>
      <c r="O78" s="4">
        <f t="shared" si="8"/>
        <v>6</v>
      </c>
      <c r="P78" s="4">
        <f t="shared" si="9"/>
        <v>3</v>
      </c>
    </row>
    <row r="79" spans="1:16">
      <c r="A79" s="4" t="s">
        <v>40</v>
      </c>
      <c r="B79" s="4" t="s">
        <v>124</v>
      </c>
      <c r="C79" s="5">
        <f>'CV Rotina &lt;2A - procedência'!K79</f>
        <v>0.74473843243385274</v>
      </c>
      <c r="D79" s="5">
        <f>'CV Rotina &lt;2A - procedência'!AC79</f>
        <v>0.93328779001024731</v>
      </c>
      <c r="E79" s="5">
        <f>'CV Rotina &lt;2A - procedência'!M79</f>
        <v>0.88693870043879253</v>
      </c>
      <c r="F79" s="5">
        <f>'CV Rotina &lt;2A - procedência'!O79</f>
        <v>0.77374602590714425</v>
      </c>
      <c r="G79" s="5">
        <f>'CV Rotina &lt;2A - procedência'!Q79</f>
        <v>0.79360992143776776</v>
      </c>
      <c r="H79" s="5">
        <f>'CV Rotina &lt;2A - procedência'!Y79</f>
        <v>0.89608239838146042</v>
      </c>
      <c r="I79" s="5">
        <f>'CV Rotina &lt;2A - procedência'!S79</f>
        <v>0.78982632228907756</v>
      </c>
      <c r="J79" s="5">
        <f>'CV Rotina &lt;2A - procedência'!U79</f>
        <v>0.68010194697706194</v>
      </c>
      <c r="K79" s="5">
        <f>'CV Rotina &lt;2A - procedência'!W79</f>
        <v>0.87148900391497419</v>
      </c>
      <c r="L79" s="5">
        <f>'CV Rotina &lt;2A - procedência'!AA79</f>
        <v>0.83365301242807233</v>
      </c>
      <c r="M79" s="4">
        <f t="shared" si="6"/>
        <v>1</v>
      </c>
      <c r="N79" s="4">
        <f t="shared" si="7"/>
        <v>0</v>
      </c>
      <c r="O79" s="4">
        <f t="shared" si="8"/>
        <v>1</v>
      </c>
      <c r="P79" s="4">
        <f t="shared" si="9"/>
        <v>0</v>
      </c>
    </row>
    <row r="80" spans="1:16">
      <c r="A80" s="4" t="s">
        <v>40</v>
      </c>
      <c r="B80" s="4" t="s">
        <v>125</v>
      </c>
      <c r="C80" s="5">
        <f>'CV Rotina &lt;2A - procedência'!K80</f>
        <v>2.0720411663807892</v>
      </c>
      <c r="D80" s="5">
        <f>'CV Rotina &lt;2A - procedência'!AC80</f>
        <v>1.2697868169566282</v>
      </c>
      <c r="E80" s="5">
        <f>'CV Rotina &lt;2A - procedência'!M80</f>
        <v>1.3756432246998285</v>
      </c>
      <c r="F80" s="5">
        <f>'CV Rotina &lt;2A - procedência'!O80</f>
        <v>1.1982357265376133</v>
      </c>
      <c r="G80" s="5">
        <f>'CV Rotina &lt;2A - procedência'!Q80</f>
        <v>1.2119578534672875</v>
      </c>
      <c r="H80" s="5">
        <f>'CV Rotina &lt;2A - procedência'!Y80</f>
        <v>1.097770154373928</v>
      </c>
      <c r="I80" s="5">
        <f>'CV Rotina &lt;2A - procedência'!S80</f>
        <v>1.2080372457730948</v>
      </c>
      <c r="J80" s="5">
        <f>'CV Rotina &lt;2A - procedência'!U80</f>
        <v>0.69394756187209017</v>
      </c>
      <c r="K80" s="5">
        <f>'CV Rotina &lt;2A - procedência'!W80</f>
        <v>1.229600588091154</v>
      </c>
      <c r="L80" s="5">
        <f>'CV Rotina &lt;2A - procedência'!AA80</f>
        <v>1.1771624601813282</v>
      </c>
      <c r="M80" s="4">
        <f t="shared" si="6"/>
        <v>2</v>
      </c>
      <c r="N80" s="4">
        <f t="shared" si="7"/>
        <v>7</v>
      </c>
      <c r="O80" s="4">
        <f t="shared" si="8"/>
        <v>9</v>
      </c>
      <c r="P80" s="4">
        <f t="shared" si="9"/>
        <v>4</v>
      </c>
    </row>
    <row r="82" spans="1:16" s="1" customFormat="1">
      <c r="A82"/>
      <c r="B82" s="6" t="s">
        <v>126</v>
      </c>
      <c r="C82" s="5">
        <f>'CV Rotina &lt;2A - procedência'!K82</f>
        <v>0.86046277665995985</v>
      </c>
      <c r="D82" s="5">
        <f>'CV Rotina &lt;2A - procedência'!AC82</f>
        <v>1.0466800804828975</v>
      </c>
      <c r="E82" s="5">
        <f>'CV Rotina &lt;2A - procedência'!M82</f>
        <v>1.0110663983903421</v>
      </c>
      <c r="F82" s="5">
        <f>'CV Rotina &lt;2A - procedência'!O82</f>
        <v>0.97364185110663992</v>
      </c>
      <c r="G82" s="5">
        <f>'CV Rotina &lt;2A - procedência'!Q82</f>
        <v>0.97484909456740454</v>
      </c>
      <c r="H82" s="5">
        <f>'CV Rotina &lt;2A - procedência'!Y82</f>
        <v>0.99839034205231403</v>
      </c>
      <c r="I82" s="5">
        <f>'CV Rotina &lt;2A - procedência'!S82</f>
        <v>0.98873239436619731</v>
      </c>
      <c r="J82" s="5">
        <f>'CV Rotina &lt;2A - procedência'!U82</f>
        <v>0.81579476861167011</v>
      </c>
      <c r="K82" s="5">
        <f>'CV Rotina &lt;2A - procedência'!W82</f>
        <v>0.91720321931589543</v>
      </c>
      <c r="L82" s="5">
        <f>'CV Rotina &lt;2A - procedência'!AA82</f>
        <v>0.88641851106639846</v>
      </c>
      <c r="M82" s="4">
        <f>COUNTIF(C82:D82,"&gt;=0,9")</f>
        <v>1</v>
      </c>
      <c r="N82" s="4">
        <f>COUNTIFS(E82:L82,"&gt;=0,95")</f>
        <v>5</v>
      </c>
      <c r="O82" s="4">
        <f>SUM(M82:N82)</f>
        <v>6</v>
      </c>
      <c r="P82" s="4">
        <f>COUNTIF(E82:H82,"&gt;=0,95")</f>
        <v>4</v>
      </c>
    </row>
    <row r="83" spans="1:16" s="1" customFormat="1">
      <c r="A83"/>
      <c r="B83" s="6" t="s">
        <v>127</v>
      </c>
      <c r="C83" s="5">
        <f>'CV Rotina &lt;2A - procedência'!K83</f>
        <v>1.148915268112976</v>
      </c>
      <c r="D83" s="5">
        <f>'CV Rotina &lt;2A - procedência'!AC83</f>
        <v>0.99369627507163338</v>
      </c>
      <c r="E83" s="5">
        <f>'CV Rotina &lt;2A - procedência'!M83</f>
        <v>0.95538272615636521</v>
      </c>
      <c r="F83" s="5">
        <f>'CV Rotina &lt;2A - procedência'!O83</f>
        <v>0.91805157593123221</v>
      </c>
      <c r="G83" s="5">
        <f>'CV Rotina &lt;2A - procedência'!Q83</f>
        <v>0.92148997134670496</v>
      </c>
      <c r="H83" s="5">
        <f>'CV Rotina &lt;2A - procedência'!Y83</f>
        <v>0.95882112157183808</v>
      </c>
      <c r="I83" s="5">
        <f>'CV Rotina &lt;2A - procedência'!S83</f>
        <v>0.92836676217765057</v>
      </c>
      <c r="J83" s="5">
        <f>'CV Rotina &lt;2A - procedência'!U83</f>
        <v>0.82153090462546063</v>
      </c>
      <c r="K83" s="5">
        <f>'CV Rotina &lt;2A - procedência'!W83</f>
        <v>0.88735161686451103</v>
      </c>
      <c r="L83" s="5">
        <f>'CV Rotina &lt;2A - procedência'!AA83</f>
        <v>0.9207531723291037</v>
      </c>
      <c r="M83" s="4">
        <f>COUNTIF(C83:D83,"&gt;=0,9")</f>
        <v>2</v>
      </c>
      <c r="N83" s="4">
        <f>COUNTIFS(E83:L83,"&gt;=0,95")</f>
        <v>2</v>
      </c>
      <c r="O83" s="4">
        <f>SUM(M83:N83)</f>
        <v>4</v>
      </c>
      <c r="P83" s="4">
        <f>COUNTIF(E83:H83,"&gt;=0,95")</f>
        <v>2</v>
      </c>
    </row>
    <row r="84" spans="1:16" s="1" customFormat="1">
      <c r="A84"/>
      <c r="B84" s="6" t="s">
        <v>128</v>
      </c>
      <c r="C84" s="5">
        <f>'CV Rotina &lt;2A - procedência'!K84</f>
        <v>0.94387509929488356</v>
      </c>
      <c r="D84" s="5">
        <f>'CV Rotina &lt;2A - procedência'!AC84</f>
        <v>0.97382537830124827</v>
      </c>
      <c r="E84" s="5">
        <f>'CV Rotina &lt;2A - procedência'!M84</f>
        <v>0.93987388323902354</v>
      </c>
      <c r="F84" s="5">
        <f>'CV Rotina &lt;2A - procedência'!O84</f>
        <v>0.8867400876737046</v>
      </c>
      <c r="G84" s="5">
        <f>'CV Rotina &lt;2A - procedência'!Q84</f>
        <v>0.89280075317008101</v>
      </c>
      <c r="H84" s="5">
        <f>'CV Rotina &lt;2A - procedência'!Y84</f>
        <v>0.96223362002177115</v>
      </c>
      <c r="I84" s="5">
        <f>'CV Rotina &lt;2A - procedência'!S84</f>
        <v>0.89491904402318334</v>
      </c>
      <c r="J84" s="5">
        <f>'CV Rotina &lt;2A - procedência'!U84</f>
        <v>0.73298747658602115</v>
      </c>
      <c r="K84" s="5">
        <f>'CV Rotina &lt;2A - procedência'!W84</f>
        <v>0.91357177181300186</v>
      </c>
      <c r="L84" s="5">
        <f>'CV Rotina &lt;2A - procedência'!AA84</f>
        <v>0.88550441800939483</v>
      </c>
      <c r="M84" s="4">
        <f>COUNTIF(C84:D84,"&gt;=0,9")</f>
        <v>2</v>
      </c>
      <c r="N84" s="4">
        <f>COUNTIFS(E84:L84,"&gt;=0,95")</f>
        <v>1</v>
      </c>
      <c r="O84" s="4">
        <f>SUM(M84:N84)</f>
        <v>3</v>
      </c>
      <c r="P84" s="4">
        <f>COUNTIF(E84:H84,"&gt;=0,95")</f>
        <v>1</v>
      </c>
    </row>
    <row r="85" spans="1:16" s="1" customFormat="1">
      <c r="A85"/>
      <c r="B85" s="6" t="s">
        <v>129</v>
      </c>
      <c r="C85" s="5">
        <f>'CV Rotina &lt;2A - procedência'!K85</f>
        <v>0.9315355962436388</v>
      </c>
      <c r="D85" s="5">
        <f>'CV Rotina &lt;2A - procedência'!AC85</f>
        <v>0.96175436755679133</v>
      </c>
      <c r="E85" s="5">
        <f>'CV Rotina &lt;2A - procedência'!M85</f>
        <v>0.91621635800849899</v>
      </c>
      <c r="F85" s="5">
        <f>'CV Rotina &lt;2A - procedência'!O85</f>
        <v>0.92251193536540577</v>
      </c>
      <c r="G85" s="5">
        <f>'CV Rotina &lt;2A - procedência'!Q85</f>
        <v>0.92670898693667703</v>
      </c>
      <c r="H85" s="5">
        <f>'CV Rotina &lt;2A - procedência'!Y85</f>
        <v>0.99721945333403283</v>
      </c>
      <c r="I85" s="5">
        <f>'CV Rotina &lt;2A - procedência'!S85</f>
        <v>0.9300666281936939</v>
      </c>
      <c r="J85" s="5">
        <f>'CV Rotina &lt;2A - procedência'!U85</f>
        <v>0.78358952835632967</v>
      </c>
      <c r="K85" s="5">
        <f>'CV Rotina &lt;2A - procedência'!W85</f>
        <v>0.93195530140076599</v>
      </c>
      <c r="L85" s="5">
        <f>'CV Rotina &lt;2A - procedência'!AA85</f>
        <v>0.94433660353601589</v>
      </c>
      <c r="M85" s="4">
        <f>COUNTIF(C85:D85,"&gt;=0,9")</f>
        <v>2</v>
      </c>
      <c r="N85" s="4">
        <f>COUNTIFS(E85:L85,"&gt;=0,95")</f>
        <v>1</v>
      </c>
      <c r="O85" s="4">
        <f>SUM(M85:N85)</f>
        <v>3</v>
      </c>
      <c r="P85" s="4">
        <f>COUNTIF(E85:H85,"&gt;=0,95")</f>
        <v>1</v>
      </c>
    </row>
    <row r="86" spans="1:16" s="1" customFormat="1">
      <c r="A86"/>
      <c r="B86" s="7" t="s">
        <v>130</v>
      </c>
      <c r="C86" s="8">
        <f>'CV Rotina &lt;2A - procedência'!K86</f>
        <v>0.9610197260258303</v>
      </c>
      <c r="D86" s="8">
        <f>'CV Rotina &lt;2A - procedência'!AC86</f>
        <v>0.98291021069877405</v>
      </c>
      <c r="E86" s="8">
        <f>'CV Rotina &lt;2A - procedência'!M86</f>
        <v>0.94626595108952039</v>
      </c>
      <c r="F86" s="8">
        <f>'CV Rotina &lt;2A - procedência'!O86</f>
        <v>0.90684249201551992</v>
      </c>
      <c r="G86" s="8">
        <f>'CV Rotina &lt;2A - procedência'!Q86</f>
        <v>0.91168035775044942</v>
      </c>
      <c r="H86" s="8">
        <f>'CV Rotina &lt;2A - procedência'!Y86</f>
        <v>0.97158754621276866</v>
      </c>
      <c r="I86" s="8">
        <f>'CV Rotina &lt;2A - procedência'!S86</f>
        <v>0.91600355691783331</v>
      </c>
      <c r="J86" s="8">
        <f>'CV Rotina &lt;2A - procedência'!U86</f>
        <v>0.76304465304325186</v>
      </c>
      <c r="K86" s="8">
        <f>'CV Rotina &lt;2A - procedência'!W86</f>
        <v>0.91332729076659569</v>
      </c>
      <c r="L86" s="8">
        <f>'CV Rotina &lt;2A - procedência'!AA86</f>
        <v>0.90015182663742577</v>
      </c>
      <c r="M86" s="4">
        <f>COUNTIF(C86:D86,"&gt;=0,9")</f>
        <v>2</v>
      </c>
      <c r="N86" s="4">
        <f>COUNTIFS(E86:L86,"&gt;=0,95")</f>
        <v>1</v>
      </c>
      <c r="O86" s="4">
        <f>SUM(M86:N86)</f>
        <v>3</v>
      </c>
      <c r="P86" s="4">
        <f>COUNTIF(E86:H86,"&gt;=0,95")</f>
        <v>1</v>
      </c>
    </row>
    <row r="89" spans="1:16">
      <c r="A89" s="9" t="s">
        <v>205</v>
      </c>
      <c r="B89" s="10"/>
    </row>
    <row r="90" spans="1:16">
      <c r="A90" s="9" t="s">
        <v>206</v>
      </c>
      <c r="B90" s="10"/>
    </row>
    <row r="91" spans="1:16">
      <c r="A91" s="11" t="s">
        <v>207</v>
      </c>
    </row>
    <row r="92" spans="1:16">
      <c r="A92" t="s">
        <v>208</v>
      </c>
    </row>
    <row r="93" spans="1:16">
      <c r="A93" t="s">
        <v>209</v>
      </c>
    </row>
    <row r="94" spans="1:16" ht="17.25">
      <c r="A94" s="12" t="s">
        <v>210</v>
      </c>
    </row>
    <row r="95" spans="1:16">
      <c r="A95" t="s">
        <v>211</v>
      </c>
    </row>
    <row r="96" spans="1:16">
      <c r="A96" t="s">
        <v>212</v>
      </c>
    </row>
  </sheetData>
  <customSheetViews>
    <customSheetView guid="{3750D93B-2A32-4040-BAE5-F8408ECDBB1D}" state="hidden">
      <selection activeCell="C3" sqref="C3"/>
      <pageMargins left="0" right="0" top="0" bottom="0" header="0" footer="0"/>
      <pageSetup paperSize="9" orientation="portrait"/>
    </customSheetView>
    <customSheetView guid="{1A030D3C-92EE-4DAF-ABAC-228947DF045D}" state="hidden">
      <selection activeCell="C3" sqref="C3"/>
      <pageMargins left="0" right="0" top="0" bottom="0" header="0" footer="0"/>
      <pageSetup paperSize="9" orientation="portrait"/>
    </customSheetView>
    <customSheetView guid="{9EFA0E2E-4423-4194-BE85-A51AF61C76D7}" state="hidden" topLeftCell="A70">
      <selection activeCell="M100" sqref="M100"/>
      <pageMargins left="0" right="0" top="0" bottom="0" header="0" footer="0"/>
      <pageSetup paperSize="9" orientation="portrait"/>
    </customSheetView>
  </customSheetViews>
  <mergeCells count="2">
    <mergeCell ref="C1:D1"/>
    <mergeCell ref="E1:L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workbookViewId="0">
      <selection activeCell="P3" sqref="P3"/>
    </sheetView>
  </sheetViews>
  <sheetFormatPr defaultColWidth="9" defaultRowHeight="15"/>
  <cols>
    <col min="1" max="1" width="18.140625" customWidth="1"/>
    <col min="2" max="2" width="23.85546875" customWidth="1"/>
    <col min="3" max="11" width="13" customWidth="1"/>
    <col min="12" max="12" width="10.140625" customWidth="1"/>
    <col min="13" max="16" width="14.28515625" customWidth="1"/>
  </cols>
  <sheetData>
    <row r="1" spans="1:16">
      <c r="C1" s="334">
        <v>0.9</v>
      </c>
      <c r="D1" s="335"/>
      <c r="E1" s="336">
        <v>0.95</v>
      </c>
      <c r="F1" s="337"/>
      <c r="G1" s="337"/>
      <c r="H1" s="337"/>
      <c r="I1" s="337"/>
      <c r="J1" s="337"/>
      <c r="K1" s="337"/>
      <c r="L1" s="337"/>
    </row>
    <row r="2" spans="1:16" ht="59.25" customHeight="1">
      <c r="A2" s="2" t="s">
        <v>5</v>
      </c>
      <c r="B2" s="2" t="s">
        <v>6</v>
      </c>
      <c r="C2" s="3" t="s">
        <v>15</v>
      </c>
      <c r="D2" s="3" t="s">
        <v>33</v>
      </c>
      <c r="E2" s="3" t="s">
        <v>17</v>
      </c>
      <c r="F2" s="3" t="s">
        <v>19</v>
      </c>
      <c r="G2" s="3" t="s">
        <v>21</v>
      </c>
      <c r="H2" s="3" t="s">
        <v>29</v>
      </c>
      <c r="I2" s="3" t="s">
        <v>23</v>
      </c>
      <c r="J2" s="3" t="s">
        <v>25</v>
      </c>
      <c r="K2" s="3" t="s">
        <v>27</v>
      </c>
      <c r="L2" s="3" t="s">
        <v>31</v>
      </c>
      <c r="M2" s="3" t="s">
        <v>201</v>
      </c>
      <c r="N2" s="3" t="s">
        <v>202</v>
      </c>
      <c r="O2" s="3" t="s">
        <v>203</v>
      </c>
      <c r="P2" s="3" t="s">
        <v>204</v>
      </c>
    </row>
    <row r="3" spans="1:16">
      <c r="A3" s="4" t="s">
        <v>40</v>
      </c>
      <c r="B3" s="4" t="s">
        <v>41</v>
      </c>
      <c r="C3" s="5">
        <f>'CV Rotina &lt;2A - residência'!K3</f>
        <v>0.82112845138055224</v>
      </c>
      <c r="D3" s="5">
        <f>'CV Rotina &lt;2A - residência'!AC3</f>
        <v>0.9459783913565426</v>
      </c>
      <c r="E3" s="5">
        <f>'CV Rotina &lt;2A - residência'!M3</f>
        <v>0.9459783913565426</v>
      </c>
      <c r="F3" s="5">
        <f>'CV Rotina &lt;2A - residência'!O3</f>
        <v>0.89315726290516206</v>
      </c>
      <c r="G3" s="5">
        <f>'CV Rotina &lt;2A - residência'!Q3</f>
        <v>0.89315726290516206</v>
      </c>
      <c r="H3" s="5">
        <f>'CV Rotina &lt;2A - residência'!Y3</f>
        <v>1.0132052821128452</v>
      </c>
      <c r="I3" s="5">
        <f>'CV Rotina &lt;2A - residência'!S3</f>
        <v>0.90276110444177671</v>
      </c>
      <c r="J3" s="5">
        <f>'CV Rotina &lt;2A - residência'!U3</f>
        <v>0.93157262905162064</v>
      </c>
      <c r="K3" s="5">
        <f>'CV Rotina &lt;2A - residência'!W3</f>
        <v>1.0372148859543817</v>
      </c>
      <c r="L3" s="5">
        <f>'CV Rotina &lt;2A - residência'!AA3</f>
        <v>1.0372148859543817</v>
      </c>
      <c r="M3" s="4">
        <f t="shared" ref="M3:M34" si="0">COUNTIF(C3:D3,"&gt;=0,9")</f>
        <v>1</v>
      </c>
      <c r="N3" s="4">
        <f t="shared" ref="N3:N66" si="1">COUNTIFS(E3:L3,"&gt;=0,95")</f>
        <v>3</v>
      </c>
      <c r="O3" s="4">
        <f>SUM(M3:N3)</f>
        <v>4</v>
      </c>
      <c r="P3" s="4">
        <f>COUNTIF(E3:H3,"&gt;=0,95")</f>
        <v>1</v>
      </c>
    </row>
    <row r="4" spans="1:16">
      <c r="A4" s="4" t="s">
        <v>43</v>
      </c>
      <c r="B4" s="4" t="s">
        <v>44</v>
      </c>
      <c r="C4" s="5">
        <f>'CV Rotina &lt;2A - residência'!K4</f>
        <v>0.79120879120879117</v>
      </c>
      <c r="D4" s="5">
        <f>'CV Rotina &lt;2A - residência'!AC4</f>
        <v>0.79120879120879117</v>
      </c>
      <c r="E4" s="5">
        <f>'CV Rotina &lt;2A - residência'!M4</f>
        <v>0.72967032967032963</v>
      </c>
      <c r="F4" s="5">
        <f>'CV Rotina &lt;2A - residência'!O4</f>
        <v>0.74725274725274726</v>
      </c>
      <c r="G4" s="5">
        <f>'CV Rotina &lt;2A - residência'!Q4</f>
        <v>0.74725274725274726</v>
      </c>
      <c r="H4" s="5">
        <f>'CV Rotina &lt;2A - residência'!Y4</f>
        <v>0.61538461538461542</v>
      </c>
      <c r="I4" s="5">
        <f>'CV Rotina &lt;2A - residência'!S4</f>
        <v>0.79120879120879117</v>
      </c>
      <c r="J4" s="5">
        <f>'CV Rotina &lt;2A - residência'!U4</f>
        <v>0.51868131868131873</v>
      </c>
      <c r="K4" s="5">
        <f>'CV Rotina &lt;2A - residência'!W4</f>
        <v>0.65054945054945057</v>
      </c>
      <c r="L4" s="5">
        <f>'CV Rotina &lt;2A - residência'!AA4</f>
        <v>0.66813186813186809</v>
      </c>
      <c r="M4" s="4">
        <f t="shared" si="0"/>
        <v>0</v>
      </c>
      <c r="N4" s="4">
        <f t="shared" si="1"/>
        <v>0</v>
      </c>
      <c r="O4" s="4">
        <f t="shared" ref="O4:O67" si="2">SUM(M4:N4)</f>
        <v>0</v>
      </c>
      <c r="P4" s="4">
        <f t="shared" ref="P4:P67" si="3">COUNTIF(E4:H4,"&gt;=0,95")</f>
        <v>0</v>
      </c>
    </row>
    <row r="5" spans="1:16">
      <c r="A5" s="4" t="s">
        <v>47</v>
      </c>
      <c r="B5" s="4" t="s">
        <v>48</v>
      </c>
      <c r="C5" s="5">
        <f>'CV Rotina &lt;2A - residência'!K5</f>
        <v>1.1428571428571428</v>
      </c>
      <c r="D5" s="5">
        <f>'CV Rotina &lt;2A - residência'!AC5</f>
        <v>0.97959183673469385</v>
      </c>
      <c r="E5" s="5">
        <f>'CV Rotina &lt;2A - residência'!M5</f>
        <v>0.96793002915451898</v>
      </c>
      <c r="F5" s="5">
        <f>'CV Rotina &lt;2A - residência'!O5</f>
        <v>0.90962099125364426</v>
      </c>
      <c r="G5" s="5">
        <f>'CV Rotina &lt;2A - residência'!Q5</f>
        <v>0.90962099125364426</v>
      </c>
      <c r="H5" s="5">
        <f>'CV Rotina &lt;2A - residência'!Y5</f>
        <v>1.2128279883381925</v>
      </c>
      <c r="I5" s="5">
        <f>'CV Rotina &lt;2A - residência'!S5</f>
        <v>0.92128279883381925</v>
      </c>
      <c r="J5" s="5">
        <f>'CV Rotina &lt;2A - residência'!U5</f>
        <v>1.1311953352769679</v>
      </c>
      <c r="K5" s="5">
        <f>'CV Rotina &lt;2A - residência'!W5</f>
        <v>0.95626822157434399</v>
      </c>
      <c r="L5" s="5">
        <f>'CV Rotina &lt;2A - residência'!AA5</f>
        <v>1.0029154518950438</v>
      </c>
      <c r="M5" s="4">
        <f t="shared" si="0"/>
        <v>2</v>
      </c>
      <c r="N5" s="4">
        <f t="shared" si="1"/>
        <v>5</v>
      </c>
      <c r="O5" s="4">
        <f t="shared" si="2"/>
        <v>7</v>
      </c>
      <c r="P5" s="4">
        <f t="shared" si="3"/>
        <v>2</v>
      </c>
    </row>
    <row r="6" spans="1:16">
      <c r="A6" s="4" t="s">
        <v>49</v>
      </c>
      <c r="B6" s="4" t="s">
        <v>50</v>
      </c>
      <c r="C6" s="5">
        <f>'CV Rotina &lt;2A - residência'!K6</f>
        <v>1.0124640460210932</v>
      </c>
      <c r="D6" s="5">
        <f>'CV Rotina &lt;2A - residência'!AC6</f>
        <v>0.92042186001917559</v>
      </c>
      <c r="E6" s="5">
        <f>'CV Rotina &lt;2A - residência'!M6</f>
        <v>0.89741131351869619</v>
      </c>
      <c r="F6" s="5">
        <f>'CV Rotina &lt;2A - residência'!O6</f>
        <v>0.93192713326941523</v>
      </c>
      <c r="G6" s="5">
        <f>'CV Rotina &lt;2A - residência'!Q6</f>
        <v>0.93192713326941523</v>
      </c>
      <c r="H6" s="5">
        <f>'CV Rotina &lt;2A - residência'!Y6</f>
        <v>1.0872483221476512</v>
      </c>
      <c r="I6" s="5">
        <f>'CV Rotina &lt;2A - residência'!S6</f>
        <v>0.93767976989453505</v>
      </c>
      <c r="J6" s="5">
        <f>'CV Rotina &lt;2A - residência'!U6</f>
        <v>0.97219558964525421</v>
      </c>
      <c r="K6" s="5">
        <f>'CV Rotina &lt;2A - residência'!W6</f>
        <v>0.94343240651965499</v>
      </c>
      <c r="L6" s="5">
        <f>'CV Rotina &lt;2A - residência'!AA6</f>
        <v>0.97219558964525421</v>
      </c>
      <c r="M6" s="4">
        <f t="shared" si="0"/>
        <v>2</v>
      </c>
      <c r="N6" s="4">
        <f t="shared" si="1"/>
        <v>3</v>
      </c>
      <c r="O6" s="4">
        <f t="shared" si="2"/>
        <v>5</v>
      </c>
      <c r="P6" s="4">
        <f t="shared" si="3"/>
        <v>1</v>
      </c>
    </row>
    <row r="7" spans="1:16">
      <c r="A7" s="4" t="s">
        <v>49</v>
      </c>
      <c r="B7" s="4" t="s">
        <v>51</v>
      </c>
      <c r="C7" s="5">
        <f>'CV Rotina &lt;2A - residência'!K7</f>
        <v>1.0174216027874565</v>
      </c>
      <c r="D7" s="5">
        <f>'CV Rotina &lt;2A - residência'!AC7</f>
        <v>0.94773519163763065</v>
      </c>
      <c r="E7" s="5">
        <f>'CV Rotina &lt;2A - residência'!M7</f>
        <v>0.93379790940766549</v>
      </c>
      <c r="F7" s="5">
        <f>'CV Rotina &lt;2A - residência'!O7</f>
        <v>0.87804878048780488</v>
      </c>
      <c r="G7" s="5">
        <f>'CV Rotina &lt;2A - residência'!Q7</f>
        <v>0.91986062717770034</v>
      </c>
      <c r="H7" s="5">
        <f>'CV Rotina &lt;2A - residência'!Y7</f>
        <v>0.9616724738675958</v>
      </c>
      <c r="I7" s="5">
        <f>'CV Rotina &lt;2A - residência'!S7</f>
        <v>0.90592334494773519</v>
      </c>
      <c r="J7" s="5">
        <f>'CV Rotina &lt;2A - residência'!U7</f>
        <v>0.82229965156794427</v>
      </c>
      <c r="K7" s="5">
        <f>'CV Rotina &lt;2A - residência'!W7</f>
        <v>0.93379790940766549</v>
      </c>
      <c r="L7" s="5">
        <f>'CV Rotina &lt;2A - residência'!AA7</f>
        <v>0.97560975609756095</v>
      </c>
      <c r="M7" s="4">
        <f t="shared" si="0"/>
        <v>2</v>
      </c>
      <c r="N7" s="4">
        <f t="shared" si="1"/>
        <v>2</v>
      </c>
      <c r="O7" s="4">
        <f t="shared" si="2"/>
        <v>4</v>
      </c>
      <c r="P7" s="4">
        <f t="shared" si="3"/>
        <v>1</v>
      </c>
    </row>
    <row r="8" spans="1:16">
      <c r="A8" s="4" t="s">
        <v>47</v>
      </c>
      <c r="B8" s="4" t="s">
        <v>52</v>
      </c>
      <c r="C8" s="5">
        <f>'CV Rotina &lt;2A - residência'!K8</f>
        <v>1.3186813186813189</v>
      </c>
      <c r="D8" s="5">
        <f>'CV Rotina &lt;2A - residência'!AC8</f>
        <v>1.054945054945055</v>
      </c>
      <c r="E8" s="5">
        <f>'CV Rotina &lt;2A - residência'!M8</f>
        <v>1.0172684458398744</v>
      </c>
      <c r="F8" s="5">
        <f>'CV Rotina &lt;2A - residência'!O8</f>
        <v>0.99843014128728425</v>
      </c>
      <c r="G8" s="5">
        <f>'CV Rotina &lt;2A - residência'!Q8</f>
        <v>0.99843014128728425</v>
      </c>
      <c r="H8" s="5">
        <f>'CV Rotina &lt;2A - residência'!Y8</f>
        <v>1.2998430141287285</v>
      </c>
      <c r="I8" s="5">
        <f>'CV Rotina &lt;2A - residência'!S8</f>
        <v>0.99843014128728425</v>
      </c>
      <c r="J8" s="5">
        <f>'CV Rotina &lt;2A - residência'!U8</f>
        <v>1.054945054945055</v>
      </c>
      <c r="K8" s="5">
        <f>'CV Rotina &lt;2A - residência'!W8</f>
        <v>0.82888540031397184</v>
      </c>
      <c r="L8" s="5">
        <f>'CV Rotina &lt;2A - residência'!AA8</f>
        <v>0.82888540031397184</v>
      </c>
      <c r="M8" s="4">
        <f t="shared" si="0"/>
        <v>2</v>
      </c>
      <c r="N8" s="4">
        <f t="shared" si="1"/>
        <v>6</v>
      </c>
      <c r="O8" s="4">
        <f t="shared" si="2"/>
        <v>8</v>
      </c>
      <c r="P8" s="4">
        <f t="shared" si="3"/>
        <v>4</v>
      </c>
    </row>
    <row r="9" spans="1:16">
      <c r="A9" s="4" t="s">
        <v>49</v>
      </c>
      <c r="B9" s="4" t="s">
        <v>53</v>
      </c>
      <c r="C9" s="5">
        <f>'CV Rotina &lt;2A - residência'!K9</f>
        <v>0.98583569405099136</v>
      </c>
      <c r="D9" s="5">
        <f>'CV Rotina &lt;2A - residência'!AC9</f>
        <v>1.0635370295426951</v>
      </c>
      <c r="E9" s="5">
        <f>'CV Rotina &lt;2A - residência'!M9</f>
        <v>1.0295426952650748</v>
      </c>
      <c r="F9" s="5">
        <f>'CV Rotina &lt;2A - residência'!O9</f>
        <v>0.99554836098745436</v>
      </c>
      <c r="G9" s="5">
        <f>'CV Rotina &lt;2A - residência'!Q9</f>
        <v>0.96641036017806548</v>
      </c>
      <c r="H9" s="5">
        <f>'CV Rotina &lt;2A - residência'!Y9</f>
        <v>1.0586806960744637</v>
      </c>
      <c r="I9" s="5">
        <f>'CV Rotina &lt;2A - residência'!S9</f>
        <v>0.96641036017806548</v>
      </c>
      <c r="J9" s="5">
        <f>'CV Rotina &lt;2A - residência'!U9</f>
        <v>0.76244435451234316</v>
      </c>
      <c r="K9" s="5">
        <f>'CV Rotina &lt;2A - residência'!W9</f>
        <v>1.2043707001214081</v>
      </c>
      <c r="L9" s="5">
        <f>'CV Rotina &lt;2A - residência'!AA9</f>
        <v>1.2480777013354916</v>
      </c>
      <c r="M9" s="4">
        <f t="shared" si="0"/>
        <v>2</v>
      </c>
      <c r="N9" s="4">
        <f t="shared" si="1"/>
        <v>7</v>
      </c>
      <c r="O9" s="4">
        <f t="shared" si="2"/>
        <v>9</v>
      </c>
      <c r="P9" s="4">
        <f t="shared" si="3"/>
        <v>4</v>
      </c>
    </row>
    <row r="10" spans="1:16">
      <c r="A10" s="4" t="s">
        <v>49</v>
      </c>
      <c r="B10" s="4" t="s">
        <v>54</v>
      </c>
      <c r="C10" s="5">
        <f>'CV Rotina &lt;2A - residência'!K10</f>
        <v>0.89142857142857146</v>
      </c>
      <c r="D10" s="5">
        <f>'CV Rotina &lt;2A - residência'!AC10</f>
        <v>0.77714285714285714</v>
      </c>
      <c r="E10" s="5">
        <f>'CV Rotina &lt;2A - residência'!M10</f>
        <v>0.86857142857142855</v>
      </c>
      <c r="F10" s="5">
        <f>'CV Rotina &lt;2A - residência'!O10</f>
        <v>0.8</v>
      </c>
      <c r="G10" s="5">
        <f>'CV Rotina &lt;2A - residência'!Q10</f>
        <v>0.8</v>
      </c>
      <c r="H10" s="5">
        <f>'CV Rotina &lt;2A - residência'!Y10</f>
        <v>0.70857142857142852</v>
      </c>
      <c r="I10" s="5">
        <f>'CV Rotina &lt;2A - residência'!S10</f>
        <v>0.8</v>
      </c>
      <c r="J10" s="5">
        <f>'CV Rotina &lt;2A - residência'!U10</f>
        <v>0.5485714285714286</v>
      </c>
      <c r="K10" s="5">
        <f>'CV Rotina &lt;2A - residência'!W10</f>
        <v>0.73142857142857143</v>
      </c>
      <c r="L10" s="5">
        <f>'CV Rotina &lt;2A - residência'!AA10</f>
        <v>0.59428571428571431</v>
      </c>
      <c r="M10" s="4">
        <f t="shared" si="0"/>
        <v>0</v>
      </c>
      <c r="N10" s="4">
        <f t="shared" si="1"/>
        <v>0</v>
      </c>
      <c r="O10" s="4">
        <f t="shared" si="2"/>
        <v>0</v>
      </c>
      <c r="P10" s="4">
        <f t="shared" si="3"/>
        <v>0</v>
      </c>
    </row>
    <row r="11" spans="1:16">
      <c r="A11" s="4" t="s">
        <v>40</v>
      </c>
      <c r="B11" s="4" t="s">
        <v>55</v>
      </c>
      <c r="C11" s="5">
        <f>'CV Rotina &lt;2A - residência'!K11</f>
        <v>0.55384615384615388</v>
      </c>
      <c r="D11" s="5">
        <f>'CV Rotina &lt;2A - residência'!AC11</f>
        <v>0.95949764521193093</v>
      </c>
      <c r="E11" s="5">
        <f>'CV Rotina &lt;2A - residência'!M11</f>
        <v>0.85400313971742547</v>
      </c>
      <c r="F11" s="5">
        <f>'CV Rotina &lt;2A - residência'!O11</f>
        <v>0.92810047095761383</v>
      </c>
      <c r="G11" s="5">
        <f>'CV Rotina &lt;2A - residência'!Q11</f>
        <v>0.92433281004709578</v>
      </c>
      <c r="H11" s="5">
        <f>'CV Rotina &lt;2A - residência'!Y11</f>
        <v>1.066248037676609</v>
      </c>
      <c r="I11" s="5">
        <f>'CV Rotina &lt;2A - residência'!S11</f>
        <v>0.93312401883830454</v>
      </c>
      <c r="J11" s="5">
        <f>'CV Rotina &lt;2A - residência'!U11</f>
        <v>0.84270015698587131</v>
      </c>
      <c r="K11" s="5">
        <f>'CV Rotina &lt;2A - residência'!W11</f>
        <v>0.97080062794348509</v>
      </c>
      <c r="L11" s="5">
        <f>'CV Rotina &lt;2A - residência'!AA11</f>
        <v>0.95447409733124022</v>
      </c>
      <c r="M11" s="4">
        <f t="shared" si="0"/>
        <v>1</v>
      </c>
      <c r="N11" s="4">
        <f t="shared" si="1"/>
        <v>3</v>
      </c>
      <c r="O11" s="4">
        <f t="shared" si="2"/>
        <v>4</v>
      </c>
      <c r="P11" s="4">
        <f t="shared" si="3"/>
        <v>1</v>
      </c>
    </row>
    <row r="12" spans="1:16">
      <c r="A12" s="4" t="s">
        <v>49</v>
      </c>
      <c r="B12" s="4" t="s">
        <v>56</v>
      </c>
      <c r="C12" s="5">
        <f>'CV Rotina &lt;2A - residência'!K12</f>
        <v>0.84097035040431267</v>
      </c>
      <c r="D12" s="5">
        <f>'CV Rotina &lt;2A - residência'!AC12</f>
        <v>0.84097035040431267</v>
      </c>
      <c r="E12" s="5">
        <f>'CV Rotina &lt;2A - residência'!M12</f>
        <v>0.75471698113207553</v>
      </c>
      <c r="F12" s="5">
        <f>'CV Rotina &lt;2A - residência'!O12</f>
        <v>0.7439353099730458</v>
      </c>
      <c r="G12" s="5">
        <f>'CV Rotina &lt;2A - residência'!Q12</f>
        <v>0.71159029649595684</v>
      </c>
      <c r="H12" s="5">
        <f>'CV Rotina &lt;2A - residência'!Y12</f>
        <v>1.1644204851752022</v>
      </c>
      <c r="I12" s="5">
        <f>'CV Rotina &lt;2A - residência'!S12</f>
        <v>0.71159029649595684</v>
      </c>
      <c r="J12" s="5">
        <f>'CV Rotina &lt;2A - residência'!U12</f>
        <v>0.76549865229110514</v>
      </c>
      <c r="K12" s="5">
        <f>'CV Rotina &lt;2A - residência'!W12</f>
        <v>1.2075471698113207</v>
      </c>
      <c r="L12" s="5">
        <f>'CV Rotina &lt;2A - residência'!AA12</f>
        <v>1.2398921832884098</v>
      </c>
      <c r="M12" s="4">
        <f t="shared" si="0"/>
        <v>0</v>
      </c>
      <c r="N12" s="4">
        <f t="shared" si="1"/>
        <v>3</v>
      </c>
      <c r="O12" s="4">
        <f t="shared" si="2"/>
        <v>3</v>
      </c>
      <c r="P12" s="4">
        <f t="shared" si="3"/>
        <v>1</v>
      </c>
    </row>
    <row r="13" spans="1:16">
      <c r="A13" s="4" t="s">
        <v>47</v>
      </c>
      <c r="B13" s="4" t="s">
        <v>58</v>
      </c>
      <c r="C13" s="5">
        <f>'CV Rotina &lt;2A - residência'!K13</f>
        <v>1.0147783251231528</v>
      </c>
      <c r="D13" s="5">
        <f>'CV Rotina &lt;2A - residência'!AC13</f>
        <v>0.85221674876847286</v>
      </c>
      <c r="E13" s="5">
        <f>'CV Rotina &lt;2A - residência'!M13</f>
        <v>0.83251231527093594</v>
      </c>
      <c r="F13" s="5">
        <f>'CV Rotina &lt;2A - residência'!O13</f>
        <v>0.81280788177339902</v>
      </c>
      <c r="G13" s="5">
        <f>'CV Rotina &lt;2A - residência'!Q13</f>
        <v>0.81280788177339902</v>
      </c>
      <c r="H13" s="5">
        <f>'CV Rotina &lt;2A - residência'!Y13</f>
        <v>0.96551724137931039</v>
      </c>
      <c r="I13" s="5">
        <f>'CV Rotina &lt;2A - residência'!S13</f>
        <v>0.81773399014778325</v>
      </c>
      <c r="J13" s="5">
        <f>'CV Rotina &lt;2A - residência'!U13</f>
        <v>0.8719211822660099</v>
      </c>
      <c r="K13" s="5">
        <f>'CV Rotina &lt;2A - residência'!W13</f>
        <v>0.8423645320197044</v>
      </c>
      <c r="L13" s="5">
        <f>'CV Rotina &lt;2A - residência'!AA13</f>
        <v>0.89655172413793105</v>
      </c>
      <c r="M13" s="4">
        <f t="shared" si="0"/>
        <v>1</v>
      </c>
      <c r="N13" s="4">
        <f t="shared" si="1"/>
        <v>1</v>
      </c>
      <c r="O13" s="4">
        <f t="shared" si="2"/>
        <v>2</v>
      </c>
      <c r="P13" s="4">
        <f t="shared" si="3"/>
        <v>1</v>
      </c>
    </row>
    <row r="14" spans="1:16">
      <c r="A14" s="4" t="s">
        <v>43</v>
      </c>
      <c r="B14" s="4" t="s">
        <v>59</v>
      </c>
      <c r="C14" s="5">
        <f>'CV Rotina &lt;2A - residência'!K14</f>
        <v>0.89072767096617189</v>
      </c>
      <c r="D14" s="5">
        <f>'CV Rotina &lt;2A - residência'!AC14</f>
        <v>0.95205646142613787</v>
      </c>
      <c r="E14" s="5">
        <f>'CV Rotina &lt;2A - residência'!M14</f>
        <v>0.92577269408615248</v>
      </c>
      <c r="F14" s="5">
        <f>'CV Rotina &lt;2A - residência'!O14</f>
        <v>0.85860306643952311</v>
      </c>
      <c r="G14" s="5">
        <f>'CV Rotina &lt;2A - residência'!Q14</f>
        <v>0.86152348503285481</v>
      </c>
      <c r="H14" s="5">
        <f>'CV Rotina &lt;2A - residência'!Y14</f>
        <v>0.92285227549282078</v>
      </c>
      <c r="I14" s="5">
        <f>'CV Rotina &lt;2A - residência'!S14</f>
        <v>0.87612557799951341</v>
      </c>
      <c r="J14" s="5">
        <f>'CV Rotina &lt;2A - residência'!U14</f>
        <v>0.76807009004624005</v>
      </c>
      <c r="K14" s="5">
        <f>'CV Rotina &lt;2A - residência'!W14</f>
        <v>0.76514967145290835</v>
      </c>
      <c r="L14" s="5">
        <f>'CV Rotina &lt;2A - residência'!AA14</f>
        <v>0.72426381114626437</v>
      </c>
      <c r="M14" s="4">
        <f t="shared" si="0"/>
        <v>1</v>
      </c>
      <c r="N14" s="4">
        <f t="shared" si="1"/>
        <v>0</v>
      </c>
      <c r="O14" s="4">
        <f t="shared" si="2"/>
        <v>1</v>
      </c>
      <c r="P14" s="4">
        <f t="shared" si="3"/>
        <v>0</v>
      </c>
    </row>
    <row r="15" spans="1:16">
      <c r="A15" s="4" t="s">
        <v>43</v>
      </c>
      <c r="B15" s="4" t="s">
        <v>60</v>
      </c>
      <c r="C15" s="5">
        <f>'CV Rotina &lt;2A - residência'!K15</f>
        <v>0.76470588235294112</v>
      </c>
      <c r="D15" s="5">
        <f>'CV Rotina &lt;2A - residência'!AC15</f>
        <v>0.96638655462184875</v>
      </c>
      <c r="E15" s="5">
        <f>'CV Rotina &lt;2A - residência'!M15</f>
        <v>0.91596638655462181</v>
      </c>
      <c r="F15" s="5">
        <f>'CV Rotina &lt;2A - residência'!O15</f>
        <v>0.92436974789915971</v>
      </c>
      <c r="G15" s="5">
        <f>'CV Rotina &lt;2A - residência'!Q15</f>
        <v>0.88235294117647056</v>
      </c>
      <c r="H15" s="5">
        <f>'CV Rotina &lt;2A - residência'!Y15</f>
        <v>0.92436974789915971</v>
      </c>
      <c r="I15" s="5">
        <f>'CV Rotina &lt;2A - residência'!S15</f>
        <v>0.91596638655462181</v>
      </c>
      <c r="J15" s="5">
        <f>'CV Rotina &lt;2A - residência'!U15</f>
        <v>0.88235294117647056</v>
      </c>
      <c r="K15" s="5">
        <f>'CV Rotina &lt;2A - residência'!W15</f>
        <v>0.95798319327731096</v>
      </c>
      <c r="L15" s="5">
        <f>'CV Rotina &lt;2A - residência'!AA15</f>
        <v>0.91596638655462181</v>
      </c>
      <c r="M15" s="4">
        <f t="shared" si="0"/>
        <v>1</v>
      </c>
      <c r="N15" s="4">
        <f t="shared" si="1"/>
        <v>1</v>
      </c>
      <c r="O15" s="4">
        <f t="shared" si="2"/>
        <v>2</v>
      </c>
      <c r="P15" s="4">
        <f t="shared" si="3"/>
        <v>0</v>
      </c>
    </row>
    <row r="16" spans="1:16">
      <c r="A16" s="4" t="s">
        <v>49</v>
      </c>
      <c r="B16" s="4" t="s">
        <v>61</v>
      </c>
      <c r="C16" s="5">
        <f>'CV Rotina &lt;2A - residência'!K16</f>
        <v>0.74999999999999989</v>
      </c>
      <c r="D16" s="5">
        <f>'CV Rotina &lt;2A - residência'!AC16</f>
        <v>1.1142857142857141</v>
      </c>
      <c r="E16" s="5">
        <f>'CV Rotina &lt;2A - residência'!M16</f>
        <v>0.98571428571428565</v>
      </c>
      <c r="F16" s="5">
        <f>'CV Rotina &lt;2A - residência'!O16</f>
        <v>0.94285714285714273</v>
      </c>
      <c r="G16" s="5">
        <f>'CV Rotina &lt;2A - residência'!Q16</f>
        <v>0.94285714285714273</v>
      </c>
      <c r="H16" s="5">
        <f>'CV Rotina &lt;2A - residência'!Y16</f>
        <v>1.3928571428571428</v>
      </c>
      <c r="I16" s="5">
        <f>'CV Rotina &lt;2A - residência'!S16</f>
        <v>0.92142857142857137</v>
      </c>
      <c r="J16" s="5">
        <f>'CV Rotina &lt;2A - residência'!U16</f>
        <v>1.0285714285714285</v>
      </c>
      <c r="K16" s="5">
        <f>'CV Rotina &lt;2A - residência'!W16</f>
        <v>1.1357142857142857</v>
      </c>
      <c r="L16" s="5">
        <f>'CV Rotina &lt;2A - residência'!AA16</f>
        <v>1.0714285714285714</v>
      </c>
      <c r="M16" s="4">
        <f t="shared" si="0"/>
        <v>1</v>
      </c>
      <c r="N16" s="4">
        <f t="shared" si="1"/>
        <v>5</v>
      </c>
      <c r="O16" s="4">
        <f t="shared" si="2"/>
        <v>6</v>
      </c>
      <c r="P16" s="4">
        <f t="shared" si="3"/>
        <v>2</v>
      </c>
    </row>
    <row r="17" spans="1:16">
      <c r="A17" s="4" t="s">
        <v>40</v>
      </c>
      <c r="B17" s="4" t="s">
        <v>62</v>
      </c>
      <c r="C17" s="5">
        <f>'CV Rotina &lt;2A - residência'!K17</f>
        <v>1.0170881749829117</v>
      </c>
      <c r="D17" s="5">
        <f>'CV Rotina &lt;2A - residência'!AC17</f>
        <v>1.2549555707450444</v>
      </c>
      <c r="E17" s="5">
        <f>'CV Rotina &lt;2A - residência'!M17</f>
        <v>1.2303485987696514</v>
      </c>
      <c r="F17" s="5">
        <f>'CV Rotina &lt;2A - residência'!O17</f>
        <v>1.2467532467532467</v>
      </c>
      <c r="G17" s="5">
        <f>'CV Rotina &lt;2A - residência'!Q17</f>
        <v>1.2221462747778538</v>
      </c>
      <c r="H17" s="5">
        <f>'CV Rotina &lt;2A - residência'!Y17</f>
        <v>1.1155160628844838</v>
      </c>
      <c r="I17" s="5">
        <f>'CV Rotina &lt;2A - residência'!S17</f>
        <v>1.2385509227614491</v>
      </c>
      <c r="J17" s="5">
        <f>'CV Rotina &lt;2A - residência'!U17</f>
        <v>1.1319207108680793</v>
      </c>
      <c r="K17" s="5">
        <f>'CV Rotina &lt;2A - residência'!W17</f>
        <v>1.1319207108680793</v>
      </c>
      <c r="L17" s="5">
        <f>'CV Rotina &lt;2A - residência'!AA17</f>
        <v>1.0498974709501026</v>
      </c>
      <c r="M17" s="4">
        <f t="shared" si="0"/>
        <v>2</v>
      </c>
      <c r="N17" s="4">
        <f t="shared" si="1"/>
        <v>8</v>
      </c>
      <c r="O17" s="4">
        <f t="shared" si="2"/>
        <v>10</v>
      </c>
      <c r="P17" s="4">
        <f t="shared" si="3"/>
        <v>4</v>
      </c>
    </row>
    <row r="18" spans="1:16">
      <c r="A18" s="4" t="s">
        <v>49</v>
      </c>
      <c r="B18" s="4" t="s">
        <v>63</v>
      </c>
      <c r="C18" s="5">
        <f>'CV Rotina &lt;2A - residência'!K18</f>
        <v>0.92263882297104893</v>
      </c>
      <c r="D18" s="5">
        <f>'CV Rotina &lt;2A - residência'!AC18</f>
        <v>0.92263882297104893</v>
      </c>
      <c r="E18" s="5">
        <f>'CV Rotina &lt;2A - residência'!M18</f>
        <v>0.88277171333649751</v>
      </c>
      <c r="F18" s="5">
        <f>'CV Rotina &lt;2A - residência'!O18</f>
        <v>0.86212624584717612</v>
      </c>
      <c r="G18" s="5">
        <f>'CV Rotina &lt;2A - residência'!Q18</f>
        <v>0.86924537256763179</v>
      </c>
      <c r="H18" s="5">
        <f>'CV Rotina &lt;2A - residência'!Y18</f>
        <v>0.88419553868058864</v>
      </c>
      <c r="I18" s="5">
        <f>'CV Rotina &lt;2A - residência'!S18</f>
        <v>0.88277171333649751</v>
      </c>
      <c r="J18" s="5">
        <f>'CV Rotina &lt;2A - residência'!U18</f>
        <v>0.69197911722828676</v>
      </c>
      <c r="K18" s="5">
        <f>'CV Rotina &lt;2A - residência'!W18</f>
        <v>0.81015662078785011</v>
      </c>
      <c r="L18" s="5">
        <f>'CV Rotina &lt;2A - residência'!AA18</f>
        <v>0.79876601803512115</v>
      </c>
      <c r="M18" s="4">
        <f t="shared" si="0"/>
        <v>2</v>
      </c>
      <c r="N18" s="4">
        <f t="shared" si="1"/>
        <v>0</v>
      </c>
      <c r="O18" s="4">
        <f t="shared" si="2"/>
        <v>2</v>
      </c>
      <c r="P18" s="4">
        <f t="shared" si="3"/>
        <v>0</v>
      </c>
    </row>
    <row r="19" spans="1:16">
      <c r="A19" s="4" t="s">
        <v>40</v>
      </c>
      <c r="B19" s="4" t="s">
        <v>64</v>
      </c>
      <c r="C19" s="5">
        <f>'CV Rotina &lt;2A - residência'!K19</f>
        <v>0.91881686595342982</v>
      </c>
      <c r="D19" s="5">
        <f>'CV Rotina &lt;2A - residência'!AC19</f>
        <v>0.90515148790793853</v>
      </c>
      <c r="E19" s="5">
        <f>'CV Rotina &lt;2A - residência'!M19</f>
        <v>0.88896880338038298</v>
      </c>
      <c r="F19" s="5">
        <f>'CV Rotina &lt;2A - residência'!O19</f>
        <v>0.81884383709430908</v>
      </c>
      <c r="G19" s="5">
        <f>'CV Rotina &lt;2A - residência'!Q19</f>
        <v>0.82279960442326705</v>
      </c>
      <c r="H19" s="5">
        <f>'CV Rotina &lt;2A - residência'!Y19</f>
        <v>0.92061494201204708</v>
      </c>
      <c r="I19" s="5">
        <f>'CV Rotina &lt;2A - residência'!S19</f>
        <v>0.82531691090533132</v>
      </c>
      <c r="J19" s="5">
        <f>'CV Rotina &lt;2A - residência'!U19</f>
        <v>0.70700350624831432</v>
      </c>
      <c r="K19" s="5">
        <f>'CV Rotina &lt;2A - residência'!W19</f>
        <v>0.81237076328328683</v>
      </c>
      <c r="L19" s="5">
        <f>'CV Rotina &lt;2A - residência'!AA19</f>
        <v>0.82100152836464979</v>
      </c>
      <c r="M19" s="4">
        <f t="shared" si="0"/>
        <v>2</v>
      </c>
      <c r="N19" s="4">
        <f t="shared" si="1"/>
        <v>0</v>
      </c>
      <c r="O19" s="4">
        <f t="shared" si="2"/>
        <v>2</v>
      </c>
      <c r="P19" s="4">
        <f t="shared" si="3"/>
        <v>0</v>
      </c>
    </row>
    <row r="20" spans="1:16">
      <c r="A20" s="4" t="s">
        <v>49</v>
      </c>
      <c r="B20" s="4" t="s">
        <v>65</v>
      </c>
      <c r="C20" s="5">
        <f>'CV Rotina &lt;2A - residência'!K20</f>
        <v>0.95510204081632655</v>
      </c>
      <c r="D20" s="5">
        <f>'CV Rotina &lt;2A - residência'!AC20</f>
        <v>1.0163265306122449</v>
      </c>
      <c r="E20" s="5">
        <f>'CV Rotina &lt;2A - residência'!M20</f>
        <v>0.98775510204081629</v>
      </c>
      <c r="F20" s="5">
        <f>'CV Rotina &lt;2A - residência'!O20</f>
        <v>0.99591836734693873</v>
      </c>
      <c r="G20" s="5">
        <f>'CV Rotina &lt;2A - residência'!Q20</f>
        <v>1.0081632653061225</v>
      </c>
      <c r="H20" s="5">
        <f>'CV Rotina &lt;2A - residência'!Y20</f>
        <v>0.99591836734693873</v>
      </c>
      <c r="I20" s="5">
        <f>'CV Rotina &lt;2A - residência'!S20</f>
        <v>1.0122448979591836</v>
      </c>
      <c r="J20" s="5">
        <f>'CV Rotina &lt;2A - residência'!U20</f>
        <v>0.84081632653061222</v>
      </c>
      <c r="K20" s="5">
        <f>'CV Rotina &lt;2A - residência'!W20</f>
        <v>0.96326530612244898</v>
      </c>
      <c r="L20" s="5">
        <f>'CV Rotina &lt;2A - residência'!AA20</f>
        <v>0.97142857142857142</v>
      </c>
      <c r="M20" s="4">
        <f t="shared" si="0"/>
        <v>2</v>
      </c>
      <c r="N20" s="4">
        <f t="shared" si="1"/>
        <v>7</v>
      </c>
      <c r="O20" s="4">
        <f t="shared" si="2"/>
        <v>9</v>
      </c>
      <c r="P20" s="4">
        <f t="shared" si="3"/>
        <v>4</v>
      </c>
    </row>
    <row r="21" spans="1:16">
      <c r="A21" s="4" t="s">
        <v>47</v>
      </c>
      <c r="B21" s="4" t="s">
        <v>66</v>
      </c>
      <c r="C21" s="5">
        <f>'CV Rotina &lt;2A - residência'!K21</f>
        <v>1.0185343598517251</v>
      </c>
      <c r="D21" s="5">
        <f>'CV Rotina &lt;2A - residência'!AC21</f>
        <v>0.92614770459081841</v>
      </c>
      <c r="E21" s="5">
        <f>'CV Rotina &lt;2A - residência'!M21</f>
        <v>0.89193042486455665</v>
      </c>
      <c r="F21" s="5">
        <f>'CV Rotina &lt;2A - residência'!O21</f>
        <v>0.86113487311092096</v>
      </c>
      <c r="G21" s="5">
        <f>'CV Rotina &lt;2A - residência'!Q21</f>
        <v>0.85885372112917024</v>
      </c>
      <c r="H21" s="5">
        <f>'CV Rotina &lt;2A - residência'!Y21</f>
        <v>0.90105503279155974</v>
      </c>
      <c r="I21" s="5">
        <f>'CV Rotina &lt;2A - residência'!S21</f>
        <v>0.85885372112917024</v>
      </c>
      <c r="J21" s="5">
        <f>'CV Rotina &lt;2A - residência'!U21</f>
        <v>0.76646706586826352</v>
      </c>
      <c r="K21" s="5">
        <f>'CV Rotina &lt;2A - residência'!W21</f>
        <v>0.86455660108354715</v>
      </c>
      <c r="L21" s="5">
        <f>'CV Rotina &lt;2A - residência'!AA21</f>
        <v>0.85201026518391787</v>
      </c>
      <c r="M21" s="4">
        <f t="shared" si="0"/>
        <v>2</v>
      </c>
      <c r="N21" s="4">
        <f t="shared" si="1"/>
        <v>0</v>
      </c>
      <c r="O21" s="4">
        <f t="shared" si="2"/>
        <v>2</v>
      </c>
      <c r="P21" s="4">
        <f t="shared" si="3"/>
        <v>0</v>
      </c>
    </row>
    <row r="22" spans="1:16">
      <c r="A22" s="4" t="s">
        <v>43</v>
      </c>
      <c r="B22" s="4" t="s">
        <v>67</v>
      </c>
      <c r="C22" s="5">
        <f>'CV Rotina &lt;2A - residência'!K22</f>
        <v>1.1524609843937574</v>
      </c>
      <c r="D22" s="5">
        <f>'CV Rotina &lt;2A - residência'!AC22</f>
        <v>1.1428571428571428</v>
      </c>
      <c r="E22" s="5">
        <f>'CV Rotina &lt;2A - residência'!M22</f>
        <v>1.0228091236494599</v>
      </c>
      <c r="F22" s="5">
        <f>'CV Rotina &lt;2A - residência'!O22</f>
        <v>1.0756302521008403</v>
      </c>
      <c r="G22" s="5">
        <f>'CV Rotina &lt;2A - residência'!Q22</f>
        <v>1.0372148859543817</v>
      </c>
      <c r="H22" s="5">
        <f>'CV Rotina &lt;2A - residência'!Y22</f>
        <v>1.1572629051620649</v>
      </c>
      <c r="I22" s="5">
        <f>'CV Rotina &lt;2A - residência'!S22</f>
        <v>1.0516206482593038</v>
      </c>
      <c r="J22" s="5">
        <f>'CV Rotina &lt;2A - residência'!U22</f>
        <v>1.0708283313325331</v>
      </c>
      <c r="K22" s="5">
        <f>'CV Rotina &lt;2A - residência'!W22</f>
        <v>1.0180072028811524</v>
      </c>
      <c r="L22" s="5">
        <f>'CV Rotina &lt;2A - residência'!AA22</f>
        <v>1.0900360144057624</v>
      </c>
      <c r="M22" s="4">
        <f t="shared" si="0"/>
        <v>2</v>
      </c>
      <c r="N22" s="4">
        <f t="shared" si="1"/>
        <v>8</v>
      </c>
      <c r="O22" s="4">
        <f t="shared" si="2"/>
        <v>10</v>
      </c>
      <c r="P22" s="4">
        <f t="shared" si="3"/>
        <v>4</v>
      </c>
    </row>
    <row r="23" spans="1:16">
      <c r="A23" s="4" t="s">
        <v>40</v>
      </c>
      <c r="B23" s="4" t="s">
        <v>68</v>
      </c>
      <c r="C23" s="5">
        <f>'CV Rotina &lt;2A - residência'!K23</f>
        <v>0.87684729064039413</v>
      </c>
      <c r="D23" s="5">
        <f>'CV Rotina &lt;2A - residência'!AC23</f>
        <v>0.83743842364532017</v>
      </c>
      <c r="E23" s="5">
        <f>'CV Rotina &lt;2A - residência'!M23</f>
        <v>0.80788177339901479</v>
      </c>
      <c r="F23" s="5">
        <f>'CV Rotina &lt;2A - residência'!O23</f>
        <v>0.78817733990147787</v>
      </c>
      <c r="G23" s="5">
        <f>'CV Rotina &lt;2A - residência'!Q23</f>
        <v>0.80788177339901479</v>
      </c>
      <c r="H23" s="5">
        <f>'CV Rotina &lt;2A - residência'!Y23</f>
        <v>0.8571428571428571</v>
      </c>
      <c r="I23" s="5">
        <f>'CV Rotina &lt;2A - residência'!S23</f>
        <v>0.81773399014778325</v>
      </c>
      <c r="J23" s="5">
        <f>'CV Rotina &lt;2A - residência'!U23</f>
        <v>0.80788177339901479</v>
      </c>
      <c r="K23" s="5">
        <f>'CV Rotina &lt;2A - residência'!W23</f>
        <v>0.90640394088669951</v>
      </c>
      <c r="L23" s="5">
        <f>'CV Rotina &lt;2A - residência'!AA23</f>
        <v>0.91625615763546797</v>
      </c>
      <c r="M23" s="4">
        <f t="shared" si="0"/>
        <v>0</v>
      </c>
      <c r="N23" s="4">
        <f t="shared" si="1"/>
        <v>0</v>
      </c>
      <c r="O23" s="4">
        <f t="shared" si="2"/>
        <v>0</v>
      </c>
      <c r="P23" s="4">
        <f t="shared" si="3"/>
        <v>0</v>
      </c>
    </row>
    <row r="24" spans="1:16">
      <c r="A24" s="4" t="s">
        <v>49</v>
      </c>
      <c r="B24" s="4" t="s">
        <v>69</v>
      </c>
      <c r="C24" s="5">
        <f>'CV Rotina &lt;2A - residência'!K24</f>
        <v>1.0049261083743843</v>
      </c>
      <c r="D24" s="5">
        <f>'CV Rotina &lt;2A - residência'!AC24</f>
        <v>1.4482758620689657</v>
      </c>
      <c r="E24" s="5">
        <f>'CV Rotina &lt;2A - residência'!M24</f>
        <v>1.4482758620689657</v>
      </c>
      <c r="F24" s="5">
        <f>'CV Rotina &lt;2A - residência'!O24</f>
        <v>1.389162561576355</v>
      </c>
      <c r="G24" s="5">
        <f>'CV Rotina &lt;2A - residência'!Q24</f>
        <v>1.389162561576355</v>
      </c>
      <c r="H24" s="5">
        <f>'CV Rotina &lt;2A - residência'!Y24</f>
        <v>0.94581280788177358</v>
      </c>
      <c r="I24" s="5">
        <f>'CV Rotina &lt;2A - residência'!S24</f>
        <v>1.389162561576355</v>
      </c>
      <c r="J24" s="5">
        <f>'CV Rotina &lt;2A - residência'!U24</f>
        <v>1.0935960591133007</v>
      </c>
      <c r="K24" s="5">
        <f>'CV Rotina &lt;2A - residência'!W24</f>
        <v>0.91625615763546808</v>
      </c>
      <c r="L24" s="5">
        <f>'CV Rotina &lt;2A - residência'!AA24</f>
        <v>0.91625615763546808</v>
      </c>
      <c r="M24" s="4">
        <f t="shared" si="0"/>
        <v>2</v>
      </c>
      <c r="N24" s="4">
        <f t="shared" si="1"/>
        <v>5</v>
      </c>
      <c r="O24" s="4">
        <f t="shared" si="2"/>
        <v>7</v>
      </c>
      <c r="P24" s="4">
        <f t="shared" si="3"/>
        <v>3</v>
      </c>
    </row>
    <row r="25" spans="1:16">
      <c r="A25" s="4" t="s">
        <v>40</v>
      </c>
      <c r="B25" s="4" t="s">
        <v>70</v>
      </c>
      <c r="C25" s="5">
        <f>'CV Rotina &lt;2A - residência'!K25</f>
        <v>1.0053404539385848</v>
      </c>
      <c r="D25" s="5">
        <f>'CV Rotina &lt;2A - residência'!AC25</f>
        <v>0.94926568758344465</v>
      </c>
      <c r="E25" s="5">
        <f>'CV Rotina &lt;2A - residência'!M25</f>
        <v>0.93724966622162886</v>
      </c>
      <c r="F25" s="5">
        <f>'CV Rotina &lt;2A - residência'!O25</f>
        <v>0.86515353805073436</v>
      </c>
      <c r="G25" s="5">
        <f>'CV Rotina &lt;2A - residência'!Q25</f>
        <v>0.87316421895861152</v>
      </c>
      <c r="H25" s="5">
        <f>'CV Rotina &lt;2A - residência'!Y25</f>
        <v>0.95327102803738317</v>
      </c>
      <c r="I25" s="5">
        <f>'CV Rotina &lt;2A - residência'!S25</f>
        <v>0.89319092122830446</v>
      </c>
      <c r="J25" s="5">
        <f>'CV Rotina &lt;2A - residência'!U25</f>
        <v>0.83311081441922563</v>
      </c>
      <c r="K25" s="5">
        <f>'CV Rotina &lt;2A - residência'!W25</f>
        <v>0.9412550066755675</v>
      </c>
      <c r="L25" s="5">
        <f>'CV Rotina &lt;2A - residência'!AA25</f>
        <v>0.90921228304405877</v>
      </c>
      <c r="M25" s="4">
        <f t="shared" si="0"/>
        <v>2</v>
      </c>
      <c r="N25" s="4">
        <f t="shared" si="1"/>
        <v>1</v>
      </c>
      <c r="O25" s="4">
        <f t="shared" si="2"/>
        <v>3</v>
      </c>
      <c r="P25" s="4">
        <f t="shared" si="3"/>
        <v>1</v>
      </c>
    </row>
    <row r="26" spans="1:16">
      <c r="A26" s="4" t="s">
        <v>49</v>
      </c>
      <c r="B26" s="4" t="s">
        <v>71</v>
      </c>
      <c r="C26" s="5">
        <f>'CV Rotina &lt;2A - residência'!K26</f>
        <v>0.69300911854103353</v>
      </c>
      <c r="D26" s="5">
        <f>'CV Rotina &lt;2A - residência'!AC26</f>
        <v>0.80243161094224935</v>
      </c>
      <c r="E26" s="5">
        <f>'CV Rotina &lt;2A - residência'!M26</f>
        <v>0.74772036474164139</v>
      </c>
      <c r="F26" s="5">
        <f>'CV Rotina &lt;2A - residência'!O26</f>
        <v>0.72948328267477214</v>
      </c>
      <c r="G26" s="5">
        <f>'CV Rotina &lt;2A - residência'!Q26</f>
        <v>0.74772036474164139</v>
      </c>
      <c r="H26" s="5">
        <f>'CV Rotina &lt;2A - residência'!Y26</f>
        <v>1.1489361702127661</v>
      </c>
      <c r="I26" s="5">
        <f>'CV Rotina &lt;2A - residência'!S26</f>
        <v>0.78419452887537999</v>
      </c>
      <c r="J26" s="5">
        <f>'CV Rotina &lt;2A - residência'!U26</f>
        <v>0.8206686930091186</v>
      </c>
      <c r="K26" s="5">
        <f>'CV Rotina &lt;2A - residência'!W26</f>
        <v>1.021276595744681</v>
      </c>
      <c r="L26" s="5">
        <f>'CV Rotina &lt;2A - residência'!AA26</f>
        <v>1.0577507598784195</v>
      </c>
      <c r="M26" s="4">
        <f t="shared" si="0"/>
        <v>0</v>
      </c>
      <c r="N26" s="4">
        <f t="shared" si="1"/>
        <v>3</v>
      </c>
      <c r="O26" s="4">
        <f t="shared" si="2"/>
        <v>3</v>
      </c>
      <c r="P26" s="4">
        <f t="shared" si="3"/>
        <v>1</v>
      </c>
    </row>
    <row r="27" spans="1:16">
      <c r="A27" s="4" t="s">
        <v>43</v>
      </c>
      <c r="B27" s="4" t="s">
        <v>72</v>
      </c>
      <c r="C27" s="5">
        <f>'CV Rotina &lt;2A - residência'!K27</f>
        <v>1.0403489640130863</v>
      </c>
      <c r="D27" s="5">
        <f>'CV Rotina &lt;2A - residência'!AC27</f>
        <v>0.90294438386041453</v>
      </c>
      <c r="E27" s="5">
        <f>'CV Rotina &lt;2A - residência'!M27</f>
        <v>0.88331515812431849</v>
      </c>
      <c r="F27" s="5">
        <f>'CV Rotina &lt;2A - residência'!O27</f>
        <v>0.81134133042529999</v>
      </c>
      <c r="G27" s="5">
        <f>'CV Rotina &lt;2A - residência'!Q27</f>
        <v>0.83097055616139592</v>
      </c>
      <c r="H27" s="5">
        <f>'CV Rotina &lt;2A - residência'!Y27</f>
        <v>1.0468920392584515</v>
      </c>
      <c r="I27" s="5">
        <f>'CV Rotina &lt;2A - residência'!S27</f>
        <v>0.81788440567066534</v>
      </c>
      <c r="J27" s="5">
        <f>'CV Rotina &lt;2A - residência'!U27</f>
        <v>0.80479825517993464</v>
      </c>
      <c r="K27" s="5">
        <f>'CV Rotina &lt;2A - residência'!W27</f>
        <v>1.0665212649945475</v>
      </c>
      <c r="L27" s="5">
        <f>'CV Rotina &lt;2A - residência'!AA27</f>
        <v>0.98800436205016373</v>
      </c>
      <c r="M27" s="4">
        <f t="shared" si="0"/>
        <v>2</v>
      </c>
      <c r="N27" s="4">
        <f t="shared" si="1"/>
        <v>3</v>
      </c>
      <c r="O27" s="4">
        <f t="shared" si="2"/>
        <v>5</v>
      </c>
      <c r="P27" s="4">
        <f t="shared" si="3"/>
        <v>1</v>
      </c>
    </row>
    <row r="28" spans="1:16">
      <c r="A28" s="4" t="s">
        <v>40</v>
      </c>
      <c r="B28" s="4" t="s">
        <v>73</v>
      </c>
      <c r="C28" s="5">
        <f>'CV Rotina &lt;2A - residência'!K28</f>
        <v>1.0714285714285712</v>
      </c>
      <c r="D28" s="5">
        <f>'CV Rotina &lt;2A - residência'!AC28</f>
        <v>0.91071428571428559</v>
      </c>
      <c r="E28" s="5">
        <f>'CV Rotina &lt;2A - residência'!M28</f>
        <v>0.86479591836734682</v>
      </c>
      <c r="F28" s="5">
        <f>'CV Rotina &lt;2A - residência'!O28</f>
        <v>0.85714285714285698</v>
      </c>
      <c r="G28" s="5">
        <f>'CV Rotina &lt;2A - residência'!Q28</f>
        <v>0.86479591836734682</v>
      </c>
      <c r="H28" s="5">
        <f>'CV Rotina &lt;2A - residência'!Y28</f>
        <v>1.0561224489795917</v>
      </c>
      <c r="I28" s="5">
        <f>'CV Rotina &lt;2A - residência'!S28</f>
        <v>0.85714285714285698</v>
      </c>
      <c r="J28" s="5">
        <f>'CV Rotina &lt;2A - residência'!U28</f>
        <v>0.78061224489795911</v>
      </c>
      <c r="K28" s="5">
        <f>'CV Rotina &lt;2A - residência'!W28</f>
        <v>1.0714285714285712</v>
      </c>
      <c r="L28" s="5">
        <f>'CV Rotina &lt;2A - residência'!AA28</f>
        <v>1.0255102040816324</v>
      </c>
      <c r="M28" s="4">
        <f t="shared" si="0"/>
        <v>2</v>
      </c>
      <c r="N28" s="4">
        <f t="shared" si="1"/>
        <v>3</v>
      </c>
      <c r="O28" s="4">
        <f t="shared" si="2"/>
        <v>5</v>
      </c>
      <c r="P28" s="4">
        <f t="shared" si="3"/>
        <v>1</v>
      </c>
    </row>
    <row r="29" spans="1:16">
      <c r="A29" s="4" t="s">
        <v>47</v>
      </c>
      <c r="B29" s="4" t="s">
        <v>74</v>
      </c>
      <c r="C29" s="5">
        <f>'CV Rotina &lt;2A - residência'!K29</f>
        <v>1.2893772893772895</v>
      </c>
      <c r="D29" s="5">
        <f>'CV Rotina &lt;2A - residência'!AC29</f>
        <v>1.4065934065934067</v>
      </c>
      <c r="E29" s="5">
        <f>'CV Rotina &lt;2A - residência'!M29</f>
        <v>1.3919413919413919</v>
      </c>
      <c r="F29" s="5">
        <f>'CV Rotina &lt;2A - residência'!O29</f>
        <v>1.26007326007326</v>
      </c>
      <c r="G29" s="5">
        <f>'CV Rotina &lt;2A - residência'!Q29</f>
        <v>1.2747252747252746</v>
      </c>
      <c r="H29" s="5">
        <f>'CV Rotina &lt;2A - residência'!Y29</f>
        <v>0.99633699633699635</v>
      </c>
      <c r="I29" s="5">
        <f>'CV Rotina &lt;2A - residência'!S29</f>
        <v>1.2893772893772895</v>
      </c>
      <c r="J29" s="5">
        <f>'CV Rotina &lt;2A - residência'!U29</f>
        <v>1.098901098901099</v>
      </c>
      <c r="K29" s="5">
        <f>'CV Rotina &lt;2A - residência'!W29</f>
        <v>0.80586080586080588</v>
      </c>
      <c r="L29" s="5">
        <f>'CV Rotina &lt;2A - residência'!AA29</f>
        <v>0.82051282051282048</v>
      </c>
      <c r="M29" s="4">
        <f t="shared" si="0"/>
        <v>2</v>
      </c>
      <c r="N29" s="4">
        <f t="shared" si="1"/>
        <v>6</v>
      </c>
      <c r="O29" s="4">
        <f t="shared" si="2"/>
        <v>8</v>
      </c>
      <c r="P29" s="4">
        <f t="shared" si="3"/>
        <v>4</v>
      </c>
    </row>
    <row r="30" spans="1:16">
      <c r="A30" s="4" t="s">
        <v>49</v>
      </c>
      <c r="B30" s="4" t="s">
        <v>75</v>
      </c>
      <c r="C30" s="5">
        <f>'CV Rotina &lt;2A - residência'!K30</f>
        <v>0.90428571428571425</v>
      </c>
      <c r="D30" s="5">
        <f>'CV Rotina &lt;2A - residência'!AC30</f>
        <v>0.96</v>
      </c>
      <c r="E30" s="5">
        <f>'CV Rotina &lt;2A - residência'!M30</f>
        <v>0.96</v>
      </c>
      <c r="F30" s="5">
        <f>'CV Rotina &lt;2A - residência'!O30</f>
        <v>0.95571428571428563</v>
      </c>
      <c r="G30" s="5">
        <f>'CV Rotina &lt;2A - residência'!Q30</f>
        <v>0.9514285714285714</v>
      </c>
      <c r="H30" s="5">
        <f>'CV Rotina &lt;2A - residência'!Y30</f>
        <v>0.89999999999999991</v>
      </c>
      <c r="I30" s="5">
        <f>'CV Rotina &lt;2A - residência'!S30</f>
        <v>0.94285714285714284</v>
      </c>
      <c r="J30" s="5">
        <f>'CV Rotina &lt;2A - residência'!U30</f>
        <v>0.79285714285714282</v>
      </c>
      <c r="K30" s="5">
        <f>'CV Rotina &lt;2A - residência'!W30</f>
        <v>0.75</v>
      </c>
      <c r="L30" s="5">
        <f>'CV Rotina &lt;2A - residência'!AA30</f>
        <v>0.84</v>
      </c>
      <c r="M30" s="4">
        <f t="shared" si="0"/>
        <v>2</v>
      </c>
      <c r="N30" s="4">
        <f t="shared" si="1"/>
        <v>3</v>
      </c>
      <c r="O30" s="4">
        <f t="shared" si="2"/>
        <v>5</v>
      </c>
      <c r="P30" s="4">
        <f t="shared" si="3"/>
        <v>3</v>
      </c>
    </row>
    <row r="31" spans="1:16">
      <c r="A31" s="4" t="s">
        <v>40</v>
      </c>
      <c r="B31" s="4" t="s">
        <v>76</v>
      </c>
      <c r="C31" s="5">
        <f>'CV Rotina &lt;2A - residência'!K31</f>
        <v>0.9712950600801068</v>
      </c>
      <c r="D31" s="5">
        <f>'CV Rotina &lt;2A - residência'!AC31</f>
        <v>0.9432576769025367</v>
      </c>
      <c r="E31" s="5">
        <f>'CV Rotina &lt;2A - residência'!M31</f>
        <v>0.91221628838451274</v>
      </c>
      <c r="F31" s="5">
        <f>'CV Rotina &lt;2A - residência'!O31</f>
        <v>0.86315086782376504</v>
      </c>
      <c r="G31" s="5">
        <f>'CV Rotina &lt;2A - residência'!Q31</f>
        <v>0.87316421895861152</v>
      </c>
      <c r="H31" s="5">
        <f>'CV Rotina &lt;2A - residência'!Y31</f>
        <v>0.90720961281708945</v>
      </c>
      <c r="I31" s="5">
        <f>'CV Rotina &lt;2A - residência'!S31</f>
        <v>0.87416555407209617</v>
      </c>
      <c r="J31" s="5">
        <f>'CV Rotina &lt;2A - residência'!U31</f>
        <v>0.65387182910547403</v>
      </c>
      <c r="K31" s="5">
        <f>'CV Rotina &lt;2A - residência'!W31</f>
        <v>0.78905206942590123</v>
      </c>
      <c r="L31" s="5">
        <f>'CV Rotina &lt;2A - residência'!AA31</f>
        <v>0.70994659546061423</v>
      </c>
      <c r="M31" s="4">
        <f t="shared" si="0"/>
        <v>2</v>
      </c>
      <c r="N31" s="4">
        <f t="shared" si="1"/>
        <v>0</v>
      </c>
      <c r="O31" s="4">
        <f t="shared" si="2"/>
        <v>2</v>
      </c>
      <c r="P31" s="4">
        <f t="shared" si="3"/>
        <v>0</v>
      </c>
    </row>
    <row r="32" spans="1:16">
      <c r="A32" s="4" t="s">
        <v>40</v>
      </c>
      <c r="B32" s="4" t="s">
        <v>77</v>
      </c>
      <c r="C32" s="5">
        <f>'CV Rotina &lt;2A - residência'!K32</f>
        <v>0.94285714285714273</v>
      </c>
      <c r="D32" s="5">
        <f>'CV Rotina &lt;2A - residência'!AC32</f>
        <v>0.92932330827067666</v>
      </c>
      <c r="E32" s="5">
        <f>'CV Rotina &lt;2A - residência'!M32</f>
        <v>0.94285714285714273</v>
      </c>
      <c r="F32" s="5">
        <f>'CV Rotina &lt;2A - residência'!O32</f>
        <v>1.0015037593984961</v>
      </c>
      <c r="G32" s="5">
        <f>'CV Rotina &lt;2A - residência'!Q32</f>
        <v>1.0060150375939849</v>
      </c>
      <c r="H32" s="5">
        <f>'CV Rotina &lt;2A - residência'!Y32</f>
        <v>0.99248120300751874</v>
      </c>
      <c r="I32" s="5">
        <f>'CV Rotina &lt;2A - residência'!S32</f>
        <v>1.0015037593984961</v>
      </c>
      <c r="J32" s="5">
        <f>'CV Rotina &lt;2A - residência'!U32</f>
        <v>0.92481203007518786</v>
      </c>
      <c r="K32" s="5">
        <f>'CV Rotina &lt;2A - residência'!W32</f>
        <v>0.88421052631578945</v>
      </c>
      <c r="L32" s="5">
        <f>'CV Rotina &lt;2A - residência'!AA32</f>
        <v>1.0375939849624058</v>
      </c>
      <c r="M32" s="4">
        <f t="shared" si="0"/>
        <v>2</v>
      </c>
      <c r="N32" s="4">
        <f t="shared" si="1"/>
        <v>5</v>
      </c>
      <c r="O32" s="4">
        <f t="shared" si="2"/>
        <v>7</v>
      </c>
      <c r="P32" s="4">
        <f t="shared" si="3"/>
        <v>3</v>
      </c>
    </row>
    <row r="33" spans="1:16">
      <c r="A33" s="4" t="s">
        <v>40</v>
      </c>
      <c r="B33" s="4" t="s">
        <v>78</v>
      </c>
      <c r="C33" s="5">
        <f>'CV Rotina &lt;2A - residência'!K33</f>
        <v>0.37124658780709735</v>
      </c>
      <c r="D33" s="5">
        <f>'CV Rotina &lt;2A - residência'!AC33</f>
        <v>0.70973612374886252</v>
      </c>
      <c r="E33" s="5">
        <f>'CV Rotina &lt;2A - residência'!M33</f>
        <v>0.70973612374886252</v>
      </c>
      <c r="F33" s="5">
        <f>'CV Rotina &lt;2A - residência'!O33</f>
        <v>0.6551410373066423</v>
      </c>
      <c r="G33" s="5">
        <f>'CV Rotina &lt;2A - residência'!Q33</f>
        <v>0.67697907188353046</v>
      </c>
      <c r="H33" s="5">
        <f>'CV Rotina &lt;2A - residência'!Y33</f>
        <v>0.79708826205641481</v>
      </c>
      <c r="I33" s="5">
        <f>'CV Rotina &lt;2A - residência'!S33</f>
        <v>0.66606005459508633</v>
      </c>
      <c r="J33" s="5">
        <f>'CV Rotina &lt;2A - residência'!U33</f>
        <v>0.66606005459508633</v>
      </c>
      <c r="K33" s="5">
        <f>'CV Rotina &lt;2A - residência'!W33</f>
        <v>0.87352138307552307</v>
      </c>
      <c r="L33" s="5">
        <f>'CV Rotina &lt;2A - residência'!AA33</f>
        <v>0.89535941765241123</v>
      </c>
      <c r="M33" s="4">
        <f t="shared" si="0"/>
        <v>0</v>
      </c>
      <c r="N33" s="4">
        <f t="shared" si="1"/>
        <v>0</v>
      </c>
      <c r="O33" s="4">
        <f t="shared" si="2"/>
        <v>0</v>
      </c>
      <c r="P33" s="4">
        <f t="shared" si="3"/>
        <v>0</v>
      </c>
    </row>
    <row r="34" spans="1:16">
      <c r="A34" s="4" t="s">
        <v>49</v>
      </c>
      <c r="B34" s="4" t="s">
        <v>79</v>
      </c>
      <c r="C34" s="5">
        <f>'CV Rotina &lt;2A - residência'!K34</f>
        <v>1.0930009587727709</v>
      </c>
      <c r="D34" s="5">
        <f>'CV Rotina &lt;2A - residência'!AC34</f>
        <v>0.88590604026845643</v>
      </c>
      <c r="E34" s="5">
        <f>'CV Rotina &lt;2A - residência'!M34</f>
        <v>0.82837967401725798</v>
      </c>
      <c r="F34" s="5">
        <f>'CV Rotina &lt;2A - residência'!O34</f>
        <v>0.88590604026845643</v>
      </c>
      <c r="G34" s="5">
        <f>'CV Rotina &lt;2A - residência'!Q34</f>
        <v>0.83988494726749774</v>
      </c>
      <c r="H34" s="5">
        <f>'CV Rotina &lt;2A - residência'!Y34</f>
        <v>1.1390220517737297</v>
      </c>
      <c r="I34" s="5">
        <f>'CV Rotina &lt;2A - residência'!S34</f>
        <v>0.83988494726749774</v>
      </c>
      <c r="J34" s="5">
        <f>'CV Rotina &lt;2A - residência'!U34</f>
        <v>0.82837967401725798</v>
      </c>
      <c r="K34" s="5">
        <f>'CV Rotina &lt;2A - residência'!W34</f>
        <v>1.1045062320230106</v>
      </c>
      <c r="L34" s="5">
        <f>'CV Rotina &lt;2A - residência'!AA34</f>
        <v>1.1045062320230106</v>
      </c>
      <c r="M34" s="4">
        <f t="shared" si="0"/>
        <v>1</v>
      </c>
      <c r="N34" s="4">
        <f t="shared" si="1"/>
        <v>3</v>
      </c>
      <c r="O34" s="4">
        <f t="shared" si="2"/>
        <v>4</v>
      </c>
      <c r="P34" s="4">
        <f t="shared" si="3"/>
        <v>1</v>
      </c>
    </row>
    <row r="35" spans="1:16">
      <c r="A35" s="4" t="s">
        <v>49</v>
      </c>
      <c r="B35" s="4" t="s">
        <v>80</v>
      </c>
      <c r="C35" s="5">
        <f>'CV Rotina &lt;2A - residência'!K35</f>
        <v>0.97756788665879557</v>
      </c>
      <c r="D35" s="5">
        <f>'CV Rotina &lt;2A - residência'!AC35</f>
        <v>1.0484061393152302</v>
      </c>
      <c r="E35" s="5">
        <f>'CV Rotina &lt;2A - residência'!M35</f>
        <v>1.0200708382526562</v>
      </c>
      <c r="F35" s="5">
        <f>'CV Rotina &lt;2A - residência'!O35</f>
        <v>1.0342384887839431</v>
      </c>
      <c r="G35" s="5">
        <f>'CV Rotina &lt;2A - residência'!Q35</f>
        <v>1.0625737898465171</v>
      </c>
      <c r="H35" s="5">
        <f>'CV Rotina &lt;2A - residência'!Y35</f>
        <v>1.0909090909090908</v>
      </c>
      <c r="I35" s="5">
        <f>'CV Rotina &lt;2A - residência'!S35</f>
        <v>1.0625737898465171</v>
      </c>
      <c r="J35" s="5">
        <f>'CV Rotina &lt;2A - residência'!U35</f>
        <v>0.99173553719008256</v>
      </c>
      <c r="K35" s="5">
        <f>'CV Rotina &lt;2A - residência'!W35</f>
        <v>1.1334120425029515</v>
      </c>
      <c r="L35" s="5">
        <f>'CV Rotina &lt;2A - residência'!AA35</f>
        <v>1.0625737898465171</v>
      </c>
      <c r="M35" s="4">
        <f t="shared" ref="M35:M66" si="4">COUNTIF(C35:D35,"&gt;=0,9")</f>
        <v>2</v>
      </c>
      <c r="N35" s="4">
        <f t="shared" si="1"/>
        <v>8</v>
      </c>
      <c r="O35" s="4">
        <f t="shared" si="2"/>
        <v>10</v>
      </c>
      <c r="P35" s="4">
        <f t="shared" si="3"/>
        <v>4</v>
      </c>
    </row>
    <row r="36" spans="1:16">
      <c r="A36" s="4" t="s">
        <v>49</v>
      </c>
      <c r="B36" s="4" t="s">
        <v>81</v>
      </c>
      <c r="C36" s="5">
        <f>'CV Rotina &lt;2A - residência'!K36</f>
        <v>0.76716653512233612</v>
      </c>
      <c r="D36" s="5">
        <f>'CV Rotina &lt;2A - residência'!AC36</f>
        <v>1.0418310970797158</v>
      </c>
      <c r="E36" s="5">
        <f>'CV Rotina &lt;2A - residência'!M36</f>
        <v>0.99447513812154686</v>
      </c>
      <c r="F36" s="5">
        <f>'CV Rotina &lt;2A - residência'!O36</f>
        <v>1.1744277821625886</v>
      </c>
      <c r="G36" s="5">
        <f>'CV Rotina &lt;2A - residência'!Q36</f>
        <v>1.2123125493291238</v>
      </c>
      <c r="H36" s="5">
        <f>'CV Rotina &lt;2A - residência'!Y36</f>
        <v>1.0418310970797158</v>
      </c>
      <c r="I36" s="5">
        <f>'CV Rotina &lt;2A - residência'!S36</f>
        <v>1.2123125493291238</v>
      </c>
      <c r="J36" s="5">
        <f>'CV Rotina &lt;2A - residência'!U36</f>
        <v>1.2217837411207575</v>
      </c>
      <c r="K36" s="5">
        <f>'CV Rotina &lt;2A - residência'!W36</f>
        <v>0.88082083662194155</v>
      </c>
      <c r="L36" s="5">
        <f>'CV Rotina &lt;2A - residência'!AA36</f>
        <v>0.97553275453827937</v>
      </c>
      <c r="M36" s="4">
        <f t="shared" si="4"/>
        <v>1</v>
      </c>
      <c r="N36" s="4">
        <f t="shared" si="1"/>
        <v>7</v>
      </c>
      <c r="O36" s="4">
        <f t="shared" si="2"/>
        <v>8</v>
      </c>
      <c r="P36" s="4">
        <f t="shared" si="3"/>
        <v>4</v>
      </c>
    </row>
    <row r="37" spans="1:16">
      <c r="A37" s="4" t="s">
        <v>40</v>
      </c>
      <c r="B37" s="4" t="s">
        <v>82</v>
      </c>
      <c r="C37" s="5">
        <f>'CV Rotina &lt;2A - residência'!K37</f>
        <v>0.8827292110874202</v>
      </c>
      <c r="D37" s="5">
        <f>'CV Rotina &lt;2A - residência'!AC37</f>
        <v>1.023454157782516</v>
      </c>
      <c r="E37" s="5">
        <f>'CV Rotina &lt;2A - residência'!M37</f>
        <v>1.0106609808102347</v>
      </c>
      <c r="F37" s="5">
        <f>'CV Rotina &lt;2A - residência'!O37</f>
        <v>0.76759061833688713</v>
      </c>
      <c r="G37" s="5">
        <f>'CV Rotina &lt;2A - residência'!Q37</f>
        <v>0.76759061833688713</v>
      </c>
      <c r="H37" s="5">
        <f>'CV Rotina &lt;2A - residência'!Y37</f>
        <v>0.90831556503198307</v>
      </c>
      <c r="I37" s="5">
        <f>'CV Rotina &lt;2A - residência'!S37</f>
        <v>0.76759061833688713</v>
      </c>
      <c r="J37" s="5">
        <f>'CV Rotina &lt;2A - residência'!U37</f>
        <v>0.83155650319829433</v>
      </c>
      <c r="K37" s="5">
        <f>'CV Rotina &lt;2A - residência'!W37</f>
        <v>0.89552238805970164</v>
      </c>
      <c r="L37" s="5">
        <f>'CV Rotina &lt;2A - residência'!AA37</f>
        <v>0.90831556503198307</v>
      </c>
      <c r="M37" s="4">
        <f t="shared" si="4"/>
        <v>1</v>
      </c>
      <c r="N37" s="4">
        <f t="shared" si="1"/>
        <v>1</v>
      </c>
      <c r="O37" s="4">
        <f t="shared" si="2"/>
        <v>2</v>
      </c>
      <c r="P37" s="4">
        <f t="shared" si="3"/>
        <v>1</v>
      </c>
    </row>
    <row r="38" spans="1:16">
      <c r="A38" s="4" t="s">
        <v>49</v>
      </c>
      <c r="B38" s="4" t="s">
        <v>83</v>
      </c>
      <c r="C38" s="5">
        <f>'CV Rotina &lt;2A - residência'!K38</f>
        <v>0.97288230360637395</v>
      </c>
      <c r="D38" s="5">
        <f>'CV Rotina &lt;2A - residência'!AC38</f>
        <v>1.0735253005311713</v>
      </c>
      <c r="E38" s="5">
        <f>'CV Rotina &lt;2A - residência'!M38</f>
        <v>0.97959183673469374</v>
      </c>
      <c r="F38" s="5">
        <f>'CV Rotina &lt;2A - residência'!O38</f>
        <v>1.0164942689404528</v>
      </c>
      <c r="G38" s="5">
        <f>'CV Rotina &lt;2A - residência'!Q38</f>
        <v>1.0164942689404528</v>
      </c>
      <c r="H38" s="5">
        <f>'CV Rotina &lt;2A - residência'!Y38</f>
        <v>1.009784735812133</v>
      </c>
      <c r="I38" s="5">
        <f>'CV Rotina &lt;2A - residência'!S38</f>
        <v>1.0198490355046126</v>
      </c>
      <c r="J38" s="5">
        <f>'CV Rotina &lt;2A - residência'!U38</f>
        <v>0.68772714565278159</v>
      </c>
      <c r="K38" s="5">
        <f>'CV Rotina &lt;2A - residência'!W38</f>
        <v>0.93597987140061489</v>
      </c>
      <c r="L38" s="5">
        <f>'CV Rotina &lt;2A - residência'!AA38</f>
        <v>0.87894883980989646</v>
      </c>
      <c r="M38" s="4">
        <f t="shared" si="4"/>
        <v>2</v>
      </c>
      <c r="N38" s="4">
        <f t="shared" si="1"/>
        <v>5</v>
      </c>
      <c r="O38" s="4">
        <f t="shared" si="2"/>
        <v>7</v>
      </c>
      <c r="P38" s="4">
        <f t="shared" si="3"/>
        <v>4</v>
      </c>
    </row>
    <row r="39" spans="1:16">
      <c r="A39" s="4" t="s">
        <v>40</v>
      </c>
      <c r="B39" s="4" t="s">
        <v>84</v>
      </c>
      <c r="C39" s="5">
        <f>'CV Rotina &lt;2A - residência'!K39</f>
        <v>0.94537815126050406</v>
      </c>
      <c r="D39" s="5">
        <f>'CV Rotina &lt;2A - residência'!AC39</f>
        <v>1.1218487394957981</v>
      </c>
      <c r="E39" s="5">
        <f>'CV Rotina &lt;2A - residência'!M39</f>
        <v>1.1596638655462184</v>
      </c>
      <c r="F39" s="5">
        <f>'CV Rotina &lt;2A - residência'!O39</f>
        <v>0.98319327731092421</v>
      </c>
      <c r="G39" s="5">
        <f>'CV Rotina &lt;2A - residência'!Q39</f>
        <v>0.94537815126050406</v>
      </c>
      <c r="H39" s="5">
        <f>'CV Rotina &lt;2A - residência'!Y39</f>
        <v>1.0210084033613445</v>
      </c>
      <c r="I39" s="5">
        <f>'CV Rotina &lt;2A - residência'!S39</f>
        <v>0.93277310924369738</v>
      </c>
      <c r="J39" s="5">
        <f>'CV Rotina &lt;2A - residência'!U39</f>
        <v>0.90756302521008392</v>
      </c>
      <c r="K39" s="5">
        <f>'CV Rotina &lt;2A - residência'!W39</f>
        <v>0.86974789915966377</v>
      </c>
      <c r="L39" s="5">
        <f>'CV Rotina &lt;2A - residência'!AA39</f>
        <v>0.81932773109243684</v>
      </c>
      <c r="M39" s="4">
        <f t="shared" si="4"/>
        <v>2</v>
      </c>
      <c r="N39" s="4">
        <f t="shared" si="1"/>
        <v>3</v>
      </c>
      <c r="O39" s="4">
        <f t="shared" si="2"/>
        <v>5</v>
      </c>
      <c r="P39" s="4">
        <f t="shared" si="3"/>
        <v>3</v>
      </c>
    </row>
    <row r="40" spans="1:16">
      <c r="A40" s="4" t="s">
        <v>49</v>
      </c>
      <c r="B40" s="4" t="s">
        <v>85</v>
      </c>
      <c r="C40" s="5">
        <f>'CV Rotina &lt;2A - residência'!K40</f>
        <v>0.64485981308411222</v>
      </c>
      <c r="D40" s="5">
        <f>'CV Rotina &lt;2A - residência'!AC40</f>
        <v>0.69292389853137515</v>
      </c>
      <c r="E40" s="5">
        <f>'CV Rotina &lt;2A - residência'!M40</f>
        <v>0.68090787716955947</v>
      </c>
      <c r="F40" s="5">
        <f>'CV Rotina &lt;2A - residência'!O40</f>
        <v>0.67690253671562084</v>
      </c>
      <c r="G40" s="5">
        <f>'CV Rotina &lt;2A - residência'!Q40</f>
        <v>0.68891855807743663</v>
      </c>
      <c r="H40" s="5">
        <f>'CV Rotina &lt;2A - residência'!Y40</f>
        <v>0.86915887850467288</v>
      </c>
      <c r="I40" s="5">
        <f>'CV Rotina &lt;2A - residência'!S40</f>
        <v>0.68891855807743663</v>
      </c>
      <c r="J40" s="5">
        <f>'CV Rotina &lt;2A - residência'!U40</f>
        <v>0.80507343124165553</v>
      </c>
      <c r="K40" s="5">
        <f>'CV Rotina &lt;2A - residência'!W40</f>
        <v>0.84112149532710279</v>
      </c>
      <c r="L40" s="5">
        <f>'CV Rotina &lt;2A - residência'!AA40</f>
        <v>0.88918558077436582</v>
      </c>
      <c r="M40" s="4">
        <f t="shared" si="4"/>
        <v>0</v>
      </c>
      <c r="N40" s="4">
        <f t="shared" si="1"/>
        <v>0</v>
      </c>
      <c r="O40" s="4">
        <f t="shared" si="2"/>
        <v>0</v>
      </c>
      <c r="P40" s="4">
        <f t="shared" si="3"/>
        <v>0</v>
      </c>
    </row>
    <row r="41" spans="1:16">
      <c r="A41" s="4" t="s">
        <v>43</v>
      </c>
      <c r="B41" s="4" t="s">
        <v>86</v>
      </c>
      <c r="C41" s="5">
        <f>'CV Rotina &lt;2A - residência'!K41</f>
        <v>1.0426716141001855</v>
      </c>
      <c r="D41" s="5">
        <f>'CV Rotina &lt;2A - residência'!AC41</f>
        <v>1.0723562152133581</v>
      </c>
      <c r="E41" s="5">
        <f>'CV Rotina &lt;2A - residência'!M41</f>
        <v>1.0352504638218925</v>
      </c>
      <c r="F41" s="5">
        <f>'CV Rotina &lt;2A - residência'!O41</f>
        <v>0.97588126159554733</v>
      </c>
      <c r="G41" s="5">
        <f>'CV Rotina &lt;2A - residência'!Q41</f>
        <v>0.99443413729128016</v>
      </c>
      <c r="H41" s="5">
        <f>'CV Rotina &lt;2A - residência'!Y41</f>
        <v>0.99072356215213353</v>
      </c>
      <c r="I41" s="5">
        <f>'CV Rotina &lt;2A - residência'!S41</f>
        <v>0.99814471243042668</v>
      </c>
      <c r="J41" s="5">
        <f>'CV Rotina &lt;2A - residência'!U41</f>
        <v>0.76808905380333947</v>
      </c>
      <c r="K41" s="5">
        <f>'CV Rotina &lt;2A - residência'!W41</f>
        <v>0.94619666048237472</v>
      </c>
      <c r="L41" s="5">
        <f>'CV Rotina &lt;2A - residência'!AA41</f>
        <v>0.8423005565862709</v>
      </c>
      <c r="M41" s="4">
        <f t="shared" si="4"/>
        <v>2</v>
      </c>
      <c r="N41" s="4">
        <f t="shared" si="1"/>
        <v>5</v>
      </c>
      <c r="O41" s="4">
        <f t="shared" si="2"/>
        <v>7</v>
      </c>
      <c r="P41" s="4">
        <f t="shared" si="3"/>
        <v>4</v>
      </c>
    </row>
    <row r="42" spans="1:16">
      <c r="A42" s="4" t="s">
        <v>49</v>
      </c>
      <c r="B42" s="4" t="s">
        <v>87</v>
      </c>
      <c r="C42" s="5">
        <f>'CV Rotina &lt;2A - residência'!K42</f>
        <v>1.0966386554621848</v>
      </c>
      <c r="D42" s="5">
        <f>'CV Rotina &lt;2A - residência'!AC42</f>
        <v>1.0714285714285714</v>
      </c>
      <c r="E42" s="5">
        <f>'CV Rotina &lt;2A - residência'!M42</f>
        <v>0.94537815126050406</v>
      </c>
      <c r="F42" s="5">
        <f>'CV Rotina &lt;2A - residência'!O42</f>
        <v>0.81932773109243684</v>
      </c>
      <c r="G42" s="5">
        <f>'CV Rotina &lt;2A - residência'!Q42</f>
        <v>0.81932773109243684</v>
      </c>
      <c r="H42" s="5">
        <f>'CV Rotina &lt;2A - residência'!Y42</f>
        <v>0.93277310924369738</v>
      </c>
      <c r="I42" s="5">
        <f>'CV Rotina &lt;2A - residência'!S42</f>
        <v>0.80672268907563016</v>
      </c>
      <c r="J42" s="5">
        <f>'CV Rotina &lt;2A - residência'!U42</f>
        <v>0.64285714285714279</v>
      </c>
      <c r="K42" s="5">
        <f>'CV Rotina &lt;2A - residência'!W42</f>
        <v>0.94537815126050406</v>
      </c>
      <c r="L42" s="5">
        <f>'CV Rotina &lt;2A - residência'!AA42</f>
        <v>0.97058823529411753</v>
      </c>
      <c r="M42" s="4">
        <f t="shared" si="4"/>
        <v>2</v>
      </c>
      <c r="N42" s="4">
        <f t="shared" si="1"/>
        <v>1</v>
      </c>
      <c r="O42" s="4">
        <f t="shared" si="2"/>
        <v>3</v>
      </c>
      <c r="P42" s="4">
        <f t="shared" si="3"/>
        <v>0</v>
      </c>
    </row>
    <row r="43" spans="1:16">
      <c r="A43" s="4" t="s">
        <v>40</v>
      </c>
      <c r="B43" s="4" t="s">
        <v>88</v>
      </c>
      <c r="C43" s="5">
        <f>'CV Rotina &lt;2A - residência'!K43</f>
        <v>0.62929475587703443</v>
      </c>
      <c r="D43" s="5">
        <f>'CV Rotina &lt;2A - residência'!AC43</f>
        <v>0.81374321880651002</v>
      </c>
      <c r="E43" s="5">
        <f>'CV Rotina &lt;2A - residência'!M43</f>
        <v>0.71609403254972881</v>
      </c>
      <c r="F43" s="5">
        <f>'CV Rotina &lt;2A - residência'!O43</f>
        <v>0.71609403254972881</v>
      </c>
      <c r="G43" s="5">
        <f>'CV Rotina &lt;2A - residência'!Q43</f>
        <v>0.71609403254972881</v>
      </c>
      <c r="H43" s="5">
        <f>'CV Rotina &lt;2A - residência'!Y43</f>
        <v>0.85714285714285721</v>
      </c>
      <c r="I43" s="5">
        <f>'CV Rotina &lt;2A - residência'!S43</f>
        <v>0.71609403254972881</v>
      </c>
      <c r="J43" s="5">
        <f>'CV Rotina &lt;2A - residência'!U43</f>
        <v>0.82459312839059684</v>
      </c>
      <c r="K43" s="5">
        <f>'CV Rotina &lt;2A - residência'!W43</f>
        <v>0.77034358047016283</v>
      </c>
      <c r="L43" s="5">
        <f>'CV Rotina &lt;2A - residência'!AA43</f>
        <v>0.72694394213381563</v>
      </c>
      <c r="M43" s="4">
        <f t="shared" si="4"/>
        <v>0</v>
      </c>
      <c r="N43" s="4">
        <f t="shared" si="1"/>
        <v>0</v>
      </c>
      <c r="O43" s="4">
        <f t="shared" si="2"/>
        <v>0</v>
      </c>
      <c r="P43" s="4">
        <f t="shared" si="3"/>
        <v>0</v>
      </c>
    </row>
    <row r="44" spans="1:16">
      <c r="A44" s="4" t="s">
        <v>40</v>
      </c>
      <c r="B44" s="4" t="s">
        <v>89</v>
      </c>
      <c r="C44" s="5">
        <f>'CV Rotina &lt;2A - residência'!K44</f>
        <v>0.98969072164948446</v>
      </c>
      <c r="D44" s="5">
        <f>'CV Rotina &lt;2A - residência'!AC44</f>
        <v>1.1840942562592047</v>
      </c>
      <c r="E44" s="5">
        <f>'CV Rotina &lt;2A - residência'!M44</f>
        <v>1.1840942562592047</v>
      </c>
      <c r="F44" s="5">
        <f>'CV Rotina &lt;2A - residência'!O44</f>
        <v>1.2017673048600883</v>
      </c>
      <c r="G44" s="5">
        <f>'CV Rotina &lt;2A - residência'!Q44</f>
        <v>1.2017673048600883</v>
      </c>
      <c r="H44" s="5">
        <f>'CV Rotina &lt;2A - residência'!Y44</f>
        <v>1.3608247422680413</v>
      </c>
      <c r="I44" s="5">
        <f>'CV Rotina &lt;2A - residência'!S44</f>
        <v>1.2017673048600883</v>
      </c>
      <c r="J44" s="5">
        <f>'CV Rotina &lt;2A - residência'!U44</f>
        <v>1.1310751104565537</v>
      </c>
      <c r="K44" s="5">
        <f>'CV Rotina &lt;2A - residência'!W44</f>
        <v>1.3078055964653903</v>
      </c>
      <c r="L44" s="5">
        <f>'CV Rotina &lt;2A - residência'!AA44</f>
        <v>1.3254786450662739</v>
      </c>
      <c r="M44" s="4">
        <f t="shared" si="4"/>
        <v>2</v>
      </c>
      <c r="N44" s="4">
        <f t="shared" si="1"/>
        <v>8</v>
      </c>
      <c r="O44" s="4">
        <f t="shared" si="2"/>
        <v>10</v>
      </c>
      <c r="P44" s="4">
        <f t="shared" si="3"/>
        <v>4</v>
      </c>
    </row>
    <row r="45" spans="1:16">
      <c r="A45" s="4" t="s">
        <v>47</v>
      </c>
      <c r="B45" s="4" t="s">
        <v>90</v>
      </c>
      <c r="C45" s="5">
        <f>'CV Rotina &lt;2A - residência'!K45</f>
        <v>1.081539465101109</v>
      </c>
      <c r="D45" s="5">
        <f>'CV Rotina &lt;2A - residência'!AC45</f>
        <v>0.98434442270058709</v>
      </c>
      <c r="E45" s="5">
        <f>'CV Rotina &lt;2A - residência'!M45</f>
        <v>0.93150684931506844</v>
      </c>
      <c r="F45" s="5">
        <f>'CV Rotina &lt;2A - residência'!O45</f>
        <v>0.88714938030006518</v>
      </c>
      <c r="G45" s="5">
        <f>'CV Rotina &lt;2A - residência'!Q45</f>
        <v>0.90019569471624261</v>
      </c>
      <c r="H45" s="5">
        <f>'CV Rotina &lt;2A - residência'!Y45</f>
        <v>0.90150032615786035</v>
      </c>
      <c r="I45" s="5">
        <f>'CV Rotina &lt;2A - residência'!S45</f>
        <v>0.91650358773646445</v>
      </c>
      <c r="J45" s="5">
        <f>'CV Rotina &lt;2A - residência'!U45</f>
        <v>0.70384866275277236</v>
      </c>
      <c r="K45" s="5">
        <f>'CV Rotina &lt;2A - residência'!W45</f>
        <v>0.84735812133072408</v>
      </c>
      <c r="L45" s="5">
        <f>'CV Rotina &lt;2A - residência'!AA45</f>
        <v>0.87214611872146119</v>
      </c>
      <c r="M45" s="4">
        <f t="shared" si="4"/>
        <v>2</v>
      </c>
      <c r="N45" s="4">
        <f t="shared" si="1"/>
        <v>0</v>
      </c>
      <c r="O45" s="4">
        <f t="shared" si="2"/>
        <v>2</v>
      </c>
      <c r="P45" s="4">
        <f t="shared" si="3"/>
        <v>0</v>
      </c>
    </row>
    <row r="46" spans="1:16">
      <c r="A46" s="4" t="s">
        <v>47</v>
      </c>
      <c r="B46" s="4" t="s">
        <v>91</v>
      </c>
      <c r="C46" s="5">
        <f>'CV Rotina &lt;2A - residência'!K46</f>
        <v>1.3043478260869565</v>
      </c>
      <c r="D46" s="5">
        <f>'CV Rotina &lt;2A - residência'!AC46</f>
        <v>1.1801242236024845</v>
      </c>
      <c r="E46" s="5">
        <f>'CV Rotina &lt;2A - residência'!M46</f>
        <v>1.1801242236024845</v>
      </c>
      <c r="F46" s="5">
        <f>'CV Rotina &lt;2A - residência'!O46</f>
        <v>0.96894409937888204</v>
      </c>
      <c r="G46" s="5">
        <f>'CV Rotina &lt;2A - residência'!Q46</f>
        <v>0.98136645962732916</v>
      </c>
      <c r="H46" s="5">
        <f>'CV Rotina &lt;2A - residência'!Y46</f>
        <v>0.84472049689440998</v>
      </c>
      <c r="I46" s="5">
        <f>'CV Rotina &lt;2A - residência'!S46</f>
        <v>0.99378881987577639</v>
      </c>
      <c r="J46" s="5">
        <f>'CV Rotina &lt;2A - residência'!U46</f>
        <v>0.94409937888198758</v>
      </c>
      <c r="K46" s="5">
        <f>'CV Rotina &lt;2A - residência'!W46</f>
        <v>0.80745341614906829</v>
      </c>
      <c r="L46" s="5">
        <f>'CV Rotina &lt;2A - residência'!AA46</f>
        <v>0.80745341614906829</v>
      </c>
      <c r="M46" s="4">
        <f t="shared" si="4"/>
        <v>2</v>
      </c>
      <c r="N46" s="4">
        <f t="shared" si="1"/>
        <v>4</v>
      </c>
      <c r="O46" s="4">
        <f t="shared" si="2"/>
        <v>6</v>
      </c>
      <c r="P46" s="4">
        <f t="shared" si="3"/>
        <v>3</v>
      </c>
    </row>
    <row r="47" spans="1:16">
      <c r="A47" s="4" t="s">
        <v>49</v>
      </c>
      <c r="B47" s="4" t="s">
        <v>92</v>
      </c>
      <c r="C47" s="5">
        <f>'CV Rotina &lt;2A - residência'!K47</f>
        <v>0.96108460959076081</v>
      </c>
      <c r="D47" s="5">
        <f>'CV Rotina &lt;2A - residência'!AC47</f>
        <v>0.9851870449409994</v>
      </c>
      <c r="E47" s="5">
        <f>'CV Rotina &lt;2A - residência'!M47</f>
        <v>0.95204619633442145</v>
      </c>
      <c r="F47" s="5">
        <f>'CV Rotina &lt;2A - residência'!O47</f>
        <v>0.96409741400954063</v>
      </c>
      <c r="G47" s="5">
        <f>'CV Rotina &lt;2A - residência'!Q47</f>
        <v>0.96711021842832046</v>
      </c>
      <c r="H47" s="5">
        <f>'CV Rotina &lt;2A - residência'!Y47</f>
        <v>0.87070047702736642</v>
      </c>
      <c r="I47" s="5">
        <f>'CV Rotina &lt;2A - residência'!S47</f>
        <v>0.94903339191564162</v>
      </c>
      <c r="J47" s="5">
        <f>'CV Rotina &lt;2A - residência'!U47</f>
        <v>0.56640723073060517</v>
      </c>
      <c r="K47" s="5">
        <f>'CV Rotina &lt;2A - residência'!W47</f>
        <v>0.92794376098418285</v>
      </c>
      <c r="L47" s="5">
        <f>'CV Rotina &lt;2A - residência'!AA47</f>
        <v>0.87672608586492606</v>
      </c>
      <c r="M47" s="4">
        <f t="shared" si="4"/>
        <v>2</v>
      </c>
      <c r="N47" s="4">
        <f t="shared" si="1"/>
        <v>3</v>
      </c>
      <c r="O47" s="4">
        <f t="shared" si="2"/>
        <v>5</v>
      </c>
      <c r="P47" s="4">
        <f t="shared" si="3"/>
        <v>3</v>
      </c>
    </row>
    <row r="48" spans="1:16">
      <c r="A48" s="4" t="s">
        <v>40</v>
      </c>
      <c r="B48" s="4" t="s">
        <v>93</v>
      </c>
      <c r="C48" s="5">
        <f>'CV Rotina &lt;2A - residência'!K48</f>
        <v>0.80928208846990568</v>
      </c>
      <c r="D48" s="5">
        <f>'CV Rotina &lt;2A - residência'!AC48</f>
        <v>0.98332124728063808</v>
      </c>
      <c r="E48" s="5">
        <f>'CV Rotina &lt;2A - residência'!M48</f>
        <v>1.0007251631617113</v>
      </c>
      <c r="F48" s="5">
        <f>'CV Rotina &lt;2A - residência'!O48</f>
        <v>0.88759970993473525</v>
      </c>
      <c r="G48" s="5">
        <f>'CV Rotina &lt;2A - residência'!Q48</f>
        <v>0.87889775199419862</v>
      </c>
      <c r="H48" s="5">
        <f>'CV Rotina &lt;2A - residência'!Y48</f>
        <v>0.99202320522117471</v>
      </c>
      <c r="I48" s="5">
        <f>'CV Rotina &lt;2A - residência'!S48</f>
        <v>0.93981145757795503</v>
      </c>
      <c r="J48" s="5">
        <f>'CV Rotina &lt;2A - residência'!U48</f>
        <v>0.78317621464829579</v>
      </c>
      <c r="K48" s="5">
        <f>'CV Rotina &lt;2A - residência'!W48</f>
        <v>0.86149383611312547</v>
      </c>
      <c r="L48" s="5">
        <f>'CV Rotina &lt;2A - residência'!AA48</f>
        <v>0.87889775199419862</v>
      </c>
      <c r="M48" s="4">
        <f t="shared" si="4"/>
        <v>1</v>
      </c>
      <c r="N48" s="4">
        <f t="shared" si="1"/>
        <v>2</v>
      </c>
      <c r="O48" s="4">
        <f t="shared" si="2"/>
        <v>3</v>
      </c>
      <c r="P48" s="4">
        <f t="shared" si="3"/>
        <v>2</v>
      </c>
    </row>
    <row r="49" spans="1:16">
      <c r="A49" s="4" t="s">
        <v>47</v>
      </c>
      <c r="B49" s="4" t="s">
        <v>94</v>
      </c>
      <c r="C49" s="5">
        <f>'CV Rotina &lt;2A - residência'!K49</f>
        <v>0.96945812807881759</v>
      </c>
      <c r="D49" s="5">
        <f>'CV Rotina &lt;2A - residência'!AC49</f>
        <v>1.0995073891625615</v>
      </c>
      <c r="E49" s="5">
        <f>'CV Rotina &lt;2A - residência'!M49</f>
        <v>1.0876847290640392</v>
      </c>
      <c r="F49" s="5">
        <f>'CV Rotina &lt;2A - residência'!O49</f>
        <v>1.0285714285714285</v>
      </c>
      <c r="G49" s="5">
        <f>'CV Rotina &lt;2A - residência'!Q49</f>
        <v>1.0522167487684728</v>
      </c>
      <c r="H49" s="5">
        <f>'CV Rotina &lt;2A - residência'!Y49</f>
        <v>1.1940886699507387</v>
      </c>
      <c r="I49" s="5">
        <f>'CV Rotina &lt;2A - residência'!S49</f>
        <v>1.0285714285714285</v>
      </c>
      <c r="J49" s="5">
        <f>'CV Rotina &lt;2A - residência'!U49</f>
        <v>1.1349753694581279</v>
      </c>
      <c r="K49" s="5">
        <f>'CV Rotina &lt;2A - residência'!W49</f>
        <v>1.205911330049261</v>
      </c>
      <c r="L49" s="5">
        <f>'CV Rotina &lt;2A - residência'!AA49</f>
        <v>1.1467980295566502</v>
      </c>
      <c r="M49" s="4">
        <f t="shared" si="4"/>
        <v>2</v>
      </c>
      <c r="N49" s="4">
        <f t="shared" si="1"/>
        <v>8</v>
      </c>
      <c r="O49" s="4">
        <f t="shared" si="2"/>
        <v>10</v>
      </c>
      <c r="P49" s="4">
        <f t="shared" si="3"/>
        <v>4</v>
      </c>
    </row>
    <row r="50" spans="1:16">
      <c r="A50" s="4" t="s">
        <v>49</v>
      </c>
      <c r="B50" s="4" t="s">
        <v>95</v>
      </c>
      <c r="C50" s="5">
        <f>'CV Rotina &lt;2A - residência'!K50</f>
        <v>0.97402597402597402</v>
      </c>
      <c r="D50" s="5">
        <f>'CV Rotina &lt;2A - residência'!AC50</f>
        <v>0.81818181818181823</v>
      </c>
      <c r="E50" s="5">
        <f>'CV Rotina &lt;2A - residência'!M50</f>
        <v>0.77922077922077926</v>
      </c>
      <c r="F50" s="5">
        <f>'CV Rotina &lt;2A - residência'!O50</f>
        <v>0.86363636363636365</v>
      </c>
      <c r="G50" s="5">
        <f>'CV Rotina &lt;2A - residência'!Q50</f>
        <v>0.86363636363636365</v>
      </c>
      <c r="H50" s="5">
        <f>'CV Rotina &lt;2A - residência'!Y50</f>
        <v>1.1818181818181819</v>
      </c>
      <c r="I50" s="5">
        <f>'CV Rotina &lt;2A - residência'!S50</f>
        <v>0.86363636363636365</v>
      </c>
      <c r="J50" s="5">
        <f>'CV Rotina &lt;2A - residência'!U50</f>
        <v>0.81818181818181823</v>
      </c>
      <c r="K50" s="5">
        <f>'CV Rotina &lt;2A - residência'!W50</f>
        <v>1.051948051948052</v>
      </c>
      <c r="L50" s="5">
        <f>'CV Rotina &lt;2A - residência'!AA50</f>
        <v>1.025974025974026</v>
      </c>
      <c r="M50" s="4">
        <f t="shared" si="4"/>
        <v>1</v>
      </c>
      <c r="N50" s="4">
        <f t="shared" si="1"/>
        <v>3</v>
      </c>
      <c r="O50" s="4">
        <f t="shared" si="2"/>
        <v>4</v>
      </c>
      <c r="P50" s="4">
        <f t="shared" si="3"/>
        <v>1</v>
      </c>
    </row>
    <row r="51" spans="1:16">
      <c r="A51" s="4" t="s">
        <v>43</v>
      </c>
      <c r="B51" s="4" t="s">
        <v>96</v>
      </c>
      <c r="C51" s="5">
        <f>'CV Rotina &lt;2A - residência'!K51</f>
        <v>0.9424860853432282</v>
      </c>
      <c r="D51" s="5">
        <f>'CV Rotina &lt;2A - residência'!AC51</f>
        <v>1.1428571428571428</v>
      </c>
      <c r="E51" s="5">
        <f>'CV Rotina &lt;2A - residência'!M51</f>
        <v>1.1131725417439704</v>
      </c>
      <c r="F51" s="5">
        <f>'CV Rotina &lt;2A - residência'!O51</f>
        <v>1.1873840445269017</v>
      </c>
      <c r="G51" s="5">
        <f>'CV Rotina &lt;2A - residência'!Q51</f>
        <v>1.1725417439703154</v>
      </c>
      <c r="H51" s="5">
        <f>'CV Rotina &lt;2A - residência'!Y51</f>
        <v>0.98701298701298701</v>
      </c>
      <c r="I51" s="5">
        <f>'CV Rotina &lt;2A - residência'!S51</f>
        <v>1.1576994434137291</v>
      </c>
      <c r="J51" s="5">
        <f>'CV Rotina &lt;2A - residência'!U51</f>
        <v>0.9573283858998145</v>
      </c>
      <c r="K51" s="5">
        <f>'CV Rotina &lt;2A - residência'!W51</f>
        <v>0.99443413729128016</v>
      </c>
      <c r="L51" s="5">
        <f>'CV Rotina &lt;2A - residência'!AA51</f>
        <v>0.9721706864564007</v>
      </c>
      <c r="M51" s="4">
        <f t="shared" si="4"/>
        <v>2</v>
      </c>
      <c r="N51" s="4">
        <f t="shared" si="1"/>
        <v>8</v>
      </c>
      <c r="O51" s="4">
        <f t="shared" si="2"/>
        <v>10</v>
      </c>
      <c r="P51" s="4">
        <f t="shared" si="3"/>
        <v>4</v>
      </c>
    </row>
    <row r="52" spans="1:16">
      <c r="A52" s="4" t="s">
        <v>43</v>
      </c>
      <c r="B52" s="4" t="s">
        <v>97</v>
      </c>
      <c r="C52" s="5">
        <f>'CV Rotina &lt;2A - residência'!K52</f>
        <v>0.97959183673469397</v>
      </c>
      <c r="D52" s="5">
        <f>'CV Rotina &lt;2A - residência'!AC52</f>
        <v>0.80816326530612259</v>
      </c>
      <c r="E52" s="5">
        <f>'CV Rotina &lt;2A - residência'!M52</f>
        <v>0.8326530612244899</v>
      </c>
      <c r="F52" s="5">
        <f>'CV Rotina &lt;2A - residência'!O52</f>
        <v>0.46530612244897962</v>
      </c>
      <c r="G52" s="5">
        <f>'CV Rotina &lt;2A - residência'!Q52</f>
        <v>0.48979591836734698</v>
      </c>
      <c r="H52" s="5">
        <f>'CV Rotina &lt;2A - residência'!Y52</f>
        <v>0.78367346938775517</v>
      </c>
      <c r="I52" s="5">
        <f>'CV Rotina &lt;2A - residência'!S52</f>
        <v>0.63673469387755111</v>
      </c>
      <c r="J52" s="5">
        <f>'CV Rotina &lt;2A - residência'!U52</f>
        <v>0.48979591836734698</v>
      </c>
      <c r="K52" s="5">
        <f>'CV Rotina &lt;2A - residência'!W52</f>
        <v>0.85714285714285721</v>
      </c>
      <c r="L52" s="5">
        <f>'CV Rotina &lt;2A - residência'!AA52</f>
        <v>0.88163265306122462</v>
      </c>
      <c r="M52" s="4">
        <f t="shared" si="4"/>
        <v>1</v>
      </c>
      <c r="N52" s="4">
        <f t="shared" si="1"/>
        <v>0</v>
      </c>
      <c r="O52" s="4">
        <f t="shared" si="2"/>
        <v>1</v>
      </c>
      <c r="P52" s="4">
        <f t="shared" si="3"/>
        <v>0</v>
      </c>
    </row>
    <row r="53" spans="1:16">
      <c r="A53" s="4" t="s">
        <v>49</v>
      </c>
      <c r="B53" s="4" t="s">
        <v>98</v>
      </c>
      <c r="C53" s="5">
        <f>'CV Rotina &lt;2A - residência'!K53</f>
        <v>1.0645792563600782</v>
      </c>
      <c r="D53" s="5">
        <f>'CV Rotina &lt;2A - residência'!AC53</f>
        <v>1.197651663405088</v>
      </c>
      <c r="E53" s="5">
        <f>'CV Rotina &lt;2A - residência'!M53</f>
        <v>1.1037181996086105</v>
      </c>
      <c r="F53" s="5">
        <f>'CV Rotina &lt;2A - residência'!O53</f>
        <v>1.283757338551859</v>
      </c>
      <c r="G53" s="5">
        <f>'CV Rotina &lt;2A - residência'!Q53</f>
        <v>1.2289628180039138</v>
      </c>
      <c r="H53" s="5">
        <f>'CV Rotina &lt;2A - residência'!Y53</f>
        <v>1.1506849315068493</v>
      </c>
      <c r="I53" s="5">
        <f>'CV Rotina &lt;2A - residência'!S53</f>
        <v>1.2289628180039138</v>
      </c>
      <c r="J53" s="5">
        <f>'CV Rotina &lt;2A - residência'!U53</f>
        <v>1.1193737769080234</v>
      </c>
      <c r="K53" s="5">
        <f>'CV Rotina &lt;2A - residência'!W53</f>
        <v>1.1037181996086105</v>
      </c>
      <c r="L53" s="5">
        <f>'CV Rotina &lt;2A - residência'!AA53</f>
        <v>1.4403131115459882</v>
      </c>
      <c r="M53" s="4">
        <f t="shared" si="4"/>
        <v>2</v>
      </c>
      <c r="N53" s="4">
        <f t="shared" si="1"/>
        <v>8</v>
      </c>
      <c r="O53" s="4">
        <f t="shared" si="2"/>
        <v>10</v>
      </c>
      <c r="P53" s="4">
        <f t="shared" si="3"/>
        <v>4</v>
      </c>
    </row>
    <row r="54" spans="1:16">
      <c r="A54" s="4" t="s">
        <v>49</v>
      </c>
      <c r="B54" s="4" t="s">
        <v>99</v>
      </c>
      <c r="C54" s="5">
        <f>'CV Rotina &lt;2A - residência'!K54</f>
        <v>0.98128078817733977</v>
      </c>
      <c r="D54" s="5">
        <f>'CV Rotina &lt;2A - residência'!AC54</f>
        <v>0.99310344827586194</v>
      </c>
      <c r="E54" s="5">
        <f>'CV Rotina &lt;2A - residência'!M54</f>
        <v>0.922167487684729</v>
      </c>
      <c r="F54" s="5">
        <f>'CV Rotina &lt;2A - residência'!O54</f>
        <v>0.95763546798029542</v>
      </c>
      <c r="G54" s="5">
        <f>'CV Rotina &lt;2A - residência'!Q54</f>
        <v>0.96945812807881759</v>
      </c>
      <c r="H54" s="5">
        <f>'CV Rotina &lt;2A - residência'!Y54</f>
        <v>1.2295566502463053</v>
      </c>
      <c r="I54" s="5">
        <f>'CV Rotina &lt;2A - residência'!S54</f>
        <v>0.99310344827586194</v>
      </c>
      <c r="J54" s="5">
        <f>'CV Rotina &lt;2A - residência'!U54</f>
        <v>0.95763546798029542</v>
      </c>
      <c r="K54" s="5">
        <f>'CV Rotina &lt;2A - residência'!W54</f>
        <v>1.0167487684729062</v>
      </c>
      <c r="L54" s="5">
        <f>'CV Rotina &lt;2A - residência'!AA54</f>
        <v>1.0640394088669949</v>
      </c>
      <c r="M54" s="4">
        <f t="shared" si="4"/>
        <v>2</v>
      </c>
      <c r="N54" s="4">
        <f t="shared" si="1"/>
        <v>7</v>
      </c>
      <c r="O54" s="4">
        <f t="shared" si="2"/>
        <v>9</v>
      </c>
      <c r="P54" s="4">
        <f t="shared" si="3"/>
        <v>3</v>
      </c>
    </row>
    <row r="55" spans="1:16">
      <c r="A55" s="4" t="s">
        <v>43</v>
      </c>
      <c r="B55" s="4" t="s">
        <v>100</v>
      </c>
      <c r="C55" s="5">
        <f>'CV Rotina &lt;2A - residência'!K55</f>
        <v>1.0493506493506493</v>
      </c>
      <c r="D55" s="5">
        <f>'CV Rotina &lt;2A - residência'!AC55</f>
        <v>1.0181818181818181</v>
      </c>
      <c r="E55" s="5">
        <f>'CV Rotina &lt;2A - residência'!M55</f>
        <v>1.0103896103896104</v>
      </c>
      <c r="F55" s="5">
        <f>'CV Rotina &lt;2A - residência'!O55</f>
        <v>1.0025974025974025</v>
      </c>
      <c r="G55" s="5">
        <f>'CV Rotina &lt;2A - residência'!Q55</f>
        <v>1.0155844155844156</v>
      </c>
      <c r="H55" s="5">
        <f>'CV Rotina &lt;2A - residência'!Y55</f>
        <v>1.0779220779220779</v>
      </c>
      <c r="I55" s="5">
        <f>'CV Rotina &lt;2A - residência'!S55</f>
        <v>0.9974025974025974</v>
      </c>
      <c r="J55" s="5">
        <f>'CV Rotina &lt;2A - residência'!U55</f>
        <v>0.85974025974025969</v>
      </c>
      <c r="K55" s="5">
        <f>'CV Rotina &lt;2A - residência'!W55</f>
        <v>0.9974025974025974</v>
      </c>
      <c r="L55" s="5">
        <f>'CV Rotina &lt;2A - residência'!AA55</f>
        <v>1.0649350649350648</v>
      </c>
      <c r="M55" s="4">
        <f t="shared" si="4"/>
        <v>2</v>
      </c>
      <c r="N55" s="4">
        <f t="shared" si="1"/>
        <v>7</v>
      </c>
      <c r="O55" s="4">
        <f t="shared" si="2"/>
        <v>9</v>
      </c>
      <c r="P55" s="4">
        <f t="shared" si="3"/>
        <v>4</v>
      </c>
    </row>
    <row r="56" spans="1:16">
      <c r="A56" s="4" t="s">
        <v>47</v>
      </c>
      <c r="B56" s="4" t="s">
        <v>101</v>
      </c>
      <c r="C56" s="5">
        <f>'CV Rotina &lt;2A - residência'!K56</f>
        <v>1.0285714285714285</v>
      </c>
      <c r="D56" s="5">
        <f>'CV Rotina &lt;2A - residência'!AC56</f>
        <v>0.96857142857142853</v>
      </c>
      <c r="E56" s="5">
        <f>'CV Rotina &lt;2A - residência'!M56</f>
        <v>0.9514285714285714</v>
      </c>
      <c r="F56" s="5">
        <f>'CV Rotina &lt;2A - residência'!O56</f>
        <v>0.93428571428571427</v>
      </c>
      <c r="G56" s="5">
        <f>'CV Rotina &lt;2A - residência'!Q56</f>
        <v>0.94285714285714284</v>
      </c>
      <c r="H56" s="5">
        <f>'CV Rotina &lt;2A - residência'!Y56</f>
        <v>1.1314285714285715</v>
      </c>
      <c r="I56" s="5">
        <f>'CV Rotina &lt;2A - residência'!S56</f>
        <v>0.96</v>
      </c>
      <c r="J56" s="5">
        <f>'CV Rotina &lt;2A - residência'!U56</f>
        <v>0.99428571428571422</v>
      </c>
      <c r="K56" s="5">
        <f>'CV Rotina &lt;2A - residência'!W56</f>
        <v>1.1142857142857143</v>
      </c>
      <c r="L56" s="5">
        <f>'CV Rotina &lt;2A - residência'!AA56</f>
        <v>1.0971428571428572</v>
      </c>
      <c r="M56" s="4">
        <f t="shared" si="4"/>
        <v>2</v>
      </c>
      <c r="N56" s="4">
        <f t="shared" si="1"/>
        <v>6</v>
      </c>
      <c r="O56" s="4">
        <f t="shared" si="2"/>
        <v>8</v>
      </c>
      <c r="P56" s="4">
        <f t="shared" si="3"/>
        <v>2</v>
      </c>
    </row>
    <row r="57" spans="1:16">
      <c r="A57" s="4" t="s">
        <v>43</v>
      </c>
      <c r="B57" s="4" t="s">
        <v>102</v>
      </c>
      <c r="C57" s="5">
        <f>'CV Rotina &lt;2A - residência'!K57</f>
        <v>0.9773519163763067</v>
      </c>
      <c r="D57" s="5">
        <f>'CV Rotina &lt;2A - residência'!AC57</f>
        <v>0.99303135888501748</v>
      </c>
      <c r="E57" s="5">
        <f>'CV Rotina &lt;2A - residência'!M57</f>
        <v>0.94599303135888513</v>
      </c>
      <c r="F57" s="5">
        <f>'CV Rotina &lt;2A - residência'!O57</f>
        <v>1.0975609756097562</v>
      </c>
      <c r="G57" s="5">
        <f>'CV Rotina &lt;2A - residência'!Q57</f>
        <v>1.0766550522648084</v>
      </c>
      <c r="H57" s="5">
        <f>'CV Rotina &lt;2A - residência'!Y57</f>
        <v>1.1655052264808363</v>
      </c>
      <c r="I57" s="5">
        <f>'CV Rotina &lt;2A - residência'!S57</f>
        <v>1.0766550522648084</v>
      </c>
      <c r="J57" s="5">
        <f>'CV Rotina &lt;2A - residência'!U57</f>
        <v>0.73170731707317083</v>
      </c>
      <c r="K57" s="5">
        <f>'CV Rotina &lt;2A - residência'!W57</f>
        <v>0.85714285714285721</v>
      </c>
      <c r="L57" s="5">
        <f>'CV Rotina &lt;2A - residência'!AA57</f>
        <v>0.86236933797909421</v>
      </c>
      <c r="M57" s="4">
        <f t="shared" si="4"/>
        <v>2</v>
      </c>
      <c r="N57" s="4">
        <f t="shared" si="1"/>
        <v>4</v>
      </c>
      <c r="O57" s="4">
        <f t="shared" si="2"/>
        <v>6</v>
      </c>
      <c r="P57" s="4">
        <f t="shared" si="3"/>
        <v>3</v>
      </c>
    </row>
    <row r="58" spans="1:16">
      <c r="A58" s="4" t="s">
        <v>43</v>
      </c>
      <c r="B58" s="4" t="s">
        <v>103</v>
      </c>
      <c r="C58" s="5">
        <f>'CV Rotina &lt;2A - residência'!K58</f>
        <v>0.99047619047619051</v>
      </c>
      <c r="D58" s="5">
        <f>'CV Rotina &lt;2A - residência'!AC58</f>
        <v>1.0993197278911564</v>
      </c>
      <c r="E58" s="5">
        <f>'CV Rotina &lt;2A - residência'!M58</f>
        <v>1.0448979591836736</v>
      </c>
      <c r="F58" s="5">
        <f>'CV Rotina &lt;2A - residência'!O58</f>
        <v>1.0993197278911564</v>
      </c>
      <c r="G58" s="5">
        <f>'CV Rotina &lt;2A - residência'!Q58</f>
        <v>1.0993197278911564</v>
      </c>
      <c r="H58" s="5">
        <f>'CV Rotina &lt;2A - residência'!Y58</f>
        <v>1.1863945578231292</v>
      </c>
      <c r="I58" s="5">
        <f>'CV Rotina &lt;2A - residência'!S58</f>
        <v>1.0993197278911564</v>
      </c>
      <c r="J58" s="5">
        <f>'CV Rotina &lt;2A - residência'!U58</f>
        <v>0.90340136054421771</v>
      </c>
      <c r="K58" s="5">
        <f>'CV Rotina &lt;2A - residência'!W58</f>
        <v>1.0068027210884354</v>
      </c>
      <c r="L58" s="5">
        <f>'CV Rotina &lt;2A - residência'!AA58</f>
        <v>0.89795918367346939</v>
      </c>
      <c r="M58" s="4">
        <f t="shared" si="4"/>
        <v>2</v>
      </c>
      <c r="N58" s="4">
        <f t="shared" si="1"/>
        <v>6</v>
      </c>
      <c r="O58" s="4">
        <f t="shared" si="2"/>
        <v>8</v>
      </c>
      <c r="P58" s="4">
        <f t="shared" si="3"/>
        <v>4</v>
      </c>
    </row>
    <row r="59" spans="1:16">
      <c r="A59" s="4" t="s">
        <v>49</v>
      </c>
      <c r="B59" s="4" t="s">
        <v>104</v>
      </c>
      <c r="C59" s="5">
        <f>'CV Rotina &lt;2A - residência'!K59</f>
        <v>0.90102389078498279</v>
      </c>
      <c r="D59" s="5">
        <f>'CV Rotina &lt;2A - residência'!AC59</f>
        <v>0.81911262798634799</v>
      </c>
      <c r="E59" s="5">
        <f>'CV Rotina &lt;2A - residência'!M59</f>
        <v>0.8249634324719648</v>
      </c>
      <c r="F59" s="5">
        <f>'CV Rotina &lt;2A - residência'!O59</f>
        <v>0.83666504144319831</v>
      </c>
      <c r="G59" s="5">
        <f>'CV Rotina &lt;2A - residência'!Q59</f>
        <v>0.83666504144319831</v>
      </c>
      <c r="H59" s="5">
        <f>'CV Rotina &lt;2A - residência'!Y59</f>
        <v>1.0297415894685518</v>
      </c>
      <c r="I59" s="5">
        <f>'CV Rotina &lt;2A - residência'!S59</f>
        <v>0.86006825938566545</v>
      </c>
      <c r="J59" s="5">
        <f>'CV Rotina &lt;2A - residência'!U59</f>
        <v>0.6786933203315455</v>
      </c>
      <c r="K59" s="5">
        <f>'CV Rotina &lt;2A - residência'!W59</f>
        <v>1.0414431984397854</v>
      </c>
      <c r="L59" s="5">
        <f>'CV Rotina &lt;2A - residência'!AA59</f>
        <v>1.0180399804973184</v>
      </c>
      <c r="M59" s="4">
        <f t="shared" si="4"/>
        <v>1</v>
      </c>
      <c r="N59" s="4">
        <f t="shared" si="1"/>
        <v>3</v>
      </c>
      <c r="O59" s="4">
        <f t="shared" si="2"/>
        <v>4</v>
      </c>
      <c r="P59" s="4">
        <f t="shared" si="3"/>
        <v>1</v>
      </c>
    </row>
    <row r="60" spans="1:16">
      <c r="A60" s="4" t="s">
        <v>43</v>
      </c>
      <c r="B60" s="4" t="s">
        <v>105</v>
      </c>
      <c r="C60" s="5">
        <f>'CV Rotina &lt;2A - residência'!K60</f>
        <v>1.1428571428571428</v>
      </c>
      <c r="D60" s="5">
        <f>'CV Rotina &lt;2A - residência'!AC60</f>
        <v>1.1005291005291005</v>
      </c>
      <c r="E60" s="5">
        <f>'CV Rotina &lt;2A - residência'!M60</f>
        <v>1.1005291005291005</v>
      </c>
      <c r="F60" s="5">
        <f>'CV Rotina &lt;2A - residência'!O60</f>
        <v>1.0582010582010581</v>
      </c>
      <c r="G60" s="5">
        <f>'CV Rotina &lt;2A - residência'!Q60</f>
        <v>1.0582010582010581</v>
      </c>
      <c r="H60" s="5">
        <f>'CV Rotina &lt;2A - residência'!Y60</f>
        <v>0.95238095238095233</v>
      </c>
      <c r="I60" s="5">
        <f>'CV Rotina &lt;2A - residência'!S60</f>
        <v>1.1005291005291005</v>
      </c>
      <c r="J60" s="5">
        <f>'CV Rotina &lt;2A - residência'!U60</f>
        <v>0.91005291005291</v>
      </c>
      <c r="K60" s="5">
        <f>'CV Rotina &lt;2A - residência'!W60</f>
        <v>0.95238095238095233</v>
      </c>
      <c r="L60" s="5">
        <f>'CV Rotina &lt;2A - residência'!AA60</f>
        <v>0.97354497354497349</v>
      </c>
      <c r="M60" s="4">
        <f t="shared" si="4"/>
        <v>2</v>
      </c>
      <c r="N60" s="4">
        <f t="shared" si="1"/>
        <v>7</v>
      </c>
      <c r="O60" s="4">
        <f t="shared" si="2"/>
        <v>9</v>
      </c>
      <c r="P60" s="4">
        <f t="shared" si="3"/>
        <v>4</v>
      </c>
    </row>
    <row r="61" spans="1:16">
      <c r="A61" s="4" t="s">
        <v>49</v>
      </c>
      <c r="B61" s="4" t="s">
        <v>106</v>
      </c>
      <c r="C61" s="5">
        <f>'CV Rotina &lt;2A - residência'!K61</f>
        <v>0.84081632653061222</v>
      </c>
      <c r="D61" s="5">
        <f>'CV Rotina &lt;2A - residência'!AC61</f>
        <v>0.93877551020408168</v>
      </c>
      <c r="E61" s="5">
        <f>'CV Rotina &lt;2A - residência'!M61</f>
        <v>0.90612244897959182</v>
      </c>
      <c r="F61" s="5">
        <f>'CV Rotina &lt;2A - residência'!O61</f>
        <v>0.84897959183673466</v>
      </c>
      <c r="G61" s="5">
        <f>'CV Rotina &lt;2A - residência'!Q61</f>
        <v>0.86530612244897964</v>
      </c>
      <c r="H61" s="5">
        <f>'CV Rotina &lt;2A - residência'!Y61</f>
        <v>1.1020408163265305</v>
      </c>
      <c r="I61" s="5">
        <f>'CV Rotina &lt;2A - residência'!S61</f>
        <v>0.87346938775510208</v>
      </c>
      <c r="J61" s="5">
        <f>'CV Rotina &lt;2A - residência'!U61</f>
        <v>0.77551020408163263</v>
      </c>
      <c r="K61" s="5">
        <f>'CV Rotina &lt;2A - residência'!W61</f>
        <v>1.0040816326530613</v>
      </c>
      <c r="L61" s="5">
        <f>'CV Rotina &lt;2A - residência'!AA61</f>
        <v>1.0448979591836736</v>
      </c>
      <c r="M61" s="4">
        <f t="shared" si="4"/>
        <v>1</v>
      </c>
      <c r="N61" s="4">
        <f t="shared" si="1"/>
        <v>3</v>
      </c>
      <c r="O61" s="4">
        <f t="shared" si="2"/>
        <v>4</v>
      </c>
      <c r="P61" s="4">
        <f t="shared" si="3"/>
        <v>1</v>
      </c>
    </row>
    <row r="62" spans="1:16">
      <c r="A62" s="4" t="s">
        <v>47</v>
      </c>
      <c r="B62" s="4" t="s">
        <v>107</v>
      </c>
      <c r="C62" s="5">
        <f>'CV Rotina &lt;2A - residência'!K62</f>
        <v>0.94483734087694482</v>
      </c>
      <c r="D62" s="5">
        <f>'CV Rotina &lt;2A - residência'!AC62</f>
        <v>0.92786421499292782</v>
      </c>
      <c r="E62" s="5">
        <f>'CV Rotina &lt;2A - residência'!M62</f>
        <v>0.91654879773691655</v>
      </c>
      <c r="F62" s="5">
        <f>'CV Rotina &lt;2A - residência'!O62</f>
        <v>0.96746817538896746</v>
      </c>
      <c r="G62" s="5">
        <f>'CV Rotina &lt;2A - residência'!Q62</f>
        <v>0.97312588401697309</v>
      </c>
      <c r="H62" s="5">
        <f>'CV Rotina &lt;2A - residência'!Y62</f>
        <v>0.98444130127298446</v>
      </c>
      <c r="I62" s="5">
        <f>'CV Rotina &lt;2A - residência'!S62</f>
        <v>0.93917963224893919</v>
      </c>
      <c r="J62" s="5">
        <f>'CV Rotina &lt;2A - residência'!U62</f>
        <v>0.85431400282885428</v>
      </c>
      <c r="K62" s="5">
        <f>'CV Rotina &lt;2A - residência'!W62</f>
        <v>0.99009900990099009</v>
      </c>
      <c r="L62" s="5">
        <f>'CV Rotina &lt;2A - residência'!AA62</f>
        <v>1.2277227722772277</v>
      </c>
      <c r="M62" s="4">
        <f t="shared" si="4"/>
        <v>2</v>
      </c>
      <c r="N62" s="4">
        <f t="shared" si="1"/>
        <v>5</v>
      </c>
      <c r="O62" s="4">
        <f t="shared" si="2"/>
        <v>7</v>
      </c>
      <c r="P62" s="4">
        <f t="shared" si="3"/>
        <v>3</v>
      </c>
    </row>
    <row r="63" spans="1:16">
      <c r="A63" s="4" t="s">
        <v>49</v>
      </c>
      <c r="B63" s="4" t="s">
        <v>108</v>
      </c>
      <c r="C63" s="5">
        <f>'CV Rotina &lt;2A - residência'!K63</f>
        <v>1.0984743411927878</v>
      </c>
      <c r="D63" s="5">
        <f>'CV Rotina &lt;2A - residência'!AC63</f>
        <v>1.2649098474341192</v>
      </c>
      <c r="E63" s="5">
        <f>'CV Rotina &lt;2A - residência'!M63</f>
        <v>1.248266296809986</v>
      </c>
      <c r="F63" s="5">
        <f>'CV Rotina &lt;2A - residência'!O63</f>
        <v>1.0485436893203883</v>
      </c>
      <c r="G63" s="5">
        <f>'CV Rotina &lt;2A - residência'!Q63</f>
        <v>1.0651872399445215</v>
      </c>
      <c r="H63" s="5">
        <f>'CV Rotina &lt;2A - residência'!Y63</f>
        <v>1.1484049930651872</v>
      </c>
      <c r="I63" s="5">
        <f>'CV Rotina &lt;2A - residência'!S63</f>
        <v>1.0651872399445215</v>
      </c>
      <c r="J63" s="5">
        <f>'CV Rotina &lt;2A - residência'!U63</f>
        <v>0.74895977808599168</v>
      </c>
      <c r="K63" s="5">
        <f>'CV Rotina &lt;2A - residência'!W63</f>
        <v>1.1151178918169209</v>
      </c>
      <c r="L63" s="5">
        <f>'CV Rotina &lt;2A - residência'!AA63</f>
        <v>1.0319001386962552</v>
      </c>
      <c r="M63" s="4">
        <f t="shared" si="4"/>
        <v>2</v>
      </c>
      <c r="N63" s="4">
        <f t="shared" si="1"/>
        <v>7</v>
      </c>
      <c r="O63" s="4">
        <f t="shared" si="2"/>
        <v>9</v>
      </c>
      <c r="P63" s="4">
        <f t="shared" si="3"/>
        <v>4</v>
      </c>
    </row>
    <row r="64" spans="1:16">
      <c r="A64" s="4" t="s">
        <v>40</v>
      </c>
      <c r="B64" s="4" t="s">
        <v>109</v>
      </c>
      <c r="C64" s="5">
        <f>'CV Rotina &lt;2A - residência'!K64</f>
        <v>1.2448979591836735</v>
      </c>
      <c r="D64" s="5">
        <f>'CV Rotina &lt;2A - residência'!AC64</f>
        <v>1.0204081632653061</v>
      </c>
      <c r="E64" s="5">
        <f>'CV Rotina &lt;2A - residência'!M64</f>
        <v>1.0204081632653061</v>
      </c>
      <c r="F64" s="5">
        <f>'CV Rotina &lt;2A - residência'!O64</f>
        <v>1.0612244897959184</v>
      </c>
      <c r="G64" s="5">
        <f>'CV Rotina &lt;2A - residência'!Q64</f>
        <v>1.0816326530612246</v>
      </c>
      <c r="H64" s="5">
        <f>'CV Rotina &lt;2A - residência'!Y64</f>
        <v>1.3265306122448979</v>
      </c>
      <c r="I64" s="5">
        <f>'CV Rotina &lt;2A - residência'!S64</f>
        <v>1.0816326530612246</v>
      </c>
      <c r="J64" s="5">
        <f>'CV Rotina &lt;2A - residência'!U64</f>
        <v>1.1428571428571428</v>
      </c>
      <c r="K64" s="5">
        <f>'CV Rotina &lt;2A - residência'!W64</f>
        <v>1.3673469387755102</v>
      </c>
      <c r="L64" s="5">
        <f>'CV Rotina &lt;2A - residência'!AA64</f>
        <v>1.3265306122448979</v>
      </c>
      <c r="M64" s="4">
        <f t="shared" si="4"/>
        <v>2</v>
      </c>
      <c r="N64" s="4">
        <f t="shared" si="1"/>
        <v>8</v>
      </c>
      <c r="O64" s="4">
        <f t="shared" si="2"/>
        <v>10</v>
      </c>
      <c r="P64" s="4">
        <f t="shared" si="3"/>
        <v>4</v>
      </c>
    </row>
    <row r="65" spans="1:16">
      <c r="A65" s="4" t="s">
        <v>40</v>
      </c>
      <c r="B65" s="4" t="s">
        <v>110</v>
      </c>
      <c r="C65" s="5">
        <f>'CV Rotina &lt;2A - residência'!K65</f>
        <v>0.87696118909991749</v>
      </c>
      <c r="D65" s="5">
        <f>'CV Rotina &lt;2A - residência'!AC65</f>
        <v>0.91907514450867056</v>
      </c>
      <c r="E65" s="5">
        <f>'CV Rotina &lt;2A - residência'!M65</f>
        <v>0.89430222956234529</v>
      </c>
      <c r="F65" s="5">
        <f>'CV Rotina &lt;2A - residência'!O65</f>
        <v>0.97853014037985142</v>
      </c>
      <c r="G65" s="5">
        <f>'CV Rotina &lt;2A - residência'!Q65</f>
        <v>0.98100743187448403</v>
      </c>
      <c r="H65" s="5">
        <f>'CV Rotina &lt;2A - residência'!Y65</f>
        <v>0.92650701899256827</v>
      </c>
      <c r="I65" s="5">
        <f>'CV Rotina &lt;2A - residência'!S65</f>
        <v>0.98596201486374901</v>
      </c>
      <c r="J65" s="5">
        <f>'CV Rotina &lt;2A - residência'!U65</f>
        <v>0.87696118909991749</v>
      </c>
      <c r="K65" s="5">
        <f>'CV Rotina &lt;2A - residência'!W65</f>
        <v>0.93393889347646586</v>
      </c>
      <c r="L65" s="5">
        <f>'CV Rotina &lt;2A - residência'!AA65</f>
        <v>0.96118909991742374</v>
      </c>
      <c r="M65" s="4">
        <f t="shared" si="4"/>
        <v>1</v>
      </c>
      <c r="N65" s="4">
        <f t="shared" si="1"/>
        <v>4</v>
      </c>
      <c r="O65" s="4">
        <f t="shared" si="2"/>
        <v>5</v>
      </c>
      <c r="P65" s="4">
        <f t="shared" si="3"/>
        <v>2</v>
      </c>
    </row>
    <row r="66" spans="1:16">
      <c r="A66" s="4" t="s">
        <v>40</v>
      </c>
      <c r="B66" s="4" t="s">
        <v>111</v>
      </c>
      <c r="C66" s="5">
        <f>'CV Rotina &lt;2A - residência'!K66</f>
        <v>1.0204081632653061</v>
      </c>
      <c r="D66" s="5">
        <f>'CV Rotina &lt;2A - residência'!AC66</f>
        <v>0.87463556851311952</v>
      </c>
      <c r="E66" s="5">
        <f>'CV Rotina &lt;2A - residência'!M66</f>
        <v>0.86297376093294464</v>
      </c>
      <c r="F66" s="5">
        <f>'CV Rotina &lt;2A - residência'!O66</f>
        <v>0.80466472303206993</v>
      </c>
      <c r="G66" s="5">
        <f>'CV Rotina &lt;2A - residência'!Q66</f>
        <v>0.80466472303206993</v>
      </c>
      <c r="H66" s="5">
        <f>'CV Rotina &lt;2A - residência'!Y66</f>
        <v>0.96793002915451898</v>
      </c>
      <c r="I66" s="5">
        <f>'CV Rotina &lt;2A - residência'!S66</f>
        <v>0.81049562682215748</v>
      </c>
      <c r="J66" s="5">
        <f>'CV Rotina &lt;2A - residência'!U66</f>
        <v>0.77551020408163263</v>
      </c>
      <c r="K66" s="5">
        <f>'CV Rotina &lt;2A - residência'!W66</f>
        <v>0.91545189504373181</v>
      </c>
      <c r="L66" s="5">
        <f>'CV Rotina &lt;2A - residência'!AA66</f>
        <v>0.88629737609329451</v>
      </c>
      <c r="M66" s="4">
        <f t="shared" si="4"/>
        <v>1</v>
      </c>
      <c r="N66" s="4">
        <f t="shared" si="1"/>
        <v>1</v>
      </c>
      <c r="O66" s="4">
        <f t="shared" si="2"/>
        <v>2</v>
      </c>
      <c r="P66" s="4">
        <f t="shared" si="3"/>
        <v>1</v>
      </c>
    </row>
    <row r="67" spans="1:16">
      <c r="A67" s="4" t="s">
        <v>47</v>
      </c>
      <c r="B67" s="4" t="s">
        <v>112</v>
      </c>
      <c r="C67" s="5">
        <f>'CV Rotina &lt;2A - residência'!K67</f>
        <v>1.2203389830508473</v>
      </c>
      <c r="D67" s="5">
        <f>'CV Rotina &lt;2A - residência'!AC67</f>
        <v>1.0169491525423728</v>
      </c>
      <c r="E67" s="5">
        <f>'CV Rotina &lt;2A - residência'!M67</f>
        <v>0.97336561743341388</v>
      </c>
      <c r="F67" s="5">
        <f>'CV Rotina &lt;2A - residência'!O67</f>
        <v>1.0605326876513315</v>
      </c>
      <c r="G67" s="5">
        <f>'CV Rotina &lt;2A - residência'!Q67</f>
        <v>1.0605326876513315</v>
      </c>
      <c r="H67" s="5">
        <f>'CV Rotina &lt;2A - residência'!Y67</f>
        <v>1.1041162227602903</v>
      </c>
      <c r="I67" s="5">
        <f>'CV Rotina &lt;2A - residência'!S67</f>
        <v>1.0605326876513315</v>
      </c>
      <c r="J67" s="5">
        <f>'CV Rotina &lt;2A - residência'!U67</f>
        <v>0.95883777239709433</v>
      </c>
      <c r="K67" s="5">
        <f>'CV Rotina &lt;2A - residência'!W67</f>
        <v>1.0169491525423728</v>
      </c>
      <c r="L67" s="5">
        <f>'CV Rotina &lt;2A - residência'!AA67</f>
        <v>1.0605326876513315</v>
      </c>
      <c r="M67" s="4">
        <f t="shared" ref="M67:M80" si="5">COUNTIF(C67:D67,"&gt;=0,9")</f>
        <v>2</v>
      </c>
      <c r="N67" s="4">
        <f t="shared" ref="N67:N80" si="6">COUNTIFS(E67:L67,"&gt;=0,95")</f>
        <v>8</v>
      </c>
      <c r="O67" s="4">
        <f t="shared" si="2"/>
        <v>10</v>
      </c>
      <c r="P67" s="4">
        <f t="shared" si="3"/>
        <v>4</v>
      </c>
    </row>
    <row r="68" spans="1:16">
      <c r="A68" s="4" t="s">
        <v>47</v>
      </c>
      <c r="B68" s="4" t="s">
        <v>113</v>
      </c>
      <c r="C68" s="5">
        <f>'CV Rotina &lt;2A - residência'!K68</f>
        <v>1.2227488151658767</v>
      </c>
      <c r="D68" s="5">
        <f>'CV Rotina &lt;2A - residência'!AC68</f>
        <v>1.1740013540961409</v>
      </c>
      <c r="E68" s="5">
        <f>'CV Rotina &lt;2A - residência'!M68</f>
        <v>1.1252538930264049</v>
      </c>
      <c r="F68" s="5">
        <f>'CV Rotina &lt;2A - residência'!O68</f>
        <v>0.93026404874746116</v>
      </c>
      <c r="G68" s="5">
        <f>'CV Rotina &lt;2A - residência'!Q68</f>
        <v>0.94245091401489511</v>
      </c>
      <c r="H68" s="5">
        <f>'CV Rotina &lt;2A - residência'!Y68</f>
        <v>0.82464454976303325</v>
      </c>
      <c r="I68" s="5">
        <f>'CV Rotina &lt;2A - residência'!S68</f>
        <v>0.95463777928232907</v>
      </c>
      <c r="J68" s="5">
        <f>'CV Rotina &lt;2A - residência'!U68</f>
        <v>0.90589031821259314</v>
      </c>
      <c r="K68" s="5">
        <f>'CV Rotina &lt;2A - residência'!W68</f>
        <v>0.7718348002708193</v>
      </c>
      <c r="L68" s="5">
        <f>'CV Rotina &lt;2A - residência'!AA68</f>
        <v>0.84495599187542314</v>
      </c>
      <c r="M68" s="4">
        <f t="shared" si="5"/>
        <v>2</v>
      </c>
      <c r="N68" s="4">
        <f t="shared" si="6"/>
        <v>2</v>
      </c>
      <c r="O68" s="4">
        <f t="shared" ref="O68:O80" si="7">SUM(M68:N68)</f>
        <v>4</v>
      </c>
      <c r="P68" s="4">
        <f t="shared" ref="P68:P80" si="8">COUNTIF(E68:H68,"&gt;=0,95")</f>
        <v>1</v>
      </c>
    </row>
    <row r="69" spans="1:16">
      <c r="A69" s="4" t="s">
        <v>49</v>
      </c>
      <c r="B69" s="4" t="s">
        <v>114</v>
      </c>
      <c r="C69" s="5">
        <f>'CV Rotina &lt;2A - residência'!K69</f>
        <v>1.2938005390835579</v>
      </c>
      <c r="D69" s="5">
        <f>'CV Rotina &lt;2A - residência'!AC69</f>
        <v>1.1159029649595686</v>
      </c>
      <c r="E69" s="5">
        <f>'CV Rotina &lt;2A - residência'!M69</f>
        <v>1.0673854447439353</v>
      </c>
      <c r="F69" s="5">
        <f>'CV Rotina &lt;2A - residência'!O69</f>
        <v>0.95417789757412397</v>
      </c>
      <c r="G69" s="5">
        <f>'CV Rotina &lt;2A - residência'!Q69</f>
        <v>0.95417789757412397</v>
      </c>
      <c r="H69" s="5">
        <f>'CV Rotina &lt;2A - residência'!Y69</f>
        <v>0.97035040431266839</v>
      </c>
      <c r="I69" s="5">
        <f>'CV Rotina &lt;2A - residência'!S69</f>
        <v>0.93800539083557943</v>
      </c>
      <c r="J69" s="5">
        <f>'CV Rotina &lt;2A - residência'!U69</f>
        <v>0.67924528301886788</v>
      </c>
      <c r="K69" s="5">
        <f>'CV Rotina &lt;2A - residência'!W69</f>
        <v>0.67924528301886788</v>
      </c>
      <c r="L69" s="5">
        <f>'CV Rotina &lt;2A - residência'!AA69</f>
        <v>0.6307277628032345</v>
      </c>
      <c r="M69" s="4">
        <f t="shared" si="5"/>
        <v>2</v>
      </c>
      <c r="N69" s="4">
        <f t="shared" si="6"/>
        <v>4</v>
      </c>
      <c r="O69" s="4">
        <f t="shared" si="7"/>
        <v>6</v>
      </c>
      <c r="P69" s="4">
        <f t="shared" si="8"/>
        <v>4</v>
      </c>
    </row>
    <row r="70" spans="1:16">
      <c r="A70" s="4" t="s">
        <v>43</v>
      </c>
      <c r="B70" s="4" t="s">
        <v>115</v>
      </c>
      <c r="C70" s="5">
        <f>'CV Rotina &lt;2A - residência'!K70</f>
        <v>0.96992481203007519</v>
      </c>
      <c r="D70" s="5">
        <f>'CV Rotina &lt;2A - residência'!AC70</f>
        <v>1.0347744360902256</v>
      </c>
      <c r="E70" s="5">
        <f>'CV Rotina &lt;2A - residência'!M70</f>
        <v>1.012218045112782</v>
      </c>
      <c r="F70" s="5">
        <f>'CV Rotina &lt;2A - residência'!O70</f>
        <v>0.91259398496240607</v>
      </c>
      <c r="G70" s="5">
        <f>'CV Rotina &lt;2A - residência'!Q70</f>
        <v>0.91823308270676696</v>
      </c>
      <c r="H70" s="5">
        <f>'CV Rotina &lt;2A - residência'!Y70</f>
        <v>0.91259398496240607</v>
      </c>
      <c r="I70" s="5">
        <f>'CV Rotina &lt;2A - residência'!S70</f>
        <v>0.93890977443609025</v>
      </c>
      <c r="J70" s="5">
        <f>'CV Rotina &lt;2A - residência'!U70</f>
        <v>0.74154135338345861</v>
      </c>
      <c r="K70" s="5">
        <f>'CV Rotina &lt;2A - residência'!W70</f>
        <v>0.82894736842105265</v>
      </c>
      <c r="L70" s="5">
        <f>'CV Rotina &lt;2A - residência'!AA70</f>
        <v>0.74812030075187974</v>
      </c>
      <c r="M70" s="4">
        <f t="shared" si="5"/>
        <v>2</v>
      </c>
      <c r="N70" s="4">
        <f t="shared" si="6"/>
        <v>1</v>
      </c>
      <c r="O70" s="4">
        <f t="shared" si="7"/>
        <v>3</v>
      </c>
      <c r="P70" s="4">
        <f t="shared" si="8"/>
        <v>1</v>
      </c>
    </row>
    <row r="71" spans="1:16">
      <c r="A71" s="4" t="s">
        <v>47</v>
      </c>
      <c r="B71" s="4" t="s">
        <v>116</v>
      </c>
      <c r="C71" s="5">
        <f>'CV Rotina &lt;2A - residência'!K71</f>
        <v>0.89552238805970164</v>
      </c>
      <c r="D71" s="5">
        <f>'CV Rotina &lt;2A - residência'!AC71</f>
        <v>0.90831556503198307</v>
      </c>
      <c r="E71" s="5">
        <f>'CV Rotina &lt;2A - residência'!M71</f>
        <v>0.89552238805970164</v>
      </c>
      <c r="F71" s="5">
        <f>'CV Rotina &lt;2A - residência'!O71</f>
        <v>1.023454157782516</v>
      </c>
      <c r="G71" s="5">
        <f>'CV Rotina &lt;2A - residência'!Q71</f>
        <v>1.0362473347547976</v>
      </c>
      <c r="H71" s="5">
        <f>'CV Rotina &lt;2A - residência'!Y71</f>
        <v>1.023454157782516</v>
      </c>
      <c r="I71" s="5">
        <f>'CV Rotina &lt;2A - residência'!S71</f>
        <v>1.0362473347547976</v>
      </c>
      <c r="J71" s="5">
        <f>'CV Rotina &lt;2A - residência'!U71</f>
        <v>1.0490405117270791</v>
      </c>
      <c r="K71" s="5">
        <f>'CV Rotina &lt;2A - residência'!W71</f>
        <v>1.0874200426439233</v>
      </c>
      <c r="L71" s="5">
        <f>'CV Rotina &lt;2A - residência'!AA71</f>
        <v>1.0106609808102347</v>
      </c>
      <c r="M71" s="4">
        <f t="shared" si="5"/>
        <v>1</v>
      </c>
      <c r="N71" s="4">
        <f t="shared" si="6"/>
        <v>7</v>
      </c>
      <c r="O71" s="4">
        <f t="shared" si="7"/>
        <v>8</v>
      </c>
      <c r="P71" s="4">
        <f t="shared" si="8"/>
        <v>3</v>
      </c>
    </row>
    <row r="72" spans="1:16">
      <c r="A72" s="4" t="s">
        <v>40</v>
      </c>
      <c r="B72" s="4" t="s">
        <v>117</v>
      </c>
      <c r="C72" s="5">
        <f>'CV Rotina &lt;2A - residência'!K72</f>
        <v>0.98524307238845055</v>
      </c>
      <c r="D72" s="5">
        <f>'CV Rotina &lt;2A - residência'!AC72</f>
        <v>0.9410304640384729</v>
      </c>
      <c r="E72" s="5">
        <f>'CV Rotina &lt;2A - residência'!M72</f>
        <v>0.89169850103744508</v>
      </c>
      <c r="F72" s="5">
        <f>'CV Rotina &lt;2A - residência'!O72</f>
        <v>0.86377474839535395</v>
      </c>
      <c r="G72" s="5">
        <f>'CV Rotina &lt;2A - residência'!Q72</f>
        <v>0.86982489480114034</v>
      </c>
      <c r="H72" s="5">
        <f>'CV Rotina &lt;2A - residência'!Y72</f>
        <v>0.88541565669297462</v>
      </c>
      <c r="I72" s="5">
        <f>'CV Rotina &lt;2A - residência'!S72</f>
        <v>0.87238457212666531</v>
      </c>
      <c r="J72" s="5">
        <f>'CV Rotina &lt;2A - residência'!U72</f>
        <v>0.70018809750043642</v>
      </c>
      <c r="K72" s="5">
        <f>'CV Rotina &lt;2A - residência'!W72</f>
        <v>0.8195621400453762</v>
      </c>
      <c r="L72" s="5">
        <f>'CV Rotina &lt;2A - residência'!AA72</f>
        <v>0.76720510384145524</v>
      </c>
      <c r="M72" s="4">
        <f t="shared" si="5"/>
        <v>2</v>
      </c>
      <c r="N72" s="4">
        <f t="shared" si="6"/>
        <v>0</v>
      </c>
      <c r="O72" s="4">
        <f t="shared" si="7"/>
        <v>2</v>
      </c>
      <c r="P72" s="4">
        <f t="shared" si="8"/>
        <v>0</v>
      </c>
    </row>
    <row r="73" spans="1:16">
      <c r="A73" s="4" t="s">
        <v>47</v>
      </c>
      <c r="B73" s="4" t="s">
        <v>118</v>
      </c>
      <c r="C73" s="5">
        <f>'CV Rotina &lt;2A - residência'!K73</f>
        <v>0.61088132357620117</v>
      </c>
      <c r="D73" s="5">
        <f>'CV Rotina &lt;2A - residência'!AC73</f>
        <v>0.79414572064906153</v>
      </c>
      <c r="E73" s="5">
        <f>'CV Rotina &lt;2A - residência'!M73</f>
        <v>0.77887368755965647</v>
      </c>
      <c r="F73" s="5">
        <f>'CV Rotina &lt;2A - residência'!O73</f>
        <v>0.78269169583200771</v>
      </c>
      <c r="G73" s="5">
        <f>'CV Rotina &lt;2A - residência'!Q73</f>
        <v>0.79032771237671029</v>
      </c>
      <c r="H73" s="5">
        <f>'CV Rotina &lt;2A - residência'!Y73</f>
        <v>0.85905186127903288</v>
      </c>
      <c r="I73" s="5">
        <f>'CV Rotina &lt;2A - residência'!S73</f>
        <v>0.79414572064906153</v>
      </c>
      <c r="J73" s="5">
        <f>'CV Rotina &lt;2A - residência'!U73</f>
        <v>0.771237671014954</v>
      </c>
      <c r="K73" s="5">
        <f>'CV Rotina &lt;2A - residência'!W73</f>
        <v>0.83614381164492535</v>
      </c>
      <c r="L73" s="5">
        <f>'CV Rotina &lt;2A - residência'!AA73</f>
        <v>0.86668787782373546</v>
      </c>
      <c r="M73" s="4">
        <f t="shared" si="5"/>
        <v>0</v>
      </c>
      <c r="N73" s="4">
        <f t="shared" si="6"/>
        <v>0</v>
      </c>
      <c r="O73" s="4">
        <f t="shared" si="7"/>
        <v>0</v>
      </c>
      <c r="P73" s="4">
        <f t="shared" si="8"/>
        <v>0</v>
      </c>
    </row>
    <row r="74" spans="1:16">
      <c r="A74" s="4" t="s">
        <v>49</v>
      </c>
      <c r="B74" s="4" t="s">
        <v>119</v>
      </c>
      <c r="C74" s="5">
        <f>'CV Rotina &lt;2A - residência'!K74</f>
        <v>0.97959183673469374</v>
      </c>
      <c r="D74" s="5">
        <f>'CV Rotina &lt;2A - residência'!AC74</f>
        <v>0.96025778732545641</v>
      </c>
      <c r="E74" s="5">
        <f>'CV Rotina &lt;2A - residência'!M74</f>
        <v>0.92803437164339408</v>
      </c>
      <c r="F74" s="5">
        <f>'CV Rotina &lt;2A - residência'!O74</f>
        <v>0.95381310418904397</v>
      </c>
      <c r="G74" s="5">
        <f>'CV Rotina &lt;2A - residência'!Q74</f>
        <v>0.94092373791621897</v>
      </c>
      <c r="H74" s="5">
        <f>'CV Rotina &lt;2A - residência'!Y74</f>
        <v>1.1020408163265305</v>
      </c>
      <c r="I74" s="5">
        <f>'CV Rotina &lt;2A - residência'!S74</f>
        <v>0.96025778732545641</v>
      </c>
      <c r="J74" s="5">
        <f>'CV Rotina &lt;2A - residência'!U74</f>
        <v>0.96670247046186886</v>
      </c>
      <c r="K74" s="5">
        <f>'CV Rotina &lt;2A - residência'!W74</f>
        <v>1.0311493018259934</v>
      </c>
      <c r="L74" s="5">
        <f>'CV Rotina &lt;2A - residência'!AA74</f>
        <v>1.0569280343716432</v>
      </c>
      <c r="M74" s="4">
        <f t="shared" si="5"/>
        <v>2</v>
      </c>
      <c r="N74" s="4">
        <f t="shared" si="6"/>
        <v>6</v>
      </c>
      <c r="O74" s="4">
        <f t="shared" si="7"/>
        <v>8</v>
      </c>
      <c r="P74" s="4">
        <f t="shared" si="8"/>
        <v>2</v>
      </c>
    </row>
    <row r="75" spans="1:16">
      <c r="A75" s="4" t="s">
        <v>40</v>
      </c>
      <c r="B75" s="4" t="s">
        <v>120</v>
      </c>
      <c r="C75" s="5">
        <f>'CV Rotina &lt;2A - residência'!K75</f>
        <v>0.91716686674669867</v>
      </c>
      <c r="D75" s="5">
        <f>'CV Rotina &lt;2A - residência'!AC75</f>
        <v>0.8355342136854742</v>
      </c>
      <c r="E75" s="5">
        <f>'CV Rotina &lt;2A - residência'!M75</f>
        <v>0.83073229291716688</v>
      </c>
      <c r="F75" s="5">
        <f>'CV Rotina &lt;2A - residência'!O75</f>
        <v>0.88355342136854742</v>
      </c>
      <c r="G75" s="5">
        <f>'CV Rotina &lt;2A - residência'!Q75</f>
        <v>0.85474189675870349</v>
      </c>
      <c r="H75" s="5">
        <f>'CV Rotina &lt;2A - residência'!Y75</f>
        <v>1.0660264105642256</v>
      </c>
      <c r="I75" s="5">
        <f>'CV Rotina &lt;2A - residência'!S75</f>
        <v>0.85474189675870349</v>
      </c>
      <c r="J75" s="5">
        <f>'CV Rotina &lt;2A - residência'!U75</f>
        <v>0.96518607442977189</v>
      </c>
      <c r="K75" s="5">
        <f>'CV Rotina &lt;2A - residência'!W75</f>
        <v>1.0612244897959184</v>
      </c>
      <c r="L75" s="5">
        <f>'CV Rotina &lt;2A - residência'!AA75</f>
        <v>1.1092436974789917</v>
      </c>
      <c r="M75" s="4">
        <f t="shared" si="5"/>
        <v>1</v>
      </c>
      <c r="N75" s="4">
        <f t="shared" si="6"/>
        <v>4</v>
      </c>
      <c r="O75" s="4">
        <f t="shared" si="7"/>
        <v>5</v>
      </c>
      <c r="P75" s="4">
        <f t="shared" si="8"/>
        <v>1</v>
      </c>
    </row>
    <row r="76" spans="1:16">
      <c r="A76" s="4" t="s">
        <v>40</v>
      </c>
      <c r="B76" s="4" t="s">
        <v>121</v>
      </c>
      <c r="C76" s="5">
        <f>'CV Rotina &lt;2A - residência'!K76</f>
        <v>0.97205651491365785</v>
      </c>
      <c r="D76" s="5">
        <f>'CV Rotina &lt;2A - residência'!AC76</f>
        <v>0.93626373626373638</v>
      </c>
      <c r="E76" s="5">
        <f>'CV Rotina &lt;2A - residência'!M76</f>
        <v>0.90235478806907388</v>
      </c>
      <c r="F76" s="5">
        <f>'CV Rotina &lt;2A - residência'!O76</f>
        <v>0.84583987441130315</v>
      </c>
      <c r="G76" s="5">
        <f>'CV Rotina &lt;2A - residência'!Q76</f>
        <v>0.85525902668759823</v>
      </c>
      <c r="H76" s="5">
        <f>'CV Rotina &lt;2A - residência'!Y76</f>
        <v>1.0003139717425433</v>
      </c>
      <c r="I76" s="5">
        <f>'CV Rotina &lt;2A - residência'!S76</f>
        <v>0.8665620094191524</v>
      </c>
      <c r="J76" s="5">
        <f>'CV Rotina &lt;2A - residência'!U76</f>
        <v>0.65557299843014138</v>
      </c>
      <c r="K76" s="5">
        <f>'CV Rotina &lt;2A - residência'!W76</f>
        <v>0.88916797488226074</v>
      </c>
      <c r="L76" s="5">
        <f>'CV Rotina &lt;2A - residência'!AA76</f>
        <v>0.9513343799058086</v>
      </c>
      <c r="M76" s="4">
        <f t="shared" si="5"/>
        <v>2</v>
      </c>
      <c r="N76" s="4">
        <f t="shared" si="6"/>
        <v>2</v>
      </c>
      <c r="O76" s="4">
        <f t="shared" si="7"/>
        <v>4</v>
      </c>
      <c r="P76" s="4">
        <f t="shared" si="8"/>
        <v>1</v>
      </c>
    </row>
    <row r="77" spans="1:16">
      <c r="A77" s="4" t="s">
        <v>43</v>
      </c>
      <c r="B77" s="4" t="s">
        <v>122</v>
      </c>
      <c r="C77" s="5">
        <f>'CV Rotina &lt;2A - residência'!K77</f>
        <v>1.2857142857142858</v>
      </c>
      <c r="D77" s="5">
        <f>'CV Rotina &lt;2A - residência'!AC77</f>
        <v>1.1043956043956045</v>
      </c>
      <c r="E77" s="5">
        <f>'CV Rotina &lt;2A - residência'!M77</f>
        <v>1.054945054945055</v>
      </c>
      <c r="F77" s="5">
        <f>'CV Rotina &lt;2A - residência'!O77</f>
        <v>1.087912087912088</v>
      </c>
      <c r="G77" s="5">
        <f>'CV Rotina &lt;2A - residência'!Q77</f>
        <v>1.1043956043956045</v>
      </c>
      <c r="H77" s="5">
        <f>'CV Rotina &lt;2A - residência'!Y77</f>
        <v>1.1868131868131868</v>
      </c>
      <c r="I77" s="5">
        <f>'CV Rotina &lt;2A - residência'!S77</f>
        <v>1.153846153846154</v>
      </c>
      <c r="J77" s="5">
        <f>'CV Rotina &lt;2A - residência'!U77</f>
        <v>1.0054945054945055</v>
      </c>
      <c r="K77" s="5">
        <f>'CV Rotina &lt;2A - residência'!W77</f>
        <v>1.153846153846154</v>
      </c>
      <c r="L77" s="5">
        <f>'CV Rotina &lt;2A - residência'!AA77</f>
        <v>1.4835164835164836</v>
      </c>
      <c r="M77" s="4">
        <f t="shared" si="5"/>
        <v>2</v>
      </c>
      <c r="N77" s="4">
        <f t="shared" si="6"/>
        <v>8</v>
      </c>
      <c r="O77" s="4">
        <f t="shared" si="7"/>
        <v>10</v>
      </c>
      <c r="P77" s="4">
        <f t="shared" si="8"/>
        <v>4</v>
      </c>
    </row>
    <row r="78" spans="1:16">
      <c r="A78" s="4" t="s">
        <v>47</v>
      </c>
      <c r="B78" s="4" t="s">
        <v>123</v>
      </c>
      <c r="C78" s="5">
        <f>'CV Rotina &lt;2A - residência'!K78</f>
        <v>0.88245931283905965</v>
      </c>
      <c r="D78" s="5">
        <f>'CV Rotina &lt;2A - residência'!AC78</f>
        <v>1.0126582278481013</v>
      </c>
      <c r="E78" s="5">
        <f>'CV Rotina &lt;2A - residência'!M78</f>
        <v>0.99819168173598549</v>
      </c>
      <c r="F78" s="5">
        <f>'CV Rotina &lt;2A - residência'!O78</f>
        <v>1.0777576853526221</v>
      </c>
      <c r="G78" s="5">
        <f>'CV Rotina &lt;2A - residência'!Q78</f>
        <v>1.0560578661844484</v>
      </c>
      <c r="H78" s="5">
        <f>'CV Rotina &lt;2A - residência'!Y78</f>
        <v>1.0054249547920433</v>
      </c>
      <c r="I78" s="5">
        <f>'CV Rotina &lt;2A - residência'!S78</f>
        <v>1.0415913200723328</v>
      </c>
      <c r="J78" s="5">
        <f>'CV Rotina &lt;2A - residência'!U78</f>
        <v>0.99095840867992768</v>
      </c>
      <c r="K78" s="5">
        <f>'CV Rotina &lt;2A - residência'!W78</f>
        <v>0.91862567811934903</v>
      </c>
      <c r="L78" s="5">
        <f>'CV Rotina &lt;2A - residência'!AA78</f>
        <v>0.9547920433996383</v>
      </c>
      <c r="M78" s="4">
        <f t="shared" si="5"/>
        <v>1</v>
      </c>
      <c r="N78" s="4">
        <f t="shared" si="6"/>
        <v>7</v>
      </c>
      <c r="O78" s="4">
        <f t="shared" si="7"/>
        <v>8</v>
      </c>
      <c r="P78" s="4">
        <f t="shared" si="8"/>
        <v>4</v>
      </c>
    </row>
    <row r="79" spans="1:16">
      <c r="A79" s="4" t="s">
        <v>40</v>
      </c>
      <c r="B79" s="4" t="s">
        <v>124</v>
      </c>
      <c r="C79" s="5">
        <f>'CV Rotina &lt;2A - residência'!K79</f>
        <v>0.95504348511521597</v>
      </c>
      <c r="D79" s="5">
        <f>'CV Rotina &lt;2A - residência'!AC79</f>
        <v>0.89482119866523036</v>
      </c>
      <c r="E79" s="5">
        <f>'CV Rotina &lt;2A - residência'!M79</f>
        <v>0.85603930739115597</v>
      </c>
      <c r="F79" s="5">
        <f>'CV Rotina &lt;2A - residência'!O79</f>
        <v>0.75545863002180835</v>
      </c>
      <c r="G79" s="5">
        <f>'CV Rotina &lt;2A - residência'!Q79</f>
        <v>0.77090832654562658</v>
      </c>
      <c r="H79" s="5">
        <f>'CV Rotina &lt;2A - residência'!Y79</f>
        <v>0.85162510838435068</v>
      </c>
      <c r="I79" s="5">
        <f>'CV Rotina &lt;2A - residência'!S79</f>
        <v>0.77280012611997173</v>
      </c>
      <c r="J79" s="5">
        <f>'CV Rotina &lt;2A - residência'!U79</f>
        <v>0.64951785385848293</v>
      </c>
      <c r="K79" s="5">
        <f>'CV Rotina &lt;2A - residência'!W79</f>
        <v>0.82419401455634678</v>
      </c>
      <c r="L79" s="5">
        <f>'CV Rotina &lt;2A - residência'!AA79</f>
        <v>0.78257442392075471</v>
      </c>
      <c r="M79" s="4">
        <f t="shared" si="5"/>
        <v>1</v>
      </c>
      <c r="N79" s="4">
        <f t="shared" si="6"/>
        <v>0</v>
      </c>
      <c r="O79" s="4">
        <f t="shared" si="7"/>
        <v>1</v>
      </c>
      <c r="P79" s="4">
        <f t="shared" si="8"/>
        <v>0</v>
      </c>
    </row>
    <row r="80" spans="1:16">
      <c r="A80" s="4" t="s">
        <v>40</v>
      </c>
      <c r="B80" s="4" t="s">
        <v>125</v>
      </c>
      <c r="C80" s="5">
        <f>'CV Rotina &lt;2A - residência'!K80</f>
        <v>1.0026954177897573</v>
      </c>
      <c r="D80" s="5">
        <f>'CV Rotina &lt;2A - residência'!AC80</f>
        <v>1.2046067140406762</v>
      </c>
      <c r="E80" s="5">
        <f>'CV Rotina &lt;2A - residência'!M80</f>
        <v>1.1967654986522911</v>
      </c>
      <c r="F80" s="5">
        <f>'CV Rotina &lt;2A - residência'!O80</f>
        <v>1.097770154373928</v>
      </c>
      <c r="G80" s="5">
        <f>'CV Rotina &lt;2A - residência'!Q80</f>
        <v>1.1105121293800539</v>
      </c>
      <c r="H80" s="5">
        <f>'CV Rotina &lt;2A - residência'!Y80</f>
        <v>1.2055868659642244</v>
      </c>
      <c r="I80" s="5">
        <f>'CV Rotina &lt;2A - residência'!S80</f>
        <v>1.0958098505268317</v>
      </c>
      <c r="J80" s="5">
        <f>'CV Rotina &lt;2A - residência'!U80</f>
        <v>0.74344523401127172</v>
      </c>
      <c r="K80" s="5">
        <f>'CV Rotina &lt;2A - residência'!W80</f>
        <v>1.24234256309728</v>
      </c>
      <c r="L80" s="5">
        <f>'CV Rotina &lt;2A - residência'!AA80</f>
        <v>1.2026464101935801</v>
      </c>
      <c r="M80" s="4">
        <f t="shared" si="5"/>
        <v>2</v>
      </c>
      <c r="N80" s="4">
        <f t="shared" si="6"/>
        <v>7</v>
      </c>
      <c r="O80" s="4">
        <f t="shared" si="7"/>
        <v>9</v>
      </c>
      <c r="P80" s="4">
        <f t="shared" si="8"/>
        <v>4</v>
      </c>
    </row>
    <row r="82" spans="1:16" s="1" customFormat="1">
      <c r="A82"/>
      <c r="B82" s="6" t="s">
        <v>126</v>
      </c>
      <c r="C82" s="5">
        <f>'CV Rotina &lt;2A - residência'!K82</f>
        <v>0.98692152917505038</v>
      </c>
      <c r="D82" s="5">
        <f>'CV Rotina &lt;2A - residência'!AC82</f>
        <v>1.0222334004024145</v>
      </c>
      <c r="E82" s="5">
        <f>'CV Rotina &lt;2A - residência'!M82</f>
        <v>0.9884305835010061</v>
      </c>
      <c r="F82" s="5">
        <f>'CV Rotina &lt;2A - residência'!O82</f>
        <v>0.95492957746478879</v>
      </c>
      <c r="G82" s="5">
        <f>'CV Rotina &lt;2A - residência'!Q82</f>
        <v>0.95583501006036231</v>
      </c>
      <c r="H82" s="5">
        <f>'CV Rotina &lt;2A - residência'!Y82</f>
        <v>0.98782696177062379</v>
      </c>
      <c r="I82" s="5">
        <f>'CV Rotina &lt;2A - residência'!S82</f>
        <v>0.96790744466800815</v>
      </c>
      <c r="J82" s="5">
        <f>'CV Rotina &lt;2A - residência'!U82</f>
        <v>0.80251509054325965</v>
      </c>
      <c r="K82" s="5">
        <f>'CV Rotina &lt;2A - residência'!W82</f>
        <v>0.89909456740442661</v>
      </c>
      <c r="L82" s="5">
        <f>'CV Rotina &lt;2A - residência'!AA82</f>
        <v>0.86830985915492964</v>
      </c>
      <c r="M82" s="4">
        <f>COUNTIF(C82:D82,"&gt;=0,9")</f>
        <v>2</v>
      </c>
      <c r="N82" s="4">
        <f>COUNTIFS(E82:L82,"&gt;=0,95")</f>
        <v>5</v>
      </c>
      <c r="O82" s="4">
        <f>SUM(M82:N82)</f>
        <v>7</v>
      </c>
      <c r="P82" s="4">
        <f>COUNTIF(E82:H82,"&gt;=0,95")</f>
        <v>4</v>
      </c>
    </row>
    <row r="83" spans="1:16" s="1" customFormat="1">
      <c r="A83"/>
      <c r="B83" s="6" t="s">
        <v>127</v>
      </c>
      <c r="C83" s="5">
        <f>'CV Rotina &lt;2A - residência'!K83</f>
        <v>1.0374130167826445</v>
      </c>
      <c r="D83" s="5">
        <f>'CV Rotina &lt;2A - residência'!AC83</f>
        <v>0.97576749897666815</v>
      </c>
      <c r="E83" s="5">
        <f>'CV Rotina &lt;2A - residência'!M83</f>
        <v>0.93990994678673778</v>
      </c>
      <c r="F83" s="5">
        <f>'CV Rotina &lt;2A - residência'!O83</f>
        <v>0.90331559557920604</v>
      </c>
      <c r="G83" s="5">
        <f>'CV Rotina &lt;2A - residência'!Q83</f>
        <v>0.90994678673761786</v>
      </c>
      <c r="H83" s="5">
        <f>'CV Rotina &lt;2A - residência'!Y83</f>
        <v>0.93499795333606239</v>
      </c>
      <c r="I83" s="5">
        <f>'CV Rotina &lt;2A - residência'!S83</f>
        <v>0.9160867785509621</v>
      </c>
      <c r="J83" s="5">
        <f>'CV Rotina &lt;2A - residência'!U83</f>
        <v>0.81170691772410986</v>
      </c>
      <c r="K83" s="5">
        <f>'CV Rotina &lt;2A - residência'!W83</f>
        <v>0.87728203029062646</v>
      </c>
      <c r="L83" s="5">
        <f>'CV Rotina &lt;2A - residência'!AA83</f>
        <v>0.90331559557920604</v>
      </c>
      <c r="M83" s="4">
        <f>COUNTIF(C83:D83,"&gt;=0,9")</f>
        <v>2</v>
      </c>
      <c r="N83" s="4">
        <f>COUNTIFS(E83:L83,"&gt;=0,95")</f>
        <v>0</v>
      </c>
      <c r="O83" s="4">
        <f>SUM(M83:N83)</f>
        <v>2</v>
      </c>
      <c r="P83" s="4">
        <f>COUNTIF(E83:H83,"&gt;=0,95")</f>
        <v>0</v>
      </c>
    </row>
    <row r="84" spans="1:16" s="1" customFormat="1">
      <c r="A84"/>
      <c r="B84" s="6" t="s">
        <v>128</v>
      </c>
      <c r="C84" s="5">
        <f>'CV Rotina &lt;2A - residência'!K84</f>
        <v>0.93799095803626575</v>
      </c>
      <c r="D84" s="5">
        <f>'CV Rotina &lt;2A - residência'!AC84</f>
        <v>0.95858545244142812</v>
      </c>
      <c r="E84" s="5">
        <f>'CV Rotina &lt;2A - residência'!M84</f>
        <v>0.92569310280575456</v>
      </c>
      <c r="F84" s="5">
        <f>'CV Rotina &lt;2A - residência'!O84</f>
        <v>0.87355961125440074</v>
      </c>
      <c r="G84" s="5">
        <f>'CV Rotina &lt;2A - residência'!Q84</f>
        <v>0.88067942217732831</v>
      </c>
      <c r="H84" s="5">
        <f>'CV Rotina &lt;2A - residência'!Y84</f>
        <v>0.95111259304298357</v>
      </c>
      <c r="I84" s="5">
        <f>'CV Rotina &lt;2A - residência'!S84</f>
        <v>0.88209161607939657</v>
      </c>
      <c r="J84" s="5">
        <f>'CV Rotina &lt;2A - residência'!U84</f>
        <v>0.72522041012464566</v>
      </c>
      <c r="K84" s="5">
        <f>'CV Rotina &lt;2A - residência'!W84</f>
        <v>0.89821416312800939</v>
      </c>
      <c r="L84" s="5">
        <f>'CV Rotina &lt;2A - residência'!AA84</f>
        <v>0.87173552746422922</v>
      </c>
      <c r="M84" s="4">
        <f>COUNTIF(C84:D84,"&gt;=0,9")</f>
        <v>2</v>
      </c>
      <c r="N84" s="4">
        <f>COUNTIFS(E84:L84,"&gt;=0,95")</f>
        <v>1</v>
      </c>
      <c r="O84" s="4">
        <f>SUM(M84:N84)</f>
        <v>3</v>
      </c>
      <c r="P84" s="4">
        <f>COUNTIF(E84:H84,"&gt;=0,95")</f>
        <v>1</v>
      </c>
    </row>
    <row r="85" spans="1:16" s="1" customFormat="1">
      <c r="A85"/>
      <c r="B85" s="6" t="s">
        <v>129</v>
      </c>
      <c r="C85" s="5">
        <f>'CV Rotina &lt;2A - residência'!K85</f>
        <v>0.93237500655789307</v>
      </c>
      <c r="D85" s="5">
        <f>'CV Rotina &lt;2A - residência'!AC85</f>
        <v>0.95503908504275747</v>
      </c>
      <c r="E85" s="5">
        <f>'CV Rotina &lt;2A - residência'!M85</f>
        <v>0.91558680027280837</v>
      </c>
      <c r="F85" s="5">
        <f>'CV Rotina &lt;2A - residência'!O85</f>
        <v>0.91684591574418972</v>
      </c>
      <c r="G85" s="5">
        <f>'CV Rotina &lt;2A - residência'!Q85</f>
        <v>0.91852473637269816</v>
      </c>
      <c r="H85" s="5">
        <f>'CV Rotina &lt;2A - residência'!Y85</f>
        <v>0.98252977283458376</v>
      </c>
      <c r="I85" s="5">
        <f>'CV Rotina &lt;2A - residência'!S85</f>
        <v>0.9231414931010965</v>
      </c>
      <c r="J85" s="5">
        <f>'CV Rotina &lt;2A - residência'!U85</f>
        <v>0.77372645716384236</v>
      </c>
      <c r="K85" s="5">
        <f>'CV Rotina &lt;2A - residência'!W85</f>
        <v>0.92586957662242275</v>
      </c>
      <c r="L85" s="5">
        <f>'CV Rotina &lt;2A - residência'!AA85</f>
        <v>0.93531294265778286</v>
      </c>
      <c r="M85" s="4">
        <f>COUNTIF(C85:D85,"&gt;=0,9")</f>
        <v>2</v>
      </c>
      <c r="N85" s="4">
        <f>COUNTIFS(E85:L85,"&gt;=0,95")</f>
        <v>1</v>
      </c>
      <c r="O85" s="4">
        <f>SUM(M85:N85)</f>
        <v>3</v>
      </c>
      <c r="P85" s="4">
        <f>COUNTIF(E85:H85,"&gt;=0,95")</f>
        <v>1</v>
      </c>
    </row>
    <row r="86" spans="1:16" s="1" customFormat="1">
      <c r="A86"/>
      <c r="B86" s="7" t="s">
        <v>130</v>
      </c>
      <c r="C86" s="8">
        <f>'CV Rotina &lt;2A - residência'!K86</f>
        <v>0.95652497133593128</v>
      </c>
      <c r="D86" s="8">
        <f>'CV Rotina &lt;2A - residência'!AC86</f>
        <v>0.96764176919491829</v>
      </c>
      <c r="E86" s="8">
        <f>'CV Rotina &lt;2A - residência'!M86</f>
        <v>0.93315910916935652</v>
      </c>
      <c r="F86" s="8">
        <f>'CV Rotina &lt;2A - residência'!O86</f>
        <v>0.89404445003588351</v>
      </c>
      <c r="G86" s="8">
        <f>'CV Rotina &lt;2A - residência'!Q86</f>
        <v>0.89949991565186793</v>
      </c>
      <c r="H86" s="8">
        <f>'CV Rotina &lt;2A - residência'!Y86</f>
        <v>0.95817190435207744</v>
      </c>
      <c r="I86" s="8">
        <f>'CV Rotina &lt;2A - residência'!S86</f>
        <v>0.90330844825170609</v>
      </c>
      <c r="J86" s="8">
        <f>'CV Rotina &lt;2A - residência'!U86</f>
        <v>0.75402083255895058</v>
      </c>
      <c r="K86" s="8">
        <f>'CV Rotina &lt;2A - residência'!W86</f>
        <v>0.89991164890590447</v>
      </c>
      <c r="L86" s="8">
        <f>'CV Rotina &lt;2A - residência'!AA86</f>
        <v>0.88615289600018277</v>
      </c>
      <c r="M86" s="4">
        <f>COUNTIF(C86:D86,"&gt;=0,9")</f>
        <v>2</v>
      </c>
      <c r="N86" s="4">
        <f>COUNTIFS(E86:L86,"&gt;=0,95")</f>
        <v>1</v>
      </c>
      <c r="O86" s="4">
        <f>SUM(M86:N86)</f>
        <v>3</v>
      </c>
      <c r="P86" s="4">
        <f>COUNTIF(E86:H86,"&gt;=0,95")</f>
        <v>1</v>
      </c>
    </row>
    <row r="89" spans="1:16">
      <c r="A89" s="9" t="s">
        <v>205</v>
      </c>
      <c r="B89" s="10"/>
    </row>
    <row r="90" spans="1:16">
      <c r="A90" s="9" t="s">
        <v>206</v>
      </c>
      <c r="B90" s="10"/>
    </row>
    <row r="91" spans="1:16">
      <c r="A91" s="11" t="s">
        <v>207</v>
      </c>
    </row>
    <row r="92" spans="1:16">
      <c r="A92" t="s">
        <v>208</v>
      </c>
    </row>
    <row r="93" spans="1:16">
      <c r="A93" t="s">
        <v>209</v>
      </c>
    </row>
    <row r="94" spans="1:16" ht="17.25">
      <c r="A94" s="12" t="s">
        <v>210</v>
      </c>
    </row>
    <row r="95" spans="1:16">
      <c r="A95" t="s">
        <v>211</v>
      </c>
    </row>
    <row r="96" spans="1:16">
      <c r="A96" t="s">
        <v>212</v>
      </c>
    </row>
  </sheetData>
  <customSheetViews>
    <customSheetView guid="{3750D93B-2A32-4040-BAE5-F8408ECDBB1D}" state="hidden">
      <selection activeCell="M2" sqref="M2"/>
      <pageMargins left="0" right="0" top="0" bottom="0" header="0" footer="0"/>
      <pageSetup paperSize="9" orientation="portrait"/>
    </customSheetView>
    <customSheetView guid="{1A030D3C-92EE-4DAF-ABAC-228947DF045D}" state="hidden">
      <selection activeCell="M2" sqref="M2"/>
      <pageMargins left="0" right="0" top="0" bottom="0" header="0" footer="0"/>
      <pageSetup paperSize="9" orientation="portrait"/>
    </customSheetView>
    <customSheetView guid="{9EFA0E2E-4423-4194-BE85-A51AF61C76D7}" state="hidden" topLeftCell="A37">
      <selection activeCell="R11" sqref="R11"/>
      <pageMargins left="0" right="0" top="0" bottom="0" header="0" footer="0"/>
      <pageSetup paperSize="9" orientation="portrait"/>
    </customSheetView>
  </customSheetViews>
  <mergeCells count="2">
    <mergeCell ref="C1:D1"/>
    <mergeCell ref="E1:L1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tabColor rgb="FFFF99CC"/>
  </sheetPr>
  <dimension ref="A1:AN115"/>
  <sheetViews>
    <sheetView showGridLines="0" zoomScale="112" zoomScaleNormal="112" workbookViewId="0">
      <pane ySplit="2" topLeftCell="A72" activePane="bottomLeft" state="frozen"/>
      <selection activeCell="A100" sqref="A100:XFD100"/>
      <selection pane="bottomLeft" activeCell="A91" sqref="A91"/>
    </sheetView>
  </sheetViews>
  <sheetFormatPr defaultColWidth="9.140625" defaultRowHeight="15" outlineLevelRow="1" outlineLevelCol="1"/>
  <cols>
    <col min="1" max="1" width="18.140625" style="85" customWidth="1"/>
    <col min="2" max="2" width="23.85546875" style="85" customWidth="1"/>
    <col min="3" max="3" width="14.140625" style="101" customWidth="1"/>
    <col min="4" max="29" width="13.42578125" style="101" hidden="1" customWidth="1" outlineLevel="1"/>
    <col min="30" max="30" width="6.140625" customWidth="1" collapsed="1"/>
    <col min="31" max="32" width="13.42578125" style="101" customWidth="1"/>
    <col min="33" max="33" width="5.7109375" customWidth="1"/>
    <col min="34" max="37" width="20.28515625" style="85" customWidth="1"/>
    <col min="38" max="38" width="13.5703125" style="85" customWidth="1"/>
    <col min="39" max="39" width="26.7109375" style="85" customWidth="1"/>
    <col min="40" max="40" width="18" style="85" customWidth="1"/>
    <col min="41" max="16384" width="9.140625" style="85"/>
  </cols>
  <sheetData>
    <row r="1" spans="1:40">
      <c r="B1" s="85" t="s">
        <v>0</v>
      </c>
      <c r="D1" s="338" t="s">
        <v>1</v>
      </c>
      <c r="E1" s="338"/>
      <c r="F1" s="338"/>
      <c r="G1" s="338"/>
      <c r="H1" s="338"/>
      <c r="I1" s="338"/>
      <c r="J1" s="338"/>
      <c r="K1" s="338"/>
      <c r="L1" s="339" t="s">
        <v>2</v>
      </c>
      <c r="M1" s="339"/>
      <c r="N1" s="339"/>
      <c r="O1" s="339"/>
      <c r="P1" s="339"/>
      <c r="Q1" s="339"/>
      <c r="R1" s="339"/>
      <c r="S1" s="339"/>
      <c r="T1" s="339"/>
      <c r="U1" s="340"/>
      <c r="V1" s="341" t="s">
        <v>3</v>
      </c>
      <c r="W1" s="341"/>
      <c r="X1" s="341"/>
      <c r="Y1" s="341"/>
      <c r="Z1" s="341"/>
      <c r="AA1" s="341"/>
      <c r="AB1" s="342" t="s">
        <v>4</v>
      </c>
      <c r="AC1" s="343"/>
      <c r="AE1" s="344" t="s">
        <v>2</v>
      </c>
      <c r="AF1" s="345"/>
    </row>
    <row r="2" spans="1:40" ht="59.25" customHeight="1">
      <c r="A2" s="2" t="s">
        <v>5</v>
      </c>
      <c r="B2" s="2" t="s">
        <v>6</v>
      </c>
      <c r="C2" s="17" t="s">
        <v>7</v>
      </c>
      <c r="D2" s="130" t="s">
        <v>8</v>
      </c>
      <c r="E2" s="141" t="s">
        <v>9</v>
      </c>
      <c r="F2" s="130" t="s">
        <v>10</v>
      </c>
      <c r="G2" s="141" t="s">
        <v>11</v>
      </c>
      <c r="H2" s="130" t="s">
        <v>12</v>
      </c>
      <c r="I2" s="141" t="s">
        <v>13</v>
      </c>
      <c r="J2" s="130" t="s">
        <v>14</v>
      </c>
      <c r="K2" s="141" t="s">
        <v>15</v>
      </c>
      <c r="L2" s="130" t="s">
        <v>16</v>
      </c>
      <c r="M2" s="3" t="s">
        <v>17</v>
      </c>
      <c r="N2" s="130" t="s">
        <v>18</v>
      </c>
      <c r="O2" s="3" t="s">
        <v>19</v>
      </c>
      <c r="P2" s="130" t="s">
        <v>20</v>
      </c>
      <c r="Q2" s="3" t="s">
        <v>21</v>
      </c>
      <c r="R2" s="130" t="s">
        <v>22</v>
      </c>
      <c r="S2" s="3" t="s">
        <v>23</v>
      </c>
      <c r="T2" s="130" t="s">
        <v>24</v>
      </c>
      <c r="U2" s="3" t="s">
        <v>25</v>
      </c>
      <c r="V2" s="130" t="s">
        <v>26</v>
      </c>
      <c r="W2" s="134" t="s">
        <v>27</v>
      </c>
      <c r="X2" s="130" t="s">
        <v>28</v>
      </c>
      <c r="Y2" s="134" t="s">
        <v>29</v>
      </c>
      <c r="Z2" s="130" t="s">
        <v>30</v>
      </c>
      <c r="AA2" s="134" t="s">
        <v>31</v>
      </c>
      <c r="AB2" s="130" t="s">
        <v>32</v>
      </c>
      <c r="AC2" s="145" t="s">
        <v>33</v>
      </c>
      <c r="AE2" s="130" t="s">
        <v>34</v>
      </c>
      <c r="AF2" s="131" t="s">
        <v>35</v>
      </c>
      <c r="AH2" s="148" t="s">
        <v>36</v>
      </c>
      <c r="AI2" s="148" t="s">
        <v>37</v>
      </c>
      <c r="AJ2" s="145" t="s">
        <v>38</v>
      </c>
      <c r="AK2" s="145" t="s">
        <v>39</v>
      </c>
    </row>
    <row r="3" spans="1:40" ht="15" customHeight="1">
      <c r="A3" s="88" t="s">
        <v>40</v>
      </c>
      <c r="B3" s="88" t="s">
        <v>41</v>
      </c>
      <c r="C3" s="330">
        <v>208.25</v>
      </c>
      <c r="D3" s="236">
        <v>142</v>
      </c>
      <c r="E3" s="142">
        <f>D3/C3</f>
        <v>0.68187274909963991</v>
      </c>
      <c r="F3" s="236">
        <v>111</v>
      </c>
      <c r="G3" s="142">
        <f>F3/C3</f>
        <v>0.53301320528211282</v>
      </c>
      <c r="H3" s="236">
        <v>70</v>
      </c>
      <c r="I3" s="142">
        <f>H3/C3</f>
        <v>0.33613445378151263</v>
      </c>
      <c r="J3" s="6">
        <v>150</v>
      </c>
      <c r="K3" s="142">
        <f t="shared" ref="K3:K34" si="0">J3/C3</f>
        <v>0.72028811524609848</v>
      </c>
      <c r="L3" s="6">
        <v>187</v>
      </c>
      <c r="M3" s="143">
        <f t="shared" ref="M3:M34" si="1">L3/C3</f>
        <v>0.89795918367346939</v>
      </c>
      <c r="N3" s="6">
        <v>178</v>
      </c>
      <c r="O3" s="143">
        <f t="shared" ref="O3:O34" si="2">N3/C3</f>
        <v>0.85474189675870349</v>
      </c>
      <c r="P3" s="6">
        <v>178</v>
      </c>
      <c r="Q3" s="143">
        <f t="shared" ref="Q3:Q34" si="3">P3/C3</f>
        <v>0.85474189675870349</v>
      </c>
      <c r="R3" s="6">
        <v>180</v>
      </c>
      <c r="S3" s="143">
        <f t="shared" ref="S3:S34" si="4">R3/C3</f>
        <v>0.86434573829531813</v>
      </c>
      <c r="T3" s="6">
        <v>193</v>
      </c>
      <c r="U3" s="143">
        <f t="shared" ref="U3:U34" si="5">T3/C3</f>
        <v>0.92677070828331332</v>
      </c>
      <c r="V3" s="6">
        <v>225</v>
      </c>
      <c r="W3" s="144">
        <f t="shared" ref="W3:W34" si="6">V3/C3</f>
        <v>1.0804321728691477</v>
      </c>
      <c r="X3" s="6">
        <v>211</v>
      </c>
      <c r="Y3" s="144">
        <f t="shared" ref="Y3:Y34" si="7">X3/C3</f>
        <v>1.0132052821128452</v>
      </c>
      <c r="Z3" s="6">
        <v>222</v>
      </c>
      <c r="AA3" s="144">
        <f t="shared" ref="AA3:AA34" si="8">Z3/C3</f>
        <v>1.0660264105642256</v>
      </c>
      <c r="AB3" s="6">
        <v>182</v>
      </c>
      <c r="AC3" s="146">
        <f>AB3/C3</f>
        <v>0.87394957983193278</v>
      </c>
      <c r="AE3" s="6">
        <v>0</v>
      </c>
      <c r="AF3" s="160">
        <f t="shared" ref="AF3:AF34" si="9">AE3/C3</f>
        <v>0</v>
      </c>
      <c r="AH3" s="72">
        <f>cálculos1!O3</f>
        <v>3</v>
      </c>
      <c r="AI3" s="150">
        <f>AH3*0.1</f>
        <v>0.30000000000000004</v>
      </c>
      <c r="AJ3" s="72">
        <f>cálculos1!P3</f>
        <v>1</v>
      </c>
      <c r="AK3" s="149">
        <f>AJ3*0.25</f>
        <v>0.25</v>
      </c>
      <c r="AM3" s="346" t="s">
        <v>42</v>
      </c>
      <c r="AN3" s="346"/>
    </row>
    <row r="4" spans="1:40">
      <c r="A4" s="88" t="s">
        <v>43</v>
      </c>
      <c r="B4" s="88" t="s">
        <v>44</v>
      </c>
      <c r="C4" s="330">
        <v>113.75</v>
      </c>
      <c r="D4" s="6">
        <v>45</v>
      </c>
      <c r="E4" s="142">
        <f t="shared" ref="E4:E67" si="10">D4/C4</f>
        <v>0.39560439560439559</v>
      </c>
      <c r="F4" s="6">
        <v>1</v>
      </c>
      <c r="G4" s="142">
        <f t="shared" ref="G4:G67" si="11">F4/C4</f>
        <v>8.7912087912087912E-3</v>
      </c>
      <c r="H4" s="6">
        <v>0</v>
      </c>
      <c r="I4" s="142">
        <f t="shared" ref="I4:I67" si="12">H4/C4</f>
        <v>0</v>
      </c>
      <c r="J4" s="6">
        <v>45</v>
      </c>
      <c r="K4" s="142">
        <f t="shared" si="0"/>
        <v>0.39560439560439559</v>
      </c>
      <c r="L4" s="6">
        <v>90</v>
      </c>
      <c r="M4" s="143">
        <f t="shared" si="1"/>
        <v>0.79120879120879117</v>
      </c>
      <c r="N4" s="6">
        <v>92</v>
      </c>
      <c r="O4" s="143">
        <f t="shared" si="2"/>
        <v>0.8087912087912088</v>
      </c>
      <c r="P4" s="6">
        <v>92</v>
      </c>
      <c r="Q4" s="143">
        <f t="shared" si="3"/>
        <v>0.8087912087912088</v>
      </c>
      <c r="R4" s="6">
        <v>96</v>
      </c>
      <c r="S4" s="143">
        <f t="shared" si="4"/>
        <v>0.84395604395604396</v>
      </c>
      <c r="T4" s="6">
        <v>66</v>
      </c>
      <c r="U4" s="143">
        <f t="shared" si="5"/>
        <v>0.58021978021978027</v>
      </c>
      <c r="V4" s="6">
        <v>80</v>
      </c>
      <c r="W4" s="144">
        <f t="shared" si="6"/>
        <v>0.70329670329670335</v>
      </c>
      <c r="X4" s="6">
        <v>79</v>
      </c>
      <c r="Y4" s="144">
        <f t="shared" si="7"/>
        <v>0.69450549450549448</v>
      </c>
      <c r="Z4" s="6">
        <v>81</v>
      </c>
      <c r="AA4" s="144">
        <f t="shared" si="8"/>
        <v>0.71208791208791211</v>
      </c>
      <c r="AB4" s="6">
        <v>99</v>
      </c>
      <c r="AC4" s="146">
        <f t="shared" ref="AC4:AC67" si="13">AB4/C4</f>
        <v>0.87032967032967035</v>
      </c>
      <c r="AE4" s="6">
        <v>0</v>
      </c>
      <c r="AF4" s="160">
        <f t="shared" si="9"/>
        <v>0</v>
      </c>
      <c r="AH4" s="72">
        <f>cálculos1!O4</f>
        <v>0</v>
      </c>
      <c r="AI4" s="150">
        <f t="shared" ref="AI4:AI67" si="14">AH4*0.1</f>
        <v>0</v>
      </c>
      <c r="AJ4" s="72">
        <f>cálculos1!P4</f>
        <v>0</v>
      </c>
      <c r="AK4" s="149">
        <f t="shared" ref="AK4:AK67" si="15">AJ4*0.25</f>
        <v>0</v>
      </c>
      <c r="AM4" s="145" t="s">
        <v>45</v>
      </c>
      <c r="AN4" s="145" t="s">
        <v>46</v>
      </c>
    </row>
    <row r="5" spans="1:40">
      <c r="A5" s="88" t="s">
        <v>47</v>
      </c>
      <c r="B5" s="88" t="s">
        <v>48</v>
      </c>
      <c r="C5" s="330">
        <v>85.75</v>
      </c>
      <c r="D5" s="6">
        <v>61</v>
      </c>
      <c r="E5" s="142">
        <f t="shared" si="10"/>
        <v>0.71137026239067058</v>
      </c>
      <c r="F5" s="6">
        <v>4</v>
      </c>
      <c r="G5" s="142">
        <f t="shared" si="11"/>
        <v>4.6647230320699708E-2</v>
      </c>
      <c r="H5" s="6">
        <v>1</v>
      </c>
      <c r="I5" s="142">
        <f t="shared" si="12"/>
        <v>1.1661807580174927E-2</v>
      </c>
      <c r="J5" s="6">
        <v>61</v>
      </c>
      <c r="K5" s="142">
        <f t="shared" si="0"/>
        <v>0.71137026239067058</v>
      </c>
      <c r="L5" s="6">
        <v>76</v>
      </c>
      <c r="M5" s="143">
        <f t="shared" si="1"/>
        <v>0.88629737609329451</v>
      </c>
      <c r="N5" s="6">
        <v>78</v>
      </c>
      <c r="O5" s="143">
        <f t="shared" si="2"/>
        <v>0.90962099125364426</v>
      </c>
      <c r="P5" s="6">
        <v>78</v>
      </c>
      <c r="Q5" s="143">
        <f t="shared" si="3"/>
        <v>0.90962099125364426</v>
      </c>
      <c r="R5" s="6">
        <v>79</v>
      </c>
      <c r="S5" s="143">
        <f t="shared" si="4"/>
        <v>0.92128279883381925</v>
      </c>
      <c r="T5" s="6">
        <v>100</v>
      </c>
      <c r="U5" s="143">
        <f t="shared" si="5"/>
        <v>1.1661807580174928</v>
      </c>
      <c r="V5" s="6">
        <v>77</v>
      </c>
      <c r="W5" s="144">
        <f t="shared" si="6"/>
        <v>0.89795918367346939</v>
      </c>
      <c r="X5" s="6">
        <v>99</v>
      </c>
      <c r="Y5" s="144">
        <f t="shared" si="7"/>
        <v>1.1545189504373179</v>
      </c>
      <c r="Z5" s="6">
        <v>83</v>
      </c>
      <c r="AA5" s="144">
        <f t="shared" si="8"/>
        <v>0.96793002915451898</v>
      </c>
      <c r="AB5" s="6">
        <v>81</v>
      </c>
      <c r="AC5" s="146">
        <f t="shared" si="13"/>
        <v>0.94460641399416911</v>
      </c>
      <c r="AE5" s="6">
        <v>4</v>
      </c>
      <c r="AF5" s="160">
        <f t="shared" si="9"/>
        <v>4.6647230320699708E-2</v>
      </c>
      <c r="AH5" s="72">
        <f>cálculos1!O5</f>
        <v>4</v>
      </c>
      <c r="AI5" s="150">
        <f t="shared" si="14"/>
        <v>0.4</v>
      </c>
      <c r="AJ5" s="72">
        <f>cálculos1!P5</f>
        <v>1</v>
      </c>
      <c r="AK5" s="149">
        <f t="shared" si="15"/>
        <v>0.25</v>
      </c>
      <c r="AM5" s="149">
        <v>0</v>
      </c>
      <c r="AN5" s="6">
        <f>COUNTIF($AK$3:$AK$80,"=0")</f>
        <v>17</v>
      </c>
    </row>
    <row r="6" spans="1:40">
      <c r="A6" s="88" t="s">
        <v>49</v>
      </c>
      <c r="B6" s="88" t="s">
        <v>50</v>
      </c>
      <c r="C6" s="330">
        <v>173.83333333333331</v>
      </c>
      <c r="D6" s="6">
        <v>100</v>
      </c>
      <c r="E6" s="142">
        <f t="shared" si="10"/>
        <v>0.57526366251198469</v>
      </c>
      <c r="F6" s="6">
        <v>10</v>
      </c>
      <c r="G6" s="142">
        <f t="shared" si="11"/>
        <v>5.7526366251198474E-2</v>
      </c>
      <c r="H6" s="6">
        <v>5</v>
      </c>
      <c r="I6" s="142">
        <f t="shared" si="12"/>
        <v>2.8763183125599237E-2</v>
      </c>
      <c r="J6" s="6">
        <v>108</v>
      </c>
      <c r="K6" s="142">
        <f t="shared" si="0"/>
        <v>0.62128475551294349</v>
      </c>
      <c r="L6" s="6">
        <v>182</v>
      </c>
      <c r="M6" s="143">
        <f t="shared" si="1"/>
        <v>1.0469798657718121</v>
      </c>
      <c r="N6" s="6">
        <v>166</v>
      </c>
      <c r="O6" s="143">
        <f t="shared" si="2"/>
        <v>0.95493767976989463</v>
      </c>
      <c r="P6" s="6">
        <v>168</v>
      </c>
      <c r="Q6" s="143">
        <f t="shared" si="3"/>
        <v>0.96644295302013439</v>
      </c>
      <c r="R6" s="6">
        <v>168</v>
      </c>
      <c r="S6" s="143">
        <f t="shared" si="4"/>
        <v>0.96644295302013439</v>
      </c>
      <c r="T6" s="6">
        <v>176</v>
      </c>
      <c r="U6" s="143">
        <f t="shared" si="5"/>
        <v>1.0124640460210932</v>
      </c>
      <c r="V6" s="6">
        <v>186</v>
      </c>
      <c r="W6" s="144">
        <f t="shared" si="6"/>
        <v>1.0699904122722916</v>
      </c>
      <c r="X6" s="6">
        <v>208</v>
      </c>
      <c r="Y6" s="144">
        <f t="shared" si="7"/>
        <v>1.1965484180249282</v>
      </c>
      <c r="Z6" s="6">
        <v>185</v>
      </c>
      <c r="AA6" s="144">
        <f t="shared" si="8"/>
        <v>1.0642377756471717</v>
      </c>
      <c r="AB6" s="6">
        <v>176</v>
      </c>
      <c r="AC6" s="146">
        <f t="shared" si="13"/>
        <v>1.0124640460210932</v>
      </c>
      <c r="AE6" s="6">
        <v>11</v>
      </c>
      <c r="AF6" s="160">
        <f t="shared" si="9"/>
        <v>6.3279002876318324E-2</v>
      </c>
      <c r="AH6" s="72">
        <f>cálculos1!O6</f>
        <v>9</v>
      </c>
      <c r="AI6" s="150">
        <f t="shared" si="14"/>
        <v>0.9</v>
      </c>
      <c r="AJ6" s="72">
        <f>cálculos1!P6</f>
        <v>4</v>
      </c>
      <c r="AK6" s="149">
        <f t="shared" si="15"/>
        <v>1</v>
      </c>
      <c r="AM6" s="149">
        <v>0.25</v>
      </c>
      <c r="AN6" s="6">
        <f>COUNTIF($AK$3:$AK$80,"=0,25")</f>
        <v>29</v>
      </c>
    </row>
    <row r="7" spans="1:40">
      <c r="A7" s="88" t="s">
        <v>49</v>
      </c>
      <c r="B7" s="88" t="s">
        <v>51</v>
      </c>
      <c r="C7" s="330">
        <v>71.75</v>
      </c>
      <c r="D7" s="6">
        <v>5</v>
      </c>
      <c r="E7" s="142">
        <f t="shared" si="10"/>
        <v>6.968641114982578E-2</v>
      </c>
      <c r="F7" s="6">
        <v>1</v>
      </c>
      <c r="G7" s="142">
        <f t="shared" si="11"/>
        <v>1.3937282229965157E-2</v>
      </c>
      <c r="H7" s="6">
        <v>0</v>
      </c>
      <c r="I7" s="142">
        <f t="shared" si="12"/>
        <v>0</v>
      </c>
      <c r="J7" s="6">
        <v>33</v>
      </c>
      <c r="K7" s="142">
        <f t="shared" si="0"/>
        <v>0.45993031358885017</v>
      </c>
      <c r="L7" s="6">
        <v>60</v>
      </c>
      <c r="M7" s="143">
        <f t="shared" si="1"/>
        <v>0.83623693379790942</v>
      </c>
      <c r="N7" s="6">
        <v>60</v>
      </c>
      <c r="O7" s="143">
        <f t="shared" si="2"/>
        <v>0.83623693379790942</v>
      </c>
      <c r="P7" s="6">
        <v>62</v>
      </c>
      <c r="Q7" s="143">
        <f t="shared" si="3"/>
        <v>0.86411149825783973</v>
      </c>
      <c r="R7" s="6">
        <v>62</v>
      </c>
      <c r="S7" s="143">
        <f t="shared" si="4"/>
        <v>0.86411149825783973</v>
      </c>
      <c r="T7" s="6">
        <v>61</v>
      </c>
      <c r="U7" s="143">
        <f t="shared" si="5"/>
        <v>0.85017421602787457</v>
      </c>
      <c r="V7" s="6">
        <v>72</v>
      </c>
      <c r="W7" s="144">
        <f t="shared" si="6"/>
        <v>1.0034843205574913</v>
      </c>
      <c r="X7" s="6">
        <v>77</v>
      </c>
      <c r="Y7" s="144">
        <f t="shared" si="7"/>
        <v>1.0731707317073171</v>
      </c>
      <c r="Z7" s="6">
        <v>75</v>
      </c>
      <c r="AA7" s="144">
        <f t="shared" si="8"/>
        <v>1.0452961672473868</v>
      </c>
      <c r="AB7" s="6">
        <v>69</v>
      </c>
      <c r="AC7" s="146">
        <f t="shared" si="13"/>
        <v>0.9616724738675958</v>
      </c>
      <c r="AE7" s="6">
        <v>1</v>
      </c>
      <c r="AF7" s="160">
        <f t="shared" si="9"/>
        <v>1.3937282229965157E-2</v>
      </c>
      <c r="AH7" s="72">
        <f>cálculos1!O7</f>
        <v>4</v>
      </c>
      <c r="AI7" s="150">
        <f t="shared" si="14"/>
        <v>0.4</v>
      </c>
      <c r="AJ7" s="72">
        <f>cálculos1!P7</f>
        <v>1</v>
      </c>
      <c r="AK7" s="149">
        <f t="shared" si="15"/>
        <v>0.25</v>
      </c>
      <c r="AM7" s="149">
        <v>0.5</v>
      </c>
      <c r="AN7" s="6">
        <f>COUNTIF($AK$3:$AK$80,"=0,5")</f>
        <v>2</v>
      </c>
    </row>
    <row r="8" spans="1:40">
      <c r="A8" s="88" t="s">
        <v>47</v>
      </c>
      <c r="B8" s="88" t="s">
        <v>52</v>
      </c>
      <c r="C8" s="330">
        <v>53.083333333333329</v>
      </c>
      <c r="D8" s="6">
        <v>18</v>
      </c>
      <c r="E8" s="142">
        <f t="shared" si="10"/>
        <v>0.33908948194662486</v>
      </c>
      <c r="F8" s="6">
        <v>0</v>
      </c>
      <c r="G8" s="142">
        <f t="shared" si="11"/>
        <v>0</v>
      </c>
      <c r="H8" s="6">
        <v>0</v>
      </c>
      <c r="I8" s="142">
        <f t="shared" si="12"/>
        <v>0</v>
      </c>
      <c r="J8" s="6">
        <v>22</v>
      </c>
      <c r="K8" s="142">
        <f t="shared" si="0"/>
        <v>0.41444270015698592</v>
      </c>
      <c r="L8" s="6">
        <v>54</v>
      </c>
      <c r="M8" s="143">
        <f t="shared" si="1"/>
        <v>1.0172684458398744</v>
      </c>
      <c r="N8" s="6">
        <v>52</v>
      </c>
      <c r="O8" s="143">
        <f t="shared" si="2"/>
        <v>0.97959183673469397</v>
      </c>
      <c r="P8" s="6">
        <v>52</v>
      </c>
      <c r="Q8" s="143">
        <f t="shared" si="3"/>
        <v>0.97959183673469397</v>
      </c>
      <c r="R8" s="6">
        <v>52</v>
      </c>
      <c r="S8" s="143">
        <f t="shared" si="4"/>
        <v>0.97959183673469397</v>
      </c>
      <c r="T8" s="6">
        <v>58</v>
      </c>
      <c r="U8" s="143">
        <f t="shared" si="5"/>
        <v>1.0926216640502355</v>
      </c>
      <c r="V8" s="6">
        <v>47</v>
      </c>
      <c r="W8" s="144">
        <f t="shared" si="6"/>
        <v>0.88540031397174257</v>
      </c>
      <c r="X8" s="6">
        <v>72</v>
      </c>
      <c r="Y8" s="144">
        <f t="shared" si="7"/>
        <v>1.3563579277864994</v>
      </c>
      <c r="Z8" s="6">
        <v>50</v>
      </c>
      <c r="AA8" s="144">
        <f t="shared" si="8"/>
        <v>0.94191522762951341</v>
      </c>
      <c r="AB8" s="6">
        <v>56</v>
      </c>
      <c r="AC8" s="146">
        <f t="shared" si="13"/>
        <v>1.054945054945055</v>
      </c>
      <c r="AE8" s="6">
        <v>0</v>
      </c>
      <c r="AF8" s="160">
        <f t="shared" si="9"/>
        <v>0</v>
      </c>
      <c r="AH8" s="72">
        <f>cálculos1!O8</f>
        <v>7</v>
      </c>
      <c r="AI8" s="150">
        <f t="shared" si="14"/>
        <v>0.70000000000000007</v>
      </c>
      <c r="AJ8" s="72">
        <f>cálculos1!P8</f>
        <v>4</v>
      </c>
      <c r="AK8" s="149">
        <f t="shared" si="15"/>
        <v>1</v>
      </c>
      <c r="AM8" s="149">
        <v>0.75</v>
      </c>
      <c r="AN8" s="6">
        <f>COUNTIF($AK$3:$AK$80,"=0,75")</f>
        <v>13</v>
      </c>
    </row>
    <row r="9" spans="1:40">
      <c r="A9" s="88" t="s">
        <v>49</v>
      </c>
      <c r="B9" s="88" t="s">
        <v>53</v>
      </c>
      <c r="C9" s="330">
        <v>205.91666666666669</v>
      </c>
      <c r="D9" s="6">
        <v>23</v>
      </c>
      <c r="E9" s="142">
        <f t="shared" si="10"/>
        <v>0.11169566976932414</v>
      </c>
      <c r="F9" s="6">
        <v>1</v>
      </c>
      <c r="G9" s="142">
        <f t="shared" si="11"/>
        <v>4.8563334682314848E-3</v>
      </c>
      <c r="H9" s="6">
        <v>0</v>
      </c>
      <c r="I9" s="142">
        <f t="shared" si="12"/>
        <v>0</v>
      </c>
      <c r="J9" s="6">
        <v>93</v>
      </c>
      <c r="K9" s="142">
        <f t="shared" si="0"/>
        <v>0.45163901254552807</v>
      </c>
      <c r="L9" s="6">
        <v>190</v>
      </c>
      <c r="M9" s="143">
        <f t="shared" si="1"/>
        <v>0.92270335896398215</v>
      </c>
      <c r="N9" s="6">
        <v>181</v>
      </c>
      <c r="O9" s="143">
        <f t="shared" si="2"/>
        <v>0.8789963577498987</v>
      </c>
      <c r="P9" s="6">
        <v>181</v>
      </c>
      <c r="Q9" s="143">
        <f t="shared" si="3"/>
        <v>0.8789963577498987</v>
      </c>
      <c r="R9" s="6">
        <v>182</v>
      </c>
      <c r="S9" s="143">
        <f t="shared" si="4"/>
        <v>0.88385269121813026</v>
      </c>
      <c r="T9" s="6">
        <v>157</v>
      </c>
      <c r="U9" s="143">
        <f t="shared" si="5"/>
        <v>0.76244435451234316</v>
      </c>
      <c r="V9" s="6">
        <v>241</v>
      </c>
      <c r="W9" s="144">
        <f t="shared" si="6"/>
        <v>1.1703763658437878</v>
      </c>
      <c r="X9" s="6">
        <v>211</v>
      </c>
      <c r="Y9" s="144">
        <f t="shared" si="7"/>
        <v>1.0246863617968434</v>
      </c>
      <c r="Z9" s="6">
        <v>250</v>
      </c>
      <c r="AA9" s="144">
        <f t="shared" si="8"/>
        <v>1.2140833670578712</v>
      </c>
      <c r="AB9" s="6">
        <v>207</v>
      </c>
      <c r="AC9" s="146">
        <f t="shared" si="13"/>
        <v>1.0052610279239174</v>
      </c>
      <c r="AE9" s="6">
        <v>1</v>
      </c>
      <c r="AF9" s="160">
        <f t="shared" si="9"/>
        <v>4.8563334682314848E-3</v>
      </c>
      <c r="AH9" s="72">
        <f>cálculos1!O9</f>
        <v>4</v>
      </c>
      <c r="AI9" s="150">
        <f t="shared" si="14"/>
        <v>0.4</v>
      </c>
      <c r="AJ9" s="72">
        <f>cálculos1!P9</f>
        <v>1</v>
      </c>
      <c r="AK9" s="149">
        <f t="shared" si="15"/>
        <v>0.25</v>
      </c>
      <c r="AM9" s="149">
        <v>1</v>
      </c>
      <c r="AN9" s="6">
        <f>COUNTIF($AK$3:$AK$80,"=1,0")</f>
        <v>17</v>
      </c>
    </row>
    <row r="10" spans="1:40" ht="15" customHeight="1">
      <c r="A10" s="88" t="s">
        <v>49</v>
      </c>
      <c r="B10" s="88" t="s">
        <v>54</v>
      </c>
      <c r="C10" s="330">
        <v>43.75</v>
      </c>
      <c r="D10" s="6">
        <v>4</v>
      </c>
      <c r="E10" s="142">
        <f t="shared" si="10"/>
        <v>9.1428571428571428E-2</v>
      </c>
      <c r="F10" s="6">
        <v>0</v>
      </c>
      <c r="G10" s="142">
        <f t="shared" si="11"/>
        <v>0</v>
      </c>
      <c r="H10" s="6">
        <v>0</v>
      </c>
      <c r="I10" s="142">
        <f t="shared" si="12"/>
        <v>0</v>
      </c>
      <c r="J10" s="6">
        <v>33</v>
      </c>
      <c r="K10" s="142">
        <f t="shared" si="0"/>
        <v>0.75428571428571434</v>
      </c>
      <c r="L10" s="6">
        <v>40</v>
      </c>
      <c r="M10" s="143">
        <f t="shared" si="1"/>
        <v>0.91428571428571426</v>
      </c>
      <c r="N10" s="6">
        <v>34</v>
      </c>
      <c r="O10" s="143">
        <f t="shared" si="2"/>
        <v>0.77714285714285714</v>
      </c>
      <c r="P10" s="6">
        <v>34</v>
      </c>
      <c r="Q10" s="143">
        <f t="shared" si="3"/>
        <v>0.77714285714285714</v>
      </c>
      <c r="R10" s="6">
        <v>33</v>
      </c>
      <c r="S10" s="143">
        <f t="shared" si="4"/>
        <v>0.75428571428571434</v>
      </c>
      <c r="T10" s="6">
        <v>28</v>
      </c>
      <c r="U10" s="143">
        <f t="shared" si="5"/>
        <v>0.64</v>
      </c>
      <c r="V10" s="6">
        <v>38</v>
      </c>
      <c r="W10" s="144">
        <f t="shared" si="6"/>
        <v>0.86857142857142855</v>
      </c>
      <c r="X10" s="6">
        <v>37</v>
      </c>
      <c r="Y10" s="144">
        <f t="shared" si="7"/>
        <v>0.84571428571428575</v>
      </c>
      <c r="Z10" s="6">
        <v>31</v>
      </c>
      <c r="AA10" s="144">
        <f t="shared" si="8"/>
        <v>0.70857142857142852</v>
      </c>
      <c r="AB10" s="6">
        <v>36</v>
      </c>
      <c r="AC10" s="146">
        <f t="shared" si="13"/>
        <v>0.82285714285714284</v>
      </c>
      <c r="AE10" s="6">
        <v>0</v>
      </c>
      <c r="AF10" s="160">
        <f t="shared" si="9"/>
        <v>0</v>
      </c>
      <c r="AH10" s="72">
        <f>cálculos1!O10</f>
        <v>0</v>
      </c>
      <c r="AI10" s="150">
        <f t="shared" si="14"/>
        <v>0</v>
      </c>
      <c r="AJ10" s="72">
        <f>cálculos1!P10</f>
        <v>0</v>
      </c>
      <c r="AK10" s="149">
        <f t="shared" si="15"/>
        <v>0</v>
      </c>
    </row>
    <row r="11" spans="1:40">
      <c r="A11" s="88" t="s">
        <v>40</v>
      </c>
      <c r="B11" s="88" t="s">
        <v>55</v>
      </c>
      <c r="C11" s="330">
        <v>796.25</v>
      </c>
      <c r="D11" s="6">
        <v>254</v>
      </c>
      <c r="E11" s="142">
        <f t="shared" si="10"/>
        <v>0.31899529042386188</v>
      </c>
      <c r="F11" s="6">
        <v>66</v>
      </c>
      <c r="G11" s="142">
        <f t="shared" si="11"/>
        <v>8.2888540031397173E-2</v>
      </c>
      <c r="H11" s="6">
        <v>30</v>
      </c>
      <c r="I11" s="142">
        <f t="shared" si="12"/>
        <v>3.7676609105180531E-2</v>
      </c>
      <c r="J11" s="6">
        <v>278</v>
      </c>
      <c r="K11" s="142">
        <f t="shared" si="0"/>
        <v>0.34913657770800627</v>
      </c>
      <c r="L11" s="6">
        <v>676</v>
      </c>
      <c r="M11" s="143">
        <f t="shared" si="1"/>
        <v>0.84897959183673466</v>
      </c>
      <c r="N11" s="6">
        <v>740</v>
      </c>
      <c r="O11" s="143">
        <f t="shared" si="2"/>
        <v>0.92935635792778648</v>
      </c>
      <c r="P11" s="6">
        <v>741</v>
      </c>
      <c r="Q11" s="143">
        <f t="shared" si="3"/>
        <v>0.93061224489795913</v>
      </c>
      <c r="R11" s="6">
        <v>750</v>
      </c>
      <c r="S11" s="143">
        <f t="shared" si="4"/>
        <v>0.9419152276295133</v>
      </c>
      <c r="T11" s="6">
        <v>677</v>
      </c>
      <c r="U11" s="143">
        <f t="shared" si="5"/>
        <v>0.85023547880690742</v>
      </c>
      <c r="V11" s="6">
        <v>778</v>
      </c>
      <c r="W11" s="144">
        <f t="shared" si="6"/>
        <v>0.97708006279434856</v>
      </c>
      <c r="X11" s="6">
        <v>873</v>
      </c>
      <c r="Y11" s="144">
        <f t="shared" si="7"/>
        <v>1.0963893249607535</v>
      </c>
      <c r="Z11" s="6">
        <v>766</v>
      </c>
      <c r="AA11" s="144">
        <f t="shared" si="8"/>
        <v>0.96200941915227633</v>
      </c>
      <c r="AB11" s="6">
        <v>768</v>
      </c>
      <c r="AC11" s="146">
        <f t="shared" si="13"/>
        <v>0.96452119309262163</v>
      </c>
      <c r="AE11" s="6">
        <v>25</v>
      </c>
      <c r="AF11" s="160">
        <f t="shared" si="9"/>
        <v>3.1397174254317109E-2</v>
      </c>
      <c r="AH11" s="72">
        <f>cálculos1!O11</f>
        <v>4</v>
      </c>
      <c r="AI11" s="150">
        <f t="shared" si="14"/>
        <v>0.4</v>
      </c>
      <c r="AJ11" s="72">
        <f>cálculos1!P11</f>
        <v>1</v>
      </c>
      <c r="AK11" s="149">
        <f t="shared" si="15"/>
        <v>0.25</v>
      </c>
    </row>
    <row r="12" spans="1:40">
      <c r="A12" s="88" t="s">
        <v>49</v>
      </c>
      <c r="B12" s="88" t="s">
        <v>56</v>
      </c>
      <c r="C12" s="330">
        <v>92.75</v>
      </c>
      <c r="D12" s="6">
        <v>9</v>
      </c>
      <c r="E12" s="142">
        <f t="shared" si="10"/>
        <v>9.7035040431266845E-2</v>
      </c>
      <c r="F12" s="6">
        <v>0</v>
      </c>
      <c r="G12" s="142">
        <f t="shared" si="11"/>
        <v>0</v>
      </c>
      <c r="H12" s="6">
        <v>0</v>
      </c>
      <c r="I12" s="142">
        <f t="shared" si="12"/>
        <v>0</v>
      </c>
      <c r="J12" s="6">
        <v>12</v>
      </c>
      <c r="K12" s="142">
        <f t="shared" si="0"/>
        <v>0.1293800539083558</v>
      </c>
      <c r="L12" s="6">
        <v>63</v>
      </c>
      <c r="M12" s="143">
        <f t="shared" si="1"/>
        <v>0.67924528301886788</v>
      </c>
      <c r="N12" s="6">
        <v>66</v>
      </c>
      <c r="O12" s="143">
        <f t="shared" si="2"/>
        <v>0.71159029649595684</v>
      </c>
      <c r="P12" s="6">
        <v>66</v>
      </c>
      <c r="Q12" s="143">
        <f t="shared" si="3"/>
        <v>0.71159029649595684</v>
      </c>
      <c r="R12" s="6">
        <v>65</v>
      </c>
      <c r="S12" s="143">
        <f t="shared" si="4"/>
        <v>0.70080862533692723</v>
      </c>
      <c r="T12" s="6">
        <v>71</v>
      </c>
      <c r="U12" s="143">
        <f t="shared" si="5"/>
        <v>0.76549865229110514</v>
      </c>
      <c r="V12" s="6">
        <v>106</v>
      </c>
      <c r="W12" s="144">
        <f t="shared" si="6"/>
        <v>1.1428571428571428</v>
      </c>
      <c r="X12" s="6">
        <v>102</v>
      </c>
      <c r="Y12" s="144">
        <f t="shared" si="7"/>
        <v>1.0997304582210243</v>
      </c>
      <c r="Z12" s="6">
        <v>110</v>
      </c>
      <c r="AA12" s="144">
        <f t="shared" si="8"/>
        <v>1.1859838274932615</v>
      </c>
      <c r="AB12" s="6">
        <v>72</v>
      </c>
      <c r="AC12" s="146">
        <f t="shared" si="13"/>
        <v>0.77628032345013476</v>
      </c>
      <c r="AE12" s="6">
        <v>0</v>
      </c>
      <c r="AF12" s="160">
        <f t="shared" si="9"/>
        <v>0</v>
      </c>
      <c r="AH12" s="72">
        <f>cálculos1!O12</f>
        <v>3</v>
      </c>
      <c r="AI12" s="150">
        <f t="shared" si="14"/>
        <v>0.30000000000000004</v>
      </c>
      <c r="AJ12" s="72">
        <f>cálculos1!P12</f>
        <v>1</v>
      </c>
      <c r="AK12" s="149">
        <f t="shared" si="15"/>
        <v>0.25</v>
      </c>
      <c r="AM12" s="347" t="s">
        <v>57</v>
      </c>
      <c r="AN12" s="347"/>
    </row>
    <row r="13" spans="1:40">
      <c r="A13" s="88" t="s">
        <v>47</v>
      </c>
      <c r="B13" s="88" t="s">
        <v>58</v>
      </c>
      <c r="C13" s="330">
        <v>203</v>
      </c>
      <c r="D13" s="6">
        <v>38</v>
      </c>
      <c r="E13" s="142">
        <f t="shared" si="10"/>
        <v>0.18719211822660098</v>
      </c>
      <c r="F13" s="6">
        <v>2</v>
      </c>
      <c r="G13" s="142">
        <f t="shared" si="11"/>
        <v>9.852216748768473E-3</v>
      </c>
      <c r="H13" s="6">
        <v>1</v>
      </c>
      <c r="I13" s="142">
        <f t="shared" si="12"/>
        <v>4.9261083743842365E-3</v>
      </c>
      <c r="J13" s="6">
        <v>87</v>
      </c>
      <c r="K13" s="142">
        <f t="shared" si="0"/>
        <v>0.42857142857142855</v>
      </c>
      <c r="L13" s="6">
        <v>193</v>
      </c>
      <c r="M13" s="143">
        <f t="shared" si="1"/>
        <v>0.95073891625615758</v>
      </c>
      <c r="N13" s="6">
        <v>185</v>
      </c>
      <c r="O13" s="143">
        <f t="shared" si="2"/>
        <v>0.91133004926108374</v>
      </c>
      <c r="P13" s="6">
        <v>185</v>
      </c>
      <c r="Q13" s="143">
        <f t="shared" si="3"/>
        <v>0.91133004926108374</v>
      </c>
      <c r="R13" s="6">
        <v>186</v>
      </c>
      <c r="S13" s="143">
        <f t="shared" si="4"/>
        <v>0.91625615763546797</v>
      </c>
      <c r="T13" s="6">
        <v>180</v>
      </c>
      <c r="U13" s="143">
        <f t="shared" si="5"/>
        <v>0.88669950738916259</v>
      </c>
      <c r="V13" s="6">
        <v>176</v>
      </c>
      <c r="W13" s="144">
        <f t="shared" si="6"/>
        <v>0.86699507389162567</v>
      </c>
      <c r="X13" s="6">
        <v>207</v>
      </c>
      <c r="Y13" s="144">
        <f t="shared" si="7"/>
        <v>1.0197044334975369</v>
      </c>
      <c r="Z13" s="6">
        <v>188</v>
      </c>
      <c r="AA13" s="144">
        <f t="shared" si="8"/>
        <v>0.92610837438423643</v>
      </c>
      <c r="AB13" s="6">
        <v>191</v>
      </c>
      <c r="AC13" s="146">
        <f t="shared" si="13"/>
        <v>0.94088669950738912</v>
      </c>
      <c r="AE13" s="6">
        <v>0</v>
      </c>
      <c r="AF13" s="160">
        <f t="shared" si="9"/>
        <v>0</v>
      </c>
      <c r="AH13" s="72">
        <f>cálculos1!O13</f>
        <v>3</v>
      </c>
      <c r="AI13" s="150">
        <f t="shared" si="14"/>
        <v>0.30000000000000004</v>
      </c>
      <c r="AJ13" s="72">
        <f>cálculos1!P13</f>
        <v>2</v>
      </c>
      <c r="AK13" s="149">
        <f t="shared" si="15"/>
        <v>0.5</v>
      </c>
      <c r="AM13" s="148" t="s">
        <v>45</v>
      </c>
      <c r="AN13" s="148" t="s">
        <v>46</v>
      </c>
    </row>
    <row r="14" spans="1:40">
      <c r="A14" s="88" t="s">
        <v>43</v>
      </c>
      <c r="B14" s="88" t="s">
        <v>59</v>
      </c>
      <c r="C14" s="330">
        <v>342.41666666666663</v>
      </c>
      <c r="D14" s="6">
        <v>192</v>
      </c>
      <c r="E14" s="142">
        <f t="shared" si="10"/>
        <v>0.56072036991968854</v>
      </c>
      <c r="F14" s="6">
        <v>48</v>
      </c>
      <c r="G14" s="142">
        <f t="shared" si="11"/>
        <v>0.14018009247992214</v>
      </c>
      <c r="H14" s="6">
        <v>31</v>
      </c>
      <c r="I14" s="142">
        <f t="shared" si="12"/>
        <v>9.0532976393283046E-2</v>
      </c>
      <c r="J14" s="6">
        <v>205</v>
      </c>
      <c r="K14" s="142">
        <f t="shared" si="0"/>
        <v>0.59868581163300083</v>
      </c>
      <c r="L14" s="6">
        <v>329</v>
      </c>
      <c r="M14" s="143">
        <f t="shared" si="1"/>
        <v>0.96081771720613296</v>
      </c>
      <c r="N14" s="6">
        <v>305</v>
      </c>
      <c r="O14" s="143">
        <f t="shared" si="2"/>
        <v>0.89072767096617189</v>
      </c>
      <c r="P14" s="6">
        <v>305</v>
      </c>
      <c r="Q14" s="143">
        <f t="shared" si="3"/>
        <v>0.89072767096617189</v>
      </c>
      <c r="R14" s="6">
        <v>314</v>
      </c>
      <c r="S14" s="143">
        <f t="shared" si="4"/>
        <v>0.91701143830615728</v>
      </c>
      <c r="T14" s="6">
        <v>258</v>
      </c>
      <c r="U14" s="143">
        <f t="shared" si="5"/>
        <v>0.75346799707958145</v>
      </c>
      <c r="V14" s="6">
        <v>258</v>
      </c>
      <c r="W14" s="144">
        <f t="shared" si="6"/>
        <v>0.75346799707958145</v>
      </c>
      <c r="X14" s="6">
        <v>316</v>
      </c>
      <c r="Y14" s="144">
        <f t="shared" si="7"/>
        <v>0.92285227549282078</v>
      </c>
      <c r="Z14" s="6">
        <v>253</v>
      </c>
      <c r="AA14" s="144">
        <f t="shared" si="8"/>
        <v>0.73886590411292297</v>
      </c>
      <c r="AB14" s="6">
        <v>338</v>
      </c>
      <c r="AC14" s="146">
        <f t="shared" si="13"/>
        <v>0.98710148454611835</v>
      </c>
      <c r="AE14" s="6">
        <v>0</v>
      </c>
      <c r="AF14" s="160">
        <f t="shared" si="9"/>
        <v>0</v>
      </c>
      <c r="AH14" s="72">
        <f>cálculos1!O14</f>
        <v>2</v>
      </c>
      <c r="AI14" s="150">
        <f t="shared" si="14"/>
        <v>0.2</v>
      </c>
      <c r="AJ14" s="72">
        <f>cálculos1!P14</f>
        <v>1</v>
      </c>
      <c r="AK14" s="149">
        <f t="shared" si="15"/>
        <v>0.25</v>
      </c>
      <c r="AM14" s="150">
        <v>0</v>
      </c>
      <c r="AN14" s="6">
        <f>COUNTIF($AI$3:$AI$80,"=0")</f>
        <v>4</v>
      </c>
    </row>
    <row r="15" spans="1:40">
      <c r="A15" s="88" t="s">
        <v>43</v>
      </c>
      <c r="B15" s="88" t="s">
        <v>60</v>
      </c>
      <c r="C15" s="330">
        <v>119</v>
      </c>
      <c r="D15" s="6">
        <v>5</v>
      </c>
      <c r="E15" s="142">
        <f t="shared" si="10"/>
        <v>4.2016806722689079E-2</v>
      </c>
      <c r="F15" s="6">
        <v>1</v>
      </c>
      <c r="G15" s="142">
        <f t="shared" si="11"/>
        <v>8.4033613445378148E-3</v>
      </c>
      <c r="H15" s="6">
        <v>1</v>
      </c>
      <c r="I15" s="142">
        <f t="shared" si="12"/>
        <v>8.4033613445378148E-3</v>
      </c>
      <c r="J15" s="6">
        <v>32</v>
      </c>
      <c r="K15" s="142">
        <f t="shared" si="0"/>
        <v>0.26890756302521007</v>
      </c>
      <c r="L15" s="6">
        <v>125</v>
      </c>
      <c r="M15" s="143">
        <f t="shared" si="1"/>
        <v>1.0504201680672269</v>
      </c>
      <c r="N15" s="6">
        <v>118</v>
      </c>
      <c r="O15" s="143">
        <f t="shared" si="2"/>
        <v>0.99159663865546221</v>
      </c>
      <c r="P15" s="6">
        <v>118</v>
      </c>
      <c r="Q15" s="143">
        <f t="shared" si="3"/>
        <v>0.99159663865546221</v>
      </c>
      <c r="R15" s="6">
        <v>125</v>
      </c>
      <c r="S15" s="143">
        <f t="shared" si="4"/>
        <v>1.0504201680672269</v>
      </c>
      <c r="T15" s="6">
        <v>117</v>
      </c>
      <c r="U15" s="143">
        <f t="shared" si="5"/>
        <v>0.98319327731092432</v>
      </c>
      <c r="V15" s="6">
        <v>111</v>
      </c>
      <c r="W15" s="144">
        <f t="shared" si="6"/>
        <v>0.9327731092436975</v>
      </c>
      <c r="X15" s="6">
        <v>113</v>
      </c>
      <c r="Y15" s="144">
        <f t="shared" si="7"/>
        <v>0.94957983193277307</v>
      </c>
      <c r="Z15" s="6">
        <v>107</v>
      </c>
      <c r="AA15" s="144">
        <f t="shared" si="8"/>
        <v>0.89915966386554624</v>
      </c>
      <c r="AB15" s="6">
        <v>129</v>
      </c>
      <c r="AC15" s="146">
        <f t="shared" si="13"/>
        <v>1.0840336134453781</v>
      </c>
      <c r="AE15" s="6">
        <v>0</v>
      </c>
      <c r="AF15" s="160">
        <f t="shared" si="9"/>
        <v>0</v>
      </c>
      <c r="AH15" s="72">
        <f>cálculos1!O15</f>
        <v>6</v>
      </c>
      <c r="AI15" s="150">
        <f t="shared" si="14"/>
        <v>0.60000000000000009</v>
      </c>
      <c r="AJ15" s="72">
        <f>cálculos1!P15</f>
        <v>3</v>
      </c>
      <c r="AK15" s="149">
        <f t="shared" si="15"/>
        <v>0.75</v>
      </c>
      <c r="AM15" s="150">
        <v>0.1</v>
      </c>
      <c r="AN15" s="6">
        <f>COUNTIFS($AI$3:$AI$80,"&gt;=0,10",$AI$3:$AI$80,"&lt;0,20")</f>
        <v>10</v>
      </c>
    </row>
    <row r="16" spans="1:40">
      <c r="A16" s="88" t="s">
        <v>49</v>
      </c>
      <c r="B16" s="88" t="s">
        <v>61</v>
      </c>
      <c r="C16" s="330">
        <v>46.666666666666671</v>
      </c>
      <c r="D16" s="6">
        <v>19</v>
      </c>
      <c r="E16" s="142">
        <f t="shared" si="10"/>
        <v>0.40714285714285708</v>
      </c>
      <c r="F16" s="6">
        <v>0</v>
      </c>
      <c r="G16" s="142">
        <f t="shared" si="11"/>
        <v>0</v>
      </c>
      <c r="H16" s="6">
        <v>0</v>
      </c>
      <c r="I16" s="142">
        <f t="shared" si="12"/>
        <v>0</v>
      </c>
      <c r="J16" s="6">
        <v>51</v>
      </c>
      <c r="K16" s="142">
        <f t="shared" si="0"/>
        <v>1.0928571428571427</v>
      </c>
      <c r="L16" s="6">
        <v>67</v>
      </c>
      <c r="M16" s="143">
        <f t="shared" si="1"/>
        <v>1.4357142857142855</v>
      </c>
      <c r="N16" s="6">
        <v>64</v>
      </c>
      <c r="O16" s="143">
        <f t="shared" si="2"/>
        <v>1.3714285714285712</v>
      </c>
      <c r="P16" s="6">
        <v>64</v>
      </c>
      <c r="Q16" s="143">
        <f t="shared" si="3"/>
        <v>1.3714285714285712</v>
      </c>
      <c r="R16" s="6">
        <v>62</v>
      </c>
      <c r="S16" s="143">
        <f t="shared" si="4"/>
        <v>1.3285714285714285</v>
      </c>
      <c r="T16" s="6">
        <v>54</v>
      </c>
      <c r="U16" s="143">
        <f t="shared" si="5"/>
        <v>1.157142857142857</v>
      </c>
      <c r="V16" s="6">
        <v>52</v>
      </c>
      <c r="W16" s="144">
        <f t="shared" si="6"/>
        <v>1.1142857142857141</v>
      </c>
      <c r="X16" s="6">
        <v>70</v>
      </c>
      <c r="Y16" s="144">
        <f t="shared" si="7"/>
        <v>1.4999999999999998</v>
      </c>
      <c r="Z16" s="6">
        <v>49</v>
      </c>
      <c r="AA16" s="144">
        <f t="shared" si="8"/>
        <v>1.0499999999999998</v>
      </c>
      <c r="AB16" s="6">
        <v>80</v>
      </c>
      <c r="AC16" s="146">
        <f t="shared" si="13"/>
        <v>1.7142857142857142</v>
      </c>
      <c r="AE16" s="6">
        <v>2</v>
      </c>
      <c r="AF16" s="160">
        <f t="shared" si="9"/>
        <v>4.2857142857142851E-2</v>
      </c>
      <c r="AH16" s="72">
        <f>cálculos1!O16</f>
        <v>10</v>
      </c>
      <c r="AI16" s="150">
        <f t="shared" si="14"/>
        <v>1</v>
      </c>
      <c r="AJ16" s="72">
        <f>cálculos1!P16</f>
        <v>4</v>
      </c>
      <c r="AK16" s="149">
        <f t="shared" si="15"/>
        <v>1</v>
      </c>
      <c r="AM16" s="150">
        <v>0.2</v>
      </c>
      <c r="AN16" s="6">
        <f>COUNTIFS($AI$3:$AI$80,"&gt;=0,20",$AI$3:$AI$80,"&lt;0,30")</f>
        <v>11</v>
      </c>
    </row>
    <row r="17" spans="1:40">
      <c r="A17" s="88" t="s">
        <v>40</v>
      </c>
      <c r="B17" s="88" t="s">
        <v>62</v>
      </c>
      <c r="C17" s="330">
        <v>121.91666666666667</v>
      </c>
      <c r="D17" s="6">
        <v>20</v>
      </c>
      <c r="E17" s="142">
        <f t="shared" si="10"/>
        <v>0.16404647983595352</v>
      </c>
      <c r="F17" s="6">
        <v>2</v>
      </c>
      <c r="G17" s="142">
        <f t="shared" si="11"/>
        <v>1.6404647983595352E-2</v>
      </c>
      <c r="H17" s="6">
        <v>0</v>
      </c>
      <c r="I17" s="142">
        <f t="shared" si="12"/>
        <v>0</v>
      </c>
      <c r="J17" s="6">
        <v>105</v>
      </c>
      <c r="K17" s="142">
        <f t="shared" si="0"/>
        <v>0.86124401913875592</v>
      </c>
      <c r="L17" s="6">
        <v>157</v>
      </c>
      <c r="M17" s="143">
        <f t="shared" si="1"/>
        <v>1.287764866712235</v>
      </c>
      <c r="N17" s="6">
        <v>153</v>
      </c>
      <c r="O17" s="143">
        <f t="shared" si="2"/>
        <v>1.2549555707450444</v>
      </c>
      <c r="P17" s="6">
        <v>153</v>
      </c>
      <c r="Q17" s="143">
        <f t="shared" si="3"/>
        <v>1.2549555707450444</v>
      </c>
      <c r="R17" s="6">
        <v>156</v>
      </c>
      <c r="S17" s="143">
        <f t="shared" si="4"/>
        <v>1.2795625427204373</v>
      </c>
      <c r="T17" s="6">
        <v>138</v>
      </c>
      <c r="U17" s="143">
        <f t="shared" si="5"/>
        <v>1.1319207108680793</v>
      </c>
      <c r="V17" s="6">
        <v>157</v>
      </c>
      <c r="W17" s="144">
        <f t="shared" si="6"/>
        <v>1.287764866712235</v>
      </c>
      <c r="X17" s="6">
        <v>137</v>
      </c>
      <c r="Y17" s="144">
        <f t="shared" si="7"/>
        <v>1.1237183868762817</v>
      </c>
      <c r="Z17" s="6">
        <v>147</v>
      </c>
      <c r="AA17" s="144">
        <f t="shared" si="8"/>
        <v>1.2057416267942582</v>
      </c>
      <c r="AB17" s="6">
        <v>163</v>
      </c>
      <c r="AC17" s="146">
        <f t="shared" si="13"/>
        <v>1.3369788106630212</v>
      </c>
      <c r="AE17" s="6">
        <v>0</v>
      </c>
      <c r="AF17" s="160">
        <f t="shared" si="9"/>
        <v>0</v>
      </c>
      <c r="AH17" s="72">
        <f>cálculos1!O17</f>
        <v>9</v>
      </c>
      <c r="AI17" s="150">
        <f t="shared" si="14"/>
        <v>0.9</v>
      </c>
      <c r="AJ17" s="72">
        <f>cálculos1!P17</f>
        <v>4</v>
      </c>
      <c r="AK17" s="149">
        <f t="shared" si="15"/>
        <v>1</v>
      </c>
      <c r="AM17" s="150">
        <v>0.3</v>
      </c>
      <c r="AN17" s="6">
        <f>COUNTIFS($AI$3:$AI$80,"&gt;=0,30",$AI$3:$AI$80,"&lt;0,40")</f>
        <v>9</v>
      </c>
    </row>
    <row r="18" spans="1:40">
      <c r="A18" s="88" t="s">
        <v>49</v>
      </c>
      <c r="B18" s="88" t="s">
        <v>63</v>
      </c>
      <c r="C18" s="330">
        <v>1404.6666666666665</v>
      </c>
      <c r="D18" s="6">
        <v>2725</v>
      </c>
      <c r="E18" s="142">
        <f t="shared" si="10"/>
        <v>1.9399620313241577</v>
      </c>
      <c r="F18" s="6">
        <v>2408</v>
      </c>
      <c r="G18" s="142">
        <f t="shared" si="11"/>
        <v>1.7142857142857144</v>
      </c>
      <c r="H18" s="6">
        <v>1411</v>
      </c>
      <c r="I18" s="142">
        <f t="shared" si="12"/>
        <v>1.0045087802562886</v>
      </c>
      <c r="J18" s="6">
        <v>2736</v>
      </c>
      <c r="K18" s="142">
        <f t="shared" si="0"/>
        <v>1.9477930707166589</v>
      </c>
      <c r="L18" s="6">
        <v>1289</v>
      </c>
      <c r="M18" s="143">
        <f t="shared" si="1"/>
        <v>0.91765543426673002</v>
      </c>
      <c r="N18" s="6">
        <v>1265</v>
      </c>
      <c r="O18" s="143">
        <f t="shared" si="2"/>
        <v>0.90056953013763652</v>
      </c>
      <c r="P18" s="6">
        <v>1268</v>
      </c>
      <c r="Q18" s="143">
        <f t="shared" si="3"/>
        <v>0.90270526815377328</v>
      </c>
      <c r="R18" s="6">
        <v>1289</v>
      </c>
      <c r="S18" s="143">
        <f t="shared" si="4"/>
        <v>0.91765543426673002</v>
      </c>
      <c r="T18" s="6">
        <v>979</v>
      </c>
      <c r="U18" s="143">
        <f t="shared" si="5"/>
        <v>0.69696250593260567</v>
      </c>
      <c r="V18" s="6">
        <v>1162</v>
      </c>
      <c r="W18" s="144">
        <f t="shared" si="6"/>
        <v>0.82724252491694361</v>
      </c>
      <c r="X18" s="6">
        <v>1265</v>
      </c>
      <c r="Y18" s="144">
        <f t="shared" si="7"/>
        <v>0.90056953013763652</v>
      </c>
      <c r="Z18" s="6">
        <v>1140</v>
      </c>
      <c r="AA18" s="144">
        <f t="shared" si="8"/>
        <v>0.81158044613194125</v>
      </c>
      <c r="AB18" s="6">
        <v>1322</v>
      </c>
      <c r="AC18" s="146">
        <f t="shared" si="13"/>
        <v>0.94114855244423357</v>
      </c>
      <c r="AE18" s="6">
        <v>19</v>
      </c>
      <c r="AF18" s="160">
        <f t="shared" si="9"/>
        <v>1.3526340768865688E-2</v>
      </c>
      <c r="AH18" s="72">
        <f>cálculos1!O18</f>
        <v>2</v>
      </c>
      <c r="AI18" s="150">
        <f t="shared" si="14"/>
        <v>0.2</v>
      </c>
      <c r="AJ18" s="72">
        <f>cálculos1!P18</f>
        <v>0</v>
      </c>
      <c r="AK18" s="149">
        <f t="shared" si="15"/>
        <v>0</v>
      </c>
      <c r="AM18" s="150">
        <v>0.4</v>
      </c>
      <c r="AN18" s="6">
        <f>COUNTIFS($AI$3:$AI$80,"&gt;=0,40",$AI$3:$AI$80,"&lt;0,50")</f>
        <v>9</v>
      </c>
    </row>
    <row r="19" spans="1:40">
      <c r="A19" s="88" t="s">
        <v>40</v>
      </c>
      <c r="B19" s="88" t="s">
        <v>64</v>
      </c>
      <c r="C19" s="330">
        <v>2780.75</v>
      </c>
      <c r="D19" s="6">
        <v>1117</v>
      </c>
      <c r="E19" s="142">
        <f t="shared" si="10"/>
        <v>0.40169019149510027</v>
      </c>
      <c r="F19" s="6">
        <v>22</v>
      </c>
      <c r="G19" s="142">
        <f t="shared" si="11"/>
        <v>7.9115346579160303E-3</v>
      </c>
      <c r="H19" s="6">
        <v>5</v>
      </c>
      <c r="I19" s="142">
        <f t="shared" si="12"/>
        <v>1.7980760586172794E-3</v>
      </c>
      <c r="J19" s="6">
        <v>1121</v>
      </c>
      <c r="K19" s="142">
        <f t="shared" si="0"/>
        <v>0.40312865234199408</v>
      </c>
      <c r="L19" s="6">
        <v>2418</v>
      </c>
      <c r="M19" s="143">
        <f t="shared" si="1"/>
        <v>0.86954958194731635</v>
      </c>
      <c r="N19" s="6">
        <v>2268</v>
      </c>
      <c r="O19" s="143">
        <f t="shared" si="2"/>
        <v>0.81560730018879801</v>
      </c>
      <c r="P19" s="6">
        <v>2272</v>
      </c>
      <c r="Q19" s="143">
        <f t="shared" si="3"/>
        <v>0.81704576103569182</v>
      </c>
      <c r="R19" s="6">
        <v>2275</v>
      </c>
      <c r="S19" s="143">
        <f t="shared" si="4"/>
        <v>0.81812460667086218</v>
      </c>
      <c r="T19" s="6">
        <v>2032</v>
      </c>
      <c r="U19" s="143">
        <f t="shared" si="5"/>
        <v>0.73073811022206236</v>
      </c>
      <c r="V19" s="6">
        <v>2321</v>
      </c>
      <c r="W19" s="144">
        <f t="shared" si="6"/>
        <v>0.83466690641014119</v>
      </c>
      <c r="X19" s="6">
        <v>2690</v>
      </c>
      <c r="Y19" s="144">
        <f t="shared" si="7"/>
        <v>0.96736491953609638</v>
      </c>
      <c r="Z19" s="6">
        <v>2357</v>
      </c>
      <c r="AA19" s="144">
        <f t="shared" si="8"/>
        <v>0.84761305403218556</v>
      </c>
      <c r="AB19" s="6">
        <v>2534</v>
      </c>
      <c r="AC19" s="146">
        <f t="shared" si="13"/>
        <v>0.91126494650723722</v>
      </c>
      <c r="AE19" s="6">
        <v>37</v>
      </c>
      <c r="AF19" s="160">
        <f t="shared" si="9"/>
        <v>1.3305762833767868E-2</v>
      </c>
      <c r="AH19" s="72">
        <f>cálculos1!O19</f>
        <v>2</v>
      </c>
      <c r="AI19" s="150">
        <f t="shared" si="14"/>
        <v>0.2</v>
      </c>
      <c r="AJ19" s="72">
        <f>cálculos1!P19</f>
        <v>1</v>
      </c>
      <c r="AK19" s="149">
        <f t="shared" si="15"/>
        <v>0.25</v>
      </c>
      <c r="AM19" s="150">
        <v>0.5</v>
      </c>
      <c r="AN19" s="6">
        <f>COUNTIFS($AI$3:$AI$80,"&gt;=0,50",$AI$3:$AI$80,"&lt;0,60")</f>
        <v>10</v>
      </c>
    </row>
    <row r="20" spans="1:40">
      <c r="A20" s="88" t="s">
        <v>49</v>
      </c>
      <c r="B20" s="88" t="s">
        <v>65</v>
      </c>
      <c r="C20" s="330">
        <v>245</v>
      </c>
      <c r="D20" s="6">
        <v>173</v>
      </c>
      <c r="E20" s="142">
        <f t="shared" si="10"/>
        <v>0.70612244897959187</v>
      </c>
      <c r="F20" s="6">
        <v>119</v>
      </c>
      <c r="G20" s="142">
        <f t="shared" si="11"/>
        <v>0.48571428571428571</v>
      </c>
      <c r="H20" s="6">
        <v>79</v>
      </c>
      <c r="I20" s="142">
        <f t="shared" si="12"/>
        <v>0.32244897959183672</v>
      </c>
      <c r="J20" s="6">
        <v>187</v>
      </c>
      <c r="K20" s="142">
        <f t="shared" si="0"/>
        <v>0.76326530612244903</v>
      </c>
      <c r="L20" s="6">
        <v>257</v>
      </c>
      <c r="M20" s="143">
        <f t="shared" si="1"/>
        <v>1.0489795918367346</v>
      </c>
      <c r="N20" s="6">
        <v>262</v>
      </c>
      <c r="O20" s="143">
        <f t="shared" si="2"/>
        <v>1.0693877551020408</v>
      </c>
      <c r="P20" s="6">
        <v>262</v>
      </c>
      <c r="Q20" s="143">
        <f t="shared" si="3"/>
        <v>1.0693877551020408</v>
      </c>
      <c r="R20" s="6">
        <v>262</v>
      </c>
      <c r="S20" s="143">
        <f t="shared" si="4"/>
        <v>1.0693877551020408</v>
      </c>
      <c r="T20" s="6">
        <v>206</v>
      </c>
      <c r="U20" s="143">
        <f t="shared" si="5"/>
        <v>0.84081632653061222</v>
      </c>
      <c r="V20" s="6">
        <v>241</v>
      </c>
      <c r="W20" s="144">
        <f t="shared" si="6"/>
        <v>0.98367346938775513</v>
      </c>
      <c r="X20" s="6">
        <v>253</v>
      </c>
      <c r="Y20" s="144">
        <f t="shared" si="7"/>
        <v>1.0326530612244897</v>
      </c>
      <c r="Z20" s="6">
        <v>245</v>
      </c>
      <c r="AA20" s="144">
        <f t="shared" si="8"/>
        <v>1</v>
      </c>
      <c r="AB20" s="6">
        <v>266</v>
      </c>
      <c r="AC20" s="146">
        <f t="shared" si="13"/>
        <v>1.0857142857142856</v>
      </c>
      <c r="AE20" s="6">
        <v>1</v>
      </c>
      <c r="AF20" s="160">
        <f t="shared" si="9"/>
        <v>4.0816326530612249E-3</v>
      </c>
      <c r="AH20" s="72">
        <f>cálculos1!O20</f>
        <v>8</v>
      </c>
      <c r="AI20" s="150">
        <f t="shared" si="14"/>
        <v>0.8</v>
      </c>
      <c r="AJ20" s="72">
        <f>cálculos1!P20</f>
        <v>4</v>
      </c>
      <c r="AK20" s="149">
        <f t="shared" si="15"/>
        <v>1</v>
      </c>
      <c r="AM20" s="150">
        <v>0.6</v>
      </c>
      <c r="AN20" s="6">
        <f>COUNTIFS($AI$3:$AI$80,"&gt;=0,60",$AI$3:$AI$80,"&lt;0,70")</f>
        <v>4</v>
      </c>
    </row>
    <row r="21" spans="1:40">
      <c r="A21" s="88" t="s">
        <v>47</v>
      </c>
      <c r="B21" s="88" t="s">
        <v>66</v>
      </c>
      <c r="C21" s="330">
        <v>876.75</v>
      </c>
      <c r="D21" s="6">
        <v>2139</v>
      </c>
      <c r="E21" s="142">
        <f t="shared" si="10"/>
        <v>2.4396920444824635</v>
      </c>
      <c r="F21" s="6">
        <v>1644</v>
      </c>
      <c r="G21" s="142">
        <f t="shared" si="11"/>
        <v>1.8751069289991447</v>
      </c>
      <c r="H21" s="6">
        <v>1334</v>
      </c>
      <c r="I21" s="142">
        <f t="shared" si="12"/>
        <v>1.521528371827773</v>
      </c>
      <c r="J21" s="6">
        <v>2120</v>
      </c>
      <c r="K21" s="142">
        <f t="shared" si="0"/>
        <v>2.4180211006558312</v>
      </c>
      <c r="L21" s="6">
        <v>898</v>
      </c>
      <c r="M21" s="143">
        <f t="shared" si="1"/>
        <v>1.0242372398061022</v>
      </c>
      <c r="N21" s="6">
        <v>824</v>
      </c>
      <c r="O21" s="143">
        <f t="shared" si="2"/>
        <v>0.93983461648132305</v>
      </c>
      <c r="P21" s="6">
        <v>825</v>
      </c>
      <c r="Q21" s="143">
        <f t="shared" si="3"/>
        <v>0.94097519247219841</v>
      </c>
      <c r="R21" s="6">
        <v>824</v>
      </c>
      <c r="S21" s="143">
        <f t="shared" si="4"/>
        <v>0.93983461648132305</v>
      </c>
      <c r="T21" s="6">
        <v>678</v>
      </c>
      <c r="U21" s="143">
        <f t="shared" si="5"/>
        <v>0.77331052181351578</v>
      </c>
      <c r="V21" s="6">
        <v>785</v>
      </c>
      <c r="W21" s="144">
        <f t="shared" si="6"/>
        <v>0.89535215283718272</v>
      </c>
      <c r="X21" s="6">
        <v>805</v>
      </c>
      <c r="Y21" s="144">
        <f t="shared" si="7"/>
        <v>0.91816367265469057</v>
      </c>
      <c r="Z21" s="6">
        <v>774</v>
      </c>
      <c r="AA21" s="144">
        <f t="shared" si="8"/>
        <v>0.88280581693755344</v>
      </c>
      <c r="AB21" s="6">
        <v>873</v>
      </c>
      <c r="AC21" s="146">
        <f t="shared" si="13"/>
        <v>0.99572284003421729</v>
      </c>
      <c r="AE21" s="6">
        <v>13</v>
      </c>
      <c r="AF21" s="160">
        <f t="shared" si="9"/>
        <v>1.4827487881380098E-2</v>
      </c>
      <c r="AH21" s="72">
        <f>cálculos1!O21</f>
        <v>3</v>
      </c>
      <c r="AI21" s="150">
        <f t="shared" si="14"/>
        <v>0.30000000000000004</v>
      </c>
      <c r="AJ21" s="72">
        <f>cálculos1!P21</f>
        <v>1</v>
      </c>
      <c r="AK21" s="149">
        <f t="shared" si="15"/>
        <v>0.25</v>
      </c>
      <c r="AM21" s="150">
        <v>0.7</v>
      </c>
      <c r="AN21" s="6">
        <f>COUNTIFS($AI$3:$AI$80,"&gt;=0,70",$AI$3:$AI$80,"&lt;0,80")</f>
        <v>7</v>
      </c>
    </row>
    <row r="22" spans="1:40">
      <c r="A22" s="88" t="s">
        <v>43</v>
      </c>
      <c r="B22" s="88" t="s">
        <v>67</v>
      </c>
      <c r="C22" s="330">
        <v>208.25</v>
      </c>
      <c r="D22" s="6">
        <v>4</v>
      </c>
      <c r="E22" s="142">
        <f t="shared" si="10"/>
        <v>1.920768307322929E-2</v>
      </c>
      <c r="F22" s="6">
        <v>0</v>
      </c>
      <c r="G22" s="142">
        <f t="shared" si="11"/>
        <v>0</v>
      </c>
      <c r="H22" s="6">
        <v>0</v>
      </c>
      <c r="I22" s="142">
        <f t="shared" si="12"/>
        <v>0</v>
      </c>
      <c r="J22" s="6">
        <v>10</v>
      </c>
      <c r="K22" s="142">
        <f t="shared" si="0"/>
        <v>4.8019207683073231E-2</v>
      </c>
      <c r="L22" s="6">
        <v>211</v>
      </c>
      <c r="M22" s="143">
        <f t="shared" si="1"/>
        <v>1.0132052821128452</v>
      </c>
      <c r="N22" s="6">
        <v>210</v>
      </c>
      <c r="O22" s="143">
        <f t="shared" si="2"/>
        <v>1.0084033613445378</v>
      </c>
      <c r="P22" s="6">
        <v>210</v>
      </c>
      <c r="Q22" s="143">
        <f t="shared" si="3"/>
        <v>1.0084033613445378</v>
      </c>
      <c r="R22" s="6">
        <v>210</v>
      </c>
      <c r="S22" s="143">
        <f t="shared" si="4"/>
        <v>1.0084033613445378</v>
      </c>
      <c r="T22" s="6">
        <v>229</v>
      </c>
      <c r="U22" s="143">
        <f t="shared" si="5"/>
        <v>1.099639855942377</v>
      </c>
      <c r="V22" s="6">
        <v>210</v>
      </c>
      <c r="W22" s="144">
        <f t="shared" si="6"/>
        <v>1.0084033613445378</v>
      </c>
      <c r="X22" s="6">
        <v>239</v>
      </c>
      <c r="Y22" s="144">
        <f t="shared" si="7"/>
        <v>1.1476590636254502</v>
      </c>
      <c r="Z22" s="6">
        <v>226</v>
      </c>
      <c r="AA22" s="144">
        <f t="shared" si="8"/>
        <v>1.0852340936374549</v>
      </c>
      <c r="AB22" s="6">
        <v>242</v>
      </c>
      <c r="AC22" s="146">
        <f t="shared" si="13"/>
        <v>1.1620648259303721</v>
      </c>
      <c r="AE22" s="6">
        <v>0</v>
      </c>
      <c r="AF22" s="160">
        <f t="shared" si="9"/>
        <v>0</v>
      </c>
      <c r="AH22" s="72">
        <f>cálculos1!O22</f>
        <v>9</v>
      </c>
      <c r="AI22" s="150">
        <f t="shared" si="14"/>
        <v>0.9</v>
      </c>
      <c r="AJ22" s="72">
        <f>cálculos1!P22</f>
        <v>4</v>
      </c>
      <c r="AK22" s="149">
        <f t="shared" si="15"/>
        <v>1</v>
      </c>
      <c r="AM22" s="150">
        <v>0.8</v>
      </c>
      <c r="AN22" s="6">
        <f>COUNTIFS($AI$3:$AI$80,"&gt;=0,80",$AI$3:$AI$80,"&lt;0,90")</f>
        <v>4</v>
      </c>
    </row>
    <row r="23" spans="1:40">
      <c r="A23" s="88" t="s">
        <v>40</v>
      </c>
      <c r="B23" s="88" t="s">
        <v>68</v>
      </c>
      <c r="C23" s="330">
        <v>101.5</v>
      </c>
      <c r="D23" s="6">
        <v>5</v>
      </c>
      <c r="E23" s="142">
        <f t="shared" si="10"/>
        <v>4.9261083743842367E-2</v>
      </c>
      <c r="F23" s="6">
        <v>0</v>
      </c>
      <c r="G23" s="142">
        <f t="shared" si="11"/>
        <v>0</v>
      </c>
      <c r="H23" s="6">
        <v>0</v>
      </c>
      <c r="I23" s="142">
        <f t="shared" si="12"/>
        <v>0</v>
      </c>
      <c r="J23" s="6">
        <v>56</v>
      </c>
      <c r="K23" s="142">
        <f t="shared" si="0"/>
        <v>0.55172413793103448</v>
      </c>
      <c r="L23" s="6">
        <v>86</v>
      </c>
      <c r="M23" s="143">
        <f t="shared" si="1"/>
        <v>0.84729064039408863</v>
      </c>
      <c r="N23" s="6">
        <v>81</v>
      </c>
      <c r="O23" s="143">
        <f t="shared" si="2"/>
        <v>0.79802955665024633</v>
      </c>
      <c r="P23" s="6">
        <v>81</v>
      </c>
      <c r="Q23" s="143">
        <f t="shared" si="3"/>
        <v>0.79802955665024633</v>
      </c>
      <c r="R23" s="6">
        <v>82</v>
      </c>
      <c r="S23" s="143">
        <f t="shared" si="4"/>
        <v>0.80788177339901479</v>
      </c>
      <c r="T23" s="6">
        <v>75</v>
      </c>
      <c r="U23" s="143">
        <f t="shared" si="5"/>
        <v>0.73891625615763545</v>
      </c>
      <c r="V23" s="6">
        <v>96</v>
      </c>
      <c r="W23" s="144">
        <f t="shared" si="6"/>
        <v>0.94581280788177335</v>
      </c>
      <c r="X23" s="6">
        <v>91</v>
      </c>
      <c r="Y23" s="144">
        <f t="shared" si="7"/>
        <v>0.89655172413793105</v>
      </c>
      <c r="Z23" s="6">
        <v>100</v>
      </c>
      <c r="AA23" s="144">
        <f t="shared" si="8"/>
        <v>0.98522167487684731</v>
      </c>
      <c r="AB23" s="6">
        <v>93</v>
      </c>
      <c r="AC23" s="146">
        <f t="shared" si="13"/>
        <v>0.91625615763546797</v>
      </c>
      <c r="AE23" s="6">
        <v>2</v>
      </c>
      <c r="AF23" s="160">
        <f t="shared" si="9"/>
        <v>1.9704433497536946E-2</v>
      </c>
      <c r="AH23" s="72">
        <f>cálculos1!O23</f>
        <v>2</v>
      </c>
      <c r="AI23" s="150">
        <f t="shared" si="14"/>
        <v>0.2</v>
      </c>
      <c r="AJ23" s="72">
        <f>cálculos1!P23</f>
        <v>0</v>
      </c>
      <c r="AK23" s="149">
        <f t="shared" si="15"/>
        <v>0</v>
      </c>
      <c r="AM23" s="150">
        <v>0.9</v>
      </c>
      <c r="AN23" s="6">
        <f>COUNTIFS($AI$3:$AI$80,"&gt;=0,90",$AI$3:$AI$80,"&lt;1,0")</f>
        <v>9</v>
      </c>
    </row>
    <row r="24" spans="1:40">
      <c r="A24" s="88" t="s">
        <v>49</v>
      </c>
      <c r="B24" s="88" t="s">
        <v>69</v>
      </c>
      <c r="C24" s="330">
        <v>33.833333333333329</v>
      </c>
      <c r="D24" s="6">
        <v>21</v>
      </c>
      <c r="E24" s="142">
        <f t="shared" si="10"/>
        <v>0.62068965517241392</v>
      </c>
      <c r="F24" s="6">
        <v>0</v>
      </c>
      <c r="G24" s="142">
        <f t="shared" si="11"/>
        <v>0</v>
      </c>
      <c r="H24" s="6">
        <v>0</v>
      </c>
      <c r="I24" s="142">
        <f t="shared" si="12"/>
        <v>0</v>
      </c>
      <c r="J24" s="6">
        <v>25</v>
      </c>
      <c r="K24" s="142">
        <f t="shared" si="0"/>
        <v>0.73891625615763556</v>
      </c>
      <c r="L24" s="6">
        <v>50</v>
      </c>
      <c r="M24" s="143">
        <f t="shared" si="1"/>
        <v>1.4778325123152711</v>
      </c>
      <c r="N24" s="6">
        <v>49</v>
      </c>
      <c r="O24" s="143">
        <f t="shared" si="2"/>
        <v>1.4482758620689657</v>
      </c>
      <c r="P24" s="6">
        <v>49</v>
      </c>
      <c r="Q24" s="143">
        <f t="shared" si="3"/>
        <v>1.4482758620689657</v>
      </c>
      <c r="R24" s="6">
        <v>49</v>
      </c>
      <c r="S24" s="143">
        <f t="shared" si="4"/>
        <v>1.4482758620689657</v>
      </c>
      <c r="T24" s="6">
        <v>40</v>
      </c>
      <c r="U24" s="143">
        <f t="shared" si="5"/>
        <v>1.1822660098522169</v>
      </c>
      <c r="V24" s="6">
        <v>31</v>
      </c>
      <c r="W24" s="144">
        <f t="shared" si="6"/>
        <v>0.91625615763546808</v>
      </c>
      <c r="X24" s="6">
        <v>40</v>
      </c>
      <c r="Y24" s="144">
        <f t="shared" si="7"/>
        <v>1.1822660098522169</v>
      </c>
      <c r="Z24" s="6">
        <v>32</v>
      </c>
      <c r="AA24" s="144">
        <f t="shared" si="8"/>
        <v>0.94581280788177358</v>
      </c>
      <c r="AB24" s="6">
        <v>50</v>
      </c>
      <c r="AC24" s="146">
        <f t="shared" si="13"/>
        <v>1.4778325123152711</v>
      </c>
      <c r="AE24" s="6">
        <v>1</v>
      </c>
      <c r="AF24" s="160">
        <f t="shared" si="9"/>
        <v>2.9556650246305424E-2</v>
      </c>
      <c r="AH24" s="72">
        <f>cálculos1!O24</f>
        <v>7</v>
      </c>
      <c r="AI24" s="150">
        <f t="shared" si="14"/>
        <v>0.70000000000000007</v>
      </c>
      <c r="AJ24" s="72">
        <f>cálculos1!P24</f>
        <v>4</v>
      </c>
      <c r="AK24" s="149">
        <f t="shared" si="15"/>
        <v>1</v>
      </c>
      <c r="AM24" s="150">
        <v>1</v>
      </c>
      <c r="AN24" s="6">
        <f>COUNTIF($AI$3:$AI$80,"&gt;=1,0")</f>
        <v>1</v>
      </c>
    </row>
    <row r="25" spans="1:40">
      <c r="A25" s="88" t="s">
        <v>40</v>
      </c>
      <c r="B25" s="88" t="s">
        <v>70</v>
      </c>
      <c r="C25" s="330">
        <v>249.66666666666666</v>
      </c>
      <c r="D25" s="6">
        <v>21</v>
      </c>
      <c r="E25" s="142">
        <f t="shared" si="10"/>
        <v>8.411214953271029E-2</v>
      </c>
      <c r="F25" s="6">
        <v>3</v>
      </c>
      <c r="G25" s="142">
        <f t="shared" si="11"/>
        <v>1.2016021361815754E-2</v>
      </c>
      <c r="H25" s="6">
        <v>0</v>
      </c>
      <c r="I25" s="142">
        <f t="shared" si="12"/>
        <v>0</v>
      </c>
      <c r="J25" s="6">
        <v>48</v>
      </c>
      <c r="K25" s="142">
        <f t="shared" si="0"/>
        <v>0.19225634178905207</v>
      </c>
      <c r="L25" s="6">
        <v>232</v>
      </c>
      <c r="M25" s="143">
        <f t="shared" si="1"/>
        <v>0.92923898531375171</v>
      </c>
      <c r="N25" s="6">
        <v>207</v>
      </c>
      <c r="O25" s="143">
        <f t="shared" si="2"/>
        <v>0.82910547396528711</v>
      </c>
      <c r="P25" s="6">
        <v>207</v>
      </c>
      <c r="Q25" s="143">
        <f t="shared" si="3"/>
        <v>0.82910547396528711</v>
      </c>
      <c r="R25" s="6">
        <v>211</v>
      </c>
      <c r="S25" s="143">
        <f t="shared" si="4"/>
        <v>0.84512683578104142</v>
      </c>
      <c r="T25" s="6">
        <v>211</v>
      </c>
      <c r="U25" s="143">
        <f t="shared" si="5"/>
        <v>0.84512683578104142</v>
      </c>
      <c r="V25" s="6">
        <v>240</v>
      </c>
      <c r="W25" s="144">
        <f t="shared" si="6"/>
        <v>0.96128170894526044</v>
      </c>
      <c r="X25" s="6">
        <v>259</v>
      </c>
      <c r="Y25" s="144">
        <f t="shared" si="7"/>
        <v>1.0373831775700935</v>
      </c>
      <c r="Z25" s="6">
        <v>229</v>
      </c>
      <c r="AA25" s="144">
        <f t="shared" si="8"/>
        <v>0.91722296395193592</v>
      </c>
      <c r="AB25" s="6">
        <v>243</v>
      </c>
      <c r="AC25" s="146">
        <f t="shared" si="13"/>
        <v>0.97329773030707611</v>
      </c>
      <c r="AE25" s="6">
        <v>10</v>
      </c>
      <c r="AF25" s="160">
        <f t="shared" si="9"/>
        <v>4.0053404539385849E-2</v>
      </c>
      <c r="AH25" s="72">
        <f>cálculos1!O25</f>
        <v>3</v>
      </c>
      <c r="AI25" s="150">
        <f t="shared" si="14"/>
        <v>0.30000000000000004</v>
      </c>
      <c r="AJ25" s="72">
        <f>cálculos1!P25</f>
        <v>1</v>
      </c>
      <c r="AK25" s="149">
        <f t="shared" si="15"/>
        <v>0.25</v>
      </c>
    </row>
    <row r="26" spans="1:40">
      <c r="A26" s="88" t="s">
        <v>49</v>
      </c>
      <c r="B26" s="88" t="s">
        <v>71</v>
      </c>
      <c r="C26" s="330">
        <v>54.833333333333329</v>
      </c>
      <c r="D26" s="6">
        <v>26</v>
      </c>
      <c r="E26" s="142">
        <f t="shared" si="10"/>
        <v>0.47416413373860189</v>
      </c>
      <c r="F26" s="6">
        <v>0</v>
      </c>
      <c r="G26" s="142">
        <f t="shared" si="11"/>
        <v>0</v>
      </c>
      <c r="H26" s="6">
        <v>0</v>
      </c>
      <c r="I26" s="142">
        <f t="shared" si="12"/>
        <v>0</v>
      </c>
      <c r="J26" s="6">
        <v>31</v>
      </c>
      <c r="K26" s="142">
        <f t="shared" si="0"/>
        <v>0.56534954407294835</v>
      </c>
      <c r="L26" s="6">
        <v>51</v>
      </c>
      <c r="M26" s="143">
        <f t="shared" si="1"/>
        <v>0.93009118541033442</v>
      </c>
      <c r="N26" s="6">
        <v>53</v>
      </c>
      <c r="O26" s="143">
        <f t="shared" si="2"/>
        <v>0.96656534954407303</v>
      </c>
      <c r="P26" s="6">
        <v>54</v>
      </c>
      <c r="Q26" s="143">
        <f t="shared" si="3"/>
        <v>0.98480243161094239</v>
      </c>
      <c r="R26" s="6">
        <v>55</v>
      </c>
      <c r="S26" s="143">
        <f t="shared" si="4"/>
        <v>1.0030395136778116</v>
      </c>
      <c r="T26" s="6">
        <v>49</v>
      </c>
      <c r="U26" s="143">
        <f t="shared" si="5"/>
        <v>0.89361702127659581</v>
      </c>
      <c r="V26" s="6">
        <v>68</v>
      </c>
      <c r="W26" s="144">
        <f t="shared" si="6"/>
        <v>1.2401215805471126</v>
      </c>
      <c r="X26" s="6">
        <v>71</v>
      </c>
      <c r="Y26" s="144">
        <f t="shared" si="7"/>
        <v>1.2948328267477205</v>
      </c>
      <c r="Z26" s="6">
        <v>70</v>
      </c>
      <c r="AA26" s="144">
        <f t="shared" si="8"/>
        <v>1.2765957446808511</v>
      </c>
      <c r="AB26" s="6">
        <v>55</v>
      </c>
      <c r="AC26" s="146">
        <f t="shared" si="13"/>
        <v>1.0030395136778116</v>
      </c>
      <c r="AE26" s="6">
        <v>3</v>
      </c>
      <c r="AF26" s="160">
        <f t="shared" si="9"/>
        <v>5.471124620060791E-2</v>
      </c>
      <c r="AH26" s="72">
        <f>cálculos1!O26</f>
        <v>7</v>
      </c>
      <c r="AI26" s="150">
        <f t="shared" si="14"/>
        <v>0.70000000000000007</v>
      </c>
      <c r="AJ26" s="72">
        <f>cálculos1!P26</f>
        <v>3</v>
      </c>
      <c r="AK26" s="149">
        <f t="shared" si="15"/>
        <v>0.75</v>
      </c>
    </row>
    <row r="27" spans="1:40">
      <c r="A27" s="88" t="s">
        <v>43</v>
      </c>
      <c r="B27" s="88" t="s">
        <v>72</v>
      </c>
      <c r="C27" s="330">
        <v>152.83333333333331</v>
      </c>
      <c r="D27" s="6">
        <v>61</v>
      </c>
      <c r="E27" s="142">
        <f t="shared" si="10"/>
        <v>0.39912758996728465</v>
      </c>
      <c r="F27" s="6">
        <v>0</v>
      </c>
      <c r="G27" s="142">
        <f t="shared" si="11"/>
        <v>0</v>
      </c>
      <c r="H27" s="6">
        <v>0</v>
      </c>
      <c r="I27" s="142">
        <f t="shared" si="12"/>
        <v>0</v>
      </c>
      <c r="J27" s="6">
        <v>63</v>
      </c>
      <c r="K27" s="142">
        <f t="shared" si="0"/>
        <v>0.41221374045801534</v>
      </c>
      <c r="L27" s="6">
        <v>132</v>
      </c>
      <c r="M27" s="143">
        <f t="shared" si="1"/>
        <v>0.86368593238822255</v>
      </c>
      <c r="N27" s="6">
        <v>132</v>
      </c>
      <c r="O27" s="143">
        <f t="shared" si="2"/>
        <v>0.86368593238822255</v>
      </c>
      <c r="P27" s="6">
        <v>135</v>
      </c>
      <c r="Q27" s="143">
        <f t="shared" si="3"/>
        <v>0.88331515812431849</v>
      </c>
      <c r="R27" s="6">
        <v>132</v>
      </c>
      <c r="S27" s="143">
        <f t="shared" si="4"/>
        <v>0.86368593238822255</v>
      </c>
      <c r="T27" s="6">
        <v>130</v>
      </c>
      <c r="U27" s="143">
        <f t="shared" si="5"/>
        <v>0.85059978189749197</v>
      </c>
      <c r="V27" s="6">
        <v>156</v>
      </c>
      <c r="W27" s="144">
        <f t="shared" si="6"/>
        <v>1.0207197382769904</v>
      </c>
      <c r="X27" s="6">
        <v>150</v>
      </c>
      <c r="Y27" s="144">
        <f t="shared" si="7"/>
        <v>0.98146128680479838</v>
      </c>
      <c r="Z27" s="6">
        <v>145</v>
      </c>
      <c r="AA27" s="144">
        <f t="shared" si="8"/>
        <v>0.94874591057797175</v>
      </c>
      <c r="AB27" s="6">
        <v>133</v>
      </c>
      <c r="AC27" s="146">
        <f t="shared" si="13"/>
        <v>0.8702290076335879</v>
      </c>
      <c r="AE27" s="6">
        <v>2</v>
      </c>
      <c r="AF27" s="160">
        <f t="shared" si="9"/>
        <v>1.3086150490730645E-2</v>
      </c>
      <c r="AH27" s="72">
        <f>cálculos1!O27</f>
        <v>2</v>
      </c>
      <c r="AI27" s="150">
        <f t="shared" si="14"/>
        <v>0.2</v>
      </c>
      <c r="AJ27" s="72">
        <f>cálculos1!P27</f>
        <v>1</v>
      </c>
      <c r="AK27" s="149">
        <f t="shared" si="15"/>
        <v>0.25</v>
      </c>
    </row>
    <row r="28" spans="1:40">
      <c r="A28" s="88" t="s">
        <v>40</v>
      </c>
      <c r="B28" s="88" t="s">
        <v>73</v>
      </c>
      <c r="C28" s="330">
        <v>130.66666666666669</v>
      </c>
      <c r="D28" s="6">
        <v>18</v>
      </c>
      <c r="E28" s="142">
        <f t="shared" si="10"/>
        <v>0.13775510204081631</v>
      </c>
      <c r="F28" s="6">
        <v>3</v>
      </c>
      <c r="G28" s="142">
        <f t="shared" si="11"/>
        <v>2.2959183673469385E-2</v>
      </c>
      <c r="H28" s="6">
        <v>0</v>
      </c>
      <c r="I28" s="142">
        <f t="shared" si="12"/>
        <v>0</v>
      </c>
      <c r="J28" s="6">
        <v>17</v>
      </c>
      <c r="K28" s="142">
        <f t="shared" si="0"/>
        <v>0.13010204081632651</v>
      </c>
      <c r="L28" s="6">
        <v>112</v>
      </c>
      <c r="M28" s="143">
        <f t="shared" si="1"/>
        <v>0.85714285714285698</v>
      </c>
      <c r="N28" s="6">
        <v>115</v>
      </c>
      <c r="O28" s="143">
        <f t="shared" si="2"/>
        <v>0.88010204081632637</v>
      </c>
      <c r="P28" s="6">
        <v>115</v>
      </c>
      <c r="Q28" s="143">
        <f t="shared" si="3"/>
        <v>0.88010204081632637</v>
      </c>
      <c r="R28" s="6">
        <v>114</v>
      </c>
      <c r="S28" s="143">
        <f t="shared" si="4"/>
        <v>0.87244897959183665</v>
      </c>
      <c r="T28" s="6">
        <v>111</v>
      </c>
      <c r="U28" s="143">
        <f t="shared" si="5"/>
        <v>0.84948979591836726</v>
      </c>
      <c r="V28" s="6">
        <v>153</v>
      </c>
      <c r="W28" s="144">
        <f t="shared" si="6"/>
        <v>1.1709183673469385</v>
      </c>
      <c r="X28" s="6">
        <v>161</v>
      </c>
      <c r="Y28" s="144">
        <f t="shared" si="7"/>
        <v>1.232142857142857</v>
      </c>
      <c r="Z28" s="6">
        <v>143</v>
      </c>
      <c r="AA28" s="144">
        <f t="shared" si="8"/>
        <v>1.0943877551020407</v>
      </c>
      <c r="AB28" s="6">
        <v>131</v>
      </c>
      <c r="AC28" s="146">
        <f t="shared" si="13"/>
        <v>1.0025510204081631</v>
      </c>
      <c r="AE28" s="6">
        <v>5</v>
      </c>
      <c r="AF28" s="160">
        <f t="shared" si="9"/>
        <v>3.8265306122448974E-2</v>
      </c>
      <c r="AH28" s="72">
        <f>cálculos1!O28</f>
        <v>4</v>
      </c>
      <c r="AI28" s="150">
        <f t="shared" si="14"/>
        <v>0.4</v>
      </c>
      <c r="AJ28" s="72">
        <f>cálculos1!P28</f>
        <v>1</v>
      </c>
      <c r="AK28" s="149">
        <f t="shared" si="15"/>
        <v>0.25</v>
      </c>
    </row>
    <row r="29" spans="1:40">
      <c r="A29" s="88" t="s">
        <v>47</v>
      </c>
      <c r="B29" s="88" t="s">
        <v>74</v>
      </c>
      <c r="C29" s="330">
        <v>68.25</v>
      </c>
      <c r="D29" s="6">
        <v>24</v>
      </c>
      <c r="E29" s="142">
        <f t="shared" si="10"/>
        <v>0.35164835164835168</v>
      </c>
      <c r="F29" s="6">
        <v>2</v>
      </c>
      <c r="G29" s="142">
        <f t="shared" si="11"/>
        <v>2.9304029304029304E-2</v>
      </c>
      <c r="H29" s="6">
        <v>1</v>
      </c>
      <c r="I29" s="142">
        <f t="shared" si="12"/>
        <v>1.4652014652014652E-2</v>
      </c>
      <c r="J29" s="6">
        <v>19</v>
      </c>
      <c r="K29" s="142">
        <f t="shared" si="0"/>
        <v>0.2783882783882784</v>
      </c>
      <c r="L29" s="6">
        <v>73</v>
      </c>
      <c r="M29" s="143">
        <f t="shared" si="1"/>
        <v>1.0695970695970696</v>
      </c>
      <c r="N29" s="6">
        <v>88</v>
      </c>
      <c r="O29" s="143">
        <f t="shared" si="2"/>
        <v>1.2893772893772895</v>
      </c>
      <c r="P29" s="6">
        <v>88</v>
      </c>
      <c r="Q29" s="143">
        <f t="shared" si="3"/>
        <v>1.2893772893772895</v>
      </c>
      <c r="R29" s="6">
        <v>88</v>
      </c>
      <c r="S29" s="143">
        <f t="shared" si="4"/>
        <v>1.2893772893772895</v>
      </c>
      <c r="T29" s="6">
        <v>81</v>
      </c>
      <c r="U29" s="143">
        <f t="shared" si="5"/>
        <v>1.1868131868131868</v>
      </c>
      <c r="V29" s="6">
        <v>55</v>
      </c>
      <c r="W29" s="144">
        <f t="shared" si="6"/>
        <v>0.80586080586080588</v>
      </c>
      <c r="X29" s="6">
        <v>81</v>
      </c>
      <c r="Y29" s="144">
        <f t="shared" si="7"/>
        <v>1.1868131868131868</v>
      </c>
      <c r="Z29" s="6">
        <v>59</v>
      </c>
      <c r="AA29" s="144">
        <f t="shared" si="8"/>
        <v>0.86446886446886451</v>
      </c>
      <c r="AB29" s="6">
        <v>85</v>
      </c>
      <c r="AC29" s="146">
        <f t="shared" si="13"/>
        <v>1.2454212454212454</v>
      </c>
      <c r="AE29" s="6">
        <v>0</v>
      </c>
      <c r="AF29" s="160">
        <f t="shared" si="9"/>
        <v>0</v>
      </c>
      <c r="AH29" s="72">
        <f>cálculos1!O29</f>
        <v>7</v>
      </c>
      <c r="AI29" s="150">
        <f t="shared" si="14"/>
        <v>0.70000000000000007</v>
      </c>
      <c r="AJ29" s="72">
        <f>cálculos1!P29</f>
        <v>4</v>
      </c>
      <c r="AK29" s="149">
        <f t="shared" si="15"/>
        <v>1</v>
      </c>
    </row>
    <row r="30" spans="1:40">
      <c r="A30" s="88" t="s">
        <v>49</v>
      </c>
      <c r="B30" s="88" t="s">
        <v>75</v>
      </c>
      <c r="C30" s="330">
        <v>233.33333333333334</v>
      </c>
      <c r="D30" s="6">
        <v>143</v>
      </c>
      <c r="E30" s="142">
        <f t="shared" si="10"/>
        <v>0.61285714285714288</v>
      </c>
      <c r="F30" s="6">
        <v>7</v>
      </c>
      <c r="G30" s="142">
        <f t="shared" si="11"/>
        <v>0.03</v>
      </c>
      <c r="H30" s="6">
        <v>4</v>
      </c>
      <c r="I30" s="142">
        <f t="shared" si="12"/>
        <v>1.7142857142857144E-2</v>
      </c>
      <c r="J30" s="6">
        <v>155</v>
      </c>
      <c r="K30" s="142">
        <f t="shared" si="0"/>
        <v>0.66428571428571426</v>
      </c>
      <c r="L30" s="6">
        <v>197</v>
      </c>
      <c r="M30" s="143">
        <f t="shared" si="1"/>
        <v>0.84428571428571431</v>
      </c>
      <c r="N30" s="6">
        <v>202</v>
      </c>
      <c r="O30" s="143">
        <f t="shared" si="2"/>
        <v>0.86571428571428566</v>
      </c>
      <c r="P30" s="6">
        <v>202</v>
      </c>
      <c r="Q30" s="143">
        <f t="shared" si="3"/>
        <v>0.86571428571428566</v>
      </c>
      <c r="R30" s="6">
        <v>201</v>
      </c>
      <c r="S30" s="143">
        <f t="shared" si="4"/>
        <v>0.86142857142857143</v>
      </c>
      <c r="T30" s="6">
        <v>181</v>
      </c>
      <c r="U30" s="143">
        <f t="shared" si="5"/>
        <v>0.77571428571428569</v>
      </c>
      <c r="V30" s="6">
        <v>163</v>
      </c>
      <c r="W30" s="144">
        <f t="shared" si="6"/>
        <v>0.69857142857142851</v>
      </c>
      <c r="X30" s="6">
        <v>202</v>
      </c>
      <c r="Y30" s="144">
        <f t="shared" si="7"/>
        <v>0.86571428571428566</v>
      </c>
      <c r="Z30" s="6">
        <v>183</v>
      </c>
      <c r="AA30" s="144">
        <f t="shared" si="8"/>
        <v>0.78428571428571425</v>
      </c>
      <c r="AB30" s="6">
        <v>202</v>
      </c>
      <c r="AC30" s="146">
        <f t="shared" si="13"/>
        <v>0.86571428571428566</v>
      </c>
      <c r="AE30" s="6">
        <v>1</v>
      </c>
      <c r="AF30" s="160">
        <f t="shared" si="9"/>
        <v>4.2857142857142859E-3</v>
      </c>
      <c r="AH30" s="72">
        <f>cálculos1!O30</f>
        <v>0</v>
      </c>
      <c r="AI30" s="150">
        <f t="shared" si="14"/>
        <v>0</v>
      </c>
      <c r="AJ30" s="72">
        <f>cálculos1!P30</f>
        <v>0</v>
      </c>
      <c r="AK30" s="149">
        <f t="shared" si="15"/>
        <v>0</v>
      </c>
    </row>
    <row r="31" spans="1:40">
      <c r="A31" s="88" t="s">
        <v>40</v>
      </c>
      <c r="B31" s="88" t="s">
        <v>76</v>
      </c>
      <c r="C31" s="330">
        <v>998.66666666666663</v>
      </c>
      <c r="D31" s="6">
        <v>841</v>
      </c>
      <c r="E31" s="142">
        <f t="shared" si="10"/>
        <v>0.84212283044058744</v>
      </c>
      <c r="F31" s="6">
        <v>753</v>
      </c>
      <c r="G31" s="142">
        <f t="shared" si="11"/>
        <v>0.75400534045393863</v>
      </c>
      <c r="H31" s="6">
        <v>695</v>
      </c>
      <c r="I31" s="142">
        <f t="shared" si="12"/>
        <v>0.69592790387182912</v>
      </c>
      <c r="J31" s="6">
        <v>865</v>
      </c>
      <c r="K31" s="142">
        <f t="shared" si="0"/>
        <v>0.86615487316421902</v>
      </c>
      <c r="L31" s="6">
        <v>891</v>
      </c>
      <c r="M31" s="143">
        <f t="shared" si="1"/>
        <v>0.8921895861148198</v>
      </c>
      <c r="N31" s="6">
        <v>861</v>
      </c>
      <c r="O31" s="143">
        <f t="shared" si="2"/>
        <v>0.86214953271028039</v>
      </c>
      <c r="P31" s="6">
        <v>862</v>
      </c>
      <c r="Q31" s="143">
        <f t="shared" si="3"/>
        <v>0.86315086782376504</v>
      </c>
      <c r="R31" s="6">
        <v>863</v>
      </c>
      <c r="S31" s="143">
        <f t="shared" si="4"/>
        <v>0.8641522029372497</v>
      </c>
      <c r="T31" s="6">
        <v>634</v>
      </c>
      <c r="U31" s="143">
        <f t="shared" si="5"/>
        <v>0.63484646194926575</v>
      </c>
      <c r="V31" s="6">
        <v>782</v>
      </c>
      <c r="W31" s="144">
        <f t="shared" si="6"/>
        <v>0.78304405874499339</v>
      </c>
      <c r="X31" s="6">
        <v>894</v>
      </c>
      <c r="Y31" s="144">
        <f t="shared" si="7"/>
        <v>0.89519359145527377</v>
      </c>
      <c r="Z31" s="6">
        <v>693</v>
      </c>
      <c r="AA31" s="144">
        <f t="shared" si="8"/>
        <v>0.69392523364485981</v>
      </c>
      <c r="AB31" s="6">
        <v>920</v>
      </c>
      <c r="AC31" s="146">
        <f t="shared" si="13"/>
        <v>0.92122830440587455</v>
      </c>
      <c r="AE31" s="6">
        <v>11</v>
      </c>
      <c r="AF31" s="160">
        <f t="shared" si="9"/>
        <v>1.1014686248331108E-2</v>
      </c>
      <c r="AH31" s="72">
        <f>cálculos1!O31</f>
        <v>1</v>
      </c>
      <c r="AI31" s="150">
        <f t="shared" si="14"/>
        <v>0.1</v>
      </c>
      <c r="AJ31" s="72">
        <f>cálculos1!P31</f>
        <v>0</v>
      </c>
      <c r="AK31" s="149">
        <f t="shared" si="15"/>
        <v>0</v>
      </c>
    </row>
    <row r="32" spans="1:40">
      <c r="A32" s="88" t="s">
        <v>40</v>
      </c>
      <c r="B32" s="88" t="s">
        <v>77</v>
      </c>
      <c r="C32" s="330">
        <v>221.66666666666669</v>
      </c>
      <c r="D32" s="6">
        <v>165</v>
      </c>
      <c r="E32" s="142">
        <f t="shared" si="10"/>
        <v>0.744360902255639</v>
      </c>
      <c r="F32" s="6">
        <v>4</v>
      </c>
      <c r="G32" s="142">
        <f t="shared" si="11"/>
        <v>1.8045112781954885E-2</v>
      </c>
      <c r="H32" s="6">
        <v>1</v>
      </c>
      <c r="I32" s="142">
        <f t="shared" si="12"/>
        <v>4.5112781954887212E-3</v>
      </c>
      <c r="J32" s="6">
        <v>178</v>
      </c>
      <c r="K32" s="142">
        <f t="shared" si="0"/>
        <v>0.80300751879699239</v>
      </c>
      <c r="L32" s="6">
        <v>241</v>
      </c>
      <c r="M32" s="143">
        <f t="shared" si="1"/>
        <v>1.087218045112782</v>
      </c>
      <c r="N32" s="6">
        <v>244</v>
      </c>
      <c r="O32" s="143">
        <f t="shared" si="2"/>
        <v>1.1007518796992479</v>
      </c>
      <c r="P32" s="6">
        <v>245</v>
      </c>
      <c r="Q32" s="143">
        <f t="shared" si="3"/>
        <v>1.1052631578947367</v>
      </c>
      <c r="R32" s="6">
        <v>244</v>
      </c>
      <c r="S32" s="143">
        <f t="shared" si="4"/>
        <v>1.1007518796992479</v>
      </c>
      <c r="T32" s="6">
        <v>217</v>
      </c>
      <c r="U32" s="143">
        <f t="shared" si="5"/>
        <v>0.97894736842105257</v>
      </c>
      <c r="V32" s="6">
        <v>218</v>
      </c>
      <c r="W32" s="144">
        <f t="shared" si="6"/>
        <v>0.98345864661654125</v>
      </c>
      <c r="X32" s="6">
        <v>235</v>
      </c>
      <c r="Y32" s="144">
        <f t="shared" si="7"/>
        <v>1.0601503759398496</v>
      </c>
      <c r="Z32" s="6">
        <v>244</v>
      </c>
      <c r="AA32" s="144">
        <f t="shared" si="8"/>
        <v>1.1007518796992479</v>
      </c>
      <c r="AB32" s="6">
        <v>238</v>
      </c>
      <c r="AC32" s="146">
        <f t="shared" si="13"/>
        <v>1.0736842105263158</v>
      </c>
      <c r="AE32" s="6">
        <v>0</v>
      </c>
      <c r="AF32" s="160">
        <f t="shared" si="9"/>
        <v>0</v>
      </c>
      <c r="AH32" s="72">
        <f>cálculos1!O32</f>
        <v>9</v>
      </c>
      <c r="AI32" s="150">
        <f t="shared" si="14"/>
        <v>0.9</v>
      </c>
      <c r="AJ32" s="72">
        <f>cálculos1!P32</f>
        <v>4</v>
      </c>
      <c r="AK32" s="149">
        <f t="shared" si="15"/>
        <v>1</v>
      </c>
    </row>
    <row r="33" spans="1:37">
      <c r="A33" s="88" t="s">
        <v>40</v>
      </c>
      <c r="B33" s="88" t="s">
        <v>78</v>
      </c>
      <c r="C33" s="330">
        <v>91.583333333333343</v>
      </c>
      <c r="D33" s="6">
        <v>20</v>
      </c>
      <c r="E33" s="142">
        <f t="shared" si="10"/>
        <v>0.21838034576888077</v>
      </c>
      <c r="F33" s="6">
        <v>0</v>
      </c>
      <c r="G33" s="142">
        <f t="shared" si="11"/>
        <v>0</v>
      </c>
      <c r="H33" s="6">
        <v>0</v>
      </c>
      <c r="I33" s="142">
        <f t="shared" si="12"/>
        <v>0</v>
      </c>
      <c r="J33" s="6">
        <v>19</v>
      </c>
      <c r="K33" s="142">
        <f t="shared" si="0"/>
        <v>0.20746132848043675</v>
      </c>
      <c r="L33" s="6">
        <v>65</v>
      </c>
      <c r="M33" s="143">
        <f t="shared" si="1"/>
        <v>0.70973612374886252</v>
      </c>
      <c r="N33" s="6">
        <v>62</v>
      </c>
      <c r="O33" s="143">
        <f t="shared" si="2"/>
        <v>0.67697907188353046</v>
      </c>
      <c r="P33" s="6">
        <v>62</v>
      </c>
      <c r="Q33" s="143">
        <f t="shared" si="3"/>
        <v>0.67697907188353046</v>
      </c>
      <c r="R33" s="6">
        <v>61</v>
      </c>
      <c r="S33" s="143">
        <f t="shared" si="4"/>
        <v>0.66606005459508633</v>
      </c>
      <c r="T33" s="6">
        <v>63</v>
      </c>
      <c r="U33" s="143">
        <f t="shared" si="5"/>
        <v>0.68789808917197448</v>
      </c>
      <c r="V33" s="6">
        <v>85</v>
      </c>
      <c r="W33" s="144">
        <f t="shared" si="6"/>
        <v>0.92811646951774329</v>
      </c>
      <c r="X33" s="6">
        <v>69</v>
      </c>
      <c r="Y33" s="144">
        <f t="shared" si="7"/>
        <v>0.75341219290263872</v>
      </c>
      <c r="Z33" s="6">
        <v>88</v>
      </c>
      <c r="AA33" s="144">
        <f t="shared" si="8"/>
        <v>0.96087352138307547</v>
      </c>
      <c r="AB33" s="6">
        <v>69</v>
      </c>
      <c r="AC33" s="146">
        <f t="shared" si="13"/>
        <v>0.75341219290263872</v>
      </c>
      <c r="AE33" s="6">
        <v>0</v>
      </c>
      <c r="AF33" s="160">
        <f t="shared" si="9"/>
        <v>0</v>
      </c>
      <c r="AH33" s="72">
        <f>cálculos1!O33</f>
        <v>1</v>
      </c>
      <c r="AI33" s="150">
        <f t="shared" si="14"/>
        <v>0.1</v>
      </c>
      <c r="AJ33" s="72">
        <f>cálculos1!P33</f>
        <v>0</v>
      </c>
      <c r="AK33" s="149">
        <f t="shared" si="15"/>
        <v>0</v>
      </c>
    </row>
    <row r="34" spans="1:37">
      <c r="A34" s="88" t="s">
        <v>49</v>
      </c>
      <c r="B34" s="88" t="s">
        <v>79</v>
      </c>
      <c r="C34" s="330">
        <v>86.916666666666657</v>
      </c>
      <c r="D34" s="6">
        <v>59</v>
      </c>
      <c r="E34" s="142">
        <f t="shared" si="10"/>
        <v>0.67881112176414193</v>
      </c>
      <c r="F34" s="6">
        <v>3</v>
      </c>
      <c r="G34" s="142">
        <f t="shared" si="11"/>
        <v>3.451581975071908E-2</v>
      </c>
      <c r="H34" s="6">
        <v>0</v>
      </c>
      <c r="I34" s="142">
        <f t="shared" si="12"/>
        <v>0</v>
      </c>
      <c r="J34" s="6">
        <v>67</v>
      </c>
      <c r="K34" s="142">
        <f t="shared" si="0"/>
        <v>0.77085330776605954</v>
      </c>
      <c r="L34" s="6">
        <v>70</v>
      </c>
      <c r="M34" s="143">
        <f t="shared" si="1"/>
        <v>0.80536912751677858</v>
      </c>
      <c r="N34" s="6">
        <v>70</v>
      </c>
      <c r="O34" s="143">
        <f t="shared" si="2"/>
        <v>0.80536912751677858</v>
      </c>
      <c r="P34" s="6">
        <v>70</v>
      </c>
      <c r="Q34" s="143">
        <f t="shared" si="3"/>
        <v>0.80536912751677858</v>
      </c>
      <c r="R34" s="6">
        <v>70</v>
      </c>
      <c r="S34" s="143">
        <f t="shared" si="4"/>
        <v>0.80536912751677858</v>
      </c>
      <c r="T34" s="6">
        <v>64</v>
      </c>
      <c r="U34" s="143">
        <f t="shared" si="5"/>
        <v>0.73633748801534049</v>
      </c>
      <c r="V34" s="6">
        <v>84</v>
      </c>
      <c r="W34" s="144">
        <f t="shared" si="6"/>
        <v>0.96644295302013439</v>
      </c>
      <c r="X34" s="6">
        <v>82</v>
      </c>
      <c r="Y34" s="144">
        <f t="shared" si="7"/>
        <v>0.94343240651965499</v>
      </c>
      <c r="Z34" s="6">
        <v>87</v>
      </c>
      <c r="AA34" s="144">
        <f t="shared" si="8"/>
        <v>1.0009587727708533</v>
      </c>
      <c r="AB34" s="6">
        <v>77</v>
      </c>
      <c r="AC34" s="146">
        <f t="shared" si="13"/>
        <v>0.88590604026845643</v>
      </c>
      <c r="AE34" s="6">
        <v>2</v>
      </c>
      <c r="AF34" s="160">
        <f t="shared" si="9"/>
        <v>2.301054650047939E-2</v>
      </c>
      <c r="AH34" s="72">
        <f>cálculos1!O34</f>
        <v>2</v>
      </c>
      <c r="AI34" s="150">
        <f t="shared" si="14"/>
        <v>0.2</v>
      </c>
      <c r="AJ34" s="72">
        <f>cálculos1!P34</f>
        <v>0</v>
      </c>
      <c r="AK34" s="149">
        <f t="shared" si="15"/>
        <v>0</v>
      </c>
    </row>
    <row r="35" spans="1:37">
      <c r="A35" s="88" t="s">
        <v>49</v>
      </c>
      <c r="B35" s="88" t="s">
        <v>80</v>
      </c>
      <c r="C35" s="330">
        <v>70.583333333333343</v>
      </c>
      <c r="D35" s="6">
        <v>20</v>
      </c>
      <c r="E35" s="142">
        <f t="shared" si="10"/>
        <v>0.28335301062573787</v>
      </c>
      <c r="F35" s="6">
        <v>1</v>
      </c>
      <c r="G35" s="142">
        <f t="shared" si="11"/>
        <v>1.4167650531286893E-2</v>
      </c>
      <c r="H35" s="6">
        <v>0</v>
      </c>
      <c r="I35" s="142">
        <f t="shared" si="12"/>
        <v>0</v>
      </c>
      <c r="J35" s="6">
        <v>31</v>
      </c>
      <c r="K35" s="142">
        <f t="shared" ref="K35:K66" si="16">J35/C35</f>
        <v>0.43919716646989371</v>
      </c>
      <c r="L35" s="6">
        <v>60</v>
      </c>
      <c r="M35" s="143">
        <f t="shared" ref="M35:M66" si="17">L35/C35</f>
        <v>0.85005903187721354</v>
      </c>
      <c r="N35" s="6">
        <v>67</v>
      </c>
      <c r="O35" s="143">
        <f t="shared" ref="O35:O66" si="18">N35/C35</f>
        <v>0.94923258559622181</v>
      </c>
      <c r="P35" s="6">
        <v>67</v>
      </c>
      <c r="Q35" s="143">
        <f t="shared" ref="Q35:Q66" si="19">P35/C35</f>
        <v>0.94923258559622181</v>
      </c>
      <c r="R35" s="6">
        <v>67</v>
      </c>
      <c r="S35" s="143">
        <f t="shared" ref="S35:S66" si="20">R35/C35</f>
        <v>0.94923258559622181</v>
      </c>
      <c r="T35" s="6">
        <v>79</v>
      </c>
      <c r="U35" s="143">
        <f t="shared" ref="U35:U66" si="21">T35/C35</f>
        <v>1.1192443919716646</v>
      </c>
      <c r="V35" s="6">
        <v>78</v>
      </c>
      <c r="W35" s="144">
        <f t="shared" ref="W35:W66" si="22">V35/C35</f>
        <v>1.1050767414403777</v>
      </c>
      <c r="X35" s="6">
        <v>84</v>
      </c>
      <c r="Y35" s="144">
        <f t="shared" ref="Y35:Y66" si="23">X35/C35</f>
        <v>1.190082644628099</v>
      </c>
      <c r="Z35" s="6">
        <v>75</v>
      </c>
      <c r="AA35" s="144">
        <f t="shared" ref="AA35:AA66" si="24">Z35/C35</f>
        <v>1.0625737898465171</v>
      </c>
      <c r="AB35" s="6">
        <v>64</v>
      </c>
      <c r="AC35" s="146">
        <f t="shared" si="13"/>
        <v>0.90672963400236117</v>
      </c>
      <c r="AE35" s="6">
        <v>3</v>
      </c>
      <c r="AF35" s="160">
        <f t="shared" ref="AF35:AF66" si="25">AE35/C35</f>
        <v>4.250295159386068E-2</v>
      </c>
      <c r="AH35" s="72">
        <f>cálculos1!O35</f>
        <v>5</v>
      </c>
      <c r="AI35" s="150">
        <f t="shared" si="14"/>
        <v>0.5</v>
      </c>
      <c r="AJ35" s="72">
        <f>cálculos1!P35</f>
        <v>1</v>
      </c>
      <c r="AK35" s="149">
        <f t="shared" si="15"/>
        <v>0.25</v>
      </c>
    </row>
    <row r="36" spans="1:37">
      <c r="A36" s="88" t="s">
        <v>49</v>
      </c>
      <c r="B36" s="88" t="s">
        <v>81</v>
      </c>
      <c r="C36" s="330">
        <v>105.58333333333334</v>
      </c>
      <c r="D36" s="6">
        <v>45</v>
      </c>
      <c r="E36" s="142">
        <f t="shared" si="10"/>
        <v>0.42620363062352007</v>
      </c>
      <c r="F36" s="6">
        <v>4</v>
      </c>
      <c r="G36" s="142">
        <f t="shared" si="11"/>
        <v>3.7884767166535119E-2</v>
      </c>
      <c r="H36" s="6">
        <v>3</v>
      </c>
      <c r="I36" s="142">
        <f t="shared" si="12"/>
        <v>2.8413575374901339E-2</v>
      </c>
      <c r="J36" s="6">
        <v>59</v>
      </c>
      <c r="K36" s="142">
        <f t="shared" si="16"/>
        <v>0.55880031570639299</v>
      </c>
      <c r="L36" s="6">
        <v>104</v>
      </c>
      <c r="M36" s="143">
        <f t="shared" si="17"/>
        <v>0.98500394632991306</v>
      </c>
      <c r="N36" s="6">
        <v>131</v>
      </c>
      <c r="O36" s="143">
        <f t="shared" si="18"/>
        <v>1.2407261247040251</v>
      </c>
      <c r="P36" s="6">
        <v>135</v>
      </c>
      <c r="Q36" s="143">
        <f t="shared" si="19"/>
        <v>1.2786108918705603</v>
      </c>
      <c r="R36" s="6">
        <v>134</v>
      </c>
      <c r="S36" s="143">
        <f t="shared" si="20"/>
        <v>1.2691397000789264</v>
      </c>
      <c r="T36" s="6">
        <v>136</v>
      </c>
      <c r="U36" s="143">
        <f t="shared" si="21"/>
        <v>1.288082083662194</v>
      </c>
      <c r="V36" s="6">
        <v>99</v>
      </c>
      <c r="W36" s="144">
        <f t="shared" si="22"/>
        <v>0.93764798737174415</v>
      </c>
      <c r="X36" s="6">
        <v>124</v>
      </c>
      <c r="Y36" s="144">
        <f t="shared" si="23"/>
        <v>1.1744277821625886</v>
      </c>
      <c r="Z36" s="6">
        <v>111</v>
      </c>
      <c r="AA36" s="144">
        <f t="shared" si="24"/>
        <v>1.0513022888713495</v>
      </c>
      <c r="AB36" s="6">
        <v>114</v>
      </c>
      <c r="AC36" s="146">
        <f t="shared" si="13"/>
        <v>1.079715864246251</v>
      </c>
      <c r="AE36" s="6">
        <v>1</v>
      </c>
      <c r="AF36" s="160">
        <f t="shared" si="25"/>
        <v>9.4711917916337797E-3</v>
      </c>
      <c r="AH36" s="72">
        <f>cálculos1!O36</f>
        <v>8</v>
      </c>
      <c r="AI36" s="150">
        <f t="shared" si="14"/>
        <v>0.8</v>
      </c>
      <c r="AJ36" s="72">
        <f>cálculos1!P36</f>
        <v>4</v>
      </c>
      <c r="AK36" s="149">
        <f t="shared" si="15"/>
        <v>1</v>
      </c>
    </row>
    <row r="37" spans="1:37">
      <c r="A37" s="88" t="s">
        <v>40</v>
      </c>
      <c r="B37" s="88" t="s">
        <v>82</v>
      </c>
      <c r="C37" s="330">
        <v>78.166666666666657</v>
      </c>
      <c r="D37" s="6">
        <v>9</v>
      </c>
      <c r="E37" s="142">
        <f t="shared" si="10"/>
        <v>0.11513859275053306</v>
      </c>
      <c r="F37" s="6">
        <v>0</v>
      </c>
      <c r="G37" s="142">
        <f t="shared" si="11"/>
        <v>0</v>
      </c>
      <c r="H37" s="6">
        <v>0</v>
      </c>
      <c r="I37" s="142">
        <f t="shared" si="12"/>
        <v>0</v>
      </c>
      <c r="J37" s="6">
        <v>11</v>
      </c>
      <c r="K37" s="142">
        <f t="shared" si="16"/>
        <v>0.14072494669509597</v>
      </c>
      <c r="L37" s="6">
        <v>63</v>
      </c>
      <c r="M37" s="143">
        <f t="shared" si="17"/>
        <v>0.80597014925373145</v>
      </c>
      <c r="N37" s="6">
        <v>55</v>
      </c>
      <c r="O37" s="143">
        <f t="shared" si="18"/>
        <v>0.70362473347547982</v>
      </c>
      <c r="P37" s="6">
        <v>55</v>
      </c>
      <c r="Q37" s="143">
        <f t="shared" si="19"/>
        <v>0.70362473347547982</v>
      </c>
      <c r="R37" s="6">
        <v>55</v>
      </c>
      <c r="S37" s="143">
        <f t="shared" si="20"/>
        <v>0.70362473347547982</v>
      </c>
      <c r="T37" s="6">
        <v>66</v>
      </c>
      <c r="U37" s="143">
        <f t="shared" si="21"/>
        <v>0.84434968017057577</v>
      </c>
      <c r="V37" s="6">
        <v>72</v>
      </c>
      <c r="W37" s="144">
        <f t="shared" si="22"/>
        <v>0.92110874200426451</v>
      </c>
      <c r="X37" s="6">
        <v>70</v>
      </c>
      <c r="Y37" s="144">
        <f t="shared" si="23"/>
        <v>0.89552238805970164</v>
      </c>
      <c r="Z37" s="6">
        <v>72</v>
      </c>
      <c r="AA37" s="144">
        <f t="shared" si="24"/>
        <v>0.92110874200426451</v>
      </c>
      <c r="AB37" s="6">
        <v>72</v>
      </c>
      <c r="AC37" s="146">
        <f t="shared" si="13"/>
        <v>0.92110874200426451</v>
      </c>
      <c r="AE37" s="6">
        <v>0</v>
      </c>
      <c r="AF37" s="160">
        <f t="shared" si="25"/>
        <v>0</v>
      </c>
      <c r="AH37" s="72">
        <f>cálculos1!O37</f>
        <v>1</v>
      </c>
      <c r="AI37" s="150">
        <f t="shared" si="14"/>
        <v>0.1</v>
      </c>
      <c r="AJ37" s="72">
        <f>cálculos1!P37</f>
        <v>0</v>
      </c>
      <c r="AK37" s="149">
        <f t="shared" si="15"/>
        <v>0</v>
      </c>
    </row>
    <row r="38" spans="1:37">
      <c r="A38" s="88" t="s">
        <v>49</v>
      </c>
      <c r="B38" s="88" t="s">
        <v>83</v>
      </c>
      <c r="C38" s="330">
        <v>298.08333333333337</v>
      </c>
      <c r="D38" s="6">
        <v>426</v>
      </c>
      <c r="E38" s="142">
        <f t="shared" si="10"/>
        <v>1.4291305563321217</v>
      </c>
      <c r="F38" s="6">
        <v>400</v>
      </c>
      <c r="G38" s="142">
        <f t="shared" si="11"/>
        <v>1.341906625663964</v>
      </c>
      <c r="H38" s="6">
        <v>400</v>
      </c>
      <c r="I38" s="142">
        <f t="shared" si="12"/>
        <v>1.341906625663964</v>
      </c>
      <c r="J38" s="6">
        <v>149</v>
      </c>
      <c r="K38" s="142">
        <f t="shared" si="16"/>
        <v>0.49986021805982661</v>
      </c>
      <c r="L38" s="6">
        <v>263</v>
      </c>
      <c r="M38" s="143">
        <f t="shared" si="17"/>
        <v>0.88230360637405636</v>
      </c>
      <c r="N38" s="6">
        <v>273</v>
      </c>
      <c r="O38" s="143">
        <f t="shared" si="18"/>
        <v>0.91585127201565542</v>
      </c>
      <c r="P38" s="6">
        <v>273</v>
      </c>
      <c r="Q38" s="143">
        <f t="shared" si="19"/>
        <v>0.91585127201565542</v>
      </c>
      <c r="R38" s="6">
        <v>272</v>
      </c>
      <c r="S38" s="143">
        <f t="shared" si="20"/>
        <v>0.91249650545149552</v>
      </c>
      <c r="T38" s="6">
        <v>194</v>
      </c>
      <c r="U38" s="143">
        <f t="shared" si="21"/>
        <v>0.65082471344702253</v>
      </c>
      <c r="V38" s="6">
        <v>272</v>
      </c>
      <c r="W38" s="144">
        <f t="shared" si="22"/>
        <v>0.91249650545149552</v>
      </c>
      <c r="X38" s="6">
        <v>299</v>
      </c>
      <c r="Y38" s="144">
        <f t="shared" si="23"/>
        <v>1.0030752026838132</v>
      </c>
      <c r="Z38" s="6">
        <v>257</v>
      </c>
      <c r="AA38" s="144">
        <f t="shared" si="24"/>
        <v>0.86217500698909688</v>
      </c>
      <c r="AB38" s="6">
        <v>298</v>
      </c>
      <c r="AC38" s="146">
        <f t="shared" si="13"/>
        <v>0.99972043611965322</v>
      </c>
      <c r="AE38" s="6">
        <v>0</v>
      </c>
      <c r="AF38" s="160">
        <f t="shared" si="25"/>
        <v>0</v>
      </c>
      <c r="AH38" s="72">
        <f>cálculos1!O38</f>
        <v>2</v>
      </c>
      <c r="AI38" s="150">
        <f t="shared" si="14"/>
        <v>0.2</v>
      </c>
      <c r="AJ38" s="72">
        <f>cálculos1!P38</f>
        <v>1</v>
      </c>
      <c r="AK38" s="149">
        <f t="shared" si="15"/>
        <v>0.25</v>
      </c>
    </row>
    <row r="39" spans="1:37">
      <c r="A39" s="88" t="s">
        <v>40</v>
      </c>
      <c r="B39" s="88" t="s">
        <v>84</v>
      </c>
      <c r="C39" s="330">
        <v>79.333333333333343</v>
      </c>
      <c r="D39" s="6">
        <v>7</v>
      </c>
      <c r="E39" s="142">
        <f t="shared" si="10"/>
        <v>8.8235294117647051E-2</v>
      </c>
      <c r="F39" s="6">
        <v>0</v>
      </c>
      <c r="G39" s="142">
        <f t="shared" si="11"/>
        <v>0</v>
      </c>
      <c r="H39" s="6">
        <v>0</v>
      </c>
      <c r="I39" s="142">
        <f t="shared" si="12"/>
        <v>0</v>
      </c>
      <c r="J39" s="6">
        <v>7</v>
      </c>
      <c r="K39" s="142">
        <f t="shared" si="16"/>
        <v>8.8235294117647051E-2</v>
      </c>
      <c r="L39" s="6">
        <v>73</v>
      </c>
      <c r="M39" s="143">
        <f t="shared" si="17"/>
        <v>0.9201680672268906</v>
      </c>
      <c r="N39" s="6">
        <v>60</v>
      </c>
      <c r="O39" s="143">
        <f t="shared" si="18"/>
        <v>0.75630252100840323</v>
      </c>
      <c r="P39" s="6">
        <v>60</v>
      </c>
      <c r="Q39" s="143">
        <f t="shared" si="19"/>
        <v>0.75630252100840323</v>
      </c>
      <c r="R39" s="6">
        <v>60</v>
      </c>
      <c r="S39" s="143">
        <f t="shared" si="20"/>
        <v>0.75630252100840323</v>
      </c>
      <c r="T39" s="6">
        <v>62</v>
      </c>
      <c r="U39" s="143">
        <f t="shared" si="21"/>
        <v>0.78151260504201669</v>
      </c>
      <c r="V39" s="6">
        <v>58</v>
      </c>
      <c r="W39" s="144">
        <f t="shared" si="22"/>
        <v>0.73109243697478987</v>
      </c>
      <c r="X39" s="6">
        <v>75</v>
      </c>
      <c r="Y39" s="144">
        <f t="shared" si="23"/>
        <v>0.94537815126050406</v>
      </c>
      <c r="Z39" s="6">
        <v>57</v>
      </c>
      <c r="AA39" s="144">
        <f t="shared" si="24"/>
        <v>0.71848739495798308</v>
      </c>
      <c r="AB39" s="6">
        <v>78</v>
      </c>
      <c r="AC39" s="146">
        <f t="shared" si="13"/>
        <v>0.98319327731092421</v>
      </c>
      <c r="AE39" s="6">
        <v>0</v>
      </c>
      <c r="AF39" s="160">
        <f t="shared" si="25"/>
        <v>0</v>
      </c>
      <c r="AH39" s="72">
        <f>cálculos1!O39</f>
        <v>1</v>
      </c>
      <c r="AI39" s="150">
        <f t="shared" si="14"/>
        <v>0.1</v>
      </c>
      <c r="AJ39" s="72">
        <f>cálculos1!P39</f>
        <v>0</v>
      </c>
      <c r="AK39" s="149">
        <f t="shared" si="15"/>
        <v>0</v>
      </c>
    </row>
    <row r="40" spans="1:37">
      <c r="A40" s="88" t="s">
        <v>49</v>
      </c>
      <c r="B40" s="88" t="s">
        <v>85</v>
      </c>
      <c r="C40" s="330">
        <v>249.66666666666666</v>
      </c>
      <c r="D40" s="6">
        <v>127</v>
      </c>
      <c r="E40" s="142">
        <f t="shared" si="10"/>
        <v>0.50867823765020026</v>
      </c>
      <c r="F40" s="6">
        <v>4</v>
      </c>
      <c r="G40" s="142">
        <f t="shared" si="11"/>
        <v>1.602136181575434E-2</v>
      </c>
      <c r="H40" s="6">
        <v>1</v>
      </c>
      <c r="I40" s="142">
        <f t="shared" si="12"/>
        <v>4.0053404539385851E-3</v>
      </c>
      <c r="J40" s="6">
        <v>145</v>
      </c>
      <c r="K40" s="142">
        <f t="shared" si="16"/>
        <v>0.58077436582109476</v>
      </c>
      <c r="L40" s="6">
        <v>183</v>
      </c>
      <c r="M40" s="143">
        <f t="shared" si="17"/>
        <v>0.73297730307076103</v>
      </c>
      <c r="N40" s="6">
        <v>179</v>
      </c>
      <c r="O40" s="143">
        <f t="shared" si="18"/>
        <v>0.71695594125500672</v>
      </c>
      <c r="P40" s="6">
        <v>179</v>
      </c>
      <c r="Q40" s="143">
        <f t="shared" si="19"/>
        <v>0.71695594125500672</v>
      </c>
      <c r="R40" s="6">
        <v>180</v>
      </c>
      <c r="S40" s="143">
        <f t="shared" si="20"/>
        <v>0.72096128170894525</v>
      </c>
      <c r="T40" s="6">
        <v>203</v>
      </c>
      <c r="U40" s="143">
        <f t="shared" si="21"/>
        <v>0.81308411214953269</v>
      </c>
      <c r="V40" s="6">
        <v>209</v>
      </c>
      <c r="W40" s="144">
        <f t="shared" si="22"/>
        <v>0.83711615487316426</v>
      </c>
      <c r="X40" s="6">
        <v>216</v>
      </c>
      <c r="Y40" s="144">
        <f t="shared" si="23"/>
        <v>0.86515353805073436</v>
      </c>
      <c r="Z40" s="6">
        <v>229</v>
      </c>
      <c r="AA40" s="144">
        <f t="shared" si="24"/>
        <v>0.91722296395193592</v>
      </c>
      <c r="AB40" s="6">
        <v>181</v>
      </c>
      <c r="AC40" s="146">
        <f t="shared" si="13"/>
        <v>0.72496662216288388</v>
      </c>
      <c r="AE40" s="6">
        <v>0</v>
      </c>
      <c r="AF40" s="160">
        <f t="shared" si="25"/>
        <v>0</v>
      </c>
      <c r="AH40" s="72">
        <f>cálculos1!O40</f>
        <v>0</v>
      </c>
      <c r="AI40" s="150">
        <f t="shared" si="14"/>
        <v>0</v>
      </c>
      <c r="AJ40" s="72">
        <f>cálculos1!P40</f>
        <v>0</v>
      </c>
      <c r="AK40" s="149">
        <f t="shared" si="15"/>
        <v>0</v>
      </c>
    </row>
    <row r="41" spans="1:37">
      <c r="A41" s="88" t="s">
        <v>43</v>
      </c>
      <c r="B41" s="88" t="s">
        <v>86</v>
      </c>
      <c r="C41" s="330">
        <v>269.5</v>
      </c>
      <c r="D41" s="6">
        <v>197</v>
      </c>
      <c r="E41" s="142">
        <f t="shared" si="10"/>
        <v>0.73098330241187381</v>
      </c>
      <c r="F41" s="6">
        <v>180</v>
      </c>
      <c r="G41" s="142">
        <f t="shared" si="11"/>
        <v>0.66790352504638217</v>
      </c>
      <c r="H41" s="6">
        <v>177</v>
      </c>
      <c r="I41" s="142">
        <f t="shared" si="12"/>
        <v>0.6567717996289425</v>
      </c>
      <c r="J41" s="6">
        <v>196</v>
      </c>
      <c r="K41" s="142">
        <f t="shared" si="16"/>
        <v>0.72727272727272729</v>
      </c>
      <c r="L41" s="6">
        <v>246</v>
      </c>
      <c r="M41" s="143">
        <f t="shared" si="17"/>
        <v>0.91280148423005569</v>
      </c>
      <c r="N41" s="6">
        <v>250</v>
      </c>
      <c r="O41" s="143">
        <f t="shared" si="18"/>
        <v>0.92764378478664189</v>
      </c>
      <c r="P41" s="6">
        <v>251</v>
      </c>
      <c r="Q41" s="143">
        <f t="shared" si="19"/>
        <v>0.93135435992578852</v>
      </c>
      <c r="R41" s="6">
        <v>252</v>
      </c>
      <c r="S41" s="143">
        <f t="shared" si="20"/>
        <v>0.93506493506493504</v>
      </c>
      <c r="T41" s="6">
        <v>209</v>
      </c>
      <c r="U41" s="143">
        <f t="shared" si="21"/>
        <v>0.77551020408163263</v>
      </c>
      <c r="V41" s="6">
        <v>256</v>
      </c>
      <c r="W41" s="144">
        <f t="shared" si="22"/>
        <v>0.94990723562152135</v>
      </c>
      <c r="X41" s="6">
        <v>275</v>
      </c>
      <c r="Y41" s="144">
        <f t="shared" si="23"/>
        <v>1.0204081632653061</v>
      </c>
      <c r="Z41" s="6">
        <v>233</v>
      </c>
      <c r="AA41" s="144">
        <f t="shared" si="24"/>
        <v>0.86456400742115025</v>
      </c>
      <c r="AB41" s="6">
        <v>273</v>
      </c>
      <c r="AC41" s="146">
        <f t="shared" si="13"/>
        <v>1.0129870129870129</v>
      </c>
      <c r="AE41" s="6">
        <v>2</v>
      </c>
      <c r="AF41" s="160">
        <f t="shared" si="25"/>
        <v>7.4211502782931356E-3</v>
      </c>
      <c r="AH41" s="72">
        <f>cálculos1!O41</f>
        <v>2</v>
      </c>
      <c r="AI41" s="150">
        <f t="shared" si="14"/>
        <v>0.2</v>
      </c>
      <c r="AJ41" s="72">
        <f>cálculos1!P41</f>
        <v>1</v>
      </c>
      <c r="AK41" s="149">
        <f t="shared" si="15"/>
        <v>0.25</v>
      </c>
    </row>
    <row r="42" spans="1:37">
      <c r="A42" s="88" t="s">
        <v>49</v>
      </c>
      <c r="B42" s="88" t="s">
        <v>87</v>
      </c>
      <c r="C42" s="330">
        <v>79.333333333333343</v>
      </c>
      <c r="D42" s="6">
        <v>19</v>
      </c>
      <c r="E42" s="142">
        <f t="shared" si="10"/>
        <v>0.23949579831932771</v>
      </c>
      <c r="F42" s="6">
        <v>1</v>
      </c>
      <c r="G42" s="142">
        <f t="shared" si="11"/>
        <v>1.2605042016806721E-2</v>
      </c>
      <c r="H42" s="6">
        <v>0</v>
      </c>
      <c r="I42" s="142">
        <f t="shared" si="12"/>
        <v>0</v>
      </c>
      <c r="J42" s="6">
        <v>20</v>
      </c>
      <c r="K42" s="142">
        <f t="shared" si="16"/>
        <v>0.25210084033613445</v>
      </c>
      <c r="L42" s="6">
        <v>72</v>
      </c>
      <c r="M42" s="143">
        <f t="shared" si="17"/>
        <v>0.90756302521008392</v>
      </c>
      <c r="N42" s="6">
        <v>71</v>
      </c>
      <c r="O42" s="143">
        <f t="shared" si="18"/>
        <v>0.89495798319327724</v>
      </c>
      <c r="P42" s="6">
        <v>71</v>
      </c>
      <c r="Q42" s="143">
        <f t="shared" si="19"/>
        <v>0.89495798319327724</v>
      </c>
      <c r="R42" s="6">
        <v>70</v>
      </c>
      <c r="S42" s="143">
        <f t="shared" si="20"/>
        <v>0.88235294117647045</v>
      </c>
      <c r="T42" s="6">
        <v>53</v>
      </c>
      <c r="U42" s="143">
        <f t="shared" si="21"/>
        <v>0.66806722689075626</v>
      </c>
      <c r="V42" s="6">
        <v>78</v>
      </c>
      <c r="W42" s="144">
        <f t="shared" si="22"/>
        <v>0.98319327731092421</v>
      </c>
      <c r="X42" s="6">
        <v>77</v>
      </c>
      <c r="Y42" s="144">
        <f t="shared" si="23"/>
        <v>0.97058823529411753</v>
      </c>
      <c r="Z42" s="6">
        <v>78</v>
      </c>
      <c r="AA42" s="144">
        <f t="shared" si="24"/>
        <v>0.98319327731092421</v>
      </c>
      <c r="AB42" s="6">
        <v>84</v>
      </c>
      <c r="AC42" s="146">
        <f t="shared" si="13"/>
        <v>1.0588235294117645</v>
      </c>
      <c r="AE42" s="6">
        <v>2</v>
      </c>
      <c r="AF42" s="160">
        <f t="shared" si="25"/>
        <v>2.5210084033613443E-2</v>
      </c>
      <c r="AH42" s="72">
        <f>cálculos1!O42</f>
        <v>4</v>
      </c>
      <c r="AI42" s="150">
        <f t="shared" si="14"/>
        <v>0.4</v>
      </c>
      <c r="AJ42" s="72">
        <f>cálculos1!P42</f>
        <v>1</v>
      </c>
      <c r="AK42" s="149">
        <f t="shared" si="15"/>
        <v>0.25</v>
      </c>
    </row>
    <row r="43" spans="1:37">
      <c r="A43" s="88" t="s">
        <v>40</v>
      </c>
      <c r="B43" s="88" t="s">
        <v>88</v>
      </c>
      <c r="C43" s="330">
        <v>92.166666666666657</v>
      </c>
      <c r="D43" s="6">
        <v>34</v>
      </c>
      <c r="E43" s="142">
        <f t="shared" si="10"/>
        <v>0.36889692585895123</v>
      </c>
      <c r="F43" s="6">
        <v>3</v>
      </c>
      <c r="G43" s="142">
        <f t="shared" si="11"/>
        <v>3.25497287522604E-2</v>
      </c>
      <c r="H43" s="6">
        <v>1</v>
      </c>
      <c r="I43" s="142">
        <f t="shared" si="12"/>
        <v>1.0849909584086801E-2</v>
      </c>
      <c r="J43" s="6">
        <v>32</v>
      </c>
      <c r="K43" s="142">
        <f t="shared" si="16"/>
        <v>0.34719710669077763</v>
      </c>
      <c r="L43" s="6">
        <v>66</v>
      </c>
      <c r="M43" s="143">
        <f t="shared" si="17"/>
        <v>0.71609403254972881</v>
      </c>
      <c r="N43" s="6">
        <v>61</v>
      </c>
      <c r="O43" s="143">
        <f t="shared" si="18"/>
        <v>0.66184448462929479</v>
      </c>
      <c r="P43" s="6">
        <v>61</v>
      </c>
      <c r="Q43" s="143">
        <f t="shared" si="19"/>
        <v>0.66184448462929479</v>
      </c>
      <c r="R43" s="6">
        <v>62</v>
      </c>
      <c r="S43" s="143">
        <f t="shared" si="20"/>
        <v>0.67269439421338162</v>
      </c>
      <c r="T43" s="6">
        <v>79</v>
      </c>
      <c r="U43" s="143">
        <f t="shared" si="21"/>
        <v>0.85714285714285721</v>
      </c>
      <c r="V43" s="6">
        <v>81</v>
      </c>
      <c r="W43" s="144">
        <f t="shared" si="22"/>
        <v>0.87884267631103086</v>
      </c>
      <c r="X43" s="6">
        <v>92</v>
      </c>
      <c r="Y43" s="144">
        <f t="shared" si="23"/>
        <v>0.9981916817359856</v>
      </c>
      <c r="Z43" s="6">
        <v>75</v>
      </c>
      <c r="AA43" s="144">
        <f t="shared" si="24"/>
        <v>0.81374321880651002</v>
      </c>
      <c r="AB43" s="6">
        <v>72</v>
      </c>
      <c r="AC43" s="146">
        <f t="shared" si="13"/>
        <v>0.78119349005424965</v>
      </c>
      <c r="AE43" s="6">
        <v>0</v>
      </c>
      <c r="AF43" s="160">
        <f t="shared" si="25"/>
        <v>0</v>
      </c>
      <c r="AH43" s="72">
        <f>cálculos1!O43</f>
        <v>1</v>
      </c>
      <c r="AI43" s="150">
        <f t="shared" si="14"/>
        <v>0.1</v>
      </c>
      <c r="AJ43" s="72">
        <f>cálculos1!P43</f>
        <v>1</v>
      </c>
      <c r="AK43" s="149">
        <f t="shared" si="15"/>
        <v>0.25</v>
      </c>
    </row>
    <row r="44" spans="1:37">
      <c r="A44" s="88" t="s">
        <v>40</v>
      </c>
      <c r="B44" s="88" t="s">
        <v>89</v>
      </c>
      <c r="C44" s="330">
        <v>56.583333333333336</v>
      </c>
      <c r="D44" s="6">
        <v>2</v>
      </c>
      <c r="E44" s="142">
        <f t="shared" si="10"/>
        <v>3.5346097201767304E-2</v>
      </c>
      <c r="F44" s="6">
        <v>0</v>
      </c>
      <c r="G44" s="142">
        <f t="shared" si="11"/>
        <v>0</v>
      </c>
      <c r="H44" s="6">
        <v>0</v>
      </c>
      <c r="I44" s="142">
        <f t="shared" si="12"/>
        <v>0</v>
      </c>
      <c r="J44" s="6">
        <v>10</v>
      </c>
      <c r="K44" s="142">
        <f t="shared" si="16"/>
        <v>0.17673048600883651</v>
      </c>
      <c r="L44" s="6">
        <v>53</v>
      </c>
      <c r="M44" s="143">
        <f t="shared" si="17"/>
        <v>0.93667157584683358</v>
      </c>
      <c r="N44" s="6">
        <v>62</v>
      </c>
      <c r="O44" s="143">
        <f t="shared" si="18"/>
        <v>1.0957290132547863</v>
      </c>
      <c r="P44" s="6">
        <v>62</v>
      </c>
      <c r="Q44" s="143">
        <f t="shared" si="19"/>
        <v>1.0957290132547863</v>
      </c>
      <c r="R44" s="6">
        <v>62</v>
      </c>
      <c r="S44" s="143">
        <f t="shared" si="20"/>
        <v>1.0957290132547863</v>
      </c>
      <c r="T44" s="6">
        <v>62</v>
      </c>
      <c r="U44" s="143">
        <f t="shared" si="21"/>
        <v>1.0957290132547863</v>
      </c>
      <c r="V44" s="6">
        <v>71</v>
      </c>
      <c r="W44" s="144">
        <f t="shared" si="22"/>
        <v>1.2547864506627393</v>
      </c>
      <c r="X44" s="6">
        <v>73</v>
      </c>
      <c r="Y44" s="144">
        <f t="shared" si="23"/>
        <v>1.2901325478645065</v>
      </c>
      <c r="Z44" s="6">
        <v>73</v>
      </c>
      <c r="AA44" s="144">
        <f t="shared" si="24"/>
        <v>1.2901325478645065</v>
      </c>
      <c r="AB44" s="6">
        <v>64</v>
      </c>
      <c r="AC44" s="146">
        <f t="shared" si="13"/>
        <v>1.1310751104565537</v>
      </c>
      <c r="AE44" s="6">
        <v>5</v>
      </c>
      <c r="AF44" s="160">
        <f t="shared" si="25"/>
        <v>8.8365243004418254E-2</v>
      </c>
      <c r="AH44" s="72">
        <f>cálculos1!O44</f>
        <v>8</v>
      </c>
      <c r="AI44" s="150">
        <f t="shared" si="14"/>
        <v>0.8</v>
      </c>
      <c r="AJ44" s="72">
        <f>cálculos1!P44</f>
        <v>3</v>
      </c>
      <c r="AK44" s="149">
        <f t="shared" si="15"/>
        <v>0.75</v>
      </c>
    </row>
    <row r="45" spans="1:37">
      <c r="A45" s="88" t="s">
        <v>47</v>
      </c>
      <c r="B45" s="88" t="s">
        <v>90</v>
      </c>
      <c r="C45" s="330">
        <v>1533</v>
      </c>
      <c r="D45" s="6">
        <v>1982</v>
      </c>
      <c r="E45" s="142">
        <f t="shared" si="10"/>
        <v>1.2928897586431833</v>
      </c>
      <c r="F45" s="6">
        <v>1614</v>
      </c>
      <c r="G45" s="142">
        <f t="shared" si="11"/>
        <v>1.0528375733855186</v>
      </c>
      <c r="H45" s="6">
        <v>1343</v>
      </c>
      <c r="I45" s="142">
        <f t="shared" si="12"/>
        <v>0.87606001304631442</v>
      </c>
      <c r="J45" s="6">
        <v>1992</v>
      </c>
      <c r="K45" s="142">
        <f t="shared" si="16"/>
        <v>1.2994129158512719</v>
      </c>
      <c r="L45" s="6">
        <v>1412</v>
      </c>
      <c r="M45" s="143">
        <f t="shared" si="17"/>
        <v>0.9210697977821265</v>
      </c>
      <c r="N45" s="6">
        <v>1350</v>
      </c>
      <c r="O45" s="143">
        <f t="shared" si="18"/>
        <v>0.88062622309197647</v>
      </c>
      <c r="P45" s="6">
        <v>1360</v>
      </c>
      <c r="Q45" s="143">
        <f t="shared" si="19"/>
        <v>0.88714938030006518</v>
      </c>
      <c r="R45" s="6">
        <v>1384</v>
      </c>
      <c r="S45" s="143">
        <f t="shared" si="20"/>
        <v>0.9028049575994781</v>
      </c>
      <c r="T45" s="6">
        <v>1064</v>
      </c>
      <c r="U45" s="143">
        <f t="shared" si="21"/>
        <v>0.69406392694063923</v>
      </c>
      <c r="V45" s="6">
        <v>1325</v>
      </c>
      <c r="W45" s="144">
        <f t="shared" si="22"/>
        <v>0.86431833007175474</v>
      </c>
      <c r="X45" s="6">
        <v>1407</v>
      </c>
      <c r="Y45" s="144">
        <f t="shared" si="23"/>
        <v>0.9178082191780822</v>
      </c>
      <c r="Z45" s="6">
        <v>1372</v>
      </c>
      <c r="AA45" s="144">
        <f t="shared" si="24"/>
        <v>0.89497716894977164</v>
      </c>
      <c r="AB45" s="6">
        <v>1473</v>
      </c>
      <c r="AC45" s="146">
        <f t="shared" si="13"/>
        <v>0.96086105675146771</v>
      </c>
      <c r="AE45" s="6">
        <v>6</v>
      </c>
      <c r="AF45" s="160">
        <f t="shared" si="25"/>
        <v>3.9138943248532287E-3</v>
      </c>
      <c r="AH45" s="72">
        <f>cálculos1!O45</f>
        <v>2</v>
      </c>
      <c r="AI45" s="150">
        <f t="shared" si="14"/>
        <v>0.2</v>
      </c>
      <c r="AJ45" s="72">
        <f>cálculos1!P45</f>
        <v>0</v>
      </c>
      <c r="AK45" s="149">
        <f t="shared" si="15"/>
        <v>0</v>
      </c>
    </row>
    <row r="46" spans="1:37">
      <c r="A46" s="88" t="s">
        <v>47</v>
      </c>
      <c r="B46" s="88" t="s">
        <v>91</v>
      </c>
      <c r="C46" s="330">
        <v>80.5</v>
      </c>
      <c r="D46" s="6">
        <v>34</v>
      </c>
      <c r="E46" s="142">
        <f t="shared" si="10"/>
        <v>0.42236024844720499</v>
      </c>
      <c r="F46" s="6">
        <v>3</v>
      </c>
      <c r="G46" s="142">
        <f t="shared" si="11"/>
        <v>3.7267080745341616E-2</v>
      </c>
      <c r="H46" s="6">
        <v>0</v>
      </c>
      <c r="I46" s="142">
        <f t="shared" si="12"/>
        <v>0</v>
      </c>
      <c r="J46" s="6">
        <v>31</v>
      </c>
      <c r="K46" s="142">
        <f t="shared" si="16"/>
        <v>0.38509316770186336</v>
      </c>
      <c r="L46" s="6">
        <v>88</v>
      </c>
      <c r="M46" s="143">
        <f t="shared" si="17"/>
        <v>1.0931677018633541</v>
      </c>
      <c r="N46" s="6">
        <v>78</v>
      </c>
      <c r="O46" s="143">
        <f t="shared" si="18"/>
        <v>0.96894409937888204</v>
      </c>
      <c r="P46" s="6">
        <v>78</v>
      </c>
      <c r="Q46" s="143">
        <f t="shared" si="19"/>
        <v>0.96894409937888204</v>
      </c>
      <c r="R46" s="6">
        <v>79</v>
      </c>
      <c r="S46" s="143">
        <f t="shared" si="20"/>
        <v>0.98136645962732916</v>
      </c>
      <c r="T46" s="6">
        <v>78</v>
      </c>
      <c r="U46" s="143">
        <f t="shared" si="21"/>
        <v>0.96894409937888204</v>
      </c>
      <c r="V46" s="6">
        <v>67</v>
      </c>
      <c r="W46" s="144">
        <f t="shared" si="22"/>
        <v>0.83229813664596275</v>
      </c>
      <c r="X46" s="6">
        <v>72</v>
      </c>
      <c r="Y46" s="144">
        <f t="shared" si="23"/>
        <v>0.89440993788819878</v>
      </c>
      <c r="Z46" s="6">
        <v>66</v>
      </c>
      <c r="AA46" s="144">
        <f t="shared" si="24"/>
        <v>0.81987577639751552</v>
      </c>
      <c r="AB46" s="6">
        <v>90</v>
      </c>
      <c r="AC46" s="146">
        <f t="shared" si="13"/>
        <v>1.1180124223602483</v>
      </c>
      <c r="AE46" s="6">
        <v>1</v>
      </c>
      <c r="AF46" s="160">
        <f t="shared" si="25"/>
        <v>1.2422360248447204E-2</v>
      </c>
      <c r="AH46" s="72">
        <f>cálculos1!O46</f>
        <v>6</v>
      </c>
      <c r="AI46" s="150">
        <f t="shared" si="14"/>
        <v>0.60000000000000009</v>
      </c>
      <c r="AJ46" s="72">
        <f>cálculos1!P46</f>
        <v>3</v>
      </c>
      <c r="AK46" s="149">
        <f t="shared" si="15"/>
        <v>0.75</v>
      </c>
    </row>
    <row r="47" spans="1:37">
      <c r="A47" s="88" t="s">
        <v>49</v>
      </c>
      <c r="B47" s="88" t="s">
        <v>92</v>
      </c>
      <c r="C47" s="330">
        <v>331.91666666666663</v>
      </c>
      <c r="D47" s="6">
        <v>34</v>
      </c>
      <c r="E47" s="142">
        <f t="shared" si="10"/>
        <v>0.10243535023851369</v>
      </c>
      <c r="F47" s="6">
        <v>0</v>
      </c>
      <c r="G47" s="142">
        <f t="shared" si="11"/>
        <v>0</v>
      </c>
      <c r="H47" s="6">
        <v>0</v>
      </c>
      <c r="I47" s="142">
        <f t="shared" si="12"/>
        <v>0</v>
      </c>
      <c r="J47" s="6">
        <v>160</v>
      </c>
      <c r="K47" s="142">
        <f t="shared" si="16"/>
        <v>0.48204870700477032</v>
      </c>
      <c r="L47" s="6">
        <v>340</v>
      </c>
      <c r="M47" s="143">
        <f t="shared" si="17"/>
        <v>1.0243535023851369</v>
      </c>
      <c r="N47" s="6">
        <v>334</v>
      </c>
      <c r="O47" s="143">
        <f t="shared" si="18"/>
        <v>1.0062766758724582</v>
      </c>
      <c r="P47" s="6">
        <v>343</v>
      </c>
      <c r="Q47" s="143">
        <f t="shared" si="19"/>
        <v>1.0333919156414764</v>
      </c>
      <c r="R47" s="6">
        <v>335</v>
      </c>
      <c r="S47" s="143">
        <f t="shared" si="20"/>
        <v>1.0092894802912378</v>
      </c>
      <c r="T47" s="6">
        <v>198</v>
      </c>
      <c r="U47" s="143">
        <f t="shared" si="21"/>
        <v>0.5965352749184033</v>
      </c>
      <c r="V47" s="6">
        <v>313</v>
      </c>
      <c r="W47" s="144">
        <f t="shared" si="22"/>
        <v>0.94300778307808197</v>
      </c>
      <c r="X47" s="6">
        <v>294</v>
      </c>
      <c r="Y47" s="144">
        <f t="shared" si="23"/>
        <v>0.88576449912126543</v>
      </c>
      <c r="Z47" s="6">
        <v>304</v>
      </c>
      <c r="AA47" s="144">
        <f t="shared" si="24"/>
        <v>0.91589254330906367</v>
      </c>
      <c r="AB47" s="6">
        <v>347</v>
      </c>
      <c r="AC47" s="146">
        <f t="shared" si="13"/>
        <v>1.0454431333165957</v>
      </c>
      <c r="AE47" s="6">
        <v>0</v>
      </c>
      <c r="AF47" s="160">
        <f t="shared" si="25"/>
        <v>0</v>
      </c>
      <c r="AH47" s="72">
        <f>cálculos1!O47</f>
        <v>5</v>
      </c>
      <c r="AI47" s="150">
        <f t="shared" si="14"/>
        <v>0.5</v>
      </c>
      <c r="AJ47" s="72">
        <f>cálculos1!P47</f>
        <v>3</v>
      </c>
      <c r="AK47" s="149">
        <f t="shared" si="15"/>
        <v>0.75</v>
      </c>
    </row>
    <row r="48" spans="1:37">
      <c r="A48" s="88" t="s">
        <v>40</v>
      </c>
      <c r="B48" s="88" t="s">
        <v>93</v>
      </c>
      <c r="C48" s="330">
        <v>114.91666666666667</v>
      </c>
      <c r="D48" s="6">
        <v>18</v>
      </c>
      <c r="E48" s="142">
        <f t="shared" si="10"/>
        <v>0.15663524292965916</v>
      </c>
      <c r="F48" s="6">
        <v>1</v>
      </c>
      <c r="G48" s="142">
        <f t="shared" si="11"/>
        <v>8.7019579405366206E-3</v>
      </c>
      <c r="H48" s="6">
        <v>0</v>
      </c>
      <c r="I48" s="142">
        <f t="shared" si="12"/>
        <v>0</v>
      </c>
      <c r="J48" s="6">
        <v>18</v>
      </c>
      <c r="K48" s="142">
        <f t="shared" si="16"/>
        <v>0.15663524292965916</v>
      </c>
      <c r="L48" s="6">
        <v>103</v>
      </c>
      <c r="M48" s="143">
        <f t="shared" si="17"/>
        <v>0.89630166787527188</v>
      </c>
      <c r="N48" s="6">
        <v>106</v>
      </c>
      <c r="O48" s="143">
        <f t="shared" si="18"/>
        <v>0.92240754169688177</v>
      </c>
      <c r="P48" s="6">
        <v>106</v>
      </c>
      <c r="Q48" s="143">
        <f t="shared" si="19"/>
        <v>0.92240754169688177</v>
      </c>
      <c r="R48" s="6">
        <v>113</v>
      </c>
      <c r="S48" s="143">
        <f t="shared" si="20"/>
        <v>0.98332124728063808</v>
      </c>
      <c r="T48" s="6">
        <v>107</v>
      </c>
      <c r="U48" s="143">
        <f t="shared" si="21"/>
        <v>0.9311094996374184</v>
      </c>
      <c r="V48" s="6">
        <v>99</v>
      </c>
      <c r="W48" s="144">
        <f t="shared" si="22"/>
        <v>0.86149383611312547</v>
      </c>
      <c r="X48" s="6">
        <v>118</v>
      </c>
      <c r="Y48" s="144">
        <f t="shared" si="23"/>
        <v>1.0268310369833211</v>
      </c>
      <c r="Z48" s="6">
        <v>106</v>
      </c>
      <c r="AA48" s="144">
        <f t="shared" si="24"/>
        <v>0.92240754169688177</v>
      </c>
      <c r="AB48" s="6">
        <v>110</v>
      </c>
      <c r="AC48" s="146">
        <f t="shared" si="13"/>
        <v>0.9572153734590283</v>
      </c>
      <c r="AE48" s="6">
        <v>4</v>
      </c>
      <c r="AF48" s="160">
        <f t="shared" si="25"/>
        <v>3.4807831762146482E-2</v>
      </c>
      <c r="AH48" s="72">
        <f>cálculos1!O48</f>
        <v>3</v>
      </c>
      <c r="AI48" s="150">
        <f t="shared" si="14"/>
        <v>0.30000000000000004</v>
      </c>
      <c r="AJ48" s="72">
        <f>cálculos1!P48</f>
        <v>1</v>
      </c>
      <c r="AK48" s="149">
        <f t="shared" si="15"/>
        <v>0.25</v>
      </c>
    </row>
    <row r="49" spans="1:37">
      <c r="A49" s="88" t="s">
        <v>47</v>
      </c>
      <c r="B49" s="88" t="s">
        <v>94</v>
      </c>
      <c r="C49" s="330">
        <v>84.583333333333343</v>
      </c>
      <c r="D49" s="6">
        <v>27</v>
      </c>
      <c r="E49" s="142">
        <f t="shared" si="10"/>
        <v>0.31921182266009851</v>
      </c>
      <c r="F49" s="6">
        <v>3</v>
      </c>
      <c r="G49" s="142">
        <f t="shared" si="11"/>
        <v>3.5467980295566498E-2</v>
      </c>
      <c r="H49" s="6">
        <v>0</v>
      </c>
      <c r="I49" s="142">
        <f t="shared" si="12"/>
        <v>0</v>
      </c>
      <c r="J49" s="6">
        <v>30</v>
      </c>
      <c r="K49" s="142">
        <f t="shared" si="16"/>
        <v>0.35467980295566498</v>
      </c>
      <c r="L49" s="6">
        <v>65</v>
      </c>
      <c r="M49" s="143">
        <f t="shared" si="17"/>
        <v>0.76847290640394084</v>
      </c>
      <c r="N49" s="6">
        <v>81</v>
      </c>
      <c r="O49" s="143">
        <f t="shared" si="18"/>
        <v>0.95763546798029542</v>
      </c>
      <c r="P49" s="6">
        <v>81</v>
      </c>
      <c r="Q49" s="143">
        <f t="shared" si="19"/>
        <v>0.95763546798029542</v>
      </c>
      <c r="R49" s="6">
        <v>79</v>
      </c>
      <c r="S49" s="143">
        <f t="shared" si="20"/>
        <v>0.93399014778325118</v>
      </c>
      <c r="T49" s="6">
        <v>94</v>
      </c>
      <c r="U49" s="143">
        <f t="shared" si="21"/>
        <v>1.1113300492610836</v>
      </c>
      <c r="V49" s="6">
        <v>98</v>
      </c>
      <c r="W49" s="144">
        <f t="shared" si="22"/>
        <v>1.1586206896551723</v>
      </c>
      <c r="X49" s="6">
        <v>100</v>
      </c>
      <c r="Y49" s="144">
        <f t="shared" si="23"/>
        <v>1.1822660098522166</v>
      </c>
      <c r="Z49" s="6">
        <v>96</v>
      </c>
      <c r="AA49" s="144">
        <f t="shared" si="24"/>
        <v>1.1349753694581279</v>
      </c>
      <c r="AB49" s="6">
        <v>89</v>
      </c>
      <c r="AC49" s="146">
        <f t="shared" si="13"/>
        <v>1.0522167487684728</v>
      </c>
      <c r="AE49" s="6">
        <v>8</v>
      </c>
      <c r="AF49" s="160">
        <f t="shared" si="25"/>
        <v>9.4581280788177333E-2</v>
      </c>
      <c r="AH49" s="72">
        <f>cálculos1!O49</f>
        <v>7</v>
      </c>
      <c r="AI49" s="150">
        <f t="shared" si="14"/>
        <v>0.70000000000000007</v>
      </c>
      <c r="AJ49" s="72">
        <f>cálculos1!P49</f>
        <v>3</v>
      </c>
      <c r="AK49" s="149">
        <f t="shared" si="15"/>
        <v>0.75</v>
      </c>
    </row>
    <row r="50" spans="1:37">
      <c r="A50" s="88" t="s">
        <v>49</v>
      </c>
      <c r="B50" s="88" t="s">
        <v>95</v>
      </c>
      <c r="C50" s="330">
        <v>154</v>
      </c>
      <c r="D50" s="6">
        <v>21</v>
      </c>
      <c r="E50" s="142">
        <f t="shared" si="10"/>
        <v>0.13636363636363635</v>
      </c>
      <c r="F50" s="6">
        <v>2</v>
      </c>
      <c r="G50" s="142">
        <f t="shared" si="11"/>
        <v>1.2987012987012988E-2</v>
      </c>
      <c r="H50" s="6">
        <v>0</v>
      </c>
      <c r="I50" s="142">
        <f t="shared" si="12"/>
        <v>0</v>
      </c>
      <c r="J50" s="6">
        <v>32</v>
      </c>
      <c r="K50" s="142">
        <f t="shared" si="16"/>
        <v>0.20779220779220781</v>
      </c>
      <c r="L50" s="6">
        <v>104</v>
      </c>
      <c r="M50" s="143">
        <f t="shared" si="17"/>
        <v>0.67532467532467533</v>
      </c>
      <c r="N50" s="6">
        <v>115</v>
      </c>
      <c r="O50" s="143">
        <f t="shared" si="18"/>
        <v>0.74675324675324672</v>
      </c>
      <c r="P50" s="6">
        <v>115</v>
      </c>
      <c r="Q50" s="143">
        <f t="shared" si="19"/>
        <v>0.74675324675324672</v>
      </c>
      <c r="R50" s="6">
        <v>114</v>
      </c>
      <c r="S50" s="143">
        <f t="shared" si="20"/>
        <v>0.74025974025974028</v>
      </c>
      <c r="T50" s="6">
        <v>116</v>
      </c>
      <c r="U50" s="143">
        <f t="shared" si="21"/>
        <v>0.75324675324675328</v>
      </c>
      <c r="V50" s="6">
        <v>143</v>
      </c>
      <c r="W50" s="144">
        <f t="shared" si="22"/>
        <v>0.9285714285714286</v>
      </c>
      <c r="X50" s="6">
        <v>168</v>
      </c>
      <c r="Y50" s="144">
        <f t="shared" si="23"/>
        <v>1.0909090909090908</v>
      </c>
      <c r="Z50" s="6">
        <v>146</v>
      </c>
      <c r="AA50" s="144">
        <f t="shared" si="24"/>
        <v>0.94805194805194803</v>
      </c>
      <c r="AB50" s="6">
        <v>115</v>
      </c>
      <c r="AC50" s="146">
        <f t="shared" si="13"/>
        <v>0.74675324675324672</v>
      </c>
      <c r="AE50" s="6">
        <v>3</v>
      </c>
      <c r="AF50" s="160">
        <f t="shared" si="25"/>
        <v>1.948051948051948E-2</v>
      </c>
      <c r="AH50" s="72">
        <f>cálculos1!O50</f>
        <v>1</v>
      </c>
      <c r="AI50" s="150">
        <f t="shared" si="14"/>
        <v>0.1</v>
      </c>
      <c r="AJ50" s="72">
        <f>cálculos1!P50</f>
        <v>1</v>
      </c>
      <c r="AK50" s="149">
        <f t="shared" si="15"/>
        <v>0.25</v>
      </c>
    </row>
    <row r="51" spans="1:37">
      <c r="A51" s="88" t="s">
        <v>43</v>
      </c>
      <c r="B51" s="88" t="s">
        <v>96</v>
      </c>
      <c r="C51" s="330">
        <v>134.75</v>
      </c>
      <c r="D51" s="6">
        <v>30</v>
      </c>
      <c r="E51" s="142">
        <f t="shared" si="10"/>
        <v>0.22263450834879406</v>
      </c>
      <c r="F51" s="6">
        <v>2</v>
      </c>
      <c r="G51" s="142">
        <f t="shared" si="11"/>
        <v>1.4842300556586271E-2</v>
      </c>
      <c r="H51" s="6">
        <v>1</v>
      </c>
      <c r="I51" s="142">
        <f t="shared" si="12"/>
        <v>7.4211502782931356E-3</v>
      </c>
      <c r="J51" s="6">
        <v>32</v>
      </c>
      <c r="K51" s="142">
        <f t="shared" si="16"/>
        <v>0.23747680890538034</v>
      </c>
      <c r="L51" s="6">
        <v>169</v>
      </c>
      <c r="M51" s="143">
        <f t="shared" si="17"/>
        <v>1.25417439703154</v>
      </c>
      <c r="N51" s="6">
        <v>168</v>
      </c>
      <c r="O51" s="143">
        <f t="shared" si="18"/>
        <v>1.2467532467532467</v>
      </c>
      <c r="P51" s="6">
        <v>168</v>
      </c>
      <c r="Q51" s="143">
        <f t="shared" si="19"/>
        <v>1.2467532467532467</v>
      </c>
      <c r="R51" s="6">
        <v>166</v>
      </c>
      <c r="S51" s="143">
        <f t="shared" si="20"/>
        <v>1.2319109461966604</v>
      </c>
      <c r="T51" s="6">
        <v>132</v>
      </c>
      <c r="U51" s="143">
        <f t="shared" si="21"/>
        <v>0.97959183673469385</v>
      </c>
      <c r="V51" s="6">
        <v>144</v>
      </c>
      <c r="W51" s="144">
        <f t="shared" si="22"/>
        <v>1.0686456400742115</v>
      </c>
      <c r="X51" s="6">
        <v>134</v>
      </c>
      <c r="Y51" s="144">
        <f t="shared" si="23"/>
        <v>0.99443413729128016</v>
      </c>
      <c r="Z51" s="6">
        <v>143</v>
      </c>
      <c r="AA51" s="144">
        <f t="shared" si="24"/>
        <v>1.0612244897959184</v>
      </c>
      <c r="AB51" s="6">
        <v>167</v>
      </c>
      <c r="AC51" s="146">
        <f t="shared" si="13"/>
        <v>1.2393320964749537</v>
      </c>
      <c r="AE51" s="6">
        <v>0</v>
      </c>
      <c r="AF51" s="160">
        <f t="shared" si="25"/>
        <v>0</v>
      </c>
      <c r="AH51" s="72">
        <f>cálculos1!O51</f>
        <v>9</v>
      </c>
      <c r="AI51" s="150">
        <f t="shared" si="14"/>
        <v>0.9</v>
      </c>
      <c r="AJ51" s="72">
        <f>cálculos1!P51</f>
        <v>4</v>
      </c>
      <c r="AK51" s="149">
        <f t="shared" si="15"/>
        <v>1</v>
      </c>
    </row>
    <row r="52" spans="1:37">
      <c r="A52" s="88" t="s">
        <v>43</v>
      </c>
      <c r="B52" s="88" t="s">
        <v>97</v>
      </c>
      <c r="C52" s="330">
        <v>40.833333333333329</v>
      </c>
      <c r="D52" s="6">
        <v>2</v>
      </c>
      <c r="E52" s="142">
        <f t="shared" si="10"/>
        <v>4.8979591836734698E-2</v>
      </c>
      <c r="F52" s="6">
        <v>1</v>
      </c>
      <c r="G52" s="142">
        <f t="shared" si="11"/>
        <v>2.4489795918367349E-2</v>
      </c>
      <c r="H52" s="6">
        <v>0</v>
      </c>
      <c r="I52" s="142">
        <f t="shared" si="12"/>
        <v>0</v>
      </c>
      <c r="J52" s="6">
        <v>3</v>
      </c>
      <c r="K52" s="142">
        <f t="shared" si="16"/>
        <v>7.3469387755102047E-2</v>
      </c>
      <c r="L52" s="6">
        <v>34</v>
      </c>
      <c r="M52" s="143">
        <f t="shared" si="17"/>
        <v>0.8326530612244899</v>
      </c>
      <c r="N52" s="6">
        <v>23</v>
      </c>
      <c r="O52" s="143">
        <f t="shared" si="18"/>
        <v>0.56326530612244907</v>
      </c>
      <c r="P52" s="6">
        <v>23</v>
      </c>
      <c r="Q52" s="143">
        <f t="shared" si="19"/>
        <v>0.56326530612244907</v>
      </c>
      <c r="R52" s="6">
        <v>28</v>
      </c>
      <c r="S52" s="143">
        <f>R52/C52</f>
        <v>0.68571428571428583</v>
      </c>
      <c r="T52" s="6">
        <v>18</v>
      </c>
      <c r="U52" s="143">
        <f t="shared" si="21"/>
        <v>0.44081632653061231</v>
      </c>
      <c r="V52" s="6">
        <v>38</v>
      </c>
      <c r="W52" s="144">
        <f t="shared" si="22"/>
        <v>0.93061224489795924</v>
      </c>
      <c r="X52" s="6">
        <v>32</v>
      </c>
      <c r="Y52" s="144">
        <f t="shared" si="23"/>
        <v>0.78367346938775517</v>
      </c>
      <c r="Z52" s="6">
        <v>41</v>
      </c>
      <c r="AA52" s="144">
        <f t="shared" si="24"/>
        <v>1.0040816326530613</v>
      </c>
      <c r="AB52" s="6">
        <v>35</v>
      </c>
      <c r="AC52" s="146">
        <f t="shared" si="13"/>
        <v>0.85714285714285721</v>
      </c>
      <c r="AE52" s="6">
        <v>0</v>
      </c>
      <c r="AF52" s="160">
        <f t="shared" si="25"/>
        <v>0</v>
      </c>
      <c r="AH52" s="72">
        <f>cálculos1!O52</f>
        <v>1</v>
      </c>
      <c r="AI52" s="150">
        <f t="shared" si="14"/>
        <v>0.1</v>
      </c>
      <c r="AJ52" s="72">
        <f>cálculos1!P52</f>
        <v>0</v>
      </c>
      <c r="AK52" s="149">
        <f t="shared" si="15"/>
        <v>0</v>
      </c>
    </row>
    <row r="53" spans="1:37">
      <c r="A53" s="88" t="s">
        <v>49</v>
      </c>
      <c r="B53" s="88" t="s">
        <v>98</v>
      </c>
      <c r="C53" s="330">
        <v>127.75</v>
      </c>
      <c r="D53" s="6">
        <v>49</v>
      </c>
      <c r="E53" s="142">
        <f t="shared" si="10"/>
        <v>0.38356164383561642</v>
      </c>
      <c r="F53" s="6">
        <v>1</v>
      </c>
      <c r="G53" s="142">
        <f t="shared" si="11"/>
        <v>7.8277886497064575E-3</v>
      </c>
      <c r="H53" s="6">
        <v>0</v>
      </c>
      <c r="I53" s="142">
        <f t="shared" si="12"/>
        <v>0</v>
      </c>
      <c r="J53" s="6">
        <v>71</v>
      </c>
      <c r="K53" s="142">
        <f t="shared" si="16"/>
        <v>0.55577299412915848</v>
      </c>
      <c r="L53" s="6">
        <v>133</v>
      </c>
      <c r="M53" s="143">
        <f t="shared" si="17"/>
        <v>1.0410958904109588</v>
      </c>
      <c r="N53" s="6">
        <v>161</v>
      </c>
      <c r="O53" s="143">
        <f t="shared" si="18"/>
        <v>1.2602739726027397</v>
      </c>
      <c r="P53" s="6">
        <v>160</v>
      </c>
      <c r="Q53" s="143">
        <f t="shared" si="19"/>
        <v>1.2524461839530332</v>
      </c>
      <c r="R53" s="6">
        <v>160</v>
      </c>
      <c r="S53" s="143">
        <f t="shared" si="20"/>
        <v>1.2524461839530332</v>
      </c>
      <c r="T53" s="6">
        <v>149</v>
      </c>
      <c r="U53" s="143">
        <f t="shared" si="21"/>
        <v>1.1663405088062622</v>
      </c>
      <c r="V53" s="6">
        <v>133</v>
      </c>
      <c r="W53" s="144">
        <f t="shared" si="22"/>
        <v>1.0410958904109588</v>
      </c>
      <c r="X53" s="6">
        <v>144</v>
      </c>
      <c r="Y53" s="144">
        <f t="shared" si="23"/>
        <v>1.1272015655577299</v>
      </c>
      <c r="Z53" s="6">
        <v>179</v>
      </c>
      <c r="AA53" s="144">
        <f t="shared" si="24"/>
        <v>1.4011741682974559</v>
      </c>
      <c r="AB53" s="6">
        <v>146</v>
      </c>
      <c r="AC53" s="146">
        <f t="shared" si="13"/>
        <v>1.1428571428571428</v>
      </c>
      <c r="AE53" s="6">
        <v>1</v>
      </c>
      <c r="AF53" s="160">
        <f t="shared" si="25"/>
        <v>7.8277886497064575E-3</v>
      </c>
      <c r="AH53" s="72">
        <f>cálculos1!O53</f>
        <v>9</v>
      </c>
      <c r="AI53" s="150">
        <f t="shared" si="14"/>
        <v>0.9</v>
      </c>
      <c r="AJ53" s="72">
        <f>cálculos1!P53</f>
        <v>4</v>
      </c>
      <c r="AK53" s="149">
        <f t="shared" si="15"/>
        <v>1</v>
      </c>
    </row>
    <row r="54" spans="1:37">
      <c r="A54" s="88" t="s">
        <v>49</v>
      </c>
      <c r="B54" s="88" t="s">
        <v>99</v>
      </c>
      <c r="C54" s="330">
        <v>84.583333333333343</v>
      </c>
      <c r="D54" s="6">
        <v>20</v>
      </c>
      <c r="E54" s="142">
        <f t="shared" si="10"/>
        <v>0.23645320197044331</v>
      </c>
      <c r="F54" s="6">
        <v>2</v>
      </c>
      <c r="G54" s="142">
        <f t="shared" si="11"/>
        <v>2.3645320197044333E-2</v>
      </c>
      <c r="H54" s="6">
        <v>0</v>
      </c>
      <c r="I54" s="142">
        <f t="shared" si="12"/>
        <v>0</v>
      </c>
      <c r="J54" s="6">
        <v>21</v>
      </c>
      <c r="K54" s="142">
        <f t="shared" si="16"/>
        <v>0.24827586206896549</v>
      </c>
      <c r="L54" s="6">
        <v>70</v>
      </c>
      <c r="M54" s="143">
        <f t="shared" si="17"/>
        <v>0.8275862068965516</v>
      </c>
      <c r="N54" s="6">
        <v>77</v>
      </c>
      <c r="O54" s="143">
        <f t="shared" si="18"/>
        <v>0.91034482758620683</v>
      </c>
      <c r="P54" s="6">
        <v>77</v>
      </c>
      <c r="Q54" s="143">
        <f t="shared" si="19"/>
        <v>0.91034482758620683</v>
      </c>
      <c r="R54" s="6">
        <v>79</v>
      </c>
      <c r="S54" s="143">
        <f t="shared" si="20"/>
        <v>0.93399014778325118</v>
      </c>
      <c r="T54" s="6">
        <v>78</v>
      </c>
      <c r="U54" s="143">
        <f t="shared" si="21"/>
        <v>0.922167487684729</v>
      </c>
      <c r="V54" s="6">
        <v>90</v>
      </c>
      <c r="W54" s="144">
        <f t="shared" si="22"/>
        <v>1.0640394088669949</v>
      </c>
      <c r="X54" s="6">
        <v>101</v>
      </c>
      <c r="Y54" s="144">
        <f t="shared" si="23"/>
        <v>1.1940886699507387</v>
      </c>
      <c r="Z54" s="6">
        <v>95</v>
      </c>
      <c r="AA54" s="144">
        <f t="shared" si="24"/>
        <v>1.1231527093596059</v>
      </c>
      <c r="AB54" s="6">
        <v>79</v>
      </c>
      <c r="AC54" s="146">
        <f t="shared" si="13"/>
        <v>0.93399014778325118</v>
      </c>
      <c r="AE54" s="6">
        <v>4</v>
      </c>
      <c r="AF54" s="160">
        <f t="shared" si="25"/>
        <v>4.7290640394088666E-2</v>
      </c>
      <c r="AH54" s="72">
        <f>cálculos1!O54</f>
        <v>4</v>
      </c>
      <c r="AI54" s="150">
        <f t="shared" si="14"/>
        <v>0.4</v>
      </c>
      <c r="AJ54" s="72">
        <f>cálculos1!P54</f>
        <v>1</v>
      </c>
      <c r="AK54" s="149">
        <f t="shared" si="15"/>
        <v>0.25</v>
      </c>
    </row>
    <row r="55" spans="1:37">
      <c r="A55" s="88" t="s">
        <v>43</v>
      </c>
      <c r="B55" s="88" t="s">
        <v>100</v>
      </c>
      <c r="C55" s="330">
        <v>385</v>
      </c>
      <c r="D55" s="6">
        <v>327</v>
      </c>
      <c r="E55" s="142">
        <f t="shared" si="10"/>
        <v>0.8493506493506493</v>
      </c>
      <c r="F55" s="6">
        <v>282</v>
      </c>
      <c r="G55" s="142">
        <f t="shared" si="11"/>
        <v>0.73246753246753249</v>
      </c>
      <c r="H55" s="6">
        <v>279</v>
      </c>
      <c r="I55" s="142">
        <f t="shared" si="12"/>
        <v>0.72467532467532469</v>
      </c>
      <c r="J55" s="6">
        <v>262</v>
      </c>
      <c r="K55" s="142">
        <f t="shared" si="16"/>
        <v>0.68051948051948052</v>
      </c>
      <c r="L55" s="6">
        <v>366</v>
      </c>
      <c r="M55" s="143">
        <f t="shared" si="17"/>
        <v>0.95064935064935063</v>
      </c>
      <c r="N55" s="6">
        <v>364</v>
      </c>
      <c r="O55" s="143">
        <f t="shared" si="18"/>
        <v>0.94545454545454544</v>
      </c>
      <c r="P55" s="6">
        <v>364</v>
      </c>
      <c r="Q55" s="143">
        <f t="shared" si="19"/>
        <v>0.94545454545454544</v>
      </c>
      <c r="R55" s="6">
        <v>361</v>
      </c>
      <c r="S55" s="143">
        <f t="shared" si="20"/>
        <v>0.93766233766233764</v>
      </c>
      <c r="T55" s="6">
        <v>323</v>
      </c>
      <c r="U55" s="143">
        <f t="shared" si="21"/>
        <v>0.83896103896103891</v>
      </c>
      <c r="V55" s="6">
        <v>376</v>
      </c>
      <c r="W55" s="144">
        <f t="shared" si="22"/>
        <v>0.97662337662337662</v>
      </c>
      <c r="X55" s="6">
        <v>409</v>
      </c>
      <c r="Y55" s="144">
        <f t="shared" si="23"/>
        <v>1.0623376623376624</v>
      </c>
      <c r="Z55" s="6">
        <v>395</v>
      </c>
      <c r="AA55" s="144">
        <f t="shared" si="24"/>
        <v>1.025974025974026</v>
      </c>
      <c r="AB55" s="6">
        <v>375</v>
      </c>
      <c r="AC55" s="146">
        <f t="shared" si="13"/>
        <v>0.97402597402597402</v>
      </c>
      <c r="AE55" s="6">
        <v>1</v>
      </c>
      <c r="AF55" s="160">
        <f t="shared" si="25"/>
        <v>2.5974025974025974E-3</v>
      </c>
      <c r="AH55" s="72">
        <f>cálculos1!O55</f>
        <v>5</v>
      </c>
      <c r="AI55" s="150">
        <f t="shared" si="14"/>
        <v>0.5</v>
      </c>
      <c r="AJ55" s="72">
        <f>cálculos1!P55</f>
        <v>2</v>
      </c>
      <c r="AK55" s="149">
        <f t="shared" si="15"/>
        <v>0.5</v>
      </c>
    </row>
    <row r="56" spans="1:37">
      <c r="A56" s="88" t="s">
        <v>47</v>
      </c>
      <c r="B56" s="88" t="s">
        <v>101</v>
      </c>
      <c r="C56" s="330">
        <v>116.66666666666667</v>
      </c>
      <c r="D56" s="6">
        <v>36</v>
      </c>
      <c r="E56" s="142">
        <f t="shared" si="10"/>
        <v>0.30857142857142855</v>
      </c>
      <c r="F56" s="6">
        <v>4</v>
      </c>
      <c r="G56" s="142">
        <f t="shared" si="11"/>
        <v>3.4285714285714287E-2</v>
      </c>
      <c r="H56" s="6">
        <v>0</v>
      </c>
      <c r="I56" s="142">
        <f t="shared" si="12"/>
        <v>0</v>
      </c>
      <c r="J56" s="6">
        <v>44</v>
      </c>
      <c r="K56" s="142">
        <f t="shared" si="16"/>
        <v>0.37714285714285711</v>
      </c>
      <c r="L56" s="6">
        <v>98</v>
      </c>
      <c r="M56" s="143">
        <f t="shared" si="17"/>
        <v>0.84</v>
      </c>
      <c r="N56" s="6">
        <v>97</v>
      </c>
      <c r="O56" s="143">
        <f t="shared" si="18"/>
        <v>0.83142857142857141</v>
      </c>
      <c r="P56" s="6">
        <v>97</v>
      </c>
      <c r="Q56" s="143">
        <f t="shared" si="19"/>
        <v>0.83142857142857141</v>
      </c>
      <c r="R56" s="6">
        <v>99</v>
      </c>
      <c r="S56" s="143">
        <f t="shared" si="20"/>
        <v>0.84857142857142853</v>
      </c>
      <c r="T56" s="6">
        <v>118</v>
      </c>
      <c r="U56" s="143">
        <f t="shared" si="21"/>
        <v>1.0114285714285713</v>
      </c>
      <c r="V56" s="6">
        <v>137</v>
      </c>
      <c r="W56" s="144">
        <f t="shared" si="22"/>
        <v>1.1742857142857142</v>
      </c>
      <c r="X56" s="6">
        <v>137</v>
      </c>
      <c r="Y56" s="144">
        <f t="shared" si="23"/>
        <v>1.1742857142857142</v>
      </c>
      <c r="Z56" s="6">
        <v>137</v>
      </c>
      <c r="AA56" s="144">
        <f t="shared" si="24"/>
        <v>1.1742857142857142</v>
      </c>
      <c r="AB56" s="6">
        <v>102</v>
      </c>
      <c r="AC56" s="146">
        <f t="shared" si="13"/>
        <v>0.87428571428571422</v>
      </c>
      <c r="AE56" s="6">
        <v>3</v>
      </c>
      <c r="AF56" s="160">
        <f t="shared" si="25"/>
        <v>2.5714285714285714E-2</v>
      </c>
      <c r="AH56" s="72">
        <f>cálculos1!O56</f>
        <v>4</v>
      </c>
      <c r="AI56" s="150">
        <f t="shared" si="14"/>
        <v>0.4</v>
      </c>
      <c r="AJ56" s="72">
        <f>cálculos1!P56</f>
        <v>1</v>
      </c>
      <c r="AK56" s="149">
        <f t="shared" si="15"/>
        <v>0.25</v>
      </c>
    </row>
    <row r="57" spans="1:37">
      <c r="A57" s="88" t="s">
        <v>43</v>
      </c>
      <c r="B57" s="88" t="s">
        <v>102</v>
      </c>
      <c r="C57" s="330">
        <v>191.33333333333331</v>
      </c>
      <c r="D57" s="6">
        <v>12</v>
      </c>
      <c r="E57" s="142">
        <f t="shared" si="10"/>
        <v>6.2717770034843218E-2</v>
      </c>
      <c r="F57" s="6">
        <v>0</v>
      </c>
      <c r="G57" s="142">
        <f t="shared" si="11"/>
        <v>0</v>
      </c>
      <c r="H57" s="6">
        <v>0</v>
      </c>
      <c r="I57" s="142">
        <f t="shared" si="12"/>
        <v>0</v>
      </c>
      <c r="J57" s="6">
        <v>15</v>
      </c>
      <c r="K57" s="142">
        <f t="shared" si="16"/>
        <v>7.8397212543554015E-2</v>
      </c>
      <c r="L57" s="6">
        <v>176</v>
      </c>
      <c r="M57" s="143">
        <f t="shared" si="17"/>
        <v>0.91986062717770045</v>
      </c>
      <c r="N57" s="6">
        <v>192</v>
      </c>
      <c r="O57" s="143">
        <f t="shared" si="18"/>
        <v>1.0034843205574915</v>
      </c>
      <c r="P57" s="6">
        <v>191</v>
      </c>
      <c r="Q57" s="143">
        <f t="shared" si="19"/>
        <v>0.99825783972125448</v>
      </c>
      <c r="R57" s="6">
        <v>191</v>
      </c>
      <c r="S57" s="143">
        <f t="shared" si="20"/>
        <v>0.99825783972125448</v>
      </c>
      <c r="T57" s="6">
        <v>139</v>
      </c>
      <c r="U57" s="143">
        <f t="shared" si="21"/>
        <v>0.72648083623693382</v>
      </c>
      <c r="V57" s="6">
        <v>174</v>
      </c>
      <c r="W57" s="144">
        <f t="shared" si="22"/>
        <v>0.90940766550522656</v>
      </c>
      <c r="X57" s="6">
        <v>210</v>
      </c>
      <c r="Y57" s="144">
        <f t="shared" si="23"/>
        <v>1.0975609756097562</v>
      </c>
      <c r="Z57" s="6">
        <v>175</v>
      </c>
      <c r="AA57" s="144">
        <f t="shared" si="24"/>
        <v>0.91463414634146345</v>
      </c>
      <c r="AB57" s="6">
        <v>188</v>
      </c>
      <c r="AC57" s="146">
        <f t="shared" si="13"/>
        <v>0.9825783972125437</v>
      </c>
      <c r="AE57" s="6">
        <v>0</v>
      </c>
      <c r="AF57" s="160">
        <f t="shared" si="25"/>
        <v>0</v>
      </c>
      <c r="AH57" s="72">
        <f>cálculos1!O57</f>
        <v>5</v>
      </c>
      <c r="AI57" s="150">
        <f t="shared" si="14"/>
        <v>0.5</v>
      </c>
      <c r="AJ57" s="72">
        <f>cálculos1!P57</f>
        <v>3</v>
      </c>
      <c r="AK57" s="149">
        <f t="shared" si="15"/>
        <v>0.75</v>
      </c>
    </row>
    <row r="58" spans="1:37">
      <c r="A58" s="88" t="s">
        <v>43</v>
      </c>
      <c r="B58" s="88" t="s">
        <v>103</v>
      </c>
      <c r="C58" s="330">
        <v>183.75</v>
      </c>
      <c r="D58" s="6">
        <v>5</v>
      </c>
      <c r="E58" s="142">
        <f t="shared" si="10"/>
        <v>2.7210884353741496E-2</v>
      </c>
      <c r="F58" s="6">
        <v>0</v>
      </c>
      <c r="G58" s="142">
        <f t="shared" si="11"/>
        <v>0</v>
      </c>
      <c r="H58" s="6">
        <v>0</v>
      </c>
      <c r="I58" s="142">
        <f t="shared" si="12"/>
        <v>0</v>
      </c>
      <c r="J58" s="6">
        <v>12</v>
      </c>
      <c r="K58" s="142">
        <f t="shared" si="16"/>
        <v>6.5306122448979598E-2</v>
      </c>
      <c r="L58" s="6">
        <v>157</v>
      </c>
      <c r="M58" s="143">
        <f t="shared" si="17"/>
        <v>0.85442176870748299</v>
      </c>
      <c r="N58" s="6">
        <v>177</v>
      </c>
      <c r="O58" s="143">
        <f t="shared" si="18"/>
        <v>0.96326530612244898</v>
      </c>
      <c r="P58" s="6">
        <v>177</v>
      </c>
      <c r="Q58" s="143">
        <f t="shared" si="19"/>
        <v>0.96326530612244898</v>
      </c>
      <c r="R58" s="6">
        <v>176</v>
      </c>
      <c r="S58" s="143">
        <f t="shared" si="20"/>
        <v>0.95782312925170066</v>
      </c>
      <c r="T58" s="6">
        <v>140</v>
      </c>
      <c r="U58" s="143">
        <f t="shared" si="21"/>
        <v>0.76190476190476186</v>
      </c>
      <c r="V58" s="6">
        <v>156</v>
      </c>
      <c r="W58" s="144">
        <f t="shared" si="22"/>
        <v>0.84897959183673466</v>
      </c>
      <c r="X58" s="6">
        <v>195</v>
      </c>
      <c r="Y58" s="144">
        <f t="shared" si="23"/>
        <v>1.0612244897959184</v>
      </c>
      <c r="Z58" s="6">
        <v>134</v>
      </c>
      <c r="AA58" s="144">
        <f t="shared" si="24"/>
        <v>0.72925170068027212</v>
      </c>
      <c r="AB58" s="6">
        <v>174</v>
      </c>
      <c r="AC58" s="146">
        <f t="shared" si="13"/>
        <v>0.94693877551020411</v>
      </c>
      <c r="AE58" s="6">
        <v>3</v>
      </c>
      <c r="AF58" s="160">
        <f t="shared" si="25"/>
        <v>1.6326530612244899E-2</v>
      </c>
      <c r="AH58" s="72">
        <f>cálculos1!O58</f>
        <v>5</v>
      </c>
      <c r="AI58" s="150">
        <f t="shared" si="14"/>
        <v>0.5</v>
      </c>
      <c r="AJ58" s="72">
        <f>cálculos1!P58</f>
        <v>3</v>
      </c>
      <c r="AK58" s="149">
        <f t="shared" si="15"/>
        <v>0.75</v>
      </c>
    </row>
    <row r="59" spans="1:37">
      <c r="A59" s="88" t="s">
        <v>49</v>
      </c>
      <c r="B59" s="88" t="s">
        <v>104</v>
      </c>
      <c r="C59" s="330">
        <v>170.91666666666669</v>
      </c>
      <c r="D59" s="6">
        <v>10</v>
      </c>
      <c r="E59" s="142">
        <f t="shared" si="10"/>
        <v>5.8508044856167715E-2</v>
      </c>
      <c r="F59" s="6">
        <v>0</v>
      </c>
      <c r="G59" s="142">
        <f t="shared" si="11"/>
        <v>0</v>
      </c>
      <c r="H59" s="6">
        <v>0</v>
      </c>
      <c r="I59" s="142">
        <f t="shared" si="12"/>
        <v>0</v>
      </c>
      <c r="J59" s="6">
        <v>78</v>
      </c>
      <c r="K59" s="142">
        <f t="shared" si="16"/>
        <v>0.45636274987810821</v>
      </c>
      <c r="L59" s="6">
        <v>144</v>
      </c>
      <c r="M59" s="143">
        <f t="shared" si="17"/>
        <v>0.84251584592881512</v>
      </c>
      <c r="N59" s="6">
        <v>146</v>
      </c>
      <c r="O59" s="143">
        <f t="shared" si="18"/>
        <v>0.85421745490004863</v>
      </c>
      <c r="P59" s="6">
        <v>146</v>
      </c>
      <c r="Q59" s="143">
        <f t="shared" si="19"/>
        <v>0.85421745490004863</v>
      </c>
      <c r="R59" s="6">
        <v>151</v>
      </c>
      <c r="S59" s="143">
        <f t="shared" si="20"/>
        <v>0.88347147732813247</v>
      </c>
      <c r="T59" s="6">
        <v>123</v>
      </c>
      <c r="U59" s="143">
        <f t="shared" si="21"/>
        <v>0.71964895173086296</v>
      </c>
      <c r="V59" s="6">
        <v>179</v>
      </c>
      <c r="W59" s="144">
        <f t="shared" si="22"/>
        <v>1.0472940029254021</v>
      </c>
      <c r="X59" s="6">
        <v>178</v>
      </c>
      <c r="Y59" s="144">
        <f t="shared" si="23"/>
        <v>1.0414431984397854</v>
      </c>
      <c r="Z59" s="6">
        <v>172</v>
      </c>
      <c r="AA59" s="144">
        <f t="shared" si="24"/>
        <v>1.0063383715260847</v>
      </c>
      <c r="AB59" s="6">
        <v>144</v>
      </c>
      <c r="AC59" s="146">
        <f t="shared" si="13"/>
        <v>0.84251584592881512</v>
      </c>
      <c r="AE59" s="6">
        <v>8</v>
      </c>
      <c r="AF59" s="160">
        <f t="shared" si="25"/>
        <v>4.6806435884934175E-2</v>
      </c>
      <c r="AH59" s="72">
        <f>cálculos1!O59</f>
        <v>3</v>
      </c>
      <c r="AI59" s="150">
        <f t="shared" si="14"/>
        <v>0.30000000000000004</v>
      </c>
      <c r="AJ59" s="72">
        <f>cálculos1!P59</f>
        <v>1</v>
      </c>
      <c r="AK59" s="149">
        <f t="shared" si="15"/>
        <v>0.25</v>
      </c>
    </row>
    <row r="60" spans="1:37">
      <c r="A60" s="88" t="s">
        <v>43</v>
      </c>
      <c r="B60" s="88" t="s">
        <v>105</v>
      </c>
      <c r="C60" s="330">
        <v>47.25</v>
      </c>
      <c r="D60" s="6">
        <v>6</v>
      </c>
      <c r="E60" s="142">
        <f t="shared" si="10"/>
        <v>0.12698412698412698</v>
      </c>
      <c r="F60" s="6">
        <v>0</v>
      </c>
      <c r="G60" s="142">
        <f t="shared" si="11"/>
        <v>0</v>
      </c>
      <c r="H60" s="6">
        <v>0</v>
      </c>
      <c r="I60" s="142">
        <f t="shared" si="12"/>
        <v>0</v>
      </c>
      <c r="J60" s="6">
        <v>14</v>
      </c>
      <c r="K60" s="142">
        <f t="shared" si="16"/>
        <v>0.29629629629629628</v>
      </c>
      <c r="L60" s="6">
        <v>58</v>
      </c>
      <c r="M60" s="143">
        <f t="shared" si="17"/>
        <v>1.2275132275132274</v>
      </c>
      <c r="N60" s="6">
        <v>59</v>
      </c>
      <c r="O60" s="143">
        <f t="shared" si="18"/>
        <v>1.2486772486772486</v>
      </c>
      <c r="P60" s="6">
        <v>59</v>
      </c>
      <c r="Q60" s="143">
        <f t="shared" si="19"/>
        <v>1.2486772486772486</v>
      </c>
      <c r="R60" s="6">
        <v>62</v>
      </c>
      <c r="S60" s="143">
        <f t="shared" si="20"/>
        <v>1.3121693121693121</v>
      </c>
      <c r="T60" s="6">
        <v>49</v>
      </c>
      <c r="U60" s="143">
        <f t="shared" si="21"/>
        <v>1.037037037037037</v>
      </c>
      <c r="V60" s="6">
        <v>47</v>
      </c>
      <c r="W60" s="144">
        <f t="shared" si="22"/>
        <v>0.99470899470899465</v>
      </c>
      <c r="X60" s="6">
        <v>50</v>
      </c>
      <c r="Y60" s="144">
        <f t="shared" si="23"/>
        <v>1.0582010582010581</v>
      </c>
      <c r="Z60" s="6">
        <v>49</v>
      </c>
      <c r="AA60" s="144">
        <f t="shared" si="24"/>
        <v>1.037037037037037</v>
      </c>
      <c r="AB60" s="6">
        <v>61</v>
      </c>
      <c r="AC60" s="146">
        <f t="shared" si="13"/>
        <v>1.2910052910052909</v>
      </c>
      <c r="AE60" s="6">
        <v>0</v>
      </c>
      <c r="AF60" s="160">
        <f t="shared" si="25"/>
        <v>0</v>
      </c>
      <c r="AH60" s="72">
        <f>cálculos1!O60</f>
        <v>9</v>
      </c>
      <c r="AI60" s="150">
        <f t="shared" si="14"/>
        <v>0.9</v>
      </c>
      <c r="AJ60" s="72">
        <f>cálculos1!P60</f>
        <v>4</v>
      </c>
      <c r="AK60" s="149">
        <f t="shared" si="15"/>
        <v>1</v>
      </c>
    </row>
    <row r="61" spans="1:37">
      <c r="A61" s="88" t="s">
        <v>49</v>
      </c>
      <c r="B61" s="88" t="s">
        <v>106</v>
      </c>
      <c r="C61" s="330">
        <v>122.5</v>
      </c>
      <c r="D61" s="6">
        <v>10</v>
      </c>
      <c r="E61" s="142">
        <f t="shared" si="10"/>
        <v>8.1632653061224483E-2</v>
      </c>
      <c r="F61" s="6">
        <v>0</v>
      </c>
      <c r="G61" s="142">
        <f t="shared" si="11"/>
        <v>0</v>
      </c>
      <c r="H61" s="6">
        <v>0</v>
      </c>
      <c r="I61" s="142">
        <f t="shared" si="12"/>
        <v>0</v>
      </c>
      <c r="J61" s="6">
        <v>19</v>
      </c>
      <c r="K61" s="142">
        <f t="shared" si="16"/>
        <v>0.15510204081632653</v>
      </c>
      <c r="L61" s="6">
        <v>107</v>
      </c>
      <c r="M61" s="143">
        <f t="shared" si="17"/>
        <v>0.87346938775510208</v>
      </c>
      <c r="N61" s="6">
        <v>103</v>
      </c>
      <c r="O61" s="143">
        <f t="shared" si="18"/>
        <v>0.84081632653061222</v>
      </c>
      <c r="P61" s="6">
        <v>103</v>
      </c>
      <c r="Q61" s="143">
        <f t="shared" si="19"/>
        <v>0.84081632653061222</v>
      </c>
      <c r="R61" s="6">
        <v>103</v>
      </c>
      <c r="S61" s="143">
        <f t="shared" si="20"/>
        <v>0.84081632653061222</v>
      </c>
      <c r="T61" s="6">
        <v>95</v>
      </c>
      <c r="U61" s="143">
        <f t="shared" si="21"/>
        <v>0.77551020408163263</v>
      </c>
      <c r="V61" s="6">
        <v>121</v>
      </c>
      <c r="W61" s="144">
        <f t="shared" si="22"/>
        <v>0.98775510204081629</v>
      </c>
      <c r="X61" s="6">
        <v>138</v>
      </c>
      <c r="Y61" s="144">
        <f t="shared" si="23"/>
        <v>1.1265306122448979</v>
      </c>
      <c r="Z61" s="6">
        <v>123</v>
      </c>
      <c r="AA61" s="144">
        <f t="shared" si="24"/>
        <v>1.0040816326530613</v>
      </c>
      <c r="AB61" s="6">
        <v>114</v>
      </c>
      <c r="AC61" s="146">
        <f t="shared" si="13"/>
        <v>0.93061224489795913</v>
      </c>
      <c r="AE61" s="6">
        <v>1</v>
      </c>
      <c r="AF61" s="160">
        <f t="shared" si="25"/>
        <v>8.1632653061224497E-3</v>
      </c>
      <c r="AH61" s="72">
        <f>cálculos1!O61</f>
        <v>4</v>
      </c>
      <c r="AI61" s="150">
        <f t="shared" si="14"/>
        <v>0.4</v>
      </c>
      <c r="AJ61" s="72">
        <f>cálculos1!P61</f>
        <v>1</v>
      </c>
      <c r="AK61" s="149">
        <f t="shared" si="15"/>
        <v>0.25</v>
      </c>
    </row>
    <row r="62" spans="1:37">
      <c r="A62" s="88" t="s">
        <v>47</v>
      </c>
      <c r="B62" s="88" t="s">
        <v>107</v>
      </c>
      <c r="C62" s="330">
        <v>176.75</v>
      </c>
      <c r="D62" s="6">
        <v>19</v>
      </c>
      <c r="E62" s="142">
        <f t="shared" si="10"/>
        <v>0.1074964639321075</v>
      </c>
      <c r="F62" s="6">
        <v>0</v>
      </c>
      <c r="G62" s="142">
        <f t="shared" si="11"/>
        <v>0</v>
      </c>
      <c r="H62" s="6">
        <v>0</v>
      </c>
      <c r="I62" s="142">
        <f t="shared" si="12"/>
        <v>0</v>
      </c>
      <c r="J62" s="6">
        <v>15</v>
      </c>
      <c r="K62" s="142">
        <f t="shared" si="16"/>
        <v>8.4865629420084868E-2</v>
      </c>
      <c r="L62" s="6">
        <v>139</v>
      </c>
      <c r="M62" s="143">
        <f t="shared" si="17"/>
        <v>0.78642149929278637</v>
      </c>
      <c r="N62" s="6">
        <v>149</v>
      </c>
      <c r="O62" s="143">
        <f t="shared" si="18"/>
        <v>0.84299858557284302</v>
      </c>
      <c r="P62" s="6">
        <v>149</v>
      </c>
      <c r="Q62" s="143">
        <f t="shared" si="19"/>
        <v>0.84299858557284302</v>
      </c>
      <c r="R62" s="6">
        <v>147</v>
      </c>
      <c r="S62" s="143">
        <f t="shared" si="20"/>
        <v>0.83168316831683164</v>
      </c>
      <c r="T62" s="6">
        <v>157</v>
      </c>
      <c r="U62" s="143">
        <f t="shared" si="21"/>
        <v>0.88826025459688829</v>
      </c>
      <c r="V62" s="6">
        <v>165</v>
      </c>
      <c r="W62" s="144">
        <f t="shared" si="22"/>
        <v>0.93352192362093356</v>
      </c>
      <c r="X62" s="6">
        <v>172</v>
      </c>
      <c r="Y62" s="144">
        <f t="shared" si="23"/>
        <v>0.97312588401697309</v>
      </c>
      <c r="Z62" s="6">
        <v>207</v>
      </c>
      <c r="AA62" s="144">
        <f t="shared" si="24"/>
        <v>1.1711456859971712</v>
      </c>
      <c r="AB62" s="6">
        <v>157</v>
      </c>
      <c r="AC62" s="146">
        <f t="shared" si="13"/>
        <v>0.88826025459688829</v>
      </c>
      <c r="AE62" s="6">
        <v>4</v>
      </c>
      <c r="AF62" s="160">
        <f t="shared" si="25"/>
        <v>2.2630834512022632E-2</v>
      </c>
      <c r="AH62" s="72">
        <f>cálculos1!O62</f>
        <v>2</v>
      </c>
      <c r="AI62" s="150">
        <f t="shared" si="14"/>
        <v>0.2</v>
      </c>
      <c r="AJ62" s="72">
        <f>cálculos1!P62</f>
        <v>1</v>
      </c>
      <c r="AK62" s="149">
        <f t="shared" si="15"/>
        <v>0.25</v>
      </c>
    </row>
    <row r="63" spans="1:37">
      <c r="A63" s="88" t="s">
        <v>49</v>
      </c>
      <c r="B63" s="88" t="s">
        <v>108</v>
      </c>
      <c r="C63" s="330">
        <v>60.083333333333336</v>
      </c>
      <c r="D63" s="6">
        <v>19</v>
      </c>
      <c r="E63" s="142">
        <f t="shared" si="10"/>
        <v>0.31622746185852979</v>
      </c>
      <c r="F63" s="6">
        <v>1</v>
      </c>
      <c r="G63" s="142">
        <f t="shared" si="11"/>
        <v>1.6643550624133148E-2</v>
      </c>
      <c r="H63" s="6">
        <v>1</v>
      </c>
      <c r="I63" s="142">
        <f t="shared" si="12"/>
        <v>1.6643550624133148E-2</v>
      </c>
      <c r="J63" s="6">
        <v>30</v>
      </c>
      <c r="K63" s="142">
        <f t="shared" si="16"/>
        <v>0.49930651872399445</v>
      </c>
      <c r="L63" s="6">
        <v>71</v>
      </c>
      <c r="M63" s="143">
        <f t="shared" si="17"/>
        <v>1.1816920943134535</v>
      </c>
      <c r="N63" s="6">
        <v>66</v>
      </c>
      <c r="O63" s="143">
        <f t="shared" si="18"/>
        <v>1.0984743411927878</v>
      </c>
      <c r="P63" s="6">
        <v>66</v>
      </c>
      <c r="Q63" s="143">
        <f t="shared" si="19"/>
        <v>1.0984743411927878</v>
      </c>
      <c r="R63" s="6">
        <v>67</v>
      </c>
      <c r="S63" s="143">
        <f t="shared" si="20"/>
        <v>1.1151178918169209</v>
      </c>
      <c r="T63" s="6">
        <v>50</v>
      </c>
      <c r="U63" s="143">
        <f t="shared" si="21"/>
        <v>0.83217753120665738</v>
      </c>
      <c r="V63" s="6">
        <v>73</v>
      </c>
      <c r="W63" s="144">
        <f t="shared" si="22"/>
        <v>1.2149791955617197</v>
      </c>
      <c r="X63" s="6">
        <v>81</v>
      </c>
      <c r="Y63" s="144">
        <f t="shared" si="23"/>
        <v>1.3481276005547849</v>
      </c>
      <c r="Z63" s="6">
        <v>66</v>
      </c>
      <c r="AA63" s="144">
        <f t="shared" si="24"/>
        <v>1.0984743411927878</v>
      </c>
      <c r="AB63" s="6">
        <v>75</v>
      </c>
      <c r="AC63" s="146">
        <f t="shared" si="13"/>
        <v>1.248266296809986</v>
      </c>
      <c r="AE63" s="6">
        <v>0</v>
      </c>
      <c r="AF63" s="160">
        <f t="shared" si="25"/>
        <v>0</v>
      </c>
      <c r="AH63" s="72">
        <f>cálculos1!O63</f>
        <v>8</v>
      </c>
      <c r="AI63" s="150">
        <f t="shared" si="14"/>
        <v>0.8</v>
      </c>
      <c r="AJ63" s="72">
        <f>cálculos1!P63</f>
        <v>4</v>
      </c>
      <c r="AK63" s="149">
        <f t="shared" si="15"/>
        <v>1</v>
      </c>
    </row>
    <row r="64" spans="1:37">
      <c r="A64" s="88" t="s">
        <v>40</v>
      </c>
      <c r="B64" s="88" t="s">
        <v>109</v>
      </c>
      <c r="C64" s="330">
        <v>49</v>
      </c>
      <c r="D64" s="6">
        <v>14</v>
      </c>
      <c r="E64" s="142">
        <f t="shared" si="10"/>
        <v>0.2857142857142857</v>
      </c>
      <c r="F64" s="6">
        <v>2</v>
      </c>
      <c r="G64" s="142">
        <f t="shared" si="11"/>
        <v>4.0816326530612242E-2</v>
      </c>
      <c r="H64" s="6">
        <v>2</v>
      </c>
      <c r="I64" s="142">
        <f t="shared" si="12"/>
        <v>4.0816326530612242E-2</v>
      </c>
      <c r="J64" s="6">
        <v>15</v>
      </c>
      <c r="K64" s="142">
        <f t="shared" si="16"/>
        <v>0.30612244897959184</v>
      </c>
      <c r="L64" s="6">
        <v>43</v>
      </c>
      <c r="M64" s="143">
        <f t="shared" si="17"/>
        <v>0.87755102040816324</v>
      </c>
      <c r="N64" s="6">
        <v>41</v>
      </c>
      <c r="O64" s="143">
        <f t="shared" si="18"/>
        <v>0.83673469387755106</v>
      </c>
      <c r="P64" s="6">
        <v>41</v>
      </c>
      <c r="Q64" s="143">
        <f t="shared" si="19"/>
        <v>0.83673469387755106</v>
      </c>
      <c r="R64" s="6">
        <v>41</v>
      </c>
      <c r="S64" s="143">
        <f t="shared" si="20"/>
        <v>0.83673469387755106</v>
      </c>
      <c r="T64" s="6">
        <v>43</v>
      </c>
      <c r="U64" s="143">
        <f t="shared" si="21"/>
        <v>0.87755102040816324</v>
      </c>
      <c r="V64" s="6">
        <v>50</v>
      </c>
      <c r="W64" s="144">
        <f t="shared" si="22"/>
        <v>1.0204081632653061</v>
      </c>
      <c r="X64" s="6">
        <v>48</v>
      </c>
      <c r="Y64" s="144">
        <f t="shared" si="23"/>
        <v>0.97959183673469385</v>
      </c>
      <c r="Z64" s="6">
        <v>52</v>
      </c>
      <c r="AA64" s="144">
        <f t="shared" si="24"/>
        <v>1.0612244897959184</v>
      </c>
      <c r="AB64" s="6">
        <v>42</v>
      </c>
      <c r="AC64" s="146">
        <f t="shared" si="13"/>
        <v>0.8571428571428571</v>
      </c>
      <c r="AE64" s="6">
        <v>0</v>
      </c>
      <c r="AF64" s="160">
        <f t="shared" si="25"/>
        <v>0</v>
      </c>
      <c r="AH64" s="72">
        <f>cálculos1!O64</f>
        <v>3</v>
      </c>
      <c r="AI64" s="150">
        <f t="shared" si="14"/>
        <v>0.30000000000000004</v>
      </c>
      <c r="AJ64" s="72">
        <f>cálculos1!P64</f>
        <v>1</v>
      </c>
      <c r="AK64" s="149">
        <f t="shared" si="15"/>
        <v>0.25</v>
      </c>
    </row>
    <row r="65" spans="1:37">
      <c r="A65" s="88" t="s">
        <v>40</v>
      </c>
      <c r="B65" s="88" t="s">
        <v>110</v>
      </c>
      <c r="C65" s="330">
        <v>403.66666666666663</v>
      </c>
      <c r="D65" s="6">
        <v>248</v>
      </c>
      <c r="E65" s="142">
        <f t="shared" si="10"/>
        <v>0.61436829066886878</v>
      </c>
      <c r="F65" s="6">
        <v>239</v>
      </c>
      <c r="G65" s="142">
        <f t="shared" si="11"/>
        <v>0.592072667217176</v>
      </c>
      <c r="H65" s="6">
        <v>236</v>
      </c>
      <c r="I65" s="142">
        <f t="shared" si="12"/>
        <v>0.58464079273327829</v>
      </c>
      <c r="J65" s="6">
        <v>240</v>
      </c>
      <c r="K65" s="142">
        <f t="shared" si="16"/>
        <v>0.59454995871180849</v>
      </c>
      <c r="L65" s="6">
        <v>381</v>
      </c>
      <c r="M65" s="143">
        <f t="shared" si="17"/>
        <v>0.94384805945499595</v>
      </c>
      <c r="N65" s="6">
        <v>421</v>
      </c>
      <c r="O65" s="143">
        <f t="shared" si="18"/>
        <v>1.0429397192402974</v>
      </c>
      <c r="P65" s="6">
        <v>421</v>
      </c>
      <c r="Q65" s="143">
        <f t="shared" si="19"/>
        <v>1.0429397192402974</v>
      </c>
      <c r="R65" s="6">
        <v>425</v>
      </c>
      <c r="S65" s="143">
        <f t="shared" si="20"/>
        <v>1.0528488852188276</v>
      </c>
      <c r="T65" s="6">
        <v>371</v>
      </c>
      <c r="U65" s="143">
        <f t="shared" si="21"/>
        <v>0.91907514450867056</v>
      </c>
      <c r="V65" s="6">
        <v>386</v>
      </c>
      <c r="W65" s="144">
        <f t="shared" si="22"/>
        <v>0.95623451692815864</v>
      </c>
      <c r="X65" s="6">
        <v>386</v>
      </c>
      <c r="Y65" s="144">
        <f t="shared" si="23"/>
        <v>0.95623451692815864</v>
      </c>
      <c r="Z65" s="6">
        <v>398</v>
      </c>
      <c r="AA65" s="144">
        <f t="shared" si="24"/>
        <v>0.98596201486374901</v>
      </c>
      <c r="AB65" s="6">
        <v>392</v>
      </c>
      <c r="AC65" s="146">
        <f t="shared" si="13"/>
        <v>0.97109826589595383</v>
      </c>
      <c r="AE65" s="6">
        <v>3</v>
      </c>
      <c r="AF65" s="160">
        <f t="shared" si="25"/>
        <v>7.4318744838976058E-3</v>
      </c>
      <c r="AH65" s="72">
        <f>cálculos1!O65</f>
        <v>7</v>
      </c>
      <c r="AI65" s="150">
        <f t="shared" si="14"/>
        <v>0.70000000000000007</v>
      </c>
      <c r="AJ65" s="72">
        <f>cálculos1!P65</f>
        <v>3</v>
      </c>
      <c r="AK65" s="149">
        <f t="shared" si="15"/>
        <v>0.75</v>
      </c>
    </row>
    <row r="66" spans="1:37">
      <c r="A66" s="88" t="s">
        <v>40</v>
      </c>
      <c r="B66" s="88" t="s">
        <v>111</v>
      </c>
      <c r="C66" s="330">
        <v>171.5</v>
      </c>
      <c r="D66" s="6">
        <v>464</v>
      </c>
      <c r="E66" s="142">
        <f t="shared" si="10"/>
        <v>2.7055393586005829</v>
      </c>
      <c r="F66" s="6">
        <v>454</v>
      </c>
      <c r="G66" s="142">
        <f t="shared" si="11"/>
        <v>2.6472303206997085</v>
      </c>
      <c r="H66" s="6">
        <v>320</v>
      </c>
      <c r="I66" s="142">
        <f t="shared" si="12"/>
        <v>1.8658892128279883</v>
      </c>
      <c r="J66" s="6">
        <v>471</v>
      </c>
      <c r="K66" s="142">
        <f t="shared" si="16"/>
        <v>2.7463556851311952</v>
      </c>
      <c r="L66" s="6">
        <v>155</v>
      </c>
      <c r="M66" s="143">
        <f t="shared" si="17"/>
        <v>0.90379008746355682</v>
      </c>
      <c r="N66" s="6">
        <v>138</v>
      </c>
      <c r="O66" s="143">
        <f t="shared" si="18"/>
        <v>0.80466472303206993</v>
      </c>
      <c r="P66" s="6">
        <v>138</v>
      </c>
      <c r="Q66" s="143">
        <f t="shared" si="19"/>
        <v>0.80466472303206993</v>
      </c>
      <c r="R66" s="6">
        <v>139</v>
      </c>
      <c r="S66" s="143">
        <f t="shared" si="20"/>
        <v>0.81049562682215748</v>
      </c>
      <c r="T66" s="6">
        <v>130</v>
      </c>
      <c r="U66" s="143">
        <f t="shared" si="21"/>
        <v>0.75801749271137031</v>
      </c>
      <c r="V66" s="6">
        <v>159</v>
      </c>
      <c r="W66" s="144">
        <f t="shared" si="22"/>
        <v>0.92711370262390669</v>
      </c>
      <c r="X66" s="6">
        <v>154</v>
      </c>
      <c r="Y66" s="144">
        <f t="shared" si="23"/>
        <v>0.89795918367346939</v>
      </c>
      <c r="Z66" s="6">
        <v>144</v>
      </c>
      <c r="AA66" s="144">
        <f t="shared" si="24"/>
        <v>0.83965014577259478</v>
      </c>
      <c r="AB66" s="6">
        <v>151</v>
      </c>
      <c r="AC66" s="146">
        <f t="shared" si="13"/>
        <v>0.88046647230320696</v>
      </c>
      <c r="AE66" s="6">
        <v>1</v>
      </c>
      <c r="AF66" s="160">
        <f t="shared" si="25"/>
        <v>5.8309037900874635E-3</v>
      </c>
      <c r="AH66" s="72">
        <f>cálculos1!O66</f>
        <v>1</v>
      </c>
      <c r="AI66" s="150">
        <f t="shared" si="14"/>
        <v>0.1</v>
      </c>
      <c r="AJ66" s="72">
        <f>cálculos1!P66</f>
        <v>0</v>
      </c>
      <c r="AK66" s="149">
        <f t="shared" si="15"/>
        <v>0</v>
      </c>
    </row>
    <row r="67" spans="1:37">
      <c r="A67" s="88" t="s">
        <v>47</v>
      </c>
      <c r="B67" s="88" t="s">
        <v>112</v>
      </c>
      <c r="C67" s="330">
        <v>68.833333333333343</v>
      </c>
      <c r="D67" s="6">
        <v>28</v>
      </c>
      <c r="E67" s="142">
        <f t="shared" si="10"/>
        <v>0.40677966101694912</v>
      </c>
      <c r="F67" s="6">
        <v>4</v>
      </c>
      <c r="G67" s="142">
        <f t="shared" si="11"/>
        <v>5.8111380145278439E-2</v>
      </c>
      <c r="H67" s="6">
        <v>1</v>
      </c>
      <c r="I67" s="142">
        <f t="shared" si="12"/>
        <v>1.452784503631961E-2</v>
      </c>
      <c r="J67" s="6">
        <v>34</v>
      </c>
      <c r="K67" s="142">
        <f t="shared" ref="K67:K80" si="26">J67/C67</f>
        <v>0.49394673123486676</v>
      </c>
      <c r="L67" s="6">
        <v>55</v>
      </c>
      <c r="M67" s="143">
        <f t="shared" ref="M67:M80" si="27">L67/C67</f>
        <v>0.79903147699757859</v>
      </c>
      <c r="N67" s="6">
        <v>69</v>
      </c>
      <c r="O67" s="143">
        <f t="shared" ref="O67:O80" si="28">N67/C67</f>
        <v>1.0024213075060531</v>
      </c>
      <c r="P67" s="6">
        <v>69</v>
      </c>
      <c r="Q67" s="143">
        <f t="shared" ref="Q67:Q80" si="29">P67/C67</f>
        <v>1.0024213075060531</v>
      </c>
      <c r="R67" s="6">
        <v>69</v>
      </c>
      <c r="S67" s="143">
        <f t="shared" ref="S67:S80" si="30">R67/C67</f>
        <v>1.0024213075060531</v>
      </c>
      <c r="T67" s="6">
        <v>66</v>
      </c>
      <c r="U67" s="143">
        <f t="shared" ref="U67:U80" si="31">T67/C67</f>
        <v>0.95883777239709433</v>
      </c>
      <c r="V67" s="6">
        <v>58</v>
      </c>
      <c r="W67" s="144">
        <f t="shared" ref="W67:W80" si="32">V67/C67</f>
        <v>0.84261501210653744</v>
      </c>
      <c r="X67" s="6">
        <v>71</v>
      </c>
      <c r="Y67" s="144">
        <f t="shared" ref="Y67:Y80" si="33">X67/C67</f>
        <v>1.0314769975786924</v>
      </c>
      <c r="Z67" s="6">
        <v>62</v>
      </c>
      <c r="AA67" s="144">
        <f t="shared" ref="AA67:AA80" si="34">Z67/C67</f>
        <v>0.90072639225181583</v>
      </c>
      <c r="AB67" s="6">
        <v>63</v>
      </c>
      <c r="AC67" s="146">
        <f t="shared" si="13"/>
        <v>0.91525423728813549</v>
      </c>
      <c r="AE67" s="6">
        <v>0</v>
      </c>
      <c r="AF67" s="160">
        <f t="shared" ref="AF67:AF80" si="35">AE67/C67</f>
        <v>0</v>
      </c>
      <c r="AH67" s="72">
        <f>cálculos1!O67</f>
        <v>6</v>
      </c>
      <c r="AI67" s="150">
        <f t="shared" si="14"/>
        <v>0.60000000000000009</v>
      </c>
      <c r="AJ67" s="72">
        <f>cálculos1!P67</f>
        <v>3</v>
      </c>
      <c r="AK67" s="149">
        <f t="shared" si="15"/>
        <v>0.75</v>
      </c>
    </row>
    <row r="68" spans="1:37">
      <c r="A68" s="88" t="s">
        <v>47</v>
      </c>
      <c r="B68" s="88" t="s">
        <v>113</v>
      </c>
      <c r="C68" s="330">
        <v>246.16666666666666</v>
      </c>
      <c r="D68" s="6">
        <v>128</v>
      </c>
      <c r="E68" s="142">
        <f t="shared" ref="E68:E80" si="36">D68/C68</f>
        <v>0.51997291807718349</v>
      </c>
      <c r="F68" s="6">
        <v>13</v>
      </c>
      <c r="G68" s="142">
        <f t="shared" ref="G68:G80" si="37">F68/C68</f>
        <v>5.2809749492213946E-2</v>
      </c>
      <c r="H68" s="6">
        <v>3</v>
      </c>
      <c r="I68" s="142">
        <f t="shared" ref="I68:I80" si="38">H68/C68</f>
        <v>1.2186865267433988E-2</v>
      </c>
      <c r="J68" s="6">
        <v>142</v>
      </c>
      <c r="K68" s="142">
        <f t="shared" si="26"/>
        <v>0.57684495599187546</v>
      </c>
      <c r="L68" s="6">
        <v>309</v>
      </c>
      <c r="M68" s="143">
        <f t="shared" si="27"/>
        <v>1.2552471225457007</v>
      </c>
      <c r="N68" s="6">
        <v>249</v>
      </c>
      <c r="O68" s="143">
        <f t="shared" si="28"/>
        <v>1.0115098171970209</v>
      </c>
      <c r="P68" s="6">
        <v>251</v>
      </c>
      <c r="Q68" s="143">
        <f t="shared" si="29"/>
        <v>1.019634394041977</v>
      </c>
      <c r="R68" s="6">
        <v>253</v>
      </c>
      <c r="S68" s="143">
        <f t="shared" si="30"/>
        <v>1.027758970886933</v>
      </c>
      <c r="T68" s="6">
        <v>226</v>
      </c>
      <c r="U68" s="143">
        <f t="shared" si="31"/>
        <v>0.91807718348002709</v>
      </c>
      <c r="V68" s="6">
        <v>207</v>
      </c>
      <c r="W68" s="144">
        <f t="shared" si="32"/>
        <v>0.84089370345294523</v>
      </c>
      <c r="X68" s="6">
        <v>220</v>
      </c>
      <c r="Y68" s="144">
        <f t="shared" si="33"/>
        <v>0.89370345294515918</v>
      </c>
      <c r="Z68" s="6">
        <v>224</v>
      </c>
      <c r="AA68" s="144">
        <f t="shared" si="34"/>
        <v>0.90995260663507116</v>
      </c>
      <c r="AB68" s="6">
        <v>311</v>
      </c>
      <c r="AC68" s="146">
        <f t="shared" ref="AC68:AC80" si="39">AB68/C68</f>
        <v>1.2633716993906567</v>
      </c>
      <c r="AE68" s="6">
        <v>0</v>
      </c>
      <c r="AF68" s="160">
        <f t="shared" si="35"/>
        <v>0</v>
      </c>
      <c r="AH68" s="72">
        <f>cálculos1!O68</f>
        <v>5</v>
      </c>
      <c r="AI68" s="150">
        <f t="shared" ref="AI68:AI80" si="40">AH68*0.1</f>
        <v>0.5</v>
      </c>
      <c r="AJ68" s="72">
        <f>cálculos1!P68</f>
        <v>3</v>
      </c>
      <c r="AK68" s="149">
        <f t="shared" ref="AK68:AK86" si="41">AJ68*0.25</f>
        <v>0.75</v>
      </c>
    </row>
    <row r="69" spans="1:37">
      <c r="A69" s="88" t="s">
        <v>49</v>
      </c>
      <c r="B69" s="88" t="s">
        <v>114</v>
      </c>
      <c r="C69" s="330">
        <v>61.833333333333336</v>
      </c>
      <c r="D69" s="6">
        <v>44</v>
      </c>
      <c r="E69" s="142">
        <f t="shared" si="36"/>
        <v>0.71159029649595684</v>
      </c>
      <c r="F69" s="6">
        <v>2</v>
      </c>
      <c r="G69" s="142">
        <f t="shared" si="37"/>
        <v>3.2345013477088951E-2</v>
      </c>
      <c r="H69" s="6">
        <v>1</v>
      </c>
      <c r="I69" s="142">
        <f t="shared" si="38"/>
        <v>1.6172506738544475E-2</v>
      </c>
      <c r="J69" s="6">
        <v>59</v>
      </c>
      <c r="K69" s="142">
        <f t="shared" si="26"/>
        <v>0.95417789757412397</v>
      </c>
      <c r="L69" s="6">
        <v>66</v>
      </c>
      <c r="M69" s="143">
        <f t="shared" si="27"/>
        <v>1.0673854447439353</v>
      </c>
      <c r="N69" s="6">
        <v>59</v>
      </c>
      <c r="O69" s="143">
        <f t="shared" si="28"/>
        <v>0.95417789757412397</v>
      </c>
      <c r="P69" s="6">
        <v>59</v>
      </c>
      <c r="Q69" s="143">
        <f t="shared" si="29"/>
        <v>0.95417789757412397</v>
      </c>
      <c r="R69" s="6">
        <v>58</v>
      </c>
      <c r="S69" s="143">
        <f t="shared" si="30"/>
        <v>0.93800539083557943</v>
      </c>
      <c r="T69" s="6">
        <v>40</v>
      </c>
      <c r="U69" s="143">
        <f t="shared" si="31"/>
        <v>0.64690026954177893</v>
      </c>
      <c r="V69" s="6">
        <v>41</v>
      </c>
      <c r="W69" s="144">
        <f t="shared" si="32"/>
        <v>0.66307277628032346</v>
      </c>
      <c r="X69" s="6">
        <v>57</v>
      </c>
      <c r="Y69" s="144">
        <f t="shared" si="33"/>
        <v>0.92183288409703501</v>
      </c>
      <c r="Z69" s="6">
        <v>37</v>
      </c>
      <c r="AA69" s="144">
        <f t="shared" si="34"/>
        <v>0.59838274932614555</v>
      </c>
      <c r="AB69" s="6">
        <v>68</v>
      </c>
      <c r="AC69" s="146">
        <f t="shared" si="39"/>
        <v>1.0997304582210241</v>
      </c>
      <c r="AE69" s="6">
        <v>2</v>
      </c>
      <c r="AF69" s="160">
        <f t="shared" si="35"/>
        <v>3.2345013477088951E-2</v>
      </c>
      <c r="AH69" s="72">
        <f>cálculos1!O69</f>
        <v>5</v>
      </c>
      <c r="AI69" s="150">
        <f t="shared" si="40"/>
        <v>0.5</v>
      </c>
      <c r="AJ69" s="72">
        <f>cálculos1!P69</f>
        <v>3</v>
      </c>
      <c r="AK69" s="149">
        <f t="shared" si="41"/>
        <v>0.75</v>
      </c>
    </row>
    <row r="70" spans="1:37">
      <c r="A70" s="88" t="s">
        <v>43</v>
      </c>
      <c r="B70" s="88" t="s">
        <v>115</v>
      </c>
      <c r="C70" s="330">
        <v>1064</v>
      </c>
      <c r="D70" s="6">
        <v>2020</v>
      </c>
      <c r="E70" s="142">
        <f t="shared" si="36"/>
        <v>1.8984962406015038</v>
      </c>
      <c r="F70" s="6">
        <v>1976</v>
      </c>
      <c r="G70" s="142">
        <f t="shared" si="37"/>
        <v>1.8571428571428572</v>
      </c>
      <c r="H70" s="6">
        <v>1970</v>
      </c>
      <c r="I70" s="142">
        <f t="shared" si="38"/>
        <v>1.8515037593984962</v>
      </c>
      <c r="J70" s="6">
        <v>1927</v>
      </c>
      <c r="K70" s="142">
        <f t="shared" si="26"/>
        <v>1.8110902255639099</v>
      </c>
      <c r="L70" s="6">
        <v>1193</v>
      </c>
      <c r="M70" s="143">
        <f t="shared" si="27"/>
        <v>1.1212406015037595</v>
      </c>
      <c r="N70" s="6">
        <v>1067</v>
      </c>
      <c r="O70" s="143">
        <f t="shared" si="28"/>
        <v>1.0028195488721805</v>
      </c>
      <c r="P70" s="6">
        <v>1068</v>
      </c>
      <c r="Q70" s="143">
        <f t="shared" si="29"/>
        <v>1.0037593984962405</v>
      </c>
      <c r="R70" s="6">
        <v>1092</v>
      </c>
      <c r="S70" s="143">
        <f t="shared" si="30"/>
        <v>1.0263157894736843</v>
      </c>
      <c r="T70" s="6">
        <v>817</v>
      </c>
      <c r="U70" s="143">
        <f t="shared" si="31"/>
        <v>0.7678571428571429</v>
      </c>
      <c r="V70" s="6">
        <v>949</v>
      </c>
      <c r="W70" s="144">
        <f t="shared" si="32"/>
        <v>0.89191729323308266</v>
      </c>
      <c r="X70" s="6">
        <v>1020</v>
      </c>
      <c r="Y70" s="144">
        <f t="shared" si="33"/>
        <v>0.95864661654135341</v>
      </c>
      <c r="Z70" s="6">
        <v>857</v>
      </c>
      <c r="AA70" s="144">
        <f t="shared" si="34"/>
        <v>0.80545112781954886</v>
      </c>
      <c r="AB70" s="6">
        <v>1184</v>
      </c>
      <c r="AC70" s="146">
        <f t="shared" si="39"/>
        <v>1.112781954887218</v>
      </c>
      <c r="AE70" s="6">
        <v>7</v>
      </c>
      <c r="AF70" s="160">
        <f t="shared" si="35"/>
        <v>6.5789473684210523E-3</v>
      </c>
      <c r="AH70" s="72">
        <f>cálculos1!O70</f>
        <v>7</v>
      </c>
      <c r="AI70" s="150">
        <f t="shared" si="40"/>
        <v>0.70000000000000007</v>
      </c>
      <c r="AJ70" s="72">
        <f>cálculos1!P70</f>
        <v>4</v>
      </c>
      <c r="AK70" s="149">
        <f t="shared" si="41"/>
        <v>1</v>
      </c>
    </row>
    <row r="71" spans="1:37">
      <c r="A71" s="88" t="s">
        <v>47</v>
      </c>
      <c r="B71" s="88" t="s">
        <v>116</v>
      </c>
      <c r="C71" s="330">
        <v>78.166666666666657</v>
      </c>
      <c r="D71" s="6">
        <v>30</v>
      </c>
      <c r="E71" s="142">
        <f t="shared" si="36"/>
        <v>0.38379530916844357</v>
      </c>
      <c r="F71" s="6">
        <v>6</v>
      </c>
      <c r="G71" s="142">
        <f t="shared" si="37"/>
        <v>7.6759061833688705E-2</v>
      </c>
      <c r="H71" s="6">
        <v>1</v>
      </c>
      <c r="I71" s="142">
        <f t="shared" si="38"/>
        <v>1.2793176972281451E-2</v>
      </c>
      <c r="J71" s="6">
        <v>27</v>
      </c>
      <c r="K71" s="142">
        <f t="shared" si="26"/>
        <v>0.34541577825159919</v>
      </c>
      <c r="L71" s="6">
        <v>67</v>
      </c>
      <c r="M71" s="143">
        <f t="shared" si="27"/>
        <v>0.85714285714285721</v>
      </c>
      <c r="N71" s="6">
        <v>72</v>
      </c>
      <c r="O71" s="143">
        <f t="shared" si="28"/>
        <v>0.92110874200426451</v>
      </c>
      <c r="P71" s="6">
        <v>72</v>
      </c>
      <c r="Q71" s="143">
        <f t="shared" si="29"/>
        <v>0.92110874200426451</v>
      </c>
      <c r="R71" s="6">
        <v>72</v>
      </c>
      <c r="S71" s="143">
        <f t="shared" si="30"/>
        <v>0.92110874200426451</v>
      </c>
      <c r="T71" s="6">
        <v>78</v>
      </c>
      <c r="U71" s="143">
        <f t="shared" si="31"/>
        <v>0.99786780383795326</v>
      </c>
      <c r="V71" s="6">
        <v>75</v>
      </c>
      <c r="W71" s="144">
        <f t="shared" si="32"/>
        <v>0.95948827292110883</v>
      </c>
      <c r="X71" s="6">
        <v>79</v>
      </c>
      <c r="Y71" s="144">
        <f t="shared" si="33"/>
        <v>1.0106609808102347</v>
      </c>
      <c r="Z71" s="6">
        <v>75</v>
      </c>
      <c r="AA71" s="144">
        <f t="shared" si="34"/>
        <v>0.95948827292110883</v>
      </c>
      <c r="AB71" s="6">
        <v>73</v>
      </c>
      <c r="AC71" s="146">
        <f t="shared" si="39"/>
        <v>0.93390191897654595</v>
      </c>
      <c r="AE71" s="6">
        <v>0</v>
      </c>
      <c r="AF71" s="160">
        <f t="shared" si="35"/>
        <v>0</v>
      </c>
      <c r="AH71" s="72">
        <f>cálculos1!O71</f>
        <v>5</v>
      </c>
      <c r="AI71" s="150">
        <f t="shared" si="40"/>
        <v>0.5</v>
      </c>
      <c r="AJ71" s="72">
        <f>cálculos1!P71</f>
        <v>1</v>
      </c>
      <c r="AK71" s="149">
        <f t="shared" si="41"/>
        <v>0.25</v>
      </c>
    </row>
    <row r="72" spans="1:37">
      <c r="A72" s="88" t="s">
        <v>40</v>
      </c>
      <c r="B72" s="88" t="s">
        <v>117</v>
      </c>
      <c r="C72" s="330">
        <v>4297.4166666666661</v>
      </c>
      <c r="D72" s="6">
        <v>5550</v>
      </c>
      <c r="E72" s="142">
        <f t="shared" si="36"/>
        <v>1.2914735596967173</v>
      </c>
      <c r="F72" s="6">
        <v>4757</v>
      </c>
      <c r="G72" s="142">
        <f t="shared" si="37"/>
        <v>1.1069440943202313</v>
      </c>
      <c r="H72" s="6">
        <v>3608</v>
      </c>
      <c r="I72" s="142">
        <f t="shared" si="38"/>
        <v>0.8395741627722082</v>
      </c>
      <c r="J72" s="6">
        <v>5358</v>
      </c>
      <c r="K72" s="142">
        <f t="shared" si="26"/>
        <v>1.2467955554693713</v>
      </c>
      <c r="L72" s="6">
        <v>3675</v>
      </c>
      <c r="M72" s="143">
        <f t="shared" si="27"/>
        <v>0.85516492466404248</v>
      </c>
      <c r="N72" s="6">
        <v>3662</v>
      </c>
      <c r="O72" s="143">
        <f t="shared" si="28"/>
        <v>0.85213985146114923</v>
      </c>
      <c r="P72" s="6">
        <v>3667</v>
      </c>
      <c r="Q72" s="143">
        <f t="shared" si="29"/>
        <v>0.85330334115456974</v>
      </c>
      <c r="R72" s="6">
        <v>3683</v>
      </c>
      <c r="S72" s="143">
        <f t="shared" si="30"/>
        <v>0.85702650817351522</v>
      </c>
      <c r="T72" s="6">
        <v>3042</v>
      </c>
      <c r="U72" s="143">
        <f t="shared" si="31"/>
        <v>0.70786712947701147</v>
      </c>
      <c r="V72" s="6">
        <v>3536</v>
      </c>
      <c r="W72" s="144">
        <f t="shared" si="32"/>
        <v>0.82281991118695352</v>
      </c>
      <c r="X72" s="6">
        <v>3866</v>
      </c>
      <c r="Y72" s="144">
        <f t="shared" si="33"/>
        <v>0.89961023095270432</v>
      </c>
      <c r="Z72" s="6">
        <v>3304</v>
      </c>
      <c r="AA72" s="144">
        <f t="shared" si="34"/>
        <v>0.7688339894122439</v>
      </c>
      <c r="AB72" s="6">
        <v>3967</v>
      </c>
      <c r="AC72" s="146">
        <f t="shared" si="39"/>
        <v>0.92311272275979772</v>
      </c>
      <c r="AE72" s="6">
        <v>66</v>
      </c>
      <c r="AF72" s="160">
        <f t="shared" si="35"/>
        <v>1.5358063953150151E-2</v>
      </c>
      <c r="AH72" s="72">
        <f>cálculos1!O72</f>
        <v>2</v>
      </c>
      <c r="AI72" s="150">
        <f t="shared" si="40"/>
        <v>0.2</v>
      </c>
      <c r="AJ72" s="72">
        <f>cálculos1!P72</f>
        <v>0</v>
      </c>
      <c r="AK72" s="149">
        <f t="shared" si="41"/>
        <v>0</v>
      </c>
    </row>
    <row r="73" spans="1:37">
      <c r="A73" s="88" t="s">
        <v>47</v>
      </c>
      <c r="B73" s="88" t="s">
        <v>118</v>
      </c>
      <c r="C73" s="330">
        <v>261.91666666666663</v>
      </c>
      <c r="D73" s="6">
        <v>15</v>
      </c>
      <c r="E73" s="142">
        <f t="shared" si="36"/>
        <v>5.727012408526886E-2</v>
      </c>
      <c r="F73" s="6">
        <v>2</v>
      </c>
      <c r="G73" s="142">
        <f t="shared" si="37"/>
        <v>7.6360165447025147E-3</v>
      </c>
      <c r="H73" s="6">
        <v>0</v>
      </c>
      <c r="I73" s="142">
        <f t="shared" si="38"/>
        <v>0</v>
      </c>
      <c r="J73" s="6">
        <v>19</v>
      </c>
      <c r="K73" s="142">
        <f t="shared" si="26"/>
        <v>7.2542157174673882E-2</v>
      </c>
      <c r="L73" s="6">
        <v>242</v>
      </c>
      <c r="M73" s="143">
        <f t="shared" si="27"/>
        <v>0.92395800190900423</v>
      </c>
      <c r="N73" s="6">
        <v>230</v>
      </c>
      <c r="O73" s="143">
        <f t="shared" si="28"/>
        <v>0.87814190264078917</v>
      </c>
      <c r="P73" s="6">
        <v>231</v>
      </c>
      <c r="Q73" s="143">
        <f t="shared" si="29"/>
        <v>0.88195991091314041</v>
      </c>
      <c r="R73" s="6">
        <v>236</v>
      </c>
      <c r="S73" s="143">
        <f t="shared" si="30"/>
        <v>0.9010499522748967</v>
      </c>
      <c r="T73" s="6">
        <v>227</v>
      </c>
      <c r="U73" s="143">
        <f t="shared" si="31"/>
        <v>0.86668787782373546</v>
      </c>
      <c r="V73" s="6">
        <v>226</v>
      </c>
      <c r="W73" s="144">
        <f t="shared" si="32"/>
        <v>0.86286986955138412</v>
      </c>
      <c r="X73" s="6">
        <v>246</v>
      </c>
      <c r="Y73" s="144">
        <f t="shared" si="33"/>
        <v>0.93923003499840929</v>
      </c>
      <c r="Z73" s="6">
        <v>231</v>
      </c>
      <c r="AA73" s="144">
        <f t="shared" si="34"/>
        <v>0.88195991091314041</v>
      </c>
      <c r="AB73" s="6">
        <v>261</v>
      </c>
      <c r="AC73" s="146">
        <f t="shared" si="39"/>
        <v>0.99650015908367817</v>
      </c>
      <c r="AE73" s="6">
        <v>1</v>
      </c>
      <c r="AF73" s="160">
        <f t="shared" si="35"/>
        <v>3.8180082723512573E-3</v>
      </c>
      <c r="AH73" s="72">
        <f>cálculos1!O73</f>
        <v>1</v>
      </c>
      <c r="AI73" s="150">
        <f t="shared" si="40"/>
        <v>0.1</v>
      </c>
      <c r="AJ73" s="72">
        <f>cálculos1!P73</f>
        <v>0</v>
      </c>
      <c r="AK73" s="149">
        <f t="shared" si="41"/>
        <v>0</v>
      </c>
    </row>
    <row r="74" spans="1:37">
      <c r="A74" s="88" t="s">
        <v>49</v>
      </c>
      <c r="B74" s="88" t="s">
        <v>119</v>
      </c>
      <c r="C74" s="330">
        <v>155.16666666666669</v>
      </c>
      <c r="D74" s="6">
        <v>26</v>
      </c>
      <c r="E74" s="142">
        <f t="shared" si="36"/>
        <v>0.16756176154672392</v>
      </c>
      <c r="F74" s="6">
        <v>1</v>
      </c>
      <c r="G74" s="142">
        <f t="shared" si="37"/>
        <v>6.4446831364124591E-3</v>
      </c>
      <c r="H74" s="6">
        <v>1</v>
      </c>
      <c r="I74" s="142">
        <f t="shared" si="38"/>
        <v>6.4446831364124591E-3</v>
      </c>
      <c r="J74" s="6">
        <v>34</v>
      </c>
      <c r="K74" s="142">
        <f t="shared" si="26"/>
        <v>0.21911922663802361</v>
      </c>
      <c r="L74" s="6">
        <v>133</v>
      </c>
      <c r="M74" s="143">
        <f t="shared" si="27"/>
        <v>0.85714285714285698</v>
      </c>
      <c r="N74" s="6">
        <v>142</v>
      </c>
      <c r="O74" s="143">
        <f t="shared" si="28"/>
        <v>0.9151450053705692</v>
      </c>
      <c r="P74" s="6">
        <v>142</v>
      </c>
      <c r="Q74" s="143">
        <f t="shared" si="29"/>
        <v>0.9151450053705692</v>
      </c>
      <c r="R74" s="6">
        <v>144</v>
      </c>
      <c r="S74" s="143">
        <f t="shared" si="30"/>
        <v>0.92803437164339408</v>
      </c>
      <c r="T74" s="6">
        <v>154</v>
      </c>
      <c r="U74" s="143">
        <f t="shared" si="31"/>
        <v>0.99248120300751863</v>
      </c>
      <c r="V74" s="6">
        <v>168</v>
      </c>
      <c r="W74" s="144">
        <f t="shared" si="32"/>
        <v>1.0827067669172932</v>
      </c>
      <c r="X74" s="6">
        <v>173</v>
      </c>
      <c r="Y74" s="144">
        <f t="shared" si="33"/>
        <v>1.1149301825993554</v>
      </c>
      <c r="Z74" s="6">
        <v>171</v>
      </c>
      <c r="AA74" s="144">
        <f t="shared" si="34"/>
        <v>1.1020408163265305</v>
      </c>
      <c r="AB74" s="6">
        <v>142</v>
      </c>
      <c r="AC74" s="146">
        <f t="shared" si="39"/>
        <v>0.9151450053705692</v>
      </c>
      <c r="AE74" s="6">
        <v>3</v>
      </c>
      <c r="AF74" s="160">
        <f t="shared" si="35"/>
        <v>1.9334049409237376E-2</v>
      </c>
      <c r="AH74" s="72">
        <f>cálculos1!O74</f>
        <v>5</v>
      </c>
      <c r="AI74" s="150">
        <f t="shared" si="40"/>
        <v>0.5</v>
      </c>
      <c r="AJ74" s="72">
        <f>cálculos1!P74</f>
        <v>1</v>
      </c>
      <c r="AK74" s="149">
        <f t="shared" si="41"/>
        <v>0.25</v>
      </c>
    </row>
    <row r="75" spans="1:37">
      <c r="A75" s="88" t="s">
        <v>40</v>
      </c>
      <c r="B75" s="88" t="s">
        <v>120</v>
      </c>
      <c r="C75" s="330">
        <v>208.25</v>
      </c>
      <c r="D75" s="6">
        <v>463</v>
      </c>
      <c r="E75" s="142">
        <f t="shared" si="36"/>
        <v>2.2232893157262907</v>
      </c>
      <c r="F75" s="6">
        <v>444</v>
      </c>
      <c r="G75" s="142">
        <f t="shared" si="37"/>
        <v>2.1320528211284513</v>
      </c>
      <c r="H75" s="6">
        <v>443</v>
      </c>
      <c r="I75" s="142">
        <f t="shared" si="38"/>
        <v>2.1272509003601439</v>
      </c>
      <c r="J75" s="6">
        <v>215</v>
      </c>
      <c r="K75" s="142">
        <f t="shared" si="26"/>
        <v>1.0324129651860745</v>
      </c>
      <c r="L75" s="6">
        <v>175</v>
      </c>
      <c r="M75" s="143">
        <f t="shared" si="27"/>
        <v>0.84033613445378152</v>
      </c>
      <c r="N75" s="6">
        <v>177</v>
      </c>
      <c r="O75" s="143">
        <f t="shared" si="28"/>
        <v>0.84993997599039617</v>
      </c>
      <c r="P75" s="6">
        <v>177</v>
      </c>
      <c r="Q75" s="143">
        <f t="shared" si="29"/>
        <v>0.84993997599039617</v>
      </c>
      <c r="R75" s="6">
        <v>177</v>
      </c>
      <c r="S75" s="143">
        <f t="shared" si="30"/>
        <v>0.84993997599039617</v>
      </c>
      <c r="T75" s="6">
        <v>199</v>
      </c>
      <c r="U75" s="143">
        <f t="shared" si="31"/>
        <v>0.95558223289315725</v>
      </c>
      <c r="V75" s="6">
        <v>200</v>
      </c>
      <c r="W75" s="144">
        <f t="shared" si="32"/>
        <v>0.96038415366146457</v>
      </c>
      <c r="X75" s="6">
        <v>203</v>
      </c>
      <c r="Y75" s="144">
        <f t="shared" si="33"/>
        <v>0.97478991596638653</v>
      </c>
      <c r="Z75" s="6">
        <v>218</v>
      </c>
      <c r="AA75" s="144">
        <f t="shared" si="34"/>
        <v>1.0468187274909964</v>
      </c>
      <c r="AB75" s="6">
        <v>180</v>
      </c>
      <c r="AC75" s="146">
        <f t="shared" si="39"/>
        <v>0.86434573829531813</v>
      </c>
      <c r="AE75" s="6">
        <v>7</v>
      </c>
      <c r="AF75" s="160">
        <f t="shared" si="35"/>
        <v>3.3613445378151259E-2</v>
      </c>
      <c r="AH75" s="72">
        <f>cálculos1!O75</f>
        <v>5</v>
      </c>
      <c r="AI75" s="150">
        <f t="shared" si="40"/>
        <v>0.5</v>
      </c>
      <c r="AJ75" s="72">
        <f>cálculos1!P75</f>
        <v>1</v>
      </c>
      <c r="AK75" s="149">
        <f t="shared" si="41"/>
        <v>0.25</v>
      </c>
    </row>
    <row r="76" spans="1:37">
      <c r="A76" s="88" t="s">
        <v>40</v>
      </c>
      <c r="B76" s="88" t="s">
        <v>121</v>
      </c>
      <c r="C76" s="330">
        <v>530.83333333333326</v>
      </c>
      <c r="D76" s="6">
        <v>260</v>
      </c>
      <c r="E76" s="142">
        <f t="shared" si="36"/>
        <v>0.48979591836734698</v>
      </c>
      <c r="F76" s="6">
        <v>8</v>
      </c>
      <c r="G76" s="142">
        <f t="shared" si="37"/>
        <v>1.5070643642072216E-2</v>
      </c>
      <c r="H76" s="6">
        <v>6</v>
      </c>
      <c r="I76" s="142">
        <f t="shared" si="38"/>
        <v>1.1302982731554162E-2</v>
      </c>
      <c r="J76" s="6">
        <v>237</v>
      </c>
      <c r="K76" s="142">
        <f t="shared" si="26"/>
        <v>0.4464678178963894</v>
      </c>
      <c r="L76" s="6">
        <v>501</v>
      </c>
      <c r="M76" s="143">
        <f t="shared" si="27"/>
        <v>0.94379905808477249</v>
      </c>
      <c r="N76" s="6">
        <v>479</v>
      </c>
      <c r="O76" s="143">
        <f t="shared" si="28"/>
        <v>0.90235478806907388</v>
      </c>
      <c r="P76" s="6">
        <v>479</v>
      </c>
      <c r="Q76" s="143">
        <f t="shared" si="29"/>
        <v>0.90235478806907388</v>
      </c>
      <c r="R76" s="6">
        <v>486</v>
      </c>
      <c r="S76" s="143">
        <f t="shared" si="30"/>
        <v>0.91554160125588713</v>
      </c>
      <c r="T76" s="6">
        <v>372</v>
      </c>
      <c r="U76" s="143">
        <f t="shared" si="31"/>
        <v>0.70078492935635806</v>
      </c>
      <c r="V76" s="6">
        <v>486</v>
      </c>
      <c r="W76" s="144">
        <f t="shared" si="32"/>
        <v>0.91554160125588713</v>
      </c>
      <c r="X76" s="6">
        <v>566</v>
      </c>
      <c r="Y76" s="144">
        <f t="shared" si="33"/>
        <v>1.0662480376766093</v>
      </c>
      <c r="Z76" s="6">
        <v>515</v>
      </c>
      <c r="AA76" s="144">
        <f t="shared" si="34"/>
        <v>0.97017268445839888</v>
      </c>
      <c r="AB76" s="6">
        <v>530</v>
      </c>
      <c r="AC76" s="146">
        <f t="shared" si="39"/>
        <v>0.99843014128728425</v>
      </c>
      <c r="AE76" s="6">
        <v>9</v>
      </c>
      <c r="AF76" s="160">
        <f t="shared" si="35"/>
        <v>1.6954474097331241E-2</v>
      </c>
      <c r="AH76" s="72">
        <f>cálculos1!O76</f>
        <v>3</v>
      </c>
      <c r="AI76" s="150">
        <f t="shared" si="40"/>
        <v>0.30000000000000004</v>
      </c>
      <c r="AJ76" s="72">
        <f>cálculos1!P76</f>
        <v>1</v>
      </c>
      <c r="AK76" s="149">
        <f t="shared" si="41"/>
        <v>0.25</v>
      </c>
    </row>
    <row r="77" spans="1:37">
      <c r="A77" s="88" t="s">
        <v>43</v>
      </c>
      <c r="B77" s="88" t="s">
        <v>122</v>
      </c>
      <c r="C77" s="330">
        <v>60.666666666666664</v>
      </c>
      <c r="D77" s="6">
        <v>13</v>
      </c>
      <c r="E77" s="142">
        <f t="shared" si="36"/>
        <v>0.2142857142857143</v>
      </c>
      <c r="F77" s="6">
        <v>1</v>
      </c>
      <c r="G77" s="142">
        <f t="shared" si="37"/>
        <v>1.6483516483516484E-2</v>
      </c>
      <c r="H77" s="6">
        <v>0</v>
      </c>
      <c r="I77" s="142">
        <f t="shared" si="38"/>
        <v>0</v>
      </c>
      <c r="J77" s="6">
        <v>35</v>
      </c>
      <c r="K77" s="142">
        <f t="shared" si="26"/>
        <v>0.57692307692307698</v>
      </c>
      <c r="L77" s="6">
        <v>64</v>
      </c>
      <c r="M77" s="143">
        <f t="shared" si="27"/>
        <v>1.054945054945055</v>
      </c>
      <c r="N77" s="6">
        <v>69</v>
      </c>
      <c r="O77" s="143">
        <f t="shared" si="28"/>
        <v>1.1373626373626373</v>
      </c>
      <c r="P77" s="6">
        <v>69</v>
      </c>
      <c r="Q77" s="143">
        <f t="shared" si="29"/>
        <v>1.1373626373626373</v>
      </c>
      <c r="R77" s="6">
        <v>71</v>
      </c>
      <c r="S77" s="143">
        <f t="shared" si="30"/>
        <v>1.1703296703296704</v>
      </c>
      <c r="T77" s="6">
        <v>76</v>
      </c>
      <c r="U77" s="143">
        <f t="shared" si="31"/>
        <v>1.2527472527472527</v>
      </c>
      <c r="V77" s="6">
        <v>84</v>
      </c>
      <c r="W77" s="144">
        <f t="shared" si="32"/>
        <v>1.3846153846153846</v>
      </c>
      <c r="X77" s="6">
        <v>86</v>
      </c>
      <c r="Y77" s="144">
        <f t="shared" si="33"/>
        <v>1.4175824175824177</v>
      </c>
      <c r="Z77" s="6">
        <v>98</v>
      </c>
      <c r="AA77" s="144">
        <f t="shared" si="34"/>
        <v>1.6153846153846154</v>
      </c>
      <c r="AB77" s="6">
        <v>70</v>
      </c>
      <c r="AC77" s="146">
        <f t="shared" si="39"/>
        <v>1.153846153846154</v>
      </c>
      <c r="AE77" s="6">
        <v>0</v>
      </c>
      <c r="AF77" s="160">
        <f t="shared" si="35"/>
        <v>0</v>
      </c>
      <c r="AH77" s="72">
        <f>cálculos1!O77</f>
        <v>9</v>
      </c>
      <c r="AI77" s="150">
        <f t="shared" si="40"/>
        <v>0.9</v>
      </c>
      <c r="AJ77" s="72">
        <f>cálculos1!P77</f>
        <v>4</v>
      </c>
      <c r="AK77" s="149">
        <f t="shared" si="41"/>
        <v>1</v>
      </c>
    </row>
    <row r="78" spans="1:37">
      <c r="A78" s="88" t="s">
        <v>47</v>
      </c>
      <c r="B78" s="88" t="s">
        <v>123</v>
      </c>
      <c r="C78" s="330">
        <v>138.25</v>
      </c>
      <c r="D78" s="6">
        <v>32</v>
      </c>
      <c r="E78" s="142">
        <f t="shared" si="36"/>
        <v>0.23146473779385171</v>
      </c>
      <c r="F78" s="6">
        <v>0</v>
      </c>
      <c r="G78" s="142">
        <f t="shared" si="37"/>
        <v>0</v>
      </c>
      <c r="H78" s="6">
        <v>0</v>
      </c>
      <c r="I78" s="142">
        <f t="shared" si="38"/>
        <v>0</v>
      </c>
      <c r="J78" s="6">
        <v>35</v>
      </c>
      <c r="K78" s="142">
        <f t="shared" si="26"/>
        <v>0.25316455696202533</v>
      </c>
      <c r="L78" s="6">
        <v>121</v>
      </c>
      <c r="M78" s="143">
        <f t="shared" si="27"/>
        <v>0.87522603978300184</v>
      </c>
      <c r="N78" s="6">
        <v>136</v>
      </c>
      <c r="O78" s="143">
        <f t="shared" si="28"/>
        <v>0.98372513562386976</v>
      </c>
      <c r="P78" s="6">
        <v>136</v>
      </c>
      <c r="Q78" s="143">
        <f t="shared" si="29"/>
        <v>0.98372513562386976</v>
      </c>
      <c r="R78" s="6">
        <v>133</v>
      </c>
      <c r="S78" s="143">
        <f t="shared" si="30"/>
        <v>0.96202531645569622</v>
      </c>
      <c r="T78" s="6">
        <v>140</v>
      </c>
      <c r="U78" s="143">
        <f t="shared" si="31"/>
        <v>1.0126582278481013</v>
      </c>
      <c r="V78" s="6">
        <v>115</v>
      </c>
      <c r="W78" s="144">
        <f t="shared" si="32"/>
        <v>0.83182640144665465</v>
      </c>
      <c r="X78" s="6">
        <v>136</v>
      </c>
      <c r="Y78" s="144">
        <f t="shared" si="33"/>
        <v>0.98372513562386976</v>
      </c>
      <c r="Z78" s="6">
        <v>125</v>
      </c>
      <c r="AA78" s="144">
        <f t="shared" si="34"/>
        <v>0.9041591320072333</v>
      </c>
      <c r="AB78" s="6">
        <v>141</v>
      </c>
      <c r="AC78" s="146">
        <f t="shared" si="39"/>
        <v>1.0198915009041591</v>
      </c>
      <c r="AE78" s="6">
        <v>0</v>
      </c>
      <c r="AF78" s="160">
        <f t="shared" si="35"/>
        <v>0</v>
      </c>
      <c r="AH78" s="72">
        <f>cálculos1!O78</f>
        <v>6</v>
      </c>
      <c r="AI78" s="150">
        <f t="shared" si="40"/>
        <v>0.60000000000000009</v>
      </c>
      <c r="AJ78" s="72">
        <f>cálculos1!P78</f>
        <v>3</v>
      </c>
      <c r="AK78" s="149">
        <f t="shared" si="41"/>
        <v>0.75</v>
      </c>
    </row>
    <row r="79" spans="1:37">
      <c r="A79" s="88" t="s">
        <v>40</v>
      </c>
      <c r="B79" s="88" t="s">
        <v>124</v>
      </c>
      <c r="C79" s="330">
        <v>3171.583333333333</v>
      </c>
      <c r="D79" s="6">
        <v>2385</v>
      </c>
      <c r="E79" s="142">
        <f t="shared" si="36"/>
        <v>0.75199033080217559</v>
      </c>
      <c r="F79" s="6">
        <v>1692</v>
      </c>
      <c r="G79" s="142">
        <f t="shared" si="37"/>
        <v>0.53348747996531709</v>
      </c>
      <c r="H79" s="6">
        <v>1252</v>
      </c>
      <c r="I79" s="142">
        <f t="shared" si="38"/>
        <v>0.39475551118001001</v>
      </c>
      <c r="J79" s="6">
        <v>2362</v>
      </c>
      <c r="K79" s="142">
        <f t="shared" si="26"/>
        <v>0.74473843243385274</v>
      </c>
      <c r="L79" s="6">
        <v>2813</v>
      </c>
      <c r="M79" s="143">
        <f t="shared" si="27"/>
        <v>0.88693870043879253</v>
      </c>
      <c r="N79" s="6">
        <v>2454</v>
      </c>
      <c r="O79" s="143">
        <f t="shared" si="28"/>
        <v>0.77374602590714425</v>
      </c>
      <c r="P79" s="6">
        <v>2517</v>
      </c>
      <c r="Q79" s="143">
        <f t="shared" si="29"/>
        <v>0.79360992143776776</v>
      </c>
      <c r="R79" s="6">
        <v>2505</v>
      </c>
      <c r="S79" s="143">
        <f t="shared" si="30"/>
        <v>0.78982632228907756</v>
      </c>
      <c r="T79" s="6">
        <v>2157</v>
      </c>
      <c r="U79" s="143">
        <f t="shared" si="31"/>
        <v>0.68010194697706194</v>
      </c>
      <c r="V79" s="6">
        <v>2764</v>
      </c>
      <c r="W79" s="144">
        <f t="shared" si="32"/>
        <v>0.87148900391497419</v>
      </c>
      <c r="X79" s="6">
        <v>2842</v>
      </c>
      <c r="Y79" s="144">
        <f t="shared" si="33"/>
        <v>0.89608239838146042</v>
      </c>
      <c r="Z79" s="6">
        <v>2644</v>
      </c>
      <c r="AA79" s="144">
        <f t="shared" si="34"/>
        <v>0.83365301242807233</v>
      </c>
      <c r="AB79" s="6">
        <v>2960</v>
      </c>
      <c r="AC79" s="146">
        <f t="shared" si="39"/>
        <v>0.93328779001024731</v>
      </c>
      <c r="AE79" s="6">
        <v>76</v>
      </c>
      <c r="AF79" s="160">
        <f t="shared" si="35"/>
        <v>2.3962794608371217E-2</v>
      </c>
      <c r="AH79" s="72">
        <f>cálculos1!O79</f>
        <v>1</v>
      </c>
      <c r="AI79" s="150">
        <f t="shared" si="40"/>
        <v>0.1</v>
      </c>
      <c r="AJ79" s="72">
        <f>cálculos1!P79</f>
        <v>0</v>
      </c>
      <c r="AK79" s="149">
        <f t="shared" si="41"/>
        <v>0</v>
      </c>
    </row>
    <row r="80" spans="1:37">
      <c r="A80" s="88" t="s">
        <v>40</v>
      </c>
      <c r="B80" s="88" t="s">
        <v>125</v>
      </c>
      <c r="C80" s="330">
        <v>2040.5</v>
      </c>
      <c r="D80" s="6">
        <v>3916</v>
      </c>
      <c r="E80" s="142">
        <f t="shared" si="36"/>
        <v>1.9191374663072776</v>
      </c>
      <c r="F80" s="6">
        <v>3480</v>
      </c>
      <c r="G80" s="142">
        <f t="shared" si="37"/>
        <v>1.7054643469737809</v>
      </c>
      <c r="H80" s="6">
        <v>2838</v>
      </c>
      <c r="I80" s="142">
        <f t="shared" si="38"/>
        <v>1.3908355795148248</v>
      </c>
      <c r="J80" s="6">
        <v>4228</v>
      </c>
      <c r="K80" s="142">
        <f t="shared" si="26"/>
        <v>2.0720411663807892</v>
      </c>
      <c r="L80" s="6">
        <v>2807</v>
      </c>
      <c r="M80" s="143">
        <f t="shared" si="27"/>
        <v>1.3756432246998285</v>
      </c>
      <c r="N80" s="6">
        <v>2445</v>
      </c>
      <c r="O80" s="143">
        <f t="shared" si="28"/>
        <v>1.1982357265376133</v>
      </c>
      <c r="P80" s="6">
        <v>2473</v>
      </c>
      <c r="Q80" s="143">
        <f t="shared" si="29"/>
        <v>1.2119578534672875</v>
      </c>
      <c r="R80" s="6">
        <v>2465</v>
      </c>
      <c r="S80" s="143">
        <f t="shared" si="30"/>
        <v>1.2080372457730948</v>
      </c>
      <c r="T80" s="6">
        <v>1416</v>
      </c>
      <c r="U80" s="143">
        <f t="shared" si="31"/>
        <v>0.69394756187209017</v>
      </c>
      <c r="V80" s="6">
        <v>2509</v>
      </c>
      <c r="W80" s="144">
        <f t="shared" si="32"/>
        <v>1.229600588091154</v>
      </c>
      <c r="X80" s="6">
        <v>2240</v>
      </c>
      <c r="Y80" s="144">
        <f t="shared" si="33"/>
        <v>1.097770154373928</v>
      </c>
      <c r="Z80" s="6">
        <v>2402</v>
      </c>
      <c r="AA80" s="144">
        <f t="shared" si="34"/>
        <v>1.1771624601813282</v>
      </c>
      <c r="AB80" s="6">
        <v>2591</v>
      </c>
      <c r="AC80" s="146">
        <f t="shared" si="39"/>
        <v>1.2697868169566282</v>
      </c>
      <c r="AE80" s="6">
        <v>88</v>
      </c>
      <c r="AF80" s="160">
        <f t="shared" si="35"/>
        <v>4.3126684636118601E-2</v>
      </c>
      <c r="AH80" s="72">
        <f>cálculos1!O80</f>
        <v>9</v>
      </c>
      <c r="AI80" s="150">
        <f t="shared" si="40"/>
        <v>0.9</v>
      </c>
      <c r="AJ80" s="72">
        <f>cálculos1!P80</f>
        <v>4</v>
      </c>
      <c r="AK80" s="149">
        <f t="shared" si="41"/>
        <v>1</v>
      </c>
    </row>
    <row r="82" spans="1:37" s="139" customFormat="1">
      <c r="A82" s="85"/>
      <c r="B82" s="6" t="s">
        <v>126</v>
      </c>
      <c r="C82" s="91">
        <f>SUMIF($A$3:$A$80,"Norte",C$3:C$80)</f>
        <v>3313.333333333333</v>
      </c>
      <c r="D82" s="6">
        <f>SUMIF($A$3:$A$80,"Norte",D$3:D$80)</f>
        <v>2919</v>
      </c>
      <c r="E82" s="142">
        <f>D82/C82</f>
        <v>0.88098591549295779</v>
      </c>
      <c r="F82" s="6">
        <f>SUMIF($A$3:$A$80,"Norte",F$3:F$80)</f>
        <v>2492</v>
      </c>
      <c r="G82" s="142">
        <f>F82/C82</f>
        <v>0.75211267605633814</v>
      </c>
      <c r="H82" s="6">
        <f>SUMIF($A$3:$A$80,"Norte",H$3:H$80)</f>
        <v>2459</v>
      </c>
      <c r="I82" s="142">
        <f>H82/C82</f>
        <v>0.74215291750503021</v>
      </c>
      <c r="J82" s="6">
        <f>SUMIF($A$3:$A$80,"Norte",J$3:J$80)</f>
        <v>2851</v>
      </c>
      <c r="K82" s="142">
        <f>J82/C82</f>
        <v>0.86046277665995985</v>
      </c>
      <c r="L82" s="6">
        <f>SUMIF($A$3:$A$80,"Norte",L$3:L$80)</f>
        <v>3350</v>
      </c>
      <c r="M82" s="143">
        <f>L82/C82</f>
        <v>1.0110663983903421</v>
      </c>
      <c r="N82" s="6">
        <f>SUMIF($A$3:$A$80,"Norte",N$3:N$80)</f>
        <v>3226</v>
      </c>
      <c r="O82" s="143">
        <f>N82/C82</f>
        <v>0.97364185110663992</v>
      </c>
      <c r="P82" s="6">
        <f>SUMIF($A$3:$A$80,"Norte",P$3:P$80)</f>
        <v>3230</v>
      </c>
      <c r="Q82" s="143">
        <f>P82/C82</f>
        <v>0.97484909456740454</v>
      </c>
      <c r="R82" s="6">
        <f>SUMIF($A$3:$A$80,"Norte",R$3:R$80)</f>
        <v>3276</v>
      </c>
      <c r="S82" s="143">
        <f>R82/C82</f>
        <v>0.98873239436619731</v>
      </c>
      <c r="T82" s="6">
        <f>SUMIF($A$3:$A$80,"Norte",T$3:T$80)</f>
        <v>2703</v>
      </c>
      <c r="U82" s="143">
        <f>T82/C82</f>
        <v>0.81579476861167011</v>
      </c>
      <c r="V82" s="6">
        <f>SUMIF($A$3:$A$80,"Norte",V$3:V$80)</f>
        <v>3039</v>
      </c>
      <c r="W82" s="144">
        <f>V82/C82</f>
        <v>0.91720321931589543</v>
      </c>
      <c r="X82" s="6">
        <f>SUMIF($A$3:$A$80,"Norte",X$3:X$80)</f>
        <v>3308</v>
      </c>
      <c r="Y82" s="144">
        <f>X82/C82</f>
        <v>0.99839034205231403</v>
      </c>
      <c r="Z82" s="6">
        <f>SUMIF($A$3:$A$80,"Norte",Z$3:Z$80)</f>
        <v>2937</v>
      </c>
      <c r="AA82" s="144">
        <f>Z82/C82</f>
        <v>0.88641851106639846</v>
      </c>
      <c r="AB82" s="6">
        <f>SUMIF($A$3:$A$80,"Norte",AB$3:AB$80)</f>
        <v>3468</v>
      </c>
      <c r="AC82" s="146">
        <f>AB82/C82</f>
        <v>1.0466800804828975</v>
      </c>
      <c r="AD82"/>
      <c r="AE82" s="6">
        <f>SUMIF($A$3:$A$80,"Norte",AE$3:AE$80)</f>
        <v>15</v>
      </c>
      <c r="AF82" s="160">
        <f>AE82/C82</f>
        <v>4.5271629778672034E-3</v>
      </c>
      <c r="AG82"/>
      <c r="AH82" s="72">
        <f>cálculos1!O82</f>
        <v>6</v>
      </c>
      <c r="AI82" s="150">
        <f>AH82*0.1</f>
        <v>0.60000000000000009</v>
      </c>
      <c r="AJ82" s="72">
        <f>cálculos1!P82</f>
        <v>4</v>
      </c>
      <c r="AK82" s="149">
        <f t="shared" si="41"/>
        <v>1</v>
      </c>
    </row>
    <row r="83" spans="1:37" s="139" customFormat="1">
      <c r="A83" s="85"/>
      <c r="B83" s="6" t="s">
        <v>127</v>
      </c>
      <c r="C83" s="91">
        <f>SUMIF($A$3:$A$80,"Central",C$3:C$80)</f>
        <v>4071.6666666666661</v>
      </c>
      <c r="D83" s="6">
        <f>SUMIF($A$3:$A$80,"Central",D$3:D$80)</f>
        <v>4611</v>
      </c>
      <c r="E83" s="142">
        <f>D83/C83</f>
        <v>1.1324600900532134</v>
      </c>
      <c r="F83" s="6">
        <f>SUMIF($A$3:$A$80,"Central",F$3:F$80)</f>
        <v>3301</v>
      </c>
      <c r="G83" s="142">
        <f>F83/C83</f>
        <v>0.81072451903397469</v>
      </c>
      <c r="H83" s="6">
        <f>SUMIF($A$3:$A$80,"Central",H$3:H$80)</f>
        <v>2685</v>
      </c>
      <c r="I83" s="142">
        <f t="shared" ref="I83:I86" si="42">H83/C83</f>
        <v>0.65943512075317245</v>
      </c>
      <c r="J83" s="6">
        <f>SUMIF($A$3:$A$80,"Central",J$3:J$80)</f>
        <v>4678</v>
      </c>
      <c r="K83" s="142">
        <f>J83/C83</f>
        <v>1.148915268112976</v>
      </c>
      <c r="L83" s="6">
        <f>SUMIF($A$3:$A$80,"Central",L$3:L$80)</f>
        <v>3890</v>
      </c>
      <c r="M83" s="143">
        <f>L83/C83</f>
        <v>0.95538272615636521</v>
      </c>
      <c r="N83" s="6">
        <f>SUMIF($A$3:$A$80,"Central",N$3:N$80)</f>
        <v>3738</v>
      </c>
      <c r="O83" s="143">
        <f>N83/C83</f>
        <v>0.91805157593123221</v>
      </c>
      <c r="P83" s="6">
        <f>SUMIF($A$3:$A$80,"Central",P$3:P$80)</f>
        <v>3752</v>
      </c>
      <c r="Q83" s="143">
        <f>P83/C83</f>
        <v>0.92148997134670496</v>
      </c>
      <c r="R83" s="6">
        <f>SUMIF($A$3:$A$80,"Central",R$3:R$80)</f>
        <v>3780</v>
      </c>
      <c r="S83" s="143">
        <f>R83/C83</f>
        <v>0.92836676217765057</v>
      </c>
      <c r="T83" s="6">
        <f>SUMIF($A$3:$A$80,"Central",T$3:T$80)</f>
        <v>3345</v>
      </c>
      <c r="U83" s="143">
        <f>T83/C83</f>
        <v>0.82153090462546063</v>
      </c>
      <c r="V83" s="6">
        <f>SUMIF($A$3:$A$80,"Central",V$3:V$80)</f>
        <v>3613</v>
      </c>
      <c r="W83" s="144">
        <f>V83/C83</f>
        <v>0.88735161686451103</v>
      </c>
      <c r="X83" s="6">
        <f>SUMIF($A$3:$A$80,"Central",X$3:X$80)</f>
        <v>3904</v>
      </c>
      <c r="Y83" s="144">
        <f>X83/C83</f>
        <v>0.95882112157183808</v>
      </c>
      <c r="Z83" s="6">
        <f>SUMIF($A$3:$A$80,"Central",Z$3:Z$80)</f>
        <v>3749</v>
      </c>
      <c r="AA83" s="144">
        <f>Z83/C83</f>
        <v>0.9207531723291037</v>
      </c>
      <c r="AB83" s="6">
        <f>SUMIF($A$3:$A$80,"Central",AB$3:AB$80)</f>
        <v>4046</v>
      </c>
      <c r="AC83" s="146">
        <f t="shared" ref="AC83:AC86" si="43">AB83/C83</f>
        <v>0.99369627507163338</v>
      </c>
      <c r="AD83"/>
      <c r="AE83" s="6">
        <f>SUMIF($A$3:$A$80,"Central",AE$3:AE$80)</f>
        <v>40</v>
      </c>
      <c r="AF83" s="160">
        <f>AE83/C83</f>
        <v>9.8239869013507994E-3</v>
      </c>
      <c r="AG83"/>
      <c r="AH83" s="72">
        <f>cálculos1!O83</f>
        <v>4</v>
      </c>
      <c r="AI83" s="150">
        <f t="shared" ref="AI83:AI86" si="44">AH83*0.1</f>
        <v>0.4</v>
      </c>
      <c r="AJ83" s="72">
        <f>cálculos1!P83</f>
        <v>2</v>
      </c>
      <c r="AK83" s="149">
        <f t="shared" si="41"/>
        <v>0.5</v>
      </c>
    </row>
    <row r="84" spans="1:37" s="139" customFormat="1">
      <c r="A84" s="85"/>
      <c r="B84" s="6" t="s">
        <v>128</v>
      </c>
      <c r="C84" s="91">
        <f>SUMIF($A$3:$A$80,"Metropolitana",C$3:C$80)</f>
        <v>16994.833333333336</v>
      </c>
      <c r="D84" s="6">
        <f>SUMIF($A$3:$A$80,"Metropolitana",D$3:D$80)</f>
        <v>15973</v>
      </c>
      <c r="E84" s="142">
        <f>D84/C84</f>
        <v>0.93987388323902354</v>
      </c>
      <c r="F84" s="6">
        <f>SUMIF($A$3:$A$80,"Metropolitana",F$3:F$80)</f>
        <v>12044</v>
      </c>
      <c r="G84" s="142">
        <f>F84/C84</f>
        <v>0.70868597318792959</v>
      </c>
      <c r="H84" s="6">
        <f>SUMIF($A$3:$A$80,"Metropolitana",H$3:H$80)</f>
        <v>9507</v>
      </c>
      <c r="I84" s="142">
        <f t="shared" si="42"/>
        <v>0.55940530945679556</v>
      </c>
      <c r="J84" s="6">
        <f>SUMIF($A$3:$A$80,"Metropolitana",J$3:J$80)</f>
        <v>16041</v>
      </c>
      <c r="K84" s="142">
        <f>J84/C84</f>
        <v>0.94387509929488356</v>
      </c>
      <c r="L84" s="6">
        <f>SUMIF($A$3:$A$80,"Metropolitana",L$3:L$80)</f>
        <v>15973</v>
      </c>
      <c r="M84" s="143">
        <f>L84/C84</f>
        <v>0.93987388323902354</v>
      </c>
      <c r="N84" s="6">
        <f>SUMIF($A$3:$A$80,"Metropolitana",N$3:N$80)</f>
        <v>15070</v>
      </c>
      <c r="O84" s="143">
        <f>N84/C84</f>
        <v>0.8867400876737046</v>
      </c>
      <c r="P84" s="6">
        <f>SUMIF($A$3:$A$80,"Metropolitana",P$3:P$80)</f>
        <v>15173</v>
      </c>
      <c r="Q84" s="143">
        <f>P84/C84</f>
        <v>0.89280075317008101</v>
      </c>
      <c r="R84" s="6">
        <f>SUMIF($A$3:$A$80,"Metropolitana",R$3:R$80)</f>
        <v>15209</v>
      </c>
      <c r="S84" s="143">
        <f>R84/C84</f>
        <v>0.89491904402318334</v>
      </c>
      <c r="T84" s="6">
        <f>SUMIF($A$3:$A$80,"Metropolitana",T$3:T$80)</f>
        <v>12457</v>
      </c>
      <c r="U84" s="143">
        <f>T84/C84</f>
        <v>0.73298747658602115</v>
      </c>
      <c r="V84" s="6">
        <f>SUMIF($A$3:$A$80,"Metropolitana",V$3:V$80)</f>
        <v>15526</v>
      </c>
      <c r="W84" s="144">
        <f>V84/C84</f>
        <v>0.91357177181300186</v>
      </c>
      <c r="X84" s="6">
        <f>SUMIF($A$3:$A$80,"Metropolitana",X$3:X$80)</f>
        <v>16353</v>
      </c>
      <c r="Y84" s="144">
        <f>X84/C84</f>
        <v>0.96223362002177115</v>
      </c>
      <c r="Z84" s="6">
        <f>SUMIF($A$3:$A$80,"Metropolitana",Z$3:Z$80)</f>
        <v>15049</v>
      </c>
      <c r="AA84" s="144">
        <f>Z84/C84</f>
        <v>0.88550441800939483</v>
      </c>
      <c r="AB84" s="6">
        <f>SUMIF($A$3:$A$80,"Metropolitana",AB$3:AB$80)</f>
        <v>16550</v>
      </c>
      <c r="AC84" s="146">
        <f t="shared" si="43"/>
        <v>0.97382537830124827</v>
      </c>
      <c r="AD84"/>
      <c r="AE84" s="6">
        <f>SUMIF($A$3:$A$80,"Metropolitana",AE$3:AE$80)</f>
        <v>349</v>
      </c>
      <c r="AF84" s="160">
        <f>AE84/C84</f>
        <v>2.0535652992576172E-2</v>
      </c>
      <c r="AG84"/>
      <c r="AH84" s="72">
        <f>cálculos1!O84</f>
        <v>3</v>
      </c>
      <c r="AI84" s="150">
        <f t="shared" si="44"/>
        <v>0.30000000000000004</v>
      </c>
      <c r="AJ84" s="72">
        <f>cálculos1!P84</f>
        <v>1</v>
      </c>
      <c r="AK84" s="149">
        <f t="shared" si="41"/>
        <v>0.25</v>
      </c>
    </row>
    <row r="85" spans="1:37" s="139" customFormat="1">
      <c r="A85" s="85"/>
      <c r="B85" s="6" t="s">
        <v>129</v>
      </c>
      <c r="C85" s="91">
        <f>SUMIF($A$3:$A$80,"sul",C$3:C$80)</f>
        <v>4765.25</v>
      </c>
      <c r="D85" s="6">
        <f>SUMIF($A$3:$A$80,"Sul",D$3:D$80)</f>
        <v>4177</v>
      </c>
      <c r="E85" s="142">
        <f>D85/C85</f>
        <v>0.87655422065998634</v>
      </c>
      <c r="F85" s="6">
        <f>SUMIF($A$3:$A$80,"Sul",F$3:F$80)</f>
        <v>2968</v>
      </c>
      <c r="G85" s="142">
        <f>F85/C85</f>
        <v>0.62284245317664344</v>
      </c>
      <c r="H85" s="6">
        <f>SUMIF($A$3:$A$80,"Sul",H$3:H$80)</f>
        <v>1906</v>
      </c>
      <c r="I85" s="142">
        <f t="shared" si="42"/>
        <v>0.39997901474214365</v>
      </c>
      <c r="J85" s="6">
        <f>SUMIF($A$3:$A$80,"Sul",J$3:J$80)</f>
        <v>4439</v>
      </c>
      <c r="K85" s="142">
        <f>J85/C85</f>
        <v>0.9315355962436388</v>
      </c>
      <c r="L85" s="6">
        <f>SUMIF($A$3:$A$80,"Sul",L$3:L$80)</f>
        <v>4366</v>
      </c>
      <c r="M85" s="143">
        <f>L85/C85</f>
        <v>0.91621635800849899</v>
      </c>
      <c r="N85" s="6">
        <f>SUMIF($A$3:$A$80,"Sul",N$3:N$80)</f>
        <v>4396</v>
      </c>
      <c r="O85" s="143">
        <f>N85/C85</f>
        <v>0.92251193536540577</v>
      </c>
      <c r="P85" s="6">
        <f>SUMIF($A$3:$A$80,"Sul",P$3:P$80)</f>
        <v>4416</v>
      </c>
      <c r="Q85" s="143">
        <f>P85/C85</f>
        <v>0.92670898693667703</v>
      </c>
      <c r="R85" s="6">
        <f>SUMIF($A$3:$A$80,"Sul",R$3:R$80)</f>
        <v>4432</v>
      </c>
      <c r="S85" s="143">
        <f>R85/C85</f>
        <v>0.9300666281936939</v>
      </c>
      <c r="T85" s="6">
        <f>SUMIF($A$3:$A$80,"Sul",T$3:T$80)</f>
        <v>3734</v>
      </c>
      <c r="U85" s="143">
        <f>T85/C85</f>
        <v>0.78358952835632967</v>
      </c>
      <c r="V85" s="6">
        <f>SUMIF($A$3:$A$80,"Sul",V$3:V$80)</f>
        <v>4441</v>
      </c>
      <c r="W85" s="144">
        <f>V85/C85</f>
        <v>0.93195530140076599</v>
      </c>
      <c r="X85" s="6">
        <f>SUMIF($A$3:$A$80,"Sul",X$3:X$80)</f>
        <v>4752</v>
      </c>
      <c r="Y85" s="144">
        <f>X85/C85</f>
        <v>0.99721945333403283</v>
      </c>
      <c r="Z85" s="6">
        <f>SUMIF($A$3:$A$80,"Sul",Z$3:Z$80)</f>
        <v>4500</v>
      </c>
      <c r="AA85" s="144">
        <f>Z85/C85</f>
        <v>0.94433660353601589</v>
      </c>
      <c r="AB85" s="6">
        <f>SUMIF($A$3:$A$80,"Sul",AB$3:AB$80)</f>
        <v>4583</v>
      </c>
      <c r="AC85" s="146">
        <f t="shared" si="43"/>
        <v>0.96175436755679133</v>
      </c>
      <c r="AD85"/>
      <c r="AE85" s="6">
        <f>SUMIF($A$3:$A$80,"Sul",AE$3:AE$80)</f>
        <v>70</v>
      </c>
      <c r="AF85" s="160">
        <f>AE85/C85</f>
        <v>1.4689680499449137E-2</v>
      </c>
      <c r="AG85"/>
      <c r="AH85" s="72">
        <f>cálculos1!O85</f>
        <v>3</v>
      </c>
      <c r="AI85" s="150">
        <f t="shared" si="44"/>
        <v>0.30000000000000004</v>
      </c>
      <c r="AJ85" s="72">
        <f>cálculos1!P85</f>
        <v>1</v>
      </c>
      <c r="AK85" s="149">
        <f t="shared" si="41"/>
        <v>0.25</v>
      </c>
    </row>
    <row r="86" spans="1:37" s="139" customFormat="1">
      <c r="A86" s="151"/>
      <c r="B86" s="2" t="s">
        <v>130</v>
      </c>
      <c r="C86" s="152">
        <f>SUM(C3:C80)</f>
        <v>29145.083333333339</v>
      </c>
      <c r="D86" s="2">
        <f>SUM(D82:D85)</f>
        <v>27680</v>
      </c>
      <c r="E86" s="153">
        <f>D86/C86</f>
        <v>0.94973137264432805</v>
      </c>
      <c r="F86" s="2">
        <f>SUM(F82:F85)</f>
        <v>20805</v>
      </c>
      <c r="G86" s="153">
        <f>F86/C86</f>
        <v>0.71384252918588309</v>
      </c>
      <c r="H86" s="2">
        <f>SUM(H82:H85)</f>
        <v>16557</v>
      </c>
      <c r="I86" s="153">
        <f t="shared" si="42"/>
        <v>0.56808895725694142</v>
      </c>
      <c r="J86" s="2">
        <f>SUM(J82:J85)</f>
        <v>28009</v>
      </c>
      <c r="K86" s="153">
        <f>J86/C86</f>
        <v>0.9610197260258303</v>
      </c>
      <c r="L86" s="2">
        <f>SUM(L82:L85)</f>
        <v>27579</v>
      </c>
      <c r="M86" s="247">
        <f>L86/C86</f>
        <v>0.94626595108952039</v>
      </c>
      <c r="N86" s="2">
        <f>SUM(N82:N85)</f>
        <v>26430</v>
      </c>
      <c r="O86" s="247">
        <f>N86/C86</f>
        <v>0.90684249201551992</v>
      </c>
      <c r="P86" s="2">
        <f>SUM(P82:P85)</f>
        <v>26571</v>
      </c>
      <c r="Q86" s="247">
        <f>P86/C86</f>
        <v>0.91168035775044942</v>
      </c>
      <c r="R86" s="2">
        <f>SUM(R82:R85)</f>
        <v>26697</v>
      </c>
      <c r="S86" s="247">
        <f>R86/C86</f>
        <v>0.91600355691783331</v>
      </c>
      <c r="T86" s="2">
        <f>SUM(T82:T85)</f>
        <v>22239</v>
      </c>
      <c r="U86" s="247">
        <f>T86/C86</f>
        <v>0.76304465304325186</v>
      </c>
      <c r="V86" s="2">
        <f>SUM(V82:V85)</f>
        <v>26619</v>
      </c>
      <c r="W86" s="224">
        <f>V86/C86</f>
        <v>0.91332729076659569</v>
      </c>
      <c r="X86" s="2">
        <f>SUM(X82:X85)</f>
        <v>28317</v>
      </c>
      <c r="Y86" s="224">
        <f>X86/C86</f>
        <v>0.97158754621276866</v>
      </c>
      <c r="Z86" s="2">
        <f>SUM(Z82:Z85)</f>
        <v>26235</v>
      </c>
      <c r="AA86" s="224">
        <f>Z86/C86</f>
        <v>0.90015182663742577</v>
      </c>
      <c r="AB86" s="2">
        <f>SUM(AB82:AB85)</f>
        <v>28647</v>
      </c>
      <c r="AC86" s="223">
        <f t="shared" si="43"/>
        <v>0.98291021069877405</v>
      </c>
      <c r="AD86" s="10"/>
      <c r="AE86" s="2">
        <f>SUM(AE82:AE85)</f>
        <v>474</v>
      </c>
      <c r="AF86" s="161">
        <f>AE86/C86</f>
        <v>1.6263463534444057E-2</v>
      </c>
      <c r="AG86" s="10"/>
      <c r="AH86" s="75">
        <f>cálculos1!O86</f>
        <v>3</v>
      </c>
      <c r="AI86" s="333">
        <f t="shared" si="44"/>
        <v>0.30000000000000004</v>
      </c>
      <c r="AJ86" s="75">
        <f>cálculos1!P86</f>
        <v>1</v>
      </c>
      <c r="AK86" s="156">
        <f t="shared" si="41"/>
        <v>0.25</v>
      </c>
    </row>
    <row r="87" spans="1:37" s="140" customFormat="1" outlineLevel="1">
      <c r="C87" s="154"/>
      <c r="D87" s="348">
        <f>COUNTIF(E3:E80,"&gt;=0,95")</f>
        <v>9</v>
      </c>
      <c r="E87" s="348"/>
      <c r="F87" s="348">
        <f>COUNTIF(G3:G80,"&gt;=0,95")</f>
        <v>9</v>
      </c>
      <c r="G87" s="348"/>
      <c r="H87" s="348">
        <f>COUNTIF(I3:I80,"&gt;=0,95")</f>
        <v>7</v>
      </c>
      <c r="I87" s="348"/>
      <c r="J87" s="349">
        <f>COUNTIF(K3:K80,"&gt;=0,9")</f>
        <v>10</v>
      </c>
      <c r="K87" s="349"/>
      <c r="L87" s="349">
        <f>COUNTIF(M3:M80,"&gt;=0,95")</f>
        <v>26</v>
      </c>
      <c r="M87" s="349"/>
      <c r="N87" s="349">
        <f>COUNTIF(O3:O80,"&gt;=0,95")</f>
        <v>30</v>
      </c>
      <c r="O87" s="349"/>
      <c r="P87" s="349">
        <f>COUNTIF(Q3:Q80,"&gt;=0,95")</f>
        <v>30</v>
      </c>
      <c r="Q87" s="349"/>
      <c r="R87" s="348">
        <f>COUNTIF(S3:S80,"&gt;=0,95")</f>
        <v>29</v>
      </c>
      <c r="S87" s="348"/>
      <c r="T87" s="348">
        <f>COUNTIF(U3:U80,"&gt;=0,95")</f>
        <v>25</v>
      </c>
      <c r="U87" s="348"/>
      <c r="V87" s="348">
        <f>COUNTIF(W3:W80,"&gt;=0,95")</f>
        <v>36</v>
      </c>
      <c r="W87" s="348"/>
      <c r="X87" s="349">
        <f>COUNTIF(Y3:Y80,"&gt;=0,95")</f>
        <v>54</v>
      </c>
      <c r="Y87" s="349"/>
      <c r="Z87" s="348">
        <f>COUNTIF(AA3:AA80,"&gt;=0,95")</f>
        <v>41</v>
      </c>
      <c r="AA87" s="348"/>
      <c r="AB87" s="349">
        <f>COUNTIF(AC3:AC80,"&gt;=0,9")</f>
        <v>60</v>
      </c>
      <c r="AC87" s="349"/>
      <c r="AD87"/>
      <c r="AE87" s="349">
        <f>COUNTIF(AF3:AF80,"&gt;=0,9")</f>
        <v>0</v>
      </c>
      <c r="AF87" s="349"/>
      <c r="AG87"/>
    </row>
    <row r="88" spans="1:37" outlineLevel="1">
      <c r="B88" s="350" t="s">
        <v>131</v>
      </c>
      <c r="C88" s="351"/>
      <c r="D88" s="352">
        <f>D87/78</f>
        <v>0.11538461538461539</v>
      </c>
      <c r="E88" s="352"/>
      <c r="F88" s="352">
        <f>F87/78</f>
        <v>0.11538461538461539</v>
      </c>
      <c r="G88" s="352"/>
      <c r="H88" s="352">
        <f>H87/78</f>
        <v>8.9743589743589744E-2</v>
      </c>
      <c r="I88" s="352"/>
      <c r="J88" s="352">
        <f>J87/78</f>
        <v>0.12820512820512819</v>
      </c>
      <c r="K88" s="352"/>
      <c r="L88" s="353">
        <f>L87/78</f>
        <v>0.33333333333333331</v>
      </c>
      <c r="M88" s="354"/>
      <c r="N88" s="353">
        <f>N87/78</f>
        <v>0.38461538461538464</v>
      </c>
      <c r="O88" s="354"/>
      <c r="P88" s="353">
        <f>P87/78</f>
        <v>0.38461538461538464</v>
      </c>
      <c r="Q88" s="354"/>
      <c r="R88" s="352">
        <f>R87/78</f>
        <v>0.37179487179487181</v>
      </c>
      <c r="S88" s="352"/>
      <c r="T88" s="352">
        <f>T87/78</f>
        <v>0.32051282051282054</v>
      </c>
      <c r="U88" s="352"/>
      <c r="V88" s="352">
        <f>V87/78</f>
        <v>0.46153846153846156</v>
      </c>
      <c r="W88" s="352"/>
      <c r="X88" s="352">
        <f>X87/78</f>
        <v>0.69230769230769229</v>
      </c>
      <c r="Y88" s="352"/>
      <c r="Z88" s="352">
        <f>Z87/78</f>
        <v>0.52564102564102566</v>
      </c>
      <c r="AA88" s="352"/>
      <c r="AB88" s="353">
        <f>AB87/78</f>
        <v>0.76923076923076927</v>
      </c>
      <c r="AC88" s="354"/>
      <c r="AE88" s="353">
        <f t="shared" ref="AE88" si="45">AE87/78</f>
        <v>0</v>
      </c>
      <c r="AF88" s="354"/>
    </row>
    <row r="89" spans="1:37" customFormat="1" ht="23.25" customHeight="1">
      <c r="D89" s="129"/>
      <c r="E89" s="129"/>
      <c r="F89" s="129"/>
      <c r="G89" s="129"/>
      <c r="H89" s="129"/>
      <c r="I89" s="129"/>
      <c r="J89" s="129"/>
      <c r="K89" s="129"/>
    </row>
    <row r="90" spans="1:37" ht="23.25" customHeight="1">
      <c r="E90" s="220"/>
      <c r="G90" s="220"/>
      <c r="I90" s="220"/>
      <c r="K90" s="220"/>
      <c r="Q90" s="237" t="s">
        <v>0</v>
      </c>
    </row>
    <row r="91" spans="1:37">
      <c r="A91" s="164" t="s">
        <v>249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>
      <c r="A93" s="171" t="s">
        <v>223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ht="17.25" customHeight="1">
      <c r="A95" s="255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>
      <c r="A96" s="256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>
      <c r="A97" s="257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Z99" s="85"/>
      <c r="AA99" s="85"/>
      <c r="AB99"/>
    </row>
    <row r="100" spans="1:38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38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314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38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>
      <c r="A108" s="315" t="s">
        <v>232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  <row r="109" spans="1:38">
      <c r="L109" s="101" t="s">
        <v>0</v>
      </c>
    </row>
    <row r="115" spans="5:5">
      <c r="E115" s="162" t="s">
        <v>0</v>
      </c>
    </row>
  </sheetData>
  <autoFilter ref="A2:AF80"/>
  <customSheetViews>
    <customSheetView guid="{3750D93B-2A32-4040-BAE5-F8408ECDBB1D}" showGridLines="0" showAutoFilter="1">
      <pane ySplit="1" topLeftCell="A68" state="frozen"/>
      <selection activeCell="E17" sqref="E17"/>
      <pageMargins left="0" right="0" top="0" bottom="0" header="0" footer="0"/>
      <pageSetup paperSize="9" orientation="portrait"/>
      <autoFilter ref="A1:X87"/>
    </customSheetView>
    <customSheetView guid="{1A030D3C-92EE-4DAF-ABAC-228947DF045D}" showGridLines="0" showAutoFilter="1" topLeftCell="D1">
      <pane ySplit="1" topLeftCell="A77" state="frozen"/>
      <selection activeCell="J88" sqref="J88"/>
      <pageMargins left="0" right="0" top="0" bottom="0" header="0" footer="0"/>
      <pageSetup paperSize="9" orientation="portrait"/>
      <autoFilter ref="A1:AB87"/>
    </customSheetView>
    <customSheetView guid="{9EFA0E2E-4423-4194-BE85-A51AF61C76D7}" showGridLines="0" showAutoFilter="1">
      <pane xSplit="4" ySplit="2" topLeftCell="E3" state="frozen"/>
      <selection activeCell="O100" sqref="O100"/>
      <pageMargins left="0" right="0" top="0" bottom="0" header="0" footer="0"/>
      <pageSetup paperSize="9" orientation="portrait"/>
      <autoFilter ref="A2:Z88"/>
    </customSheetView>
  </customSheetViews>
  <mergeCells count="36">
    <mergeCell ref="V88:W88"/>
    <mergeCell ref="X88:Y88"/>
    <mergeCell ref="Z88:AA88"/>
    <mergeCell ref="AB88:AC88"/>
    <mergeCell ref="AE88:AF88"/>
    <mergeCell ref="L88:M88"/>
    <mergeCell ref="N88:O88"/>
    <mergeCell ref="P88:Q88"/>
    <mergeCell ref="R88:S88"/>
    <mergeCell ref="T88:U88"/>
    <mergeCell ref="B88:C88"/>
    <mergeCell ref="D88:E88"/>
    <mergeCell ref="F88:G88"/>
    <mergeCell ref="H88:I88"/>
    <mergeCell ref="J88:K88"/>
    <mergeCell ref="AM3:AN3"/>
    <mergeCell ref="AM12:AN12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E87:AF87"/>
    <mergeCell ref="D1:K1"/>
    <mergeCell ref="L1:U1"/>
    <mergeCell ref="V1:AA1"/>
    <mergeCell ref="AB1:AC1"/>
    <mergeCell ref="AE1:AF1"/>
  </mergeCells>
  <conditionalFormatting sqref="D88:L88">
    <cfRule type="cellIs" dxfId="85" priority="31" operator="lessThan">
      <formula>0.7</formula>
    </cfRule>
    <cfRule type="cellIs" dxfId="84" priority="32" operator="greaterThanOrEqual">
      <formula>0.7</formula>
    </cfRule>
  </conditionalFormatting>
  <conditionalFormatting sqref="E86">
    <cfRule type="cellIs" dxfId="83" priority="25" operator="greaterThan">
      <formula>0.95</formula>
    </cfRule>
  </conditionalFormatting>
  <conditionalFormatting sqref="G86">
    <cfRule type="cellIs" dxfId="82" priority="17" operator="greaterThan">
      <formula>0.95</formula>
    </cfRule>
  </conditionalFormatting>
  <conditionalFormatting sqref="I86">
    <cfRule type="cellIs" dxfId="81" priority="16" operator="greaterThan">
      <formula>0.95</formula>
    </cfRule>
  </conditionalFormatting>
  <conditionalFormatting sqref="K86 AC86">
    <cfRule type="cellIs" dxfId="80" priority="51" operator="greaterThanOrEqual">
      <formula>0.9</formula>
    </cfRule>
  </conditionalFormatting>
  <conditionalFormatting sqref="M86">
    <cfRule type="cellIs" dxfId="79" priority="22" operator="greaterThanOrEqual">
      <formula>0.95</formula>
    </cfRule>
  </conditionalFormatting>
  <conditionalFormatting sqref="N88">
    <cfRule type="cellIs" dxfId="78" priority="114" operator="lessThan">
      <formula>0.7</formula>
    </cfRule>
    <cfRule type="cellIs" dxfId="77" priority="115" operator="greaterThanOrEqual">
      <formula>0.7</formula>
    </cfRule>
  </conditionalFormatting>
  <conditionalFormatting sqref="O86">
    <cfRule type="cellIs" dxfId="76" priority="21" operator="greaterThanOrEqual">
      <formula>0.95</formula>
    </cfRule>
  </conditionalFormatting>
  <conditionalFormatting sqref="P88">
    <cfRule type="cellIs" dxfId="75" priority="112" operator="lessThan">
      <formula>0.7</formula>
    </cfRule>
    <cfRule type="cellIs" dxfId="74" priority="113" operator="greaterThanOrEqual">
      <formula>0.7</formula>
    </cfRule>
  </conditionalFormatting>
  <conditionalFormatting sqref="Q86">
    <cfRule type="cellIs" dxfId="73" priority="20" operator="greaterThanOrEqual">
      <formula>0.95</formula>
    </cfRule>
  </conditionalFormatting>
  <conditionalFormatting sqref="R88:AB88">
    <cfRule type="cellIs" dxfId="72" priority="30" operator="greaterThanOrEqual">
      <formula>0.7</formula>
    </cfRule>
    <cfRule type="cellIs" dxfId="71" priority="29" operator="lessThan">
      <formula>0.7</formula>
    </cfRule>
  </conditionalFormatting>
  <conditionalFormatting sqref="S86">
    <cfRule type="cellIs" dxfId="70" priority="19" operator="greaterThanOrEqual">
      <formula>0.95</formula>
    </cfRule>
  </conditionalFormatting>
  <conditionalFormatting sqref="U86">
    <cfRule type="cellIs" dxfId="69" priority="18" operator="greaterThanOrEqual">
      <formula>0.95</formula>
    </cfRule>
  </conditionalFormatting>
  <conditionalFormatting sqref="W86">
    <cfRule type="cellIs" dxfId="68" priority="15" operator="greaterThanOrEqual">
      <formula>0.95</formula>
    </cfRule>
  </conditionalFormatting>
  <conditionalFormatting sqref="Y86">
    <cfRule type="cellIs" dxfId="67" priority="14" operator="greaterThanOrEqual">
      <formula>0.95</formula>
    </cfRule>
  </conditionalFormatting>
  <conditionalFormatting sqref="AA86">
    <cfRule type="cellIs" dxfId="66" priority="13" operator="greaterThanOrEqual">
      <formula>0.95</formula>
    </cfRule>
  </conditionalFormatting>
  <conditionalFormatting sqref="AE88">
    <cfRule type="cellIs" dxfId="65" priority="53" operator="greaterThanOrEqual">
      <formula>0.7</formula>
    </cfRule>
    <cfRule type="cellIs" dxfId="64" priority="52" operator="lessThan">
      <formula>0.7</formula>
    </cfRule>
  </conditionalFormatting>
  <conditionalFormatting sqref="AF86">
    <cfRule type="cellIs" dxfId="63" priority="49" operator="greaterThanOrEqual">
      <formula>0.9</formula>
    </cfRule>
  </conditionalFormatting>
  <conditionalFormatting sqref="AI3:AI80">
    <cfRule type="colorScale" priority="2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I81">
    <cfRule type="colorScale" priority="131">
      <colorScale>
        <cfvo type="min"/>
        <cfvo type="percent" val="50"/>
        <cfvo type="max"/>
        <color rgb="FFFF0000"/>
        <color rgb="FFFFFF00"/>
        <color rgb="FF00B050"/>
      </colorScale>
    </cfRule>
  </conditionalFormatting>
  <conditionalFormatting sqref="AI82:AI86">
    <cfRule type="colorScale" priority="1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K3:AK80">
    <cfRule type="cellIs" dxfId="62" priority="9" operator="equal">
      <formula>0.75</formula>
    </cfRule>
    <cfRule type="cellIs" dxfId="61" priority="8" operator="equal">
      <formula>1</formula>
    </cfRule>
    <cfRule type="cellIs" dxfId="60" priority="12" operator="equal">
      <formula>0</formula>
    </cfRule>
    <cfRule type="cellIs" dxfId="59" priority="10" operator="equal">
      <formula>0.5</formula>
    </cfRule>
    <cfRule type="cellIs" dxfId="58" priority="11" operator="equal">
      <formula>0.25</formula>
    </cfRule>
  </conditionalFormatting>
  <conditionalFormatting sqref="AK82:AK86">
    <cfRule type="cellIs" dxfId="57" priority="7" operator="equal">
      <formula>0</formula>
    </cfRule>
    <cfRule type="cellIs" dxfId="56" priority="5" operator="equal">
      <formula>0.5</formula>
    </cfRule>
    <cfRule type="cellIs" dxfId="55" priority="4" operator="equal">
      <formula>0.75</formula>
    </cfRule>
    <cfRule type="cellIs" dxfId="54" priority="3" operator="equal">
      <formula>1</formula>
    </cfRule>
    <cfRule type="cellIs" dxfId="53" priority="6" operator="equal">
      <formula>0.25</formula>
    </cfRule>
  </conditionalFormatting>
  <conditionalFormatting sqref="AM5:AM9">
    <cfRule type="cellIs" dxfId="52" priority="125" operator="equal">
      <formula>1</formula>
    </cfRule>
    <cfRule type="cellIs" dxfId="51" priority="127" operator="equal">
      <formula>0.5</formula>
    </cfRule>
    <cfRule type="cellIs" dxfId="50" priority="128" operator="equal">
      <formula>0.25</formula>
    </cfRule>
    <cfRule type="cellIs" dxfId="49" priority="129" operator="equal">
      <formula>0</formula>
    </cfRule>
    <cfRule type="cellIs" dxfId="48" priority="126" operator="equal">
      <formula>0.75</formula>
    </cfRule>
  </conditionalFormatting>
  <conditionalFormatting sqref="AM14:AM24">
    <cfRule type="colorScale" priority="130">
      <colorScale>
        <cfvo type="min"/>
        <cfvo type="percentile" val="50"/>
        <cfvo type="max"/>
        <color rgb="FFFF0000"/>
        <color rgb="FFFFFF00"/>
        <color rgb="FF00B050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>
    <tabColor theme="4" tint="0.39994506668294322"/>
  </sheetPr>
  <dimension ref="A1:AN108"/>
  <sheetViews>
    <sheetView showGridLines="0" tabSelected="1" topLeftCell="K1" zoomScale="98" zoomScaleNormal="98" workbookViewId="0">
      <pane ySplit="2" topLeftCell="A51" activePane="bottomLeft" state="frozen"/>
      <selection activeCell="A110" sqref="A110"/>
      <selection pane="bottomLeft" activeCell="Y3" sqref="Y3:Y80"/>
    </sheetView>
  </sheetViews>
  <sheetFormatPr defaultColWidth="9.140625" defaultRowHeight="15" outlineLevelRow="1" outlineLevelCol="1"/>
  <cols>
    <col min="1" max="1" width="18.140625" style="85" customWidth="1"/>
    <col min="2" max="2" width="23.85546875" style="85" customWidth="1"/>
    <col min="3" max="3" width="14.140625" style="101" customWidth="1"/>
    <col min="4" max="29" width="13.42578125" style="101" customWidth="1" outlineLevel="1"/>
    <col min="30" max="30" width="9.140625" style="85" customWidth="1"/>
    <col min="31" max="32" width="13.42578125" style="101" customWidth="1"/>
    <col min="33" max="33" width="9.140625" style="85" customWidth="1"/>
    <col min="34" max="37" width="20.28515625" style="85" customWidth="1"/>
    <col min="38" max="38" width="9.140625" style="85"/>
    <col min="39" max="39" width="26.7109375" style="85" customWidth="1"/>
    <col min="40" max="40" width="18" style="85" customWidth="1"/>
    <col min="41" max="16384" width="9.140625" style="85"/>
  </cols>
  <sheetData>
    <row r="1" spans="1:40">
      <c r="D1" s="355" t="s">
        <v>1</v>
      </c>
      <c r="E1" s="355"/>
      <c r="F1" s="355"/>
      <c r="G1" s="355"/>
      <c r="H1" s="355"/>
      <c r="I1" s="355"/>
      <c r="J1" s="355"/>
      <c r="K1" s="355"/>
      <c r="L1" s="356" t="s">
        <v>2</v>
      </c>
      <c r="M1" s="357"/>
      <c r="N1" s="357"/>
      <c r="O1" s="357"/>
      <c r="P1" s="357"/>
      <c r="Q1" s="357"/>
      <c r="R1" s="357"/>
      <c r="S1" s="357"/>
      <c r="T1" s="357"/>
      <c r="U1" s="358"/>
      <c r="V1" s="359" t="s">
        <v>3</v>
      </c>
      <c r="W1" s="359"/>
      <c r="X1" s="359"/>
      <c r="Y1" s="359"/>
      <c r="Z1" s="359"/>
      <c r="AA1" s="359"/>
      <c r="AB1" s="342" t="s">
        <v>4</v>
      </c>
      <c r="AC1" s="343"/>
      <c r="AE1" s="360" t="s">
        <v>2</v>
      </c>
      <c r="AF1" s="361"/>
    </row>
    <row r="2" spans="1:40" ht="59.25" customHeight="1">
      <c r="A2" s="2" t="s">
        <v>5</v>
      </c>
      <c r="B2" s="2" t="s">
        <v>6</v>
      </c>
      <c r="C2" s="17" t="s">
        <v>136</v>
      </c>
      <c r="D2" s="130" t="s">
        <v>8</v>
      </c>
      <c r="E2" s="141" t="s">
        <v>9</v>
      </c>
      <c r="F2" s="130" t="s">
        <v>10</v>
      </c>
      <c r="G2" s="141" t="s">
        <v>11</v>
      </c>
      <c r="H2" s="130" t="s">
        <v>12</v>
      </c>
      <c r="I2" s="141" t="s">
        <v>13</v>
      </c>
      <c r="J2" s="130" t="s">
        <v>14</v>
      </c>
      <c r="K2" s="141" t="s">
        <v>15</v>
      </c>
      <c r="L2" s="130" t="s">
        <v>16</v>
      </c>
      <c r="M2" s="3" t="s">
        <v>17</v>
      </c>
      <c r="N2" s="130" t="s">
        <v>18</v>
      </c>
      <c r="O2" s="3" t="s">
        <v>19</v>
      </c>
      <c r="P2" s="130" t="s">
        <v>20</v>
      </c>
      <c r="Q2" s="3" t="s">
        <v>21</v>
      </c>
      <c r="R2" s="130" t="s">
        <v>22</v>
      </c>
      <c r="S2" s="3" t="s">
        <v>23</v>
      </c>
      <c r="T2" s="130" t="s">
        <v>24</v>
      </c>
      <c r="U2" s="3" t="s">
        <v>25</v>
      </c>
      <c r="V2" s="130" t="s">
        <v>26</v>
      </c>
      <c r="W2" s="134" t="s">
        <v>27</v>
      </c>
      <c r="X2" s="130" t="s">
        <v>28</v>
      </c>
      <c r="Y2" s="134" t="s">
        <v>29</v>
      </c>
      <c r="Z2" s="130" t="s">
        <v>30</v>
      </c>
      <c r="AA2" s="134" t="s">
        <v>31</v>
      </c>
      <c r="AB2" s="130" t="s">
        <v>32</v>
      </c>
      <c r="AC2" s="145" t="s">
        <v>33</v>
      </c>
      <c r="AE2" s="130" t="s">
        <v>34</v>
      </c>
      <c r="AF2" s="131" t="s">
        <v>137</v>
      </c>
      <c r="AH2" s="148" t="s">
        <v>36</v>
      </c>
      <c r="AI2" s="148" t="s">
        <v>37</v>
      </c>
      <c r="AJ2" s="145" t="s">
        <v>38</v>
      </c>
      <c r="AK2" s="145" t="s">
        <v>39</v>
      </c>
    </row>
    <row r="3" spans="1:40" ht="15" customHeight="1">
      <c r="A3" s="88" t="s">
        <v>40</v>
      </c>
      <c r="B3" s="88" t="s">
        <v>41</v>
      </c>
      <c r="C3" s="91">
        <v>208.25</v>
      </c>
      <c r="D3" s="236">
        <v>177</v>
      </c>
      <c r="E3" s="142">
        <f>D3/C3</f>
        <v>0.84993997599039617</v>
      </c>
      <c r="F3" s="236">
        <v>141</v>
      </c>
      <c r="G3" s="142">
        <f>F3/C3</f>
        <v>0.67707082833133259</v>
      </c>
      <c r="H3" s="236">
        <v>98</v>
      </c>
      <c r="I3" s="142">
        <f>H3/C3</f>
        <v>0.47058823529411764</v>
      </c>
      <c r="J3" s="6">
        <v>171</v>
      </c>
      <c r="K3" s="142">
        <f>J3/C3</f>
        <v>0.82112845138055224</v>
      </c>
      <c r="L3" s="6">
        <v>197</v>
      </c>
      <c r="M3" s="143">
        <f t="shared" ref="M3:M34" si="0">L3/C3</f>
        <v>0.9459783913565426</v>
      </c>
      <c r="N3" s="6">
        <v>186</v>
      </c>
      <c r="O3" s="143">
        <f t="shared" ref="O3:O34" si="1">N3/C3</f>
        <v>0.89315726290516206</v>
      </c>
      <c r="P3" s="6">
        <v>186</v>
      </c>
      <c r="Q3" s="143">
        <f t="shared" ref="Q3:Q34" si="2">P3/C3</f>
        <v>0.89315726290516206</v>
      </c>
      <c r="R3" s="6">
        <v>188</v>
      </c>
      <c r="S3" s="143">
        <f t="shared" ref="S3:S34" si="3">R3/C3</f>
        <v>0.90276110444177671</v>
      </c>
      <c r="T3" s="6">
        <v>194</v>
      </c>
      <c r="U3" s="143">
        <f t="shared" ref="U3:U34" si="4">T3/C3</f>
        <v>0.93157262905162064</v>
      </c>
      <c r="V3" s="6">
        <v>216</v>
      </c>
      <c r="W3" s="144">
        <f t="shared" ref="W3:W34" si="5">V3/C3</f>
        <v>1.0372148859543817</v>
      </c>
      <c r="X3" s="6">
        <v>211</v>
      </c>
      <c r="Y3" s="144">
        <f t="shared" ref="Y3:Y34" si="6">X3/C3</f>
        <v>1.0132052821128452</v>
      </c>
      <c r="Z3" s="6">
        <v>216</v>
      </c>
      <c r="AA3" s="144">
        <f t="shared" ref="AA3:AA34" si="7">Z3/C3</f>
        <v>1.0372148859543817</v>
      </c>
      <c r="AB3" s="6">
        <v>197</v>
      </c>
      <c r="AC3" s="146">
        <f t="shared" ref="AC3:AC34" si="8">AB3/C3</f>
        <v>0.9459783913565426</v>
      </c>
      <c r="AE3" s="147">
        <v>0</v>
      </c>
      <c r="AF3" s="107">
        <f t="shared" ref="AF3:AF34" si="9">AE3/C3</f>
        <v>0</v>
      </c>
      <c r="AH3" s="72">
        <f>cálculos2!O3</f>
        <v>4</v>
      </c>
      <c r="AI3" s="150">
        <f>AH3*0.1</f>
        <v>0.4</v>
      </c>
      <c r="AJ3" s="72">
        <f>cálculos2!P3</f>
        <v>1</v>
      </c>
      <c r="AK3" s="149">
        <f>AJ3*0.25</f>
        <v>0.25</v>
      </c>
      <c r="AM3" s="346" t="s">
        <v>42</v>
      </c>
      <c r="AN3" s="346"/>
    </row>
    <row r="4" spans="1:40">
      <c r="A4" s="88" t="s">
        <v>43</v>
      </c>
      <c r="B4" s="88" t="s">
        <v>44</v>
      </c>
      <c r="C4" s="91">
        <v>113.75</v>
      </c>
      <c r="D4" s="6">
        <v>90</v>
      </c>
      <c r="E4" s="142">
        <f t="shared" ref="E4:E67" si="10">D4/C4</f>
        <v>0.79120879120879117</v>
      </c>
      <c r="F4" s="6">
        <v>44</v>
      </c>
      <c r="G4" s="142">
        <f t="shared" ref="G4:G67" si="11">F4/C4</f>
        <v>0.38681318681318683</v>
      </c>
      <c r="H4" s="6">
        <v>37</v>
      </c>
      <c r="I4" s="142">
        <f t="shared" ref="I4:I67" si="12">H4/C4</f>
        <v>0.32527472527472528</v>
      </c>
      <c r="J4" s="6">
        <v>90</v>
      </c>
      <c r="K4" s="142">
        <f t="shared" ref="K4:K67" si="13">J4/C4</f>
        <v>0.79120879120879117</v>
      </c>
      <c r="L4" s="6">
        <v>83</v>
      </c>
      <c r="M4" s="143">
        <f t="shared" si="0"/>
        <v>0.72967032967032963</v>
      </c>
      <c r="N4" s="6">
        <v>85</v>
      </c>
      <c r="O4" s="143">
        <f t="shared" si="1"/>
        <v>0.74725274725274726</v>
      </c>
      <c r="P4" s="6">
        <v>85</v>
      </c>
      <c r="Q4" s="143">
        <f t="shared" si="2"/>
        <v>0.74725274725274726</v>
      </c>
      <c r="R4" s="6">
        <v>90</v>
      </c>
      <c r="S4" s="143">
        <f t="shared" si="3"/>
        <v>0.79120879120879117</v>
      </c>
      <c r="T4" s="6">
        <v>59</v>
      </c>
      <c r="U4" s="143">
        <f t="shared" si="4"/>
        <v>0.51868131868131873</v>
      </c>
      <c r="V4" s="6">
        <v>74</v>
      </c>
      <c r="W4" s="144">
        <f t="shared" si="5"/>
        <v>0.65054945054945057</v>
      </c>
      <c r="X4" s="6">
        <v>70</v>
      </c>
      <c r="Y4" s="144">
        <f t="shared" si="6"/>
        <v>0.61538461538461542</v>
      </c>
      <c r="Z4" s="6">
        <v>76</v>
      </c>
      <c r="AA4" s="144">
        <f t="shared" si="7"/>
        <v>0.66813186813186809</v>
      </c>
      <c r="AB4" s="6">
        <v>90</v>
      </c>
      <c r="AC4" s="146">
        <f t="shared" si="8"/>
        <v>0.79120879120879117</v>
      </c>
      <c r="AE4" s="147">
        <v>0</v>
      </c>
      <c r="AF4" s="107">
        <f t="shared" si="9"/>
        <v>0</v>
      </c>
      <c r="AH4" s="72">
        <f>cálculos2!O4</f>
        <v>0</v>
      </c>
      <c r="AI4" s="150">
        <f t="shared" ref="AI4:AI67" si="14">AH4*0.1</f>
        <v>0</v>
      </c>
      <c r="AJ4" s="72">
        <f>cálculos2!P4</f>
        <v>0</v>
      </c>
      <c r="AK4" s="149">
        <f t="shared" ref="AK4:AK67" si="15">AJ4*0.25</f>
        <v>0</v>
      </c>
      <c r="AM4" s="145" t="s">
        <v>45</v>
      </c>
      <c r="AN4" s="145" t="s">
        <v>46</v>
      </c>
    </row>
    <row r="5" spans="1:40">
      <c r="A5" s="88" t="s">
        <v>47</v>
      </c>
      <c r="B5" s="88" t="s">
        <v>48</v>
      </c>
      <c r="C5" s="91">
        <v>85.75</v>
      </c>
      <c r="D5" s="6">
        <v>98</v>
      </c>
      <c r="E5" s="142">
        <f t="shared" si="10"/>
        <v>1.1428571428571428</v>
      </c>
      <c r="F5" s="6">
        <v>38</v>
      </c>
      <c r="G5" s="142">
        <f t="shared" si="11"/>
        <v>0.44314868804664725</v>
      </c>
      <c r="H5" s="6">
        <v>27</v>
      </c>
      <c r="I5" s="142">
        <f t="shared" si="12"/>
        <v>0.31486880466472306</v>
      </c>
      <c r="J5" s="6">
        <v>98</v>
      </c>
      <c r="K5" s="142">
        <f t="shared" si="13"/>
        <v>1.1428571428571428</v>
      </c>
      <c r="L5" s="6">
        <v>83</v>
      </c>
      <c r="M5" s="143">
        <f t="shared" si="0"/>
        <v>0.96793002915451898</v>
      </c>
      <c r="N5" s="6">
        <v>78</v>
      </c>
      <c r="O5" s="143">
        <f t="shared" si="1"/>
        <v>0.90962099125364426</v>
      </c>
      <c r="P5" s="6">
        <v>78</v>
      </c>
      <c r="Q5" s="143">
        <f t="shared" si="2"/>
        <v>0.90962099125364426</v>
      </c>
      <c r="R5" s="6">
        <v>79</v>
      </c>
      <c r="S5" s="143">
        <f t="shared" si="3"/>
        <v>0.92128279883381925</v>
      </c>
      <c r="T5" s="6">
        <v>97</v>
      </c>
      <c r="U5" s="143">
        <f t="shared" si="4"/>
        <v>1.1311953352769679</v>
      </c>
      <c r="V5" s="6">
        <v>82</v>
      </c>
      <c r="W5" s="144">
        <f t="shared" si="5"/>
        <v>0.95626822157434399</v>
      </c>
      <c r="X5" s="6">
        <v>104</v>
      </c>
      <c r="Y5" s="144">
        <f t="shared" si="6"/>
        <v>1.2128279883381925</v>
      </c>
      <c r="Z5" s="6">
        <v>86</v>
      </c>
      <c r="AA5" s="144">
        <f t="shared" si="7"/>
        <v>1.0029154518950438</v>
      </c>
      <c r="AB5" s="6">
        <v>84</v>
      </c>
      <c r="AC5" s="146">
        <f t="shared" si="8"/>
        <v>0.97959183673469385</v>
      </c>
      <c r="AE5" s="147">
        <v>4</v>
      </c>
      <c r="AF5" s="107">
        <f t="shared" si="9"/>
        <v>4.6647230320699708E-2</v>
      </c>
      <c r="AH5" s="72">
        <f>cálculos2!O5</f>
        <v>7</v>
      </c>
      <c r="AI5" s="150">
        <f t="shared" si="14"/>
        <v>0.70000000000000007</v>
      </c>
      <c r="AJ5" s="72">
        <f>cálculos2!P5</f>
        <v>2</v>
      </c>
      <c r="AK5" s="149">
        <f t="shared" si="15"/>
        <v>0.5</v>
      </c>
      <c r="AM5" s="149">
        <v>0</v>
      </c>
      <c r="AN5" s="6">
        <f>COUNTIF($AK$3:$AK$80,"=0")</f>
        <v>18</v>
      </c>
    </row>
    <row r="6" spans="1:40">
      <c r="A6" s="88" t="s">
        <v>49</v>
      </c>
      <c r="B6" s="88" t="s">
        <v>50</v>
      </c>
      <c r="C6" s="91">
        <v>173.83333333333331</v>
      </c>
      <c r="D6" s="6">
        <v>169</v>
      </c>
      <c r="E6" s="142">
        <f t="shared" si="10"/>
        <v>0.97219558964525421</v>
      </c>
      <c r="F6" s="6">
        <v>79</v>
      </c>
      <c r="G6" s="142">
        <f t="shared" si="11"/>
        <v>0.45445829338446792</v>
      </c>
      <c r="H6" s="6">
        <v>51</v>
      </c>
      <c r="I6" s="142">
        <f t="shared" si="12"/>
        <v>0.29338446788111222</v>
      </c>
      <c r="J6" s="6">
        <v>176</v>
      </c>
      <c r="K6" s="142">
        <f t="shared" si="13"/>
        <v>1.0124640460210932</v>
      </c>
      <c r="L6" s="6">
        <v>156</v>
      </c>
      <c r="M6" s="143">
        <f t="shared" si="0"/>
        <v>0.89741131351869619</v>
      </c>
      <c r="N6" s="6">
        <v>162</v>
      </c>
      <c r="O6" s="143">
        <f t="shared" si="1"/>
        <v>0.93192713326941523</v>
      </c>
      <c r="P6" s="6">
        <v>162</v>
      </c>
      <c r="Q6" s="143">
        <f t="shared" si="2"/>
        <v>0.93192713326941523</v>
      </c>
      <c r="R6" s="6">
        <v>163</v>
      </c>
      <c r="S6" s="143">
        <f t="shared" si="3"/>
        <v>0.93767976989453505</v>
      </c>
      <c r="T6" s="6">
        <v>169</v>
      </c>
      <c r="U6" s="143">
        <f t="shared" si="4"/>
        <v>0.97219558964525421</v>
      </c>
      <c r="V6" s="6">
        <v>164</v>
      </c>
      <c r="W6" s="144">
        <f t="shared" si="5"/>
        <v>0.94343240651965499</v>
      </c>
      <c r="X6" s="6">
        <v>189</v>
      </c>
      <c r="Y6" s="144">
        <f t="shared" si="6"/>
        <v>1.0872483221476512</v>
      </c>
      <c r="Z6" s="6">
        <v>169</v>
      </c>
      <c r="AA6" s="144">
        <f t="shared" si="7"/>
        <v>0.97219558964525421</v>
      </c>
      <c r="AB6" s="6">
        <v>160</v>
      </c>
      <c r="AC6" s="146">
        <f t="shared" si="8"/>
        <v>0.92042186001917559</v>
      </c>
      <c r="AE6" s="147">
        <v>9</v>
      </c>
      <c r="AF6" s="107">
        <f t="shared" si="9"/>
        <v>5.1773729626078624E-2</v>
      </c>
      <c r="AH6" s="72">
        <f>cálculos2!O6</f>
        <v>5</v>
      </c>
      <c r="AI6" s="150">
        <f t="shared" si="14"/>
        <v>0.5</v>
      </c>
      <c r="AJ6" s="72">
        <f>cálculos2!P6</f>
        <v>1</v>
      </c>
      <c r="AK6" s="149">
        <f t="shared" si="15"/>
        <v>0.25</v>
      </c>
      <c r="AM6" s="149">
        <v>0.25</v>
      </c>
      <c r="AN6" s="6">
        <f>COUNTIF($AK$3:$AK$80,"=0,25")</f>
        <v>20</v>
      </c>
    </row>
    <row r="7" spans="1:40">
      <c r="A7" s="88" t="s">
        <v>49</v>
      </c>
      <c r="B7" s="88" t="s">
        <v>51</v>
      </c>
      <c r="C7" s="91">
        <v>71.75</v>
      </c>
      <c r="D7" s="6">
        <v>65</v>
      </c>
      <c r="E7" s="142">
        <f t="shared" si="10"/>
        <v>0.90592334494773519</v>
      </c>
      <c r="F7" s="6">
        <v>59</v>
      </c>
      <c r="G7" s="142">
        <f t="shared" si="11"/>
        <v>0.82229965156794427</v>
      </c>
      <c r="H7" s="6">
        <v>43</v>
      </c>
      <c r="I7" s="142">
        <f t="shared" si="12"/>
        <v>0.5993031358885017</v>
      </c>
      <c r="J7" s="6">
        <v>73</v>
      </c>
      <c r="K7" s="142">
        <f t="shared" si="13"/>
        <v>1.0174216027874565</v>
      </c>
      <c r="L7" s="6">
        <v>67</v>
      </c>
      <c r="M7" s="143">
        <f t="shared" si="0"/>
        <v>0.93379790940766549</v>
      </c>
      <c r="N7" s="6">
        <v>63</v>
      </c>
      <c r="O7" s="143">
        <f t="shared" si="1"/>
        <v>0.87804878048780488</v>
      </c>
      <c r="P7" s="6">
        <v>66</v>
      </c>
      <c r="Q7" s="143">
        <f t="shared" si="2"/>
        <v>0.91986062717770034</v>
      </c>
      <c r="R7" s="6">
        <v>65</v>
      </c>
      <c r="S7" s="143">
        <f t="shared" si="3"/>
        <v>0.90592334494773519</v>
      </c>
      <c r="T7" s="6">
        <v>59</v>
      </c>
      <c r="U7" s="143">
        <f t="shared" si="4"/>
        <v>0.82229965156794427</v>
      </c>
      <c r="V7" s="6">
        <v>67</v>
      </c>
      <c r="W7" s="144">
        <f t="shared" si="5"/>
        <v>0.93379790940766549</v>
      </c>
      <c r="X7" s="6">
        <v>69</v>
      </c>
      <c r="Y7" s="144">
        <f t="shared" si="6"/>
        <v>0.9616724738675958</v>
      </c>
      <c r="Z7" s="6">
        <v>70</v>
      </c>
      <c r="AA7" s="144">
        <f t="shared" si="7"/>
        <v>0.97560975609756095</v>
      </c>
      <c r="AB7" s="6">
        <v>68</v>
      </c>
      <c r="AC7" s="146">
        <f t="shared" si="8"/>
        <v>0.94773519163763065</v>
      </c>
      <c r="AE7" s="147">
        <v>1</v>
      </c>
      <c r="AF7" s="107">
        <f t="shared" si="9"/>
        <v>1.3937282229965157E-2</v>
      </c>
      <c r="AH7" s="72">
        <f>cálculos2!O7</f>
        <v>4</v>
      </c>
      <c r="AI7" s="150">
        <f t="shared" si="14"/>
        <v>0.4</v>
      </c>
      <c r="AJ7" s="72">
        <f>cálculos2!P7</f>
        <v>1</v>
      </c>
      <c r="AK7" s="149">
        <f t="shared" si="15"/>
        <v>0.25</v>
      </c>
      <c r="AM7" s="149">
        <v>0.5</v>
      </c>
      <c r="AN7" s="6">
        <f>COUNTIF($AK$3:$AK$80,"=0,5")</f>
        <v>6</v>
      </c>
    </row>
    <row r="8" spans="1:40">
      <c r="A8" s="88" t="s">
        <v>47</v>
      </c>
      <c r="B8" s="88" t="s">
        <v>52</v>
      </c>
      <c r="C8" s="91">
        <v>53.083333333333329</v>
      </c>
      <c r="D8" s="6">
        <v>65</v>
      </c>
      <c r="E8" s="142">
        <f t="shared" si="10"/>
        <v>1.2244897959183674</v>
      </c>
      <c r="F8" s="6">
        <v>45</v>
      </c>
      <c r="G8" s="142">
        <f t="shared" si="11"/>
        <v>0.84772370486656212</v>
      </c>
      <c r="H8" s="6">
        <v>37</v>
      </c>
      <c r="I8" s="142">
        <f t="shared" si="12"/>
        <v>0.69701726844583989</v>
      </c>
      <c r="J8" s="6">
        <v>70</v>
      </c>
      <c r="K8" s="142">
        <f t="shared" si="13"/>
        <v>1.3186813186813189</v>
      </c>
      <c r="L8" s="6">
        <v>54</v>
      </c>
      <c r="M8" s="143">
        <f t="shared" si="0"/>
        <v>1.0172684458398744</v>
      </c>
      <c r="N8" s="6">
        <v>53</v>
      </c>
      <c r="O8" s="143">
        <f t="shared" si="1"/>
        <v>0.99843014128728425</v>
      </c>
      <c r="P8" s="6">
        <v>53</v>
      </c>
      <c r="Q8" s="143">
        <f t="shared" si="2"/>
        <v>0.99843014128728425</v>
      </c>
      <c r="R8" s="6">
        <v>53</v>
      </c>
      <c r="S8" s="143">
        <f t="shared" si="3"/>
        <v>0.99843014128728425</v>
      </c>
      <c r="T8" s="6">
        <v>56</v>
      </c>
      <c r="U8" s="143">
        <f t="shared" si="4"/>
        <v>1.054945054945055</v>
      </c>
      <c r="V8" s="6">
        <v>44</v>
      </c>
      <c r="W8" s="144">
        <f t="shared" si="5"/>
        <v>0.82888540031397184</v>
      </c>
      <c r="X8" s="6">
        <v>69</v>
      </c>
      <c r="Y8" s="144">
        <f t="shared" si="6"/>
        <v>1.2998430141287285</v>
      </c>
      <c r="Z8" s="6">
        <v>44</v>
      </c>
      <c r="AA8" s="144">
        <f t="shared" si="7"/>
        <v>0.82888540031397184</v>
      </c>
      <c r="AB8" s="6">
        <v>56</v>
      </c>
      <c r="AC8" s="146">
        <f t="shared" si="8"/>
        <v>1.054945054945055</v>
      </c>
      <c r="AE8" s="147">
        <v>0</v>
      </c>
      <c r="AF8" s="107">
        <f t="shared" si="9"/>
        <v>0</v>
      </c>
      <c r="AH8" s="72">
        <f>cálculos2!O8</f>
        <v>8</v>
      </c>
      <c r="AI8" s="150">
        <f t="shared" si="14"/>
        <v>0.8</v>
      </c>
      <c r="AJ8" s="72">
        <f>cálculos2!P8</f>
        <v>4</v>
      </c>
      <c r="AK8" s="149">
        <f t="shared" si="15"/>
        <v>1</v>
      </c>
      <c r="AM8" s="149">
        <v>0.75</v>
      </c>
      <c r="AN8" s="6">
        <f>COUNTIF($AK$3:$AK$80,"=0,75")</f>
        <v>10</v>
      </c>
    </row>
    <row r="9" spans="1:40">
      <c r="A9" s="88" t="s">
        <v>49</v>
      </c>
      <c r="B9" s="88" t="s">
        <v>53</v>
      </c>
      <c r="C9" s="91">
        <v>205.91666666666669</v>
      </c>
      <c r="D9" s="6">
        <v>185</v>
      </c>
      <c r="E9" s="142">
        <f t="shared" si="10"/>
        <v>0.8984216916228247</v>
      </c>
      <c r="F9" s="6">
        <v>158</v>
      </c>
      <c r="G9" s="142">
        <f t="shared" si="11"/>
        <v>0.7673006879805746</v>
      </c>
      <c r="H9" s="6">
        <v>121</v>
      </c>
      <c r="I9" s="142">
        <f t="shared" si="12"/>
        <v>0.58761634965600962</v>
      </c>
      <c r="J9" s="6">
        <v>203</v>
      </c>
      <c r="K9" s="142">
        <f t="shared" si="13"/>
        <v>0.98583569405099136</v>
      </c>
      <c r="L9" s="6">
        <v>212</v>
      </c>
      <c r="M9" s="143">
        <f t="shared" si="0"/>
        <v>1.0295426952650748</v>
      </c>
      <c r="N9" s="6">
        <v>205</v>
      </c>
      <c r="O9" s="143">
        <f t="shared" si="1"/>
        <v>0.99554836098745436</v>
      </c>
      <c r="P9" s="6">
        <v>199</v>
      </c>
      <c r="Q9" s="143">
        <f t="shared" si="2"/>
        <v>0.96641036017806548</v>
      </c>
      <c r="R9" s="6">
        <v>199</v>
      </c>
      <c r="S9" s="143">
        <f t="shared" si="3"/>
        <v>0.96641036017806548</v>
      </c>
      <c r="T9" s="6">
        <v>157</v>
      </c>
      <c r="U9" s="143">
        <f t="shared" si="4"/>
        <v>0.76244435451234316</v>
      </c>
      <c r="V9" s="6">
        <v>248</v>
      </c>
      <c r="W9" s="144">
        <f t="shared" si="5"/>
        <v>1.2043707001214081</v>
      </c>
      <c r="X9" s="6">
        <v>218</v>
      </c>
      <c r="Y9" s="144">
        <f t="shared" si="6"/>
        <v>1.0586806960744637</v>
      </c>
      <c r="Z9" s="6">
        <v>257</v>
      </c>
      <c r="AA9" s="144">
        <f t="shared" si="7"/>
        <v>1.2480777013354916</v>
      </c>
      <c r="AB9" s="6">
        <v>219</v>
      </c>
      <c r="AC9" s="146">
        <f t="shared" si="8"/>
        <v>1.0635370295426951</v>
      </c>
      <c r="AE9" s="147">
        <v>1</v>
      </c>
      <c r="AF9" s="107">
        <f t="shared" si="9"/>
        <v>4.8563334682314848E-3</v>
      </c>
      <c r="AH9" s="72">
        <f>cálculos2!O9</f>
        <v>9</v>
      </c>
      <c r="AI9" s="150">
        <f t="shared" si="14"/>
        <v>0.9</v>
      </c>
      <c r="AJ9" s="72">
        <f>cálculos2!P9</f>
        <v>4</v>
      </c>
      <c r="AK9" s="149">
        <f t="shared" si="15"/>
        <v>1</v>
      </c>
      <c r="AM9" s="149">
        <v>1</v>
      </c>
      <c r="AN9" s="6">
        <f>COUNTIF($AK$3:$AK$80,"=1,0")</f>
        <v>24</v>
      </c>
    </row>
    <row r="10" spans="1:40" ht="15" customHeight="1">
      <c r="A10" s="88" t="s">
        <v>49</v>
      </c>
      <c r="B10" s="88" t="s">
        <v>54</v>
      </c>
      <c r="C10" s="91">
        <v>43.75</v>
      </c>
      <c r="D10" s="6">
        <v>10</v>
      </c>
      <c r="E10" s="142">
        <f t="shared" si="10"/>
        <v>0.22857142857142856</v>
      </c>
      <c r="F10" s="6">
        <v>3</v>
      </c>
      <c r="G10" s="142">
        <f t="shared" si="11"/>
        <v>6.8571428571428575E-2</v>
      </c>
      <c r="H10" s="6">
        <v>1</v>
      </c>
      <c r="I10" s="142">
        <f t="shared" si="12"/>
        <v>2.2857142857142857E-2</v>
      </c>
      <c r="J10" s="6">
        <v>39</v>
      </c>
      <c r="K10" s="142">
        <f t="shared" si="13"/>
        <v>0.89142857142857146</v>
      </c>
      <c r="L10" s="6">
        <v>38</v>
      </c>
      <c r="M10" s="143">
        <f t="shared" si="0"/>
        <v>0.86857142857142855</v>
      </c>
      <c r="N10" s="6">
        <v>35</v>
      </c>
      <c r="O10" s="143">
        <f t="shared" si="1"/>
        <v>0.8</v>
      </c>
      <c r="P10" s="6">
        <v>35</v>
      </c>
      <c r="Q10" s="143">
        <f t="shared" si="2"/>
        <v>0.8</v>
      </c>
      <c r="R10" s="6">
        <v>35</v>
      </c>
      <c r="S10" s="143">
        <f t="shared" si="3"/>
        <v>0.8</v>
      </c>
      <c r="T10" s="6">
        <v>24</v>
      </c>
      <c r="U10" s="143">
        <f t="shared" si="4"/>
        <v>0.5485714285714286</v>
      </c>
      <c r="V10" s="6">
        <v>32</v>
      </c>
      <c r="W10" s="144">
        <f t="shared" si="5"/>
        <v>0.73142857142857143</v>
      </c>
      <c r="X10" s="6">
        <v>31</v>
      </c>
      <c r="Y10" s="144">
        <f t="shared" si="6"/>
        <v>0.70857142857142852</v>
      </c>
      <c r="Z10" s="6">
        <v>26</v>
      </c>
      <c r="AA10" s="144">
        <f t="shared" si="7"/>
        <v>0.59428571428571431</v>
      </c>
      <c r="AB10" s="6">
        <v>34</v>
      </c>
      <c r="AC10" s="146">
        <f t="shared" si="8"/>
        <v>0.77714285714285714</v>
      </c>
      <c r="AE10" s="147">
        <v>0</v>
      </c>
      <c r="AF10" s="107">
        <f t="shared" si="9"/>
        <v>0</v>
      </c>
      <c r="AH10" s="72">
        <f>cálculos2!O10</f>
        <v>0</v>
      </c>
      <c r="AI10" s="150">
        <f t="shared" si="14"/>
        <v>0</v>
      </c>
      <c r="AJ10" s="72">
        <f>cálculos2!P10</f>
        <v>0</v>
      </c>
      <c r="AK10" s="149">
        <f t="shared" si="15"/>
        <v>0</v>
      </c>
    </row>
    <row r="11" spans="1:40">
      <c r="A11" s="88" t="s">
        <v>40</v>
      </c>
      <c r="B11" s="88" t="s">
        <v>55</v>
      </c>
      <c r="C11" s="91">
        <v>796.25</v>
      </c>
      <c r="D11" s="6">
        <v>425</v>
      </c>
      <c r="E11" s="142">
        <f t="shared" si="10"/>
        <v>0.53375196232339095</v>
      </c>
      <c r="F11" s="6">
        <v>217</v>
      </c>
      <c r="G11" s="142">
        <f t="shared" si="11"/>
        <v>0.2725274725274725</v>
      </c>
      <c r="H11" s="6">
        <v>151</v>
      </c>
      <c r="I11" s="142">
        <f t="shared" si="12"/>
        <v>0.18963893249607536</v>
      </c>
      <c r="J11" s="6">
        <v>441</v>
      </c>
      <c r="K11" s="142">
        <f t="shared" si="13"/>
        <v>0.55384615384615388</v>
      </c>
      <c r="L11" s="6">
        <v>680</v>
      </c>
      <c r="M11" s="143">
        <f t="shared" si="0"/>
        <v>0.85400313971742547</v>
      </c>
      <c r="N11" s="6">
        <v>739</v>
      </c>
      <c r="O11" s="143">
        <f t="shared" si="1"/>
        <v>0.92810047095761383</v>
      </c>
      <c r="P11" s="6">
        <v>736</v>
      </c>
      <c r="Q11" s="143">
        <f t="shared" si="2"/>
        <v>0.92433281004709578</v>
      </c>
      <c r="R11" s="6">
        <v>743</v>
      </c>
      <c r="S11" s="143">
        <f t="shared" si="3"/>
        <v>0.93312401883830454</v>
      </c>
      <c r="T11" s="6">
        <v>671</v>
      </c>
      <c r="U11" s="143">
        <f t="shared" si="4"/>
        <v>0.84270015698587131</v>
      </c>
      <c r="V11" s="6">
        <v>773</v>
      </c>
      <c r="W11" s="144">
        <f t="shared" si="5"/>
        <v>0.97080062794348509</v>
      </c>
      <c r="X11" s="6">
        <v>849</v>
      </c>
      <c r="Y11" s="144">
        <f t="shared" si="6"/>
        <v>1.066248037676609</v>
      </c>
      <c r="Z11" s="6">
        <v>760</v>
      </c>
      <c r="AA11" s="144">
        <f t="shared" si="7"/>
        <v>0.95447409733124022</v>
      </c>
      <c r="AB11" s="6">
        <v>764</v>
      </c>
      <c r="AC11" s="146">
        <f t="shared" si="8"/>
        <v>0.95949764521193093</v>
      </c>
      <c r="AE11" s="147">
        <v>23</v>
      </c>
      <c r="AF11" s="107">
        <f t="shared" si="9"/>
        <v>2.8885400313971743E-2</v>
      </c>
      <c r="AH11" s="72">
        <f>cálculos2!O11</f>
        <v>4</v>
      </c>
      <c r="AI11" s="150">
        <f t="shared" si="14"/>
        <v>0.4</v>
      </c>
      <c r="AJ11" s="72">
        <f>cálculos2!P11</f>
        <v>1</v>
      </c>
      <c r="AK11" s="149">
        <f t="shared" si="15"/>
        <v>0.25</v>
      </c>
    </row>
    <row r="12" spans="1:40">
      <c r="A12" s="88" t="s">
        <v>49</v>
      </c>
      <c r="B12" s="88" t="s">
        <v>56</v>
      </c>
      <c r="C12" s="91">
        <v>92.75</v>
      </c>
      <c r="D12" s="6">
        <v>77</v>
      </c>
      <c r="E12" s="142">
        <f t="shared" si="10"/>
        <v>0.83018867924528306</v>
      </c>
      <c r="F12" s="6">
        <v>63</v>
      </c>
      <c r="G12" s="142">
        <f t="shared" si="11"/>
        <v>0.67924528301886788</v>
      </c>
      <c r="H12" s="6">
        <v>33</v>
      </c>
      <c r="I12" s="142">
        <f t="shared" si="12"/>
        <v>0.35579514824797842</v>
      </c>
      <c r="J12" s="6">
        <v>78</v>
      </c>
      <c r="K12" s="142">
        <f t="shared" si="13"/>
        <v>0.84097035040431267</v>
      </c>
      <c r="L12" s="6">
        <v>70</v>
      </c>
      <c r="M12" s="143">
        <f t="shared" si="0"/>
        <v>0.75471698113207553</v>
      </c>
      <c r="N12" s="6">
        <v>69</v>
      </c>
      <c r="O12" s="143">
        <f t="shared" si="1"/>
        <v>0.7439353099730458</v>
      </c>
      <c r="P12" s="6">
        <v>66</v>
      </c>
      <c r="Q12" s="143">
        <f t="shared" si="2"/>
        <v>0.71159029649595684</v>
      </c>
      <c r="R12" s="6">
        <v>66</v>
      </c>
      <c r="S12" s="143">
        <f t="shared" si="3"/>
        <v>0.71159029649595684</v>
      </c>
      <c r="T12" s="6">
        <v>71</v>
      </c>
      <c r="U12" s="143">
        <f t="shared" si="4"/>
        <v>0.76549865229110514</v>
      </c>
      <c r="V12" s="6">
        <v>112</v>
      </c>
      <c r="W12" s="144">
        <f t="shared" si="5"/>
        <v>1.2075471698113207</v>
      </c>
      <c r="X12" s="6">
        <v>108</v>
      </c>
      <c r="Y12" s="144">
        <f t="shared" si="6"/>
        <v>1.1644204851752022</v>
      </c>
      <c r="Z12" s="6">
        <v>115</v>
      </c>
      <c r="AA12" s="144">
        <f t="shared" si="7"/>
        <v>1.2398921832884098</v>
      </c>
      <c r="AB12" s="6">
        <v>78</v>
      </c>
      <c r="AC12" s="146">
        <f t="shared" si="8"/>
        <v>0.84097035040431267</v>
      </c>
      <c r="AE12" s="147">
        <v>1</v>
      </c>
      <c r="AF12" s="107">
        <f t="shared" si="9"/>
        <v>1.078167115902965E-2</v>
      </c>
      <c r="AH12" s="72">
        <f>cálculos2!O12</f>
        <v>3</v>
      </c>
      <c r="AI12" s="150">
        <f t="shared" si="14"/>
        <v>0.30000000000000004</v>
      </c>
      <c r="AJ12" s="72">
        <f>cálculos2!P12</f>
        <v>1</v>
      </c>
      <c r="AK12" s="149">
        <f t="shared" si="15"/>
        <v>0.25</v>
      </c>
      <c r="AM12" s="347" t="s">
        <v>57</v>
      </c>
      <c r="AN12" s="347"/>
    </row>
    <row r="13" spans="1:40">
      <c r="A13" s="88" t="s">
        <v>47</v>
      </c>
      <c r="B13" s="88" t="s">
        <v>58</v>
      </c>
      <c r="C13" s="91">
        <v>203</v>
      </c>
      <c r="D13" s="6">
        <v>163</v>
      </c>
      <c r="E13" s="142">
        <f t="shared" si="10"/>
        <v>0.80295566502463056</v>
      </c>
      <c r="F13" s="6">
        <v>121</v>
      </c>
      <c r="G13" s="142">
        <f t="shared" si="11"/>
        <v>0.59605911330049266</v>
      </c>
      <c r="H13" s="6">
        <v>99</v>
      </c>
      <c r="I13" s="142">
        <f t="shared" si="12"/>
        <v>0.48768472906403942</v>
      </c>
      <c r="J13" s="6">
        <v>206</v>
      </c>
      <c r="K13" s="142">
        <f t="shared" si="13"/>
        <v>1.0147783251231528</v>
      </c>
      <c r="L13" s="6">
        <v>169</v>
      </c>
      <c r="M13" s="143">
        <f t="shared" si="0"/>
        <v>0.83251231527093594</v>
      </c>
      <c r="N13" s="6">
        <v>165</v>
      </c>
      <c r="O13" s="143">
        <f t="shared" si="1"/>
        <v>0.81280788177339902</v>
      </c>
      <c r="P13" s="6">
        <v>165</v>
      </c>
      <c r="Q13" s="143">
        <f t="shared" si="2"/>
        <v>0.81280788177339902</v>
      </c>
      <c r="R13" s="6">
        <v>166</v>
      </c>
      <c r="S13" s="143">
        <f t="shared" si="3"/>
        <v>0.81773399014778325</v>
      </c>
      <c r="T13" s="6">
        <v>177</v>
      </c>
      <c r="U13" s="143">
        <f t="shared" si="4"/>
        <v>0.8719211822660099</v>
      </c>
      <c r="V13" s="6">
        <v>171</v>
      </c>
      <c r="W13" s="144">
        <f t="shared" si="5"/>
        <v>0.8423645320197044</v>
      </c>
      <c r="X13" s="6">
        <v>196</v>
      </c>
      <c r="Y13" s="144">
        <f t="shared" si="6"/>
        <v>0.96551724137931039</v>
      </c>
      <c r="Z13" s="6">
        <v>182</v>
      </c>
      <c r="AA13" s="144">
        <f t="shared" si="7"/>
        <v>0.89655172413793105</v>
      </c>
      <c r="AB13" s="6">
        <v>173</v>
      </c>
      <c r="AC13" s="146">
        <f t="shared" si="8"/>
        <v>0.85221674876847286</v>
      </c>
      <c r="AD13" s="85" t="s">
        <v>0</v>
      </c>
      <c r="AE13" s="147">
        <v>0</v>
      </c>
      <c r="AF13" s="107">
        <f t="shared" si="9"/>
        <v>0</v>
      </c>
      <c r="AH13" s="72">
        <f>cálculos2!O13</f>
        <v>2</v>
      </c>
      <c r="AI13" s="150">
        <f t="shared" si="14"/>
        <v>0.2</v>
      </c>
      <c r="AJ13" s="72">
        <f>cálculos2!P13</f>
        <v>1</v>
      </c>
      <c r="AK13" s="149">
        <f t="shared" si="15"/>
        <v>0.25</v>
      </c>
      <c r="AM13" s="148" t="s">
        <v>45</v>
      </c>
      <c r="AN13" s="148" t="s">
        <v>46</v>
      </c>
    </row>
    <row r="14" spans="1:40">
      <c r="A14" s="88" t="s">
        <v>43</v>
      </c>
      <c r="B14" s="88" t="s">
        <v>59</v>
      </c>
      <c r="C14" s="91">
        <v>342.41666666666663</v>
      </c>
      <c r="D14" s="6">
        <v>306</v>
      </c>
      <c r="E14" s="142">
        <f t="shared" si="10"/>
        <v>0.89364808955950359</v>
      </c>
      <c r="F14" s="6">
        <v>149</v>
      </c>
      <c r="G14" s="142">
        <f t="shared" si="11"/>
        <v>0.43514237040642495</v>
      </c>
      <c r="H14" s="6">
        <v>107</v>
      </c>
      <c r="I14" s="142">
        <f t="shared" si="12"/>
        <v>0.31248478948649311</v>
      </c>
      <c r="J14" s="6">
        <v>305</v>
      </c>
      <c r="K14" s="142">
        <f t="shared" si="13"/>
        <v>0.89072767096617189</v>
      </c>
      <c r="L14" s="6">
        <v>317</v>
      </c>
      <c r="M14" s="143">
        <f t="shared" si="0"/>
        <v>0.92577269408615248</v>
      </c>
      <c r="N14" s="6">
        <v>294</v>
      </c>
      <c r="O14" s="143">
        <f t="shared" si="1"/>
        <v>0.85860306643952311</v>
      </c>
      <c r="P14" s="6">
        <v>295</v>
      </c>
      <c r="Q14" s="143">
        <f t="shared" si="2"/>
        <v>0.86152348503285481</v>
      </c>
      <c r="R14" s="6">
        <v>300</v>
      </c>
      <c r="S14" s="143">
        <f t="shared" si="3"/>
        <v>0.87612557799951341</v>
      </c>
      <c r="T14" s="6">
        <v>263</v>
      </c>
      <c r="U14" s="143">
        <f t="shared" si="4"/>
        <v>0.76807009004624005</v>
      </c>
      <c r="V14" s="6">
        <v>262</v>
      </c>
      <c r="W14" s="144">
        <f t="shared" si="5"/>
        <v>0.76514967145290835</v>
      </c>
      <c r="X14" s="6">
        <v>316</v>
      </c>
      <c r="Y14" s="144">
        <f t="shared" si="6"/>
        <v>0.92285227549282078</v>
      </c>
      <c r="Z14" s="6">
        <v>248</v>
      </c>
      <c r="AA14" s="144">
        <f t="shared" si="7"/>
        <v>0.72426381114626437</v>
      </c>
      <c r="AB14" s="6">
        <v>326</v>
      </c>
      <c r="AC14" s="146">
        <f t="shared" si="8"/>
        <v>0.95205646142613787</v>
      </c>
      <c r="AE14" s="147">
        <v>0</v>
      </c>
      <c r="AF14" s="107">
        <f t="shared" si="9"/>
        <v>0</v>
      </c>
      <c r="AH14" s="72">
        <f>cálculos2!O14</f>
        <v>1</v>
      </c>
      <c r="AI14" s="150">
        <f t="shared" si="14"/>
        <v>0.1</v>
      </c>
      <c r="AJ14" s="72">
        <f>cálculos2!P14</f>
        <v>0</v>
      </c>
      <c r="AK14" s="149">
        <f t="shared" si="15"/>
        <v>0</v>
      </c>
      <c r="AM14" s="150">
        <v>0</v>
      </c>
      <c r="AN14" s="6">
        <f>COUNTIF($AI$3:$AI$80,"=0")</f>
        <v>7</v>
      </c>
    </row>
    <row r="15" spans="1:40">
      <c r="A15" s="88" t="s">
        <v>43</v>
      </c>
      <c r="B15" s="88" t="s">
        <v>60</v>
      </c>
      <c r="C15" s="91">
        <v>119</v>
      </c>
      <c r="D15" s="6">
        <v>99</v>
      </c>
      <c r="E15" s="142">
        <f t="shared" si="10"/>
        <v>0.83193277310924374</v>
      </c>
      <c r="F15" s="6">
        <v>95</v>
      </c>
      <c r="G15" s="142">
        <f t="shared" si="11"/>
        <v>0.79831932773109249</v>
      </c>
      <c r="H15" s="6">
        <v>94</v>
      </c>
      <c r="I15" s="142">
        <f t="shared" si="12"/>
        <v>0.78991596638655459</v>
      </c>
      <c r="J15" s="6">
        <v>91</v>
      </c>
      <c r="K15" s="142">
        <f t="shared" si="13"/>
        <v>0.76470588235294112</v>
      </c>
      <c r="L15" s="6">
        <v>109</v>
      </c>
      <c r="M15" s="143">
        <f t="shared" si="0"/>
        <v>0.91596638655462181</v>
      </c>
      <c r="N15" s="6">
        <v>110</v>
      </c>
      <c r="O15" s="143">
        <f t="shared" si="1"/>
        <v>0.92436974789915971</v>
      </c>
      <c r="P15" s="6">
        <v>105</v>
      </c>
      <c r="Q15" s="143">
        <f t="shared" si="2"/>
        <v>0.88235294117647056</v>
      </c>
      <c r="R15" s="6">
        <v>109</v>
      </c>
      <c r="S15" s="143">
        <f t="shared" si="3"/>
        <v>0.91596638655462181</v>
      </c>
      <c r="T15" s="6">
        <v>105</v>
      </c>
      <c r="U15" s="143">
        <f t="shared" si="4"/>
        <v>0.88235294117647056</v>
      </c>
      <c r="V15" s="6">
        <v>114</v>
      </c>
      <c r="W15" s="144">
        <f t="shared" si="5"/>
        <v>0.95798319327731096</v>
      </c>
      <c r="X15" s="6">
        <v>110</v>
      </c>
      <c r="Y15" s="144">
        <f t="shared" si="6"/>
        <v>0.92436974789915971</v>
      </c>
      <c r="Z15" s="6">
        <v>109</v>
      </c>
      <c r="AA15" s="144">
        <f t="shared" si="7"/>
        <v>0.91596638655462181</v>
      </c>
      <c r="AB15" s="6">
        <v>115</v>
      </c>
      <c r="AC15" s="146">
        <f t="shared" si="8"/>
        <v>0.96638655462184875</v>
      </c>
      <c r="AE15" s="147">
        <v>0</v>
      </c>
      <c r="AF15" s="107">
        <f t="shared" si="9"/>
        <v>0</v>
      </c>
      <c r="AH15" s="72">
        <f>cálculos2!O15</f>
        <v>2</v>
      </c>
      <c r="AI15" s="150">
        <f t="shared" si="14"/>
        <v>0.2</v>
      </c>
      <c r="AJ15" s="72">
        <f>cálculos2!P15</f>
        <v>0</v>
      </c>
      <c r="AK15" s="149">
        <f t="shared" si="15"/>
        <v>0</v>
      </c>
      <c r="AM15" s="150">
        <v>0.1</v>
      </c>
      <c r="AN15" s="6">
        <f>COUNTIFS($AI$3:$AI$80,"&gt;=0,10",$AI$3:$AI$80,"&lt;0,20")</f>
        <v>3</v>
      </c>
    </row>
    <row r="16" spans="1:40">
      <c r="A16" s="88" t="s">
        <v>49</v>
      </c>
      <c r="B16" s="88" t="s">
        <v>61</v>
      </c>
      <c r="C16" s="91">
        <v>46.666666666666671</v>
      </c>
      <c r="D16" s="6">
        <v>20</v>
      </c>
      <c r="E16" s="142">
        <f t="shared" si="10"/>
        <v>0.42857142857142855</v>
      </c>
      <c r="F16" s="6">
        <v>5</v>
      </c>
      <c r="G16" s="142">
        <f t="shared" si="11"/>
        <v>0.10714285714285714</v>
      </c>
      <c r="H16" s="6">
        <v>4</v>
      </c>
      <c r="I16" s="142">
        <f t="shared" si="12"/>
        <v>8.5714285714285701E-2</v>
      </c>
      <c r="J16" s="6">
        <v>35</v>
      </c>
      <c r="K16" s="142">
        <f t="shared" si="13"/>
        <v>0.74999999999999989</v>
      </c>
      <c r="L16" s="6">
        <v>46</v>
      </c>
      <c r="M16" s="143">
        <f t="shared" si="0"/>
        <v>0.98571428571428565</v>
      </c>
      <c r="N16" s="6">
        <v>44</v>
      </c>
      <c r="O16" s="143">
        <f t="shared" si="1"/>
        <v>0.94285714285714273</v>
      </c>
      <c r="P16" s="6">
        <v>44</v>
      </c>
      <c r="Q16" s="143">
        <f t="shared" si="2"/>
        <v>0.94285714285714273</v>
      </c>
      <c r="R16" s="6">
        <v>43</v>
      </c>
      <c r="S16" s="143">
        <f t="shared" si="3"/>
        <v>0.92142857142857137</v>
      </c>
      <c r="T16" s="6">
        <v>48</v>
      </c>
      <c r="U16" s="143">
        <f t="shared" si="4"/>
        <v>1.0285714285714285</v>
      </c>
      <c r="V16" s="6">
        <v>53</v>
      </c>
      <c r="W16" s="144">
        <f t="shared" si="5"/>
        <v>1.1357142857142857</v>
      </c>
      <c r="X16" s="6">
        <v>65</v>
      </c>
      <c r="Y16" s="144">
        <f t="shared" si="6"/>
        <v>1.3928571428571428</v>
      </c>
      <c r="Z16" s="6">
        <v>50</v>
      </c>
      <c r="AA16" s="144">
        <f t="shared" si="7"/>
        <v>1.0714285714285714</v>
      </c>
      <c r="AB16" s="6">
        <v>52</v>
      </c>
      <c r="AC16" s="146">
        <f t="shared" si="8"/>
        <v>1.1142857142857141</v>
      </c>
      <c r="AE16" s="147">
        <v>3</v>
      </c>
      <c r="AF16" s="107">
        <f t="shared" si="9"/>
        <v>6.4285714285714279E-2</v>
      </c>
      <c r="AH16" s="72">
        <f>cálculos2!O16</f>
        <v>6</v>
      </c>
      <c r="AI16" s="150">
        <f t="shared" si="14"/>
        <v>0.60000000000000009</v>
      </c>
      <c r="AJ16" s="72">
        <f>cálculos2!P16</f>
        <v>2</v>
      </c>
      <c r="AK16" s="149">
        <f t="shared" si="15"/>
        <v>0.5</v>
      </c>
      <c r="AM16" s="150">
        <v>0.2</v>
      </c>
      <c r="AN16" s="6">
        <f>COUNTIFS($AI$3:$AI$80,"&gt;=0,20",$AI$3:$AI$80,"&lt;0,30")</f>
        <v>10</v>
      </c>
    </row>
    <row r="17" spans="1:40">
      <c r="A17" s="88" t="s">
        <v>40</v>
      </c>
      <c r="B17" s="88" t="s">
        <v>62</v>
      </c>
      <c r="C17" s="91">
        <v>121.91666666666667</v>
      </c>
      <c r="D17" s="6">
        <v>137</v>
      </c>
      <c r="E17" s="142">
        <f t="shared" si="10"/>
        <v>1.1237183868762817</v>
      </c>
      <c r="F17" s="6">
        <v>116</v>
      </c>
      <c r="G17" s="142">
        <f t="shared" si="11"/>
        <v>0.95146958304853035</v>
      </c>
      <c r="H17" s="6">
        <v>112</v>
      </c>
      <c r="I17" s="142">
        <f t="shared" si="12"/>
        <v>0.91866028708133973</v>
      </c>
      <c r="J17" s="6">
        <v>124</v>
      </c>
      <c r="K17" s="142">
        <f t="shared" si="13"/>
        <v>1.0170881749829117</v>
      </c>
      <c r="L17" s="6">
        <v>150</v>
      </c>
      <c r="M17" s="143">
        <f t="shared" si="0"/>
        <v>1.2303485987696514</v>
      </c>
      <c r="N17" s="6">
        <v>152</v>
      </c>
      <c r="O17" s="143">
        <f t="shared" si="1"/>
        <v>1.2467532467532467</v>
      </c>
      <c r="P17" s="6">
        <v>149</v>
      </c>
      <c r="Q17" s="143">
        <f t="shared" si="2"/>
        <v>1.2221462747778538</v>
      </c>
      <c r="R17" s="6">
        <v>151</v>
      </c>
      <c r="S17" s="143">
        <f t="shared" si="3"/>
        <v>1.2385509227614491</v>
      </c>
      <c r="T17" s="6">
        <v>138</v>
      </c>
      <c r="U17" s="143">
        <f t="shared" si="4"/>
        <v>1.1319207108680793</v>
      </c>
      <c r="V17" s="6">
        <v>138</v>
      </c>
      <c r="W17" s="144">
        <f t="shared" si="5"/>
        <v>1.1319207108680793</v>
      </c>
      <c r="X17" s="6">
        <v>136</v>
      </c>
      <c r="Y17" s="144">
        <f t="shared" si="6"/>
        <v>1.1155160628844838</v>
      </c>
      <c r="Z17" s="6">
        <v>128</v>
      </c>
      <c r="AA17" s="144">
        <f t="shared" si="7"/>
        <v>1.0498974709501026</v>
      </c>
      <c r="AB17" s="6">
        <v>153</v>
      </c>
      <c r="AC17" s="146">
        <f t="shared" si="8"/>
        <v>1.2549555707450444</v>
      </c>
      <c r="AE17" s="147">
        <v>0</v>
      </c>
      <c r="AF17" s="107">
        <f t="shared" si="9"/>
        <v>0</v>
      </c>
      <c r="AH17" s="72">
        <f>cálculos2!O17</f>
        <v>10</v>
      </c>
      <c r="AI17" s="150">
        <f t="shared" si="14"/>
        <v>1</v>
      </c>
      <c r="AJ17" s="72">
        <f>cálculos2!P17</f>
        <v>4</v>
      </c>
      <c r="AK17" s="149">
        <f t="shared" si="15"/>
        <v>1</v>
      </c>
      <c r="AM17" s="150">
        <v>0.3</v>
      </c>
      <c r="AN17" s="6">
        <f>COUNTIFS($AI$3:$AI$80,"&gt;=0,30",$AI$3:$AI$80,"&lt;0,40")</f>
        <v>6</v>
      </c>
    </row>
    <row r="18" spans="1:40">
      <c r="A18" s="88" t="s">
        <v>49</v>
      </c>
      <c r="B18" s="88" t="s">
        <v>63</v>
      </c>
      <c r="C18" s="91">
        <v>1404.6666666666665</v>
      </c>
      <c r="D18" s="6">
        <v>1269</v>
      </c>
      <c r="E18" s="142">
        <f t="shared" si="10"/>
        <v>0.90341718082581879</v>
      </c>
      <c r="F18" s="6">
        <v>1031</v>
      </c>
      <c r="G18" s="142">
        <f t="shared" si="11"/>
        <v>0.73398196487897494</v>
      </c>
      <c r="H18" s="6">
        <v>591</v>
      </c>
      <c r="I18" s="142">
        <f t="shared" si="12"/>
        <v>0.42074038917892742</v>
      </c>
      <c r="J18" s="6">
        <v>1296</v>
      </c>
      <c r="K18" s="142">
        <f t="shared" si="13"/>
        <v>0.92263882297104893</v>
      </c>
      <c r="L18" s="6">
        <v>1240</v>
      </c>
      <c r="M18" s="143">
        <f t="shared" si="0"/>
        <v>0.88277171333649751</v>
      </c>
      <c r="N18" s="6">
        <v>1211</v>
      </c>
      <c r="O18" s="143">
        <f t="shared" si="1"/>
        <v>0.86212624584717612</v>
      </c>
      <c r="P18" s="6">
        <v>1221</v>
      </c>
      <c r="Q18" s="143">
        <f t="shared" si="2"/>
        <v>0.86924537256763179</v>
      </c>
      <c r="R18" s="6">
        <v>1240</v>
      </c>
      <c r="S18" s="143">
        <f t="shared" si="3"/>
        <v>0.88277171333649751</v>
      </c>
      <c r="T18" s="6">
        <v>972</v>
      </c>
      <c r="U18" s="143">
        <f t="shared" si="4"/>
        <v>0.69197911722828676</v>
      </c>
      <c r="V18" s="6">
        <v>1138</v>
      </c>
      <c r="W18" s="144">
        <f t="shared" si="5"/>
        <v>0.81015662078785011</v>
      </c>
      <c r="X18" s="6">
        <v>1242</v>
      </c>
      <c r="Y18" s="144">
        <f t="shared" si="6"/>
        <v>0.88419553868058864</v>
      </c>
      <c r="Z18" s="6">
        <v>1122</v>
      </c>
      <c r="AA18" s="144">
        <f t="shared" si="7"/>
        <v>0.79876601803512115</v>
      </c>
      <c r="AB18" s="6">
        <v>1296</v>
      </c>
      <c r="AC18" s="146">
        <f t="shared" si="8"/>
        <v>0.92263882297104893</v>
      </c>
      <c r="AE18" s="147">
        <v>19</v>
      </c>
      <c r="AF18" s="107">
        <f t="shared" si="9"/>
        <v>1.3526340768865688E-2</v>
      </c>
      <c r="AH18" s="72">
        <f>cálculos2!O18</f>
        <v>2</v>
      </c>
      <c r="AI18" s="150">
        <f t="shared" si="14"/>
        <v>0.2</v>
      </c>
      <c r="AJ18" s="72">
        <f>cálculos2!P18</f>
        <v>0</v>
      </c>
      <c r="AK18" s="149">
        <f t="shared" si="15"/>
        <v>0</v>
      </c>
      <c r="AM18" s="150">
        <v>0.4</v>
      </c>
      <c r="AN18" s="6">
        <f>COUNTIFS($AI$3:$AI$80,"&gt;=0,40",$AI$3:$AI$80,"&lt;0,50")</f>
        <v>9</v>
      </c>
    </row>
    <row r="19" spans="1:40">
      <c r="A19" s="88" t="s">
        <v>40</v>
      </c>
      <c r="B19" s="88" t="s">
        <v>64</v>
      </c>
      <c r="C19" s="91">
        <v>2780.75</v>
      </c>
      <c r="D19" s="6">
        <v>2503</v>
      </c>
      <c r="E19" s="142">
        <f t="shared" si="10"/>
        <v>0.9001168749438101</v>
      </c>
      <c r="F19" s="6">
        <v>1250</v>
      </c>
      <c r="G19" s="142">
        <f t="shared" si="11"/>
        <v>0.44951901465431987</v>
      </c>
      <c r="H19" s="6">
        <v>949</v>
      </c>
      <c r="I19" s="142">
        <f t="shared" si="12"/>
        <v>0.34127483592555963</v>
      </c>
      <c r="J19" s="6">
        <v>2555</v>
      </c>
      <c r="K19" s="142">
        <f t="shared" si="13"/>
        <v>0.91881686595342982</v>
      </c>
      <c r="L19" s="6">
        <v>2472</v>
      </c>
      <c r="M19" s="143">
        <f t="shared" si="0"/>
        <v>0.88896880338038298</v>
      </c>
      <c r="N19" s="6">
        <v>2277</v>
      </c>
      <c r="O19" s="143">
        <f t="shared" si="1"/>
        <v>0.81884383709430908</v>
      </c>
      <c r="P19" s="6">
        <v>2288</v>
      </c>
      <c r="Q19" s="143">
        <f t="shared" si="2"/>
        <v>0.82279960442326705</v>
      </c>
      <c r="R19" s="6">
        <v>2295</v>
      </c>
      <c r="S19" s="143">
        <f t="shared" si="3"/>
        <v>0.82531691090533132</v>
      </c>
      <c r="T19" s="6">
        <v>1966</v>
      </c>
      <c r="U19" s="143">
        <f t="shared" si="4"/>
        <v>0.70700350624831432</v>
      </c>
      <c r="V19" s="6">
        <v>2259</v>
      </c>
      <c r="W19" s="144">
        <f t="shared" si="5"/>
        <v>0.81237076328328683</v>
      </c>
      <c r="X19" s="6">
        <v>2560</v>
      </c>
      <c r="Y19" s="144">
        <f t="shared" si="6"/>
        <v>0.92061494201204708</v>
      </c>
      <c r="Z19" s="6">
        <v>2283</v>
      </c>
      <c r="AA19" s="144">
        <f t="shared" si="7"/>
        <v>0.82100152836464979</v>
      </c>
      <c r="AB19" s="6">
        <v>2517</v>
      </c>
      <c r="AC19" s="146">
        <f t="shared" si="8"/>
        <v>0.90515148790793853</v>
      </c>
      <c r="AE19" s="147">
        <v>33</v>
      </c>
      <c r="AF19" s="107">
        <f t="shared" si="9"/>
        <v>1.1867301986874045E-2</v>
      </c>
      <c r="AH19" s="72">
        <f>cálculos2!O19</f>
        <v>2</v>
      </c>
      <c r="AI19" s="150">
        <f t="shared" si="14"/>
        <v>0.2</v>
      </c>
      <c r="AJ19" s="72">
        <f>cálculos2!P19</f>
        <v>0</v>
      </c>
      <c r="AK19" s="149">
        <f t="shared" si="15"/>
        <v>0</v>
      </c>
      <c r="AM19" s="150">
        <v>0.5</v>
      </c>
      <c r="AN19" s="6">
        <f>COUNTIFS($AI$3:$AI$80,"&gt;=0,50",$AI$3:$AI$80,"&lt;0,60")</f>
        <v>8</v>
      </c>
    </row>
    <row r="20" spans="1:40">
      <c r="A20" s="88" t="s">
        <v>49</v>
      </c>
      <c r="B20" s="88" t="s">
        <v>65</v>
      </c>
      <c r="C20" s="91">
        <v>245</v>
      </c>
      <c r="D20" s="6">
        <v>233</v>
      </c>
      <c r="E20" s="142">
        <f t="shared" si="10"/>
        <v>0.95102040816326527</v>
      </c>
      <c r="F20" s="6">
        <v>177</v>
      </c>
      <c r="G20" s="142">
        <f t="shared" si="11"/>
        <v>0.72244897959183674</v>
      </c>
      <c r="H20" s="6">
        <v>121</v>
      </c>
      <c r="I20" s="142">
        <f t="shared" si="12"/>
        <v>0.49387755102040815</v>
      </c>
      <c r="J20" s="6">
        <v>234</v>
      </c>
      <c r="K20" s="142">
        <f t="shared" si="13"/>
        <v>0.95510204081632655</v>
      </c>
      <c r="L20" s="6">
        <v>242</v>
      </c>
      <c r="M20" s="143">
        <f t="shared" si="0"/>
        <v>0.98775510204081629</v>
      </c>
      <c r="N20" s="6">
        <v>244</v>
      </c>
      <c r="O20" s="143">
        <f t="shared" si="1"/>
        <v>0.99591836734693873</v>
      </c>
      <c r="P20" s="6">
        <v>247</v>
      </c>
      <c r="Q20" s="143">
        <f t="shared" si="2"/>
        <v>1.0081632653061225</v>
      </c>
      <c r="R20" s="6">
        <v>248</v>
      </c>
      <c r="S20" s="143">
        <f t="shared" si="3"/>
        <v>1.0122448979591836</v>
      </c>
      <c r="T20" s="6">
        <v>206</v>
      </c>
      <c r="U20" s="143">
        <f t="shared" si="4"/>
        <v>0.84081632653061222</v>
      </c>
      <c r="V20" s="6">
        <v>236</v>
      </c>
      <c r="W20" s="144">
        <f t="shared" si="5"/>
        <v>0.96326530612244898</v>
      </c>
      <c r="X20" s="6">
        <v>244</v>
      </c>
      <c r="Y20" s="144">
        <f t="shared" si="6"/>
        <v>0.99591836734693873</v>
      </c>
      <c r="Z20" s="6">
        <v>238</v>
      </c>
      <c r="AA20" s="144">
        <f t="shared" si="7"/>
        <v>0.97142857142857142</v>
      </c>
      <c r="AB20" s="6">
        <v>249</v>
      </c>
      <c r="AC20" s="146">
        <f t="shared" si="8"/>
        <v>1.0163265306122449</v>
      </c>
      <c r="AE20" s="147">
        <v>1</v>
      </c>
      <c r="AF20" s="107">
        <f t="shared" si="9"/>
        <v>4.0816326530612249E-3</v>
      </c>
      <c r="AH20" s="72">
        <f>cálculos2!O20</f>
        <v>9</v>
      </c>
      <c r="AI20" s="150">
        <f t="shared" si="14"/>
        <v>0.9</v>
      </c>
      <c r="AJ20" s="72">
        <f>cálculos2!P20</f>
        <v>4</v>
      </c>
      <c r="AK20" s="149">
        <f t="shared" si="15"/>
        <v>1</v>
      </c>
      <c r="AM20" s="150">
        <v>0.6</v>
      </c>
      <c r="AN20" s="6">
        <f>COUNTIFS($AI$3:$AI$80,"&gt;=0,60",$AI$3:$AI$80,"&lt;0,70")</f>
        <v>4</v>
      </c>
    </row>
    <row r="21" spans="1:40">
      <c r="A21" s="88" t="s">
        <v>47</v>
      </c>
      <c r="B21" s="88" t="s">
        <v>66</v>
      </c>
      <c r="C21" s="91">
        <v>876.75</v>
      </c>
      <c r="D21" s="6">
        <v>885</v>
      </c>
      <c r="E21" s="142">
        <f t="shared" si="10"/>
        <v>1.009409751924722</v>
      </c>
      <c r="F21" s="6">
        <v>524</v>
      </c>
      <c r="G21" s="142">
        <f t="shared" si="11"/>
        <v>0.59766181921870543</v>
      </c>
      <c r="H21" s="6">
        <v>402</v>
      </c>
      <c r="I21" s="142">
        <f t="shared" si="12"/>
        <v>0.4585115483319076</v>
      </c>
      <c r="J21" s="6">
        <v>893</v>
      </c>
      <c r="K21" s="142">
        <f t="shared" si="13"/>
        <v>1.0185343598517251</v>
      </c>
      <c r="L21" s="6">
        <v>782</v>
      </c>
      <c r="M21" s="143">
        <f t="shared" si="0"/>
        <v>0.89193042486455665</v>
      </c>
      <c r="N21" s="6">
        <v>755</v>
      </c>
      <c r="O21" s="143">
        <f t="shared" si="1"/>
        <v>0.86113487311092096</v>
      </c>
      <c r="P21" s="6">
        <v>753</v>
      </c>
      <c r="Q21" s="143">
        <f t="shared" si="2"/>
        <v>0.85885372112917024</v>
      </c>
      <c r="R21" s="6">
        <v>753</v>
      </c>
      <c r="S21" s="143">
        <f t="shared" si="3"/>
        <v>0.85885372112917024</v>
      </c>
      <c r="T21" s="6">
        <v>672</v>
      </c>
      <c r="U21" s="143">
        <f t="shared" si="4"/>
        <v>0.76646706586826352</v>
      </c>
      <c r="V21" s="6">
        <v>758</v>
      </c>
      <c r="W21" s="144">
        <f t="shared" si="5"/>
        <v>0.86455660108354715</v>
      </c>
      <c r="X21" s="6">
        <v>790</v>
      </c>
      <c r="Y21" s="144">
        <f t="shared" si="6"/>
        <v>0.90105503279155974</v>
      </c>
      <c r="Z21" s="6">
        <v>747</v>
      </c>
      <c r="AA21" s="144">
        <f t="shared" si="7"/>
        <v>0.85201026518391787</v>
      </c>
      <c r="AB21" s="6">
        <v>812</v>
      </c>
      <c r="AC21" s="146">
        <f t="shared" si="8"/>
        <v>0.92614770459081841</v>
      </c>
      <c r="AE21" s="147">
        <v>13</v>
      </c>
      <c r="AF21" s="107">
        <f t="shared" si="9"/>
        <v>1.4827487881380098E-2</v>
      </c>
      <c r="AH21" s="72">
        <f>cálculos2!O21</f>
        <v>2</v>
      </c>
      <c r="AI21" s="150">
        <f t="shared" si="14"/>
        <v>0.2</v>
      </c>
      <c r="AJ21" s="72">
        <f>cálculos2!P21</f>
        <v>0</v>
      </c>
      <c r="AK21" s="149">
        <f t="shared" si="15"/>
        <v>0</v>
      </c>
      <c r="AM21" s="150">
        <v>0.7</v>
      </c>
      <c r="AN21" s="6">
        <f>COUNTIFS($AI$3:$AI$80,"&gt;=0,70",$AI$3:$AI$80,"&lt;0,80")</f>
        <v>6</v>
      </c>
    </row>
    <row r="22" spans="1:40">
      <c r="A22" s="88" t="s">
        <v>43</v>
      </c>
      <c r="B22" s="88" t="s">
        <v>67</v>
      </c>
      <c r="C22" s="91">
        <v>208.25</v>
      </c>
      <c r="D22" s="6">
        <v>247</v>
      </c>
      <c r="E22" s="142">
        <f t="shared" si="10"/>
        <v>1.1860744297719088</v>
      </c>
      <c r="F22" s="6">
        <v>239</v>
      </c>
      <c r="G22" s="142">
        <f t="shared" si="11"/>
        <v>1.1476590636254502</v>
      </c>
      <c r="H22" s="6">
        <v>238</v>
      </c>
      <c r="I22" s="142">
        <f t="shared" si="12"/>
        <v>1.1428571428571428</v>
      </c>
      <c r="J22" s="6">
        <v>240</v>
      </c>
      <c r="K22" s="142">
        <f t="shared" si="13"/>
        <v>1.1524609843937574</v>
      </c>
      <c r="L22" s="6">
        <v>213</v>
      </c>
      <c r="M22" s="143">
        <f t="shared" si="0"/>
        <v>1.0228091236494599</v>
      </c>
      <c r="N22" s="6">
        <v>224</v>
      </c>
      <c r="O22" s="143">
        <f t="shared" si="1"/>
        <v>1.0756302521008403</v>
      </c>
      <c r="P22" s="6">
        <v>216</v>
      </c>
      <c r="Q22" s="143">
        <f t="shared" si="2"/>
        <v>1.0372148859543817</v>
      </c>
      <c r="R22" s="6">
        <v>219</v>
      </c>
      <c r="S22" s="143">
        <f t="shared" si="3"/>
        <v>1.0516206482593038</v>
      </c>
      <c r="T22" s="6">
        <v>223</v>
      </c>
      <c r="U22" s="143">
        <f t="shared" si="4"/>
        <v>1.0708283313325331</v>
      </c>
      <c r="V22" s="6">
        <v>212</v>
      </c>
      <c r="W22" s="144">
        <f t="shared" si="5"/>
        <v>1.0180072028811524</v>
      </c>
      <c r="X22" s="6">
        <v>241</v>
      </c>
      <c r="Y22" s="144">
        <f t="shared" si="6"/>
        <v>1.1572629051620649</v>
      </c>
      <c r="Z22" s="6">
        <v>227</v>
      </c>
      <c r="AA22" s="144">
        <f t="shared" si="7"/>
        <v>1.0900360144057624</v>
      </c>
      <c r="AB22" s="6">
        <v>238</v>
      </c>
      <c r="AC22" s="146">
        <f t="shared" si="8"/>
        <v>1.1428571428571428</v>
      </c>
      <c r="AE22" s="147">
        <v>0</v>
      </c>
      <c r="AF22" s="107">
        <f t="shared" si="9"/>
        <v>0</v>
      </c>
      <c r="AH22" s="72">
        <f>cálculos2!O22</f>
        <v>10</v>
      </c>
      <c r="AI22" s="150">
        <f t="shared" si="14"/>
        <v>1</v>
      </c>
      <c r="AJ22" s="72">
        <f>cálculos2!P22</f>
        <v>4</v>
      </c>
      <c r="AK22" s="149">
        <f t="shared" si="15"/>
        <v>1</v>
      </c>
      <c r="AM22" s="150">
        <v>0.8</v>
      </c>
      <c r="AN22" s="6">
        <f>COUNTIFS($AI$3:$AI$80,"&gt;=0,80",$AI$3:$AI$80,"&lt;0,90")</f>
        <v>8</v>
      </c>
    </row>
    <row r="23" spans="1:40">
      <c r="A23" s="88" t="s">
        <v>40</v>
      </c>
      <c r="B23" s="88" t="s">
        <v>68</v>
      </c>
      <c r="C23" s="91">
        <v>101.5</v>
      </c>
      <c r="D23" s="6">
        <v>92</v>
      </c>
      <c r="E23" s="142">
        <f t="shared" si="10"/>
        <v>0.90640394088669951</v>
      </c>
      <c r="F23" s="6">
        <v>87</v>
      </c>
      <c r="G23" s="142">
        <f t="shared" si="11"/>
        <v>0.8571428571428571</v>
      </c>
      <c r="H23" s="6">
        <v>83</v>
      </c>
      <c r="I23" s="142">
        <f t="shared" si="12"/>
        <v>0.81773399014778325</v>
      </c>
      <c r="J23" s="6">
        <v>89</v>
      </c>
      <c r="K23" s="142">
        <f t="shared" si="13"/>
        <v>0.87684729064039413</v>
      </c>
      <c r="L23" s="6">
        <v>82</v>
      </c>
      <c r="M23" s="143">
        <f t="shared" si="0"/>
        <v>0.80788177339901479</v>
      </c>
      <c r="N23" s="6">
        <v>80</v>
      </c>
      <c r="O23" s="143">
        <f t="shared" si="1"/>
        <v>0.78817733990147787</v>
      </c>
      <c r="P23" s="6">
        <v>82</v>
      </c>
      <c r="Q23" s="143">
        <f t="shared" si="2"/>
        <v>0.80788177339901479</v>
      </c>
      <c r="R23" s="6">
        <v>83</v>
      </c>
      <c r="S23" s="143">
        <f t="shared" si="3"/>
        <v>0.81773399014778325</v>
      </c>
      <c r="T23" s="6">
        <v>82</v>
      </c>
      <c r="U23" s="143">
        <f t="shared" si="4"/>
        <v>0.80788177339901479</v>
      </c>
      <c r="V23" s="6">
        <v>92</v>
      </c>
      <c r="W23" s="144">
        <f t="shared" si="5"/>
        <v>0.90640394088669951</v>
      </c>
      <c r="X23" s="6">
        <v>87</v>
      </c>
      <c r="Y23" s="144">
        <f t="shared" si="6"/>
        <v>0.8571428571428571</v>
      </c>
      <c r="Z23" s="6">
        <v>93</v>
      </c>
      <c r="AA23" s="144">
        <f t="shared" si="7"/>
        <v>0.91625615763546797</v>
      </c>
      <c r="AB23" s="6">
        <v>85</v>
      </c>
      <c r="AC23" s="146">
        <f t="shared" si="8"/>
        <v>0.83743842364532017</v>
      </c>
      <c r="AE23" s="147">
        <v>1</v>
      </c>
      <c r="AF23" s="107">
        <f t="shared" si="9"/>
        <v>9.852216748768473E-3</v>
      </c>
      <c r="AH23" s="72">
        <f>cálculos2!O23</f>
        <v>0</v>
      </c>
      <c r="AI23" s="150">
        <f t="shared" si="14"/>
        <v>0</v>
      </c>
      <c r="AJ23" s="72">
        <f>cálculos2!P23</f>
        <v>0</v>
      </c>
      <c r="AK23" s="149">
        <f t="shared" si="15"/>
        <v>0</v>
      </c>
      <c r="AM23" s="150">
        <v>0.9</v>
      </c>
      <c r="AN23" s="6">
        <f>COUNTIFS($AI$3:$AI$80,"&gt;=0,90",$AI$3:$AI$80,"&lt;1,0")</f>
        <v>7</v>
      </c>
    </row>
    <row r="24" spans="1:40">
      <c r="A24" s="88" t="s">
        <v>49</v>
      </c>
      <c r="B24" s="88" t="s">
        <v>69</v>
      </c>
      <c r="C24" s="91">
        <v>33.833333333333329</v>
      </c>
      <c r="D24" s="6">
        <v>30</v>
      </c>
      <c r="E24" s="142">
        <f t="shared" si="10"/>
        <v>0.8866995073891627</v>
      </c>
      <c r="F24" s="6">
        <v>9</v>
      </c>
      <c r="G24" s="142">
        <f t="shared" si="11"/>
        <v>0.26600985221674883</v>
      </c>
      <c r="H24" s="6">
        <v>5</v>
      </c>
      <c r="I24" s="142">
        <f t="shared" si="12"/>
        <v>0.14778325123152711</v>
      </c>
      <c r="J24" s="6">
        <v>34</v>
      </c>
      <c r="K24" s="142">
        <f t="shared" si="13"/>
        <v>1.0049261083743843</v>
      </c>
      <c r="L24" s="6">
        <v>49</v>
      </c>
      <c r="M24" s="143">
        <f t="shared" si="0"/>
        <v>1.4482758620689657</v>
      </c>
      <c r="N24" s="6">
        <v>47</v>
      </c>
      <c r="O24" s="143">
        <f t="shared" si="1"/>
        <v>1.389162561576355</v>
      </c>
      <c r="P24" s="6">
        <v>47</v>
      </c>
      <c r="Q24" s="143">
        <f t="shared" si="2"/>
        <v>1.389162561576355</v>
      </c>
      <c r="R24" s="6">
        <v>47</v>
      </c>
      <c r="S24" s="143">
        <f t="shared" si="3"/>
        <v>1.389162561576355</v>
      </c>
      <c r="T24" s="6">
        <v>37</v>
      </c>
      <c r="U24" s="143">
        <f t="shared" si="4"/>
        <v>1.0935960591133007</v>
      </c>
      <c r="V24" s="6">
        <v>31</v>
      </c>
      <c r="W24" s="144">
        <f t="shared" si="5"/>
        <v>0.91625615763546808</v>
      </c>
      <c r="X24" s="6">
        <v>32</v>
      </c>
      <c r="Y24" s="144">
        <f t="shared" si="6"/>
        <v>0.94581280788177358</v>
      </c>
      <c r="Z24" s="6">
        <v>31</v>
      </c>
      <c r="AA24" s="144">
        <f t="shared" si="7"/>
        <v>0.91625615763546808</v>
      </c>
      <c r="AB24" s="6">
        <v>49</v>
      </c>
      <c r="AC24" s="146">
        <f t="shared" si="8"/>
        <v>1.4482758620689657</v>
      </c>
      <c r="AE24" s="147">
        <v>1</v>
      </c>
      <c r="AF24" s="107">
        <f t="shared" si="9"/>
        <v>2.9556650246305424E-2</v>
      </c>
      <c r="AH24" s="72">
        <f>cálculos2!O24</f>
        <v>7</v>
      </c>
      <c r="AI24" s="150">
        <f t="shared" si="14"/>
        <v>0.70000000000000007</v>
      </c>
      <c r="AJ24" s="72">
        <f>cálculos2!P24</f>
        <v>3</v>
      </c>
      <c r="AK24" s="149">
        <f t="shared" si="15"/>
        <v>0.75</v>
      </c>
      <c r="AM24" s="150">
        <v>1</v>
      </c>
      <c r="AN24" s="6">
        <f>COUNTIF($AI$3:$AI$80,"&gt;=1,0")</f>
        <v>10</v>
      </c>
    </row>
    <row r="25" spans="1:40">
      <c r="A25" s="88" t="s">
        <v>40</v>
      </c>
      <c r="B25" s="88" t="s">
        <v>70</v>
      </c>
      <c r="C25" s="91">
        <v>249.66666666666666</v>
      </c>
      <c r="D25" s="6">
        <v>242</v>
      </c>
      <c r="E25" s="142">
        <f t="shared" si="10"/>
        <v>0.96929238985313759</v>
      </c>
      <c r="F25" s="6">
        <v>213</v>
      </c>
      <c r="G25" s="142">
        <f t="shared" si="11"/>
        <v>0.85313751668891857</v>
      </c>
      <c r="H25" s="6">
        <v>188</v>
      </c>
      <c r="I25" s="142">
        <f t="shared" si="12"/>
        <v>0.75300400534045397</v>
      </c>
      <c r="J25" s="6">
        <v>251</v>
      </c>
      <c r="K25" s="142">
        <f t="shared" si="13"/>
        <v>1.0053404539385848</v>
      </c>
      <c r="L25" s="6">
        <v>234</v>
      </c>
      <c r="M25" s="143">
        <f t="shared" si="0"/>
        <v>0.93724966622162886</v>
      </c>
      <c r="N25" s="6">
        <v>216</v>
      </c>
      <c r="O25" s="143">
        <f t="shared" si="1"/>
        <v>0.86515353805073436</v>
      </c>
      <c r="P25" s="6">
        <v>218</v>
      </c>
      <c r="Q25" s="143">
        <f t="shared" si="2"/>
        <v>0.87316421895861152</v>
      </c>
      <c r="R25" s="6">
        <v>223</v>
      </c>
      <c r="S25" s="143">
        <f t="shared" si="3"/>
        <v>0.89319092122830446</v>
      </c>
      <c r="T25" s="6">
        <v>208</v>
      </c>
      <c r="U25" s="143">
        <f t="shared" si="4"/>
        <v>0.83311081441922563</v>
      </c>
      <c r="V25" s="6">
        <v>235</v>
      </c>
      <c r="W25" s="144">
        <f t="shared" si="5"/>
        <v>0.9412550066755675</v>
      </c>
      <c r="X25" s="6">
        <v>238</v>
      </c>
      <c r="Y25" s="144">
        <f t="shared" si="6"/>
        <v>0.95327102803738317</v>
      </c>
      <c r="Z25" s="6">
        <v>227</v>
      </c>
      <c r="AA25" s="144">
        <f t="shared" si="7"/>
        <v>0.90921228304405877</v>
      </c>
      <c r="AB25" s="6">
        <v>237</v>
      </c>
      <c r="AC25" s="146">
        <f t="shared" si="8"/>
        <v>0.94926568758344465</v>
      </c>
      <c r="AE25" s="147">
        <v>8</v>
      </c>
      <c r="AF25" s="107">
        <f t="shared" si="9"/>
        <v>3.2042723631508681E-2</v>
      </c>
      <c r="AH25" s="72">
        <f>cálculos2!O25</f>
        <v>3</v>
      </c>
      <c r="AI25" s="150">
        <f t="shared" si="14"/>
        <v>0.30000000000000004</v>
      </c>
      <c r="AJ25" s="72">
        <f>cálculos2!P25</f>
        <v>1</v>
      </c>
      <c r="AK25" s="149">
        <f t="shared" si="15"/>
        <v>0.25</v>
      </c>
    </row>
    <row r="26" spans="1:40">
      <c r="A26" s="88" t="s">
        <v>49</v>
      </c>
      <c r="B26" s="88" t="s">
        <v>71</v>
      </c>
      <c r="C26" s="91">
        <v>54.833333333333329</v>
      </c>
      <c r="D26" s="6">
        <v>38</v>
      </c>
      <c r="E26" s="142">
        <f t="shared" si="10"/>
        <v>0.69300911854103353</v>
      </c>
      <c r="F26" s="6">
        <v>13</v>
      </c>
      <c r="G26" s="142">
        <f t="shared" si="11"/>
        <v>0.23708206686930094</v>
      </c>
      <c r="H26" s="6">
        <v>8</v>
      </c>
      <c r="I26" s="142">
        <f t="shared" si="12"/>
        <v>0.14589665653495443</v>
      </c>
      <c r="J26" s="6">
        <v>38</v>
      </c>
      <c r="K26" s="142">
        <f t="shared" si="13"/>
        <v>0.69300911854103353</v>
      </c>
      <c r="L26" s="6">
        <v>41</v>
      </c>
      <c r="M26" s="143">
        <f t="shared" si="0"/>
        <v>0.74772036474164139</v>
      </c>
      <c r="N26" s="6">
        <v>40</v>
      </c>
      <c r="O26" s="143">
        <f t="shared" si="1"/>
        <v>0.72948328267477214</v>
      </c>
      <c r="P26" s="6">
        <v>41</v>
      </c>
      <c r="Q26" s="143">
        <f t="shared" si="2"/>
        <v>0.74772036474164139</v>
      </c>
      <c r="R26" s="6">
        <v>43</v>
      </c>
      <c r="S26" s="143">
        <f t="shared" si="3"/>
        <v>0.78419452887537999</v>
      </c>
      <c r="T26" s="6">
        <v>45</v>
      </c>
      <c r="U26" s="143">
        <f t="shared" si="4"/>
        <v>0.8206686930091186</v>
      </c>
      <c r="V26" s="6">
        <v>56</v>
      </c>
      <c r="W26" s="144">
        <f t="shared" si="5"/>
        <v>1.021276595744681</v>
      </c>
      <c r="X26" s="6">
        <v>63</v>
      </c>
      <c r="Y26" s="144">
        <f t="shared" si="6"/>
        <v>1.1489361702127661</v>
      </c>
      <c r="Z26" s="6">
        <v>58</v>
      </c>
      <c r="AA26" s="144">
        <f t="shared" si="7"/>
        <v>1.0577507598784195</v>
      </c>
      <c r="AB26" s="6">
        <v>44</v>
      </c>
      <c r="AC26" s="146">
        <f t="shared" si="8"/>
        <v>0.80243161094224935</v>
      </c>
      <c r="AE26" s="147">
        <v>5</v>
      </c>
      <c r="AF26" s="107">
        <f t="shared" si="9"/>
        <v>9.1185410334346517E-2</v>
      </c>
      <c r="AH26" s="72">
        <f>cálculos2!O26</f>
        <v>3</v>
      </c>
      <c r="AI26" s="150">
        <f t="shared" si="14"/>
        <v>0.30000000000000004</v>
      </c>
      <c r="AJ26" s="72">
        <f>cálculos2!P26</f>
        <v>1</v>
      </c>
      <c r="AK26" s="149">
        <f t="shared" si="15"/>
        <v>0.25</v>
      </c>
    </row>
    <row r="27" spans="1:40">
      <c r="A27" s="88" t="s">
        <v>43</v>
      </c>
      <c r="B27" s="88" t="s">
        <v>72</v>
      </c>
      <c r="C27" s="91">
        <v>152.83333333333331</v>
      </c>
      <c r="D27" s="6">
        <v>157</v>
      </c>
      <c r="E27" s="142">
        <f t="shared" si="10"/>
        <v>1.0272628135223556</v>
      </c>
      <c r="F27" s="6">
        <v>91</v>
      </c>
      <c r="G27" s="142">
        <f t="shared" si="11"/>
        <v>0.59541984732824438</v>
      </c>
      <c r="H27" s="6">
        <v>80</v>
      </c>
      <c r="I27" s="142">
        <f t="shared" si="12"/>
        <v>0.52344601962922577</v>
      </c>
      <c r="J27" s="6">
        <v>159</v>
      </c>
      <c r="K27" s="142">
        <f t="shared" si="13"/>
        <v>1.0403489640130863</v>
      </c>
      <c r="L27" s="6">
        <v>135</v>
      </c>
      <c r="M27" s="143">
        <f t="shared" si="0"/>
        <v>0.88331515812431849</v>
      </c>
      <c r="N27" s="6">
        <v>124</v>
      </c>
      <c r="O27" s="143">
        <f t="shared" si="1"/>
        <v>0.81134133042529999</v>
      </c>
      <c r="P27" s="6">
        <v>127</v>
      </c>
      <c r="Q27" s="143">
        <f t="shared" si="2"/>
        <v>0.83097055616139592</v>
      </c>
      <c r="R27" s="6">
        <v>125</v>
      </c>
      <c r="S27" s="143">
        <f t="shared" si="3"/>
        <v>0.81788440567066534</v>
      </c>
      <c r="T27" s="6">
        <v>123</v>
      </c>
      <c r="U27" s="143">
        <f t="shared" si="4"/>
        <v>0.80479825517993464</v>
      </c>
      <c r="V27" s="6">
        <v>163</v>
      </c>
      <c r="W27" s="144">
        <f t="shared" si="5"/>
        <v>1.0665212649945475</v>
      </c>
      <c r="X27" s="6">
        <v>160</v>
      </c>
      <c r="Y27" s="144">
        <f t="shared" si="6"/>
        <v>1.0468920392584515</v>
      </c>
      <c r="Z27" s="6">
        <v>151</v>
      </c>
      <c r="AA27" s="144">
        <f t="shared" si="7"/>
        <v>0.98800436205016373</v>
      </c>
      <c r="AB27" s="6">
        <v>138</v>
      </c>
      <c r="AC27" s="146">
        <f t="shared" si="8"/>
        <v>0.90294438386041453</v>
      </c>
      <c r="AE27" s="147">
        <v>2</v>
      </c>
      <c r="AF27" s="107">
        <f t="shared" si="9"/>
        <v>1.3086150490730645E-2</v>
      </c>
      <c r="AH27" s="72">
        <f>cálculos2!O27</f>
        <v>5</v>
      </c>
      <c r="AI27" s="150">
        <f t="shared" si="14"/>
        <v>0.5</v>
      </c>
      <c r="AJ27" s="72">
        <f>cálculos2!P27</f>
        <v>1</v>
      </c>
      <c r="AK27" s="149">
        <f t="shared" si="15"/>
        <v>0.25</v>
      </c>
    </row>
    <row r="28" spans="1:40">
      <c r="A28" s="88" t="s">
        <v>40</v>
      </c>
      <c r="B28" s="88" t="s">
        <v>73</v>
      </c>
      <c r="C28" s="91">
        <v>130.66666666666669</v>
      </c>
      <c r="D28" s="6">
        <v>143</v>
      </c>
      <c r="E28" s="142">
        <f t="shared" si="10"/>
        <v>1.0943877551020407</v>
      </c>
      <c r="F28" s="6">
        <v>123</v>
      </c>
      <c r="G28" s="142">
        <f t="shared" si="11"/>
        <v>0.94132653061224481</v>
      </c>
      <c r="H28" s="6">
        <v>87</v>
      </c>
      <c r="I28" s="142">
        <f t="shared" si="12"/>
        <v>0.66581632653061218</v>
      </c>
      <c r="J28" s="6">
        <v>140</v>
      </c>
      <c r="K28" s="142">
        <f t="shared" si="13"/>
        <v>1.0714285714285712</v>
      </c>
      <c r="L28" s="6">
        <v>113</v>
      </c>
      <c r="M28" s="143">
        <f t="shared" si="0"/>
        <v>0.86479591836734682</v>
      </c>
      <c r="N28" s="6">
        <v>112</v>
      </c>
      <c r="O28" s="143">
        <f t="shared" si="1"/>
        <v>0.85714285714285698</v>
      </c>
      <c r="P28" s="6">
        <v>113</v>
      </c>
      <c r="Q28" s="143">
        <f t="shared" si="2"/>
        <v>0.86479591836734682</v>
      </c>
      <c r="R28" s="6">
        <v>112</v>
      </c>
      <c r="S28" s="143">
        <f t="shared" si="3"/>
        <v>0.85714285714285698</v>
      </c>
      <c r="T28" s="6">
        <v>102</v>
      </c>
      <c r="U28" s="143">
        <f t="shared" si="4"/>
        <v>0.78061224489795911</v>
      </c>
      <c r="V28" s="6">
        <v>140</v>
      </c>
      <c r="W28" s="144">
        <f t="shared" si="5"/>
        <v>1.0714285714285712</v>
      </c>
      <c r="X28" s="6">
        <v>138</v>
      </c>
      <c r="Y28" s="144">
        <f t="shared" si="6"/>
        <v>1.0561224489795917</v>
      </c>
      <c r="Z28" s="6">
        <v>134</v>
      </c>
      <c r="AA28" s="144">
        <f t="shared" si="7"/>
        <v>1.0255102040816324</v>
      </c>
      <c r="AB28" s="6">
        <v>119</v>
      </c>
      <c r="AC28" s="146">
        <f t="shared" si="8"/>
        <v>0.91071428571428559</v>
      </c>
      <c r="AE28" s="147">
        <v>4</v>
      </c>
      <c r="AF28" s="107">
        <f t="shared" si="9"/>
        <v>3.0612244897959179E-2</v>
      </c>
      <c r="AH28" s="72">
        <f>cálculos2!O28</f>
        <v>5</v>
      </c>
      <c r="AI28" s="150">
        <f t="shared" si="14"/>
        <v>0.5</v>
      </c>
      <c r="AJ28" s="72">
        <f>cálculos2!P28</f>
        <v>1</v>
      </c>
      <c r="AK28" s="149">
        <f t="shared" si="15"/>
        <v>0.25</v>
      </c>
    </row>
    <row r="29" spans="1:40">
      <c r="A29" s="88" t="s">
        <v>47</v>
      </c>
      <c r="B29" s="88" t="s">
        <v>74</v>
      </c>
      <c r="C29" s="91">
        <v>68.25</v>
      </c>
      <c r="D29" s="6">
        <v>82</v>
      </c>
      <c r="E29" s="142">
        <f t="shared" si="10"/>
        <v>1.2014652014652014</v>
      </c>
      <c r="F29" s="6">
        <v>48</v>
      </c>
      <c r="G29" s="142">
        <f t="shared" si="11"/>
        <v>0.70329670329670335</v>
      </c>
      <c r="H29" s="6">
        <v>39</v>
      </c>
      <c r="I29" s="142">
        <f t="shared" si="12"/>
        <v>0.5714285714285714</v>
      </c>
      <c r="J29" s="6">
        <v>88</v>
      </c>
      <c r="K29" s="142">
        <f t="shared" si="13"/>
        <v>1.2893772893772895</v>
      </c>
      <c r="L29" s="6">
        <v>95</v>
      </c>
      <c r="M29" s="143">
        <f t="shared" si="0"/>
        <v>1.3919413919413919</v>
      </c>
      <c r="N29" s="6">
        <v>86</v>
      </c>
      <c r="O29" s="143">
        <f t="shared" si="1"/>
        <v>1.26007326007326</v>
      </c>
      <c r="P29" s="6">
        <v>87</v>
      </c>
      <c r="Q29" s="143">
        <f t="shared" si="2"/>
        <v>1.2747252747252746</v>
      </c>
      <c r="R29" s="6">
        <v>88</v>
      </c>
      <c r="S29" s="143">
        <f t="shared" si="3"/>
        <v>1.2893772893772895</v>
      </c>
      <c r="T29" s="6">
        <v>75</v>
      </c>
      <c r="U29" s="143">
        <f t="shared" si="4"/>
        <v>1.098901098901099</v>
      </c>
      <c r="V29" s="6">
        <v>55</v>
      </c>
      <c r="W29" s="144">
        <f t="shared" si="5"/>
        <v>0.80586080586080588</v>
      </c>
      <c r="X29" s="6">
        <v>68</v>
      </c>
      <c r="Y29" s="144">
        <f t="shared" si="6"/>
        <v>0.99633699633699635</v>
      </c>
      <c r="Z29" s="6">
        <v>56</v>
      </c>
      <c r="AA29" s="144">
        <f t="shared" si="7"/>
        <v>0.82051282051282048</v>
      </c>
      <c r="AB29" s="6">
        <v>96</v>
      </c>
      <c r="AC29" s="146">
        <f t="shared" si="8"/>
        <v>1.4065934065934067</v>
      </c>
      <c r="AE29" s="147">
        <v>0</v>
      </c>
      <c r="AF29" s="107">
        <f t="shared" si="9"/>
        <v>0</v>
      </c>
      <c r="AH29" s="72">
        <f>cálculos2!O29</f>
        <v>8</v>
      </c>
      <c r="AI29" s="150">
        <f t="shared" si="14"/>
        <v>0.8</v>
      </c>
      <c r="AJ29" s="72">
        <f>cálculos2!P29</f>
        <v>4</v>
      </c>
      <c r="AK29" s="149">
        <f t="shared" si="15"/>
        <v>1</v>
      </c>
    </row>
    <row r="30" spans="1:40">
      <c r="A30" s="88" t="s">
        <v>49</v>
      </c>
      <c r="B30" s="88" t="s">
        <v>75</v>
      </c>
      <c r="C30" s="91">
        <v>233.33333333333334</v>
      </c>
      <c r="D30" s="6">
        <v>205</v>
      </c>
      <c r="E30" s="142">
        <f t="shared" si="10"/>
        <v>0.87857142857142856</v>
      </c>
      <c r="F30" s="6">
        <v>62</v>
      </c>
      <c r="G30" s="142">
        <f t="shared" si="11"/>
        <v>0.26571428571428568</v>
      </c>
      <c r="H30" s="6">
        <v>33</v>
      </c>
      <c r="I30" s="142">
        <f t="shared" si="12"/>
        <v>0.14142857142857143</v>
      </c>
      <c r="J30" s="6">
        <v>211</v>
      </c>
      <c r="K30" s="142">
        <f t="shared" si="13"/>
        <v>0.90428571428571425</v>
      </c>
      <c r="L30" s="6">
        <v>224</v>
      </c>
      <c r="M30" s="143">
        <f t="shared" si="0"/>
        <v>0.96</v>
      </c>
      <c r="N30" s="6">
        <v>223</v>
      </c>
      <c r="O30" s="143">
        <f t="shared" si="1"/>
        <v>0.95571428571428563</v>
      </c>
      <c r="P30" s="6">
        <v>222</v>
      </c>
      <c r="Q30" s="143">
        <f t="shared" si="2"/>
        <v>0.9514285714285714</v>
      </c>
      <c r="R30" s="6">
        <v>220</v>
      </c>
      <c r="S30" s="143">
        <f t="shared" si="3"/>
        <v>0.94285714285714284</v>
      </c>
      <c r="T30" s="6">
        <v>185</v>
      </c>
      <c r="U30" s="143">
        <f t="shared" si="4"/>
        <v>0.79285714285714282</v>
      </c>
      <c r="V30" s="6">
        <v>175</v>
      </c>
      <c r="W30" s="144">
        <f t="shared" si="5"/>
        <v>0.75</v>
      </c>
      <c r="X30" s="6">
        <v>210</v>
      </c>
      <c r="Y30" s="144">
        <f t="shared" si="6"/>
        <v>0.89999999999999991</v>
      </c>
      <c r="Z30" s="6">
        <v>196</v>
      </c>
      <c r="AA30" s="144">
        <f t="shared" si="7"/>
        <v>0.84</v>
      </c>
      <c r="AB30" s="6">
        <v>224</v>
      </c>
      <c r="AC30" s="146">
        <f t="shared" si="8"/>
        <v>0.96</v>
      </c>
      <c r="AE30" s="147">
        <v>1</v>
      </c>
      <c r="AF30" s="107">
        <f t="shared" si="9"/>
        <v>4.2857142857142859E-3</v>
      </c>
      <c r="AH30" s="72">
        <f>cálculos2!O30</f>
        <v>5</v>
      </c>
      <c r="AI30" s="150">
        <f t="shared" si="14"/>
        <v>0.5</v>
      </c>
      <c r="AJ30" s="72">
        <f>cálculos2!P30</f>
        <v>3</v>
      </c>
      <c r="AK30" s="149">
        <f t="shared" si="15"/>
        <v>0.75</v>
      </c>
    </row>
    <row r="31" spans="1:40">
      <c r="A31" s="88" t="s">
        <v>40</v>
      </c>
      <c r="B31" s="88" t="s">
        <v>76</v>
      </c>
      <c r="C31" s="91">
        <v>998.66666666666663</v>
      </c>
      <c r="D31" s="6">
        <v>950</v>
      </c>
      <c r="E31" s="142">
        <f t="shared" si="10"/>
        <v>0.95126835781041397</v>
      </c>
      <c r="F31" s="6">
        <v>849</v>
      </c>
      <c r="G31" s="142">
        <f t="shared" si="11"/>
        <v>0.8501335113484646</v>
      </c>
      <c r="H31" s="6">
        <v>752</v>
      </c>
      <c r="I31" s="142">
        <f t="shared" si="12"/>
        <v>0.75300400534045397</v>
      </c>
      <c r="J31" s="6">
        <v>970</v>
      </c>
      <c r="K31" s="142">
        <f t="shared" si="13"/>
        <v>0.9712950600801068</v>
      </c>
      <c r="L31" s="6">
        <v>911</v>
      </c>
      <c r="M31" s="143">
        <f t="shared" si="0"/>
        <v>0.91221628838451274</v>
      </c>
      <c r="N31" s="6">
        <v>862</v>
      </c>
      <c r="O31" s="143">
        <f t="shared" si="1"/>
        <v>0.86315086782376504</v>
      </c>
      <c r="P31" s="6">
        <v>872</v>
      </c>
      <c r="Q31" s="143">
        <f t="shared" si="2"/>
        <v>0.87316421895861152</v>
      </c>
      <c r="R31" s="6">
        <v>873</v>
      </c>
      <c r="S31" s="143">
        <f t="shared" si="3"/>
        <v>0.87416555407209617</v>
      </c>
      <c r="T31" s="6">
        <v>653</v>
      </c>
      <c r="U31" s="143">
        <f t="shared" si="4"/>
        <v>0.65387182910547403</v>
      </c>
      <c r="V31" s="6">
        <v>788</v>
      </c>
      <c r="W31" s="144">
        <f t="shared" si="5"/>
        <v>0.78905206942590123</v>
      </c>
      <c r="X31" s="6">
        <v>906</v>
      </c>
      <c r="Y31" s="144">
        <f t="shared" si="6"/>
        <v>0.90720961281708945</v>
      </c>
      <c r="Z31" s="6">
        <v>709</v>
      </c>
      <c r="AA31" s="144">
        <f t="shared" si="7"/>
        <v>0.70994659546061423</v>
      </c>
      <c r="AB31" s="6">
        <v>942</v>
      </c>
      <c r="AC31" s="146">
        <f t="shared" si="8"/>
        <v>0.9432576769025367</v>
      </c>
      <c r="AE31" s="147">
        <v>12</v>
      </c>
      <c r="AF31" s="107">
        <f t="shared" si="9"/>
        <v>1.2016021361815754E-2</v>
      </c>
      <c r="AH31" s="72">
        <f>cálculos2!O31</f>
        <v>2</v>
      </c>
      <c r="AI31" s="150">
        <f t="shared" si="14"/>
        <v>0.2</v>
      </c>
      <c r="AJ31" s="72">
        <f>cálculos2!P31</f>
        <v>0</v>
      </c>
      <c r="AK31" s="149">
        <f t="shared" si="15"/>
        <v>0</v>
      </c>
    </row>
    <row r="32" spans="1:40">
      <c r="A32" s="88" t="s">
        <v>40</v>
      </c>
      <c r="B32" s="88" t="s">
        <v>77</v>
      </c>
      <c r="C32" s="91">
        <v>221.66666666666669</v>
      </c>
      <c r="D32" s="6">
        <v>210</v>
      </c>
      <c r="E32" s="142">
        <f t="shared" si="10"/>
        <v>0.94736842105263153</v>
      </c>
      <c r="F32" s="6">
        <v>49</v>
      </c>
      <c r="G32" s="142">
        <f t="shared" si="11"/>
        <v>0.22105263157894736</v>
      </c>
      <c r="H32" s="6">
        <v>39</v>
      </c>
      <c r="I32" s="142">
        <f t="shared" si="12"/>
        <v>0.17593984962406015</v>
      </c>
      <c r="J32" s="6">
        <v>209</v>
      </c>
      <c r="K32" s="142">
        <f t="shared" si="13"/>
        <v>0.94285714285714273</v>
      </c>
      <c r="L32" s="6">
        <v>209</v>
      </c>
      <c r="M32" s="143">
        <f t="shared" si="0"/>
        <v>0.94285714285714273</v>
      </c>
      <c r="N32" s="6">
        <v>222</v>
      </c>
      <c r="O32" s="143">
        <f t="shared" si="1"/>
        <v>1.0015037593984961</v>
      </c>
      <c r="P32" s="6">
        <v>223</v>
      </c>
      <c r="Q32" s="143">
        <f t="shared" si="2"/>
        <v>1.0060150375939849</v>
      </c>
      <c r="R32" s="6">
        <v>222</v>
      </c>
      <c r="S32" s="143">
        <f t="shared" si="3"/>
        <v>1.0015037593984961</v>
      </c>
      <c r="T32" s="6">
        <v>205</v>
      </c>
      <c r="U32" s="143">
        <f t="shared" si="4"/>
        <v>0.92481203007518786</v>
      </c>
      <c r="V32" s="6">
        <v>196</v>
      </c>
      <c r="W32" s="144">
        <f t="shared" si="5"/>
        <v>0.88421052631578945</v>
      </c>
      <c r="X32" s="6">
        <v>220</v>
      </c>
      <c r="Y32" s="144">
        <f t="shared" si="6"/>
        <v>0.99248120300751874</v>
      </c>
      <c r="Z32" s="6">
        <v>230</v>
      </c>
      <c r="AA32" s="144">
        <f t="shared" si="7"/>
        <v>1.0375939849624058</v>
      </c>
      <c r="AB32" s="6">
        <v>206</v>
      </c>
      <c r="AC32" s="146">
        <f t="shared" si="8"/>
        <v>0.92932330827067666</v>
      </c>
      <c r="AE32" s="147">
        <v>0</v>
      </c>
      <c r="AF32" s="107">
        <f t="shared" si="9"/>
        <v>0</v>
      </c>
      <c r="AH32" s="72">
        <f>cálculos2!O32</f>
        <v>7</v>
      </c>
      <c r="AI32" s="150">
        <f t="shared" si="14"/>
        <v>0.70000000000000007</v>
      </c>
      <c r="AJ32" s="72">
        <f>cálculos2!P32</f>
        <v>3</v>
      </c>
      <c r="AK32" s="149">
        <f t="shared" si="15"/>
        <v>0.75</v>
      </c>
    </row>
    <row r="33" spans="1:37">
      <c r="A33" s="88" t="s">
        <v>40</v>
      </c>
      <c r="B33" s="88" t="s">
        <v>78</v>
      </c>
      <c r="C33" s="91">
        <v>91.583333333333343</v>
      </c>
      <c r="D33" s="6">
        <v>36</v>
      </c>
      <c r="E33" s="142">
        <f t="shared" si="10"/>
        <v>0.39308462238398539</v>
      </c>
      <c r="F33" s="6">
        <v>14</v>
      </c>
      <c r="G33" s="142">
        <f t="shared" si="11"/>
        <v>0.15286624203821655</v>
      </c>
      <c r="H33" s="6">
        <v>10</v>
      </c>
      <c r="I33" s="142">
        <f t="shared" si="12"/>
        <v>0.10919017288444038</v>
      </c>
      <c r="J33" s="6">
        <v>34</v>
      </c>
      <c r="K33" s="142">
        <f t="shared" si="13"/>
        <v>0.37124658780709735</v>
      </c>
      <c r="L33" s="6">
        <v>65</v>
      </c>
      <c r="M33" s="143">
        <f t="shared" si="0"/>
        <v>0.70973612374886252</v>
      </c>
      <c r="N33" s="6">
        <v>60</v>
      </c>
      <c r="O33" s="143">
        <f t="shared" si="1"/>
        <v>0.6551410373066423</v>
      </c>
      <c r="P33" s="6">
        <v>62</v>
      </c>
      <c r="Q33" s="143">
        <f t="shared" si="2"/>
        <v>0.67697907188353046</v>
      </c>
      <c r="R33" s="6">
        <v>61</v>
      </c>
      <c r="S33" s="143">
        <f t="shared" si="3"/>
        <v>0.66606005459508633</v>
      </c>
      <c r="T33" s="6">
        <v>61</v>
      </c>
      <c r="U33" s="143">
        <f t="shared" si="4"/>
        <v>0.66606005459508633</v>
      </c>
      <c r="V33" s="6">
        <v>80</v>
      </c>
      <c r="W33" s="144">
        <f t="shared" si="5"/>
        <v>0.87352138307552307</v>
      </c>
      <c r="X33" s="6">
        <v>73</v>
      </c>
      <c r="Y33" s="144">
        <f t="shared" si="6"/>
        <v>0.79708826205641481</v>
      </c>
      <c r="Z33" s="6">
        <v>82</v>
      </c>
      <c r="AA33" s="144">
        <f t="shared" si="7"/>
        <v>0.89535941765241123</v>
      </c>
      <c r="AB33" s="6">
        <v>65</v>
      </c>
      <c r="AC33" s="146">
        <f t="shared" si="8"/>
        <v>0.70973612374886252</v>
      </c>
      <c r="AE33" s="147">
        <v>0</v>
      </c>
      <c r="AF33" s="107">
        <f t="shared" si="9"/>
        <v>0</v>
      </c>
      <c r="AH33" s="72">
        <f>cálculos2!O33</f>
        <v>0</v>
      </c>
      <c r="AI33" s="150">
        <f t="shared" si="14"/>
        <v>0</v>
      </c>
      <c r="AJ33" s="72">
        <f>cálculos2!P33</f>
        <v>0</v>
      </c>
      <c r="AK33" s="149">
        <f t="shared" si="15"/>
        <v>0</v>
      </c>
    </row>
    <row r="34" spans="1:37">
      <c r="A34" s="88" t="s">
        <v>49</v>
      </c>
      <c r="B34" s="88" t="s">
        <v>79</v>
      </c>
      <c r="C34" s="91">
        <v>86.916666666666657</v>
      </c>
      <c r="D34" s="6">
        <v>87</v>
      </c>
      <c r="E34" s="142">
        <f t="shared" si="10"/>
        <v>1.0009587727708533</v>
      </c>
      <c r="F34" s="6">
        <v>24</v>
      </c>
      <c r="G34" s="142">
        <f t="shared" si="11"/>
        <v>0.27612655800575264</v>
      </c>
      <c r="H34" s="6">
        <v>15</v>
      </c>
      <c r="I34" s="142">
        <f t="shared" si="12"/>
        <v>0.17257909875359542</v>
      </c>
      <c r="J34" s="6">
        <v>95</v>
      </c>
      <c r="K34" s="142">
        <f t="shared" si="13"/>
        <v>1.0930009587727709</v>
      </c>
      <c r="L34" s="6">
        <v>72</v>
      </c>
      <c r="M34" s="143">
        <f t="shared" si="0"/>
        <v>0.82837967401725798</v>
      </c>
      <c r="N34" s="6">
        <v>77</v>
      </c>
      <c r="O34" s="143">
        <f t="shared" si="1"/>
        <v>0.88590604026845643</v>
      </c>
      <c r="P34" s="6">
        <v>73</v>
      </c>
      <c r="Q34" s="143">
        <f t="shared" si="2"/>
        <v>0.83988494726749774</v>
      </c>
      <c r="R34" s="6">
        <v>73</v>
      </c>
      <c r="S34" s="143">
        <f t="shared" si="3"/>
        <v>0.83988494726749774</v>
      </c>
      <c r="T34" s="6">
        <v>72</v>
      </c>
      <c r="U34" s="143">
        <f t="shared" si="4"/>
        <v>0.82837967401725798</v>
      </c>
      <c r="V34" s="6">
        <v>96</v>
      </c>
      <c r="W34" s="144">
        <f t="shared" si="5"/>
        <v>1.1045062320230106</v>
      </c>
      <c r="X34" s="6">
        <v>99</v>
      </c>
      <c r="Y34" s="144">
        <f t="shared" si="6"/>
        <v>1.1390220517737297</v>
      </c>
      <c r="Z34" s="6">
        <v>96</v>
      </c>
      <c r="AA34" s="144">
        <f t="shared" si="7"/>
        <v>1.1045062320230106</v>
      </c>
      <c r="AB34" s="6">
        <v>77</v>
      </c>
      <c r="AC34" s="146">
        <f t="shared" si="8"/>
        <v>0.88590604026845643</v>
      </c>
      <c r="AE34" s="147">
        <v>2</v>
      </c>
      <c r="AF34" s="107">
        <f t="shared" si="9"/>
        <v>2.301054650047939E-2</v>
      </c>
      <c r="AH34" s="72">
        <f>cálculos2!O34</f>
        <v>4</v>
      </c>
      <c r="AI34" s="150">
        <f t="shared" si="14"/>
        <v>0.4</v>
      </c>
      <c r="AJ34" s="72">
        <f>cálculos2!P34</f>
        <v>1</v>
      </c>
      <c r="AK34" s="149">
        <f t="shared" si="15"/>
        <v>0.25</v>
      </c>
    </row>
    <row r="35" spans="1:37">
      <c r="A35" s="88" t="s">
        <v>49</v>
      </c>
      <c r="B35" s="88" t="s">
        <v>80</v>
      </c>
      <c r="C35" s="91">
        <v>70.583333333333343</v>
      </c>
      <c r="D35" s="6">
        <v>66</v>
      </c>
      <c r="E35" s="142">
        <f t="shared" si="10"/>
        <v>0.93506493506493493</v>
      </c>
      <c r="F35" s="6">
        <v>48</v>
      </c>
      <c r="G35" s="142">
        <f t="shared" si="11"/>
        <v>0.68004722550177088</v>
      </c>
      <c r="H35" s="6">
        <v>38</v>
      </c>
      <c r="I35" s="142">
        <f t="shared" si="12"/>
        <v>0.53837072018890197</v>
      </c>
      <c r="J35" s="6">
        <v>69</v>
      </c>
      <c r="K35" s="142">
        <f t="shared" si="13"/>
        <v>0.97756788665879557</v>
      </c>
      <c r="L35" s="6">
        <v>72</v>
      </c>
      <c r="M35" s="143">
        <f t="shared" ref="M35:M66" si="16">L35/C35</f>
        <v>1.0200708382526562</v>
      </c>
      <c r="N35" s="6">
        <v>73</v>
      </c>
      <c r="O35" s="143">
        <f t="shared" ref="O35:O66" si="17">N35/C35</f>
        <v>1.0342384887839431</v>
      </c>
      <c r="P35" s="6">
        <v>75</v>
      </c>
      <c r="Q35" s="143">
        <f t="shared" ref="Q35:Q66" si="18">P35/C35</f>
        <v>1.0625737898465171</v>
      </c>
      <c r="R35" s="6">
        <v>75</v>
      </c>
      <c r="S35" s="143">
        <f t="shared" ref="S35:S66" si="19">R35/C35</f>
        <v>1.0625737898465171</v>
      </c>
      <c r="T35" s="6">
        <v>70</v>
      </c>
      <c r="U35" s="143">
        <f t="shared" ref="U35:U66" si="20">T35/C35</f>
        <v>0.99173553719008256</v>
      </c>
      <c r="V35" s="6">
        <v>80</v>
      </c>
      <c r="W35" s="144">
        <f t="shared" ref="W35:W66" si="21">V35/C35</f>
        <v>1.1334120425029515</v>
      </c>
      <c r="X35" s="6">
        <v>77</v>
      </c>
      <c r="Y35" s="144">
        <f t="shared" ref="Y35:Y66" si="22">X35/C35</f>
        <v>1.0909090909090908</v>
      </c>
      <c r="Z35" s="6">
        <v>75</v>
      </c>
      <c r="AA35" s="144">
        <f t="shared" ref="AA35:AA66" si="23">Z35/C35</f>
        <v>1.0625737898465171</v>
      </c>
      <c r="AB35" s="6">
        <v>74</v>
      </c>
      <c r="AC35" s="146">
        <f t="shared" ref="AC35:AC66" si="24">AB35/C35</f>
        <v>1.0484061393152302</v>
      </c>
      <c r="AE35" s="147">
        <v>3</v>
      </c>
      <c r="AF35" s="107">
        <f t="shared" ref="AF35:AF66" si="25">AE35/C35</f>
        <v>4.250295159386068E-2</v>
      </c>
      <c r="AH35" s="72">
        <f>cálculos2!O35</f>
        <v>10</v>
      </c>
      <c r="AI35" s="150">
        <f t="shared" si="14"/>
        <v>1</v>
      </c>
      <c r="AJ35" s="72">
        <f>cálculos2!P35</f>
        <v>4</v>
      </c>
      <c r="AK35" s="149">
        <f t="shared" si="15"/>
        <v>1</v>
      </c>
    </row>
    <row r="36" spans="1:37">
      <c r="A36" s="88" t="s">
        <v>49</v>
      </c>
      <c r="B36" s="88" t="s">
        <v>81</v>
      </c>
      <c r="C36" s="91">
        <v>105.58333333333334</v>
      </c>
      <c r="D36" s="6">
        <v>70</v>
      </c>
      <c r="E36" s="142">
        <f t="shared" si="10"/>
        <v>0.66298342541436461</v>
      </c>
      <c r="F36" s="6">
        <v>25</v>
      </c>
      <c r="G36" s="142">
        <f t="shared" si="11"/>
        <v>0.23677979479084449</v>
      </c>
      <c r="H36" s="6">
        <v>17</v>
      </c>
      <c r="I36" s="142">
        <f t="shared" si="12"/>
        <v>0.16101026045777425</v>
      </c>
      <c r="J36" s="6">
        <v>81</v>
      </c>
      <c r="K36" s="142">
        <f t="shared" si="13"/>
        <v>0.76716653512233612</v>
      </c>
      <c r="L36" s="6">
        <v>105</v>
      </c>
      <c r="M36" s="143">
        <f t="shared" si="16"/>
        <v>0.99447513812154686</v>
      </c>
      <c r="N36" s="6">
        <v>124</v>
      </c>
      <c r="O36" s="143">
        <f t="shared" si="17"/>
        <v>1.1744277821625886</v>
      </c>
      <c r="P36" s="6">
        <v>128</v>
      </c>
      <c r="Q36" s="143">
        <f t="shared" si="18"/>
        <v>1.2123125493291238</v>
      </c>
      <c r="R36" s="6">
        <v>128</v>
      </c>
      <c r="S36" s="143">
        <f t="shared" si="19"/>
        <v>1.2123125493291238</v>
      </c>
      <c r="T36" s="6">
        <v>129</v>
      </c>
      <c r="U36" s="143">
        <f t="shared" si="20"/>
        <v>1.2217837411207575</v>
      </c>
      <c r="V36" s="6">
        <v>93</v>
      </c>
      <c r="W36" s="144">
        <f t="shared" si="21"/>
        <v>0.88082083662194155</v>
      </c>
      <c r="X36" s="6">
        <v>110</v>
      </c>
      <c r="Y36" s="144">
        <f t="shared" si="22"/>
        <v>1.0418310970797158</v>
      </c>
      <c r="Z36" s="6">
        <v>103</v>
      </c>
      <c r="AA36" s="144">
        <f t="shared" si="23"/>
        <v>0.97553275453827937</v>
      </c>
      <c r="AB36" s="6">
        <v>110</v>
      </c>
      <c r="AC36" s="146">
        <f t="shared" si="24"/>
        <v>1.0418310970797158</v>
      </c>
      <c r="AE36" s="147">
        <v>1</v>
      </c>
      <c r="AF36" s="107">
        <f t="shared" si="25"/>
        <v>9.4711917916337797E-3</v>
      </c>
      <c r="AH36" s="72">
        <f>cálculos2!O36</f>
        <v>8</v>
      </c>
      <c r="AI36" s="150">
        <f t="shared" si="14"/>
        <v>0.8</v>
      </c>
      <c r="AJ36" s="72">
        <f>cálculos2!P36</f>
        <v>4</v>
      </c>
      <c r="AK36" s="149">
        <f t="shared" si="15"/>
        <v>1</v>
      </c>
    </row>
    <row r="37" spans="1:37">
      <c r="A37" s="88" t="s">
        <v>40</v>
      </c>
      <c r="B37" s="88" t="s">
        <v>82</v>
      </c>
      <c r="C37" s="91">
        <v>78.166666666666657</v>
      </c>
      <c r="D37" s="6">
        <v>69</v>
      </c>
      <c r="E37" s="142">
        <f t="shared" si="10"/>
        <v>0.8827292110874202</v>
      </c>
      <c r="F37" s="6">
        <v>57</v>
      </c>
      <c r="G37" s="142">
        <f t="shared" si="11"/>
        <v>0.7292110874200427</v>
      </c>
      <c r="H37" s="6">
        <v>38</v>
      </c>
      <c r="I37" s="142">
        <f t="shared" si="12"/>
        <v>0.48614072494669514</v>
      </c>
      <c r="J37" s="6">
        <v>69</v>
      </c>
      <c r="K37" s="142">
        <f t="shared" si="13"/>
        <v>0.8827292110874202</v>
      </c>
      <c r="L37" s="6">
        <v>79</v>
      </c>
      <c r="M37" s="143">
        <f t="shared" si="16"/>
        <v>1.0106609808102347</v>
      </c>
      <c r="N37" s="6">
        <v>60</v>
      </c>
      <c r="O37" s="143">
        <f t="shared" si="17"/>
        <v>0.76759061833688713</v>
      </c>
      <c r="P37" s="6">
        <v>60</v>
      </c>
      <c r="Q37" s="143">
        <f t="shared" si="18"/>
        <v>0.76759061833688713</v>
      </c>
      <c r="R37" s="6">
        <v>60</v>
      </c>
      <c r="S37" s="143">
        <f t="shared" si="19"/>
        <v>0.76759061833688713</v>
      </c>
      <c r="T37" s="6">
        <v>65</v>
      </c>
      <c r="U37" s="143">
        <f t="shared" si="20"/>
        <v>0.83155650319829433</v>
      </c>
      <c r="V37" s="6">
        <v>70</v>
      </c>
      <c r="W37" s="144">
        <f t="shared" si="21"/>
        <v>0.89552238805970164</v>
      </c>
      <c r="X37" s="6">
        <v>71</v>
      </c>
      <c r="Y37" s="144">
        <f t="shared" si="22"/>
        <v>0.90831556503198307</v>
      </c>
      <c r="Z37" s="6">
        <v>71</v>
      </c>
      <c r="AA37" s="144">
        <f t="shared" si="23"/>
        <v>0.90831556503198307</v>
      </c>
      <c r="AB37" s="6">
        <v>80</v>
      </c>
      <c r="AC37" s="146">
        <f t="shared" si="24"/>
        <v>1.023454157782516</v>
      </c>
      <c r="AE37" s="147">
        <v>0</v>
      </c>
      <c r="AF37" s="107">
        <f t="shared" si="25"/>
        <v>0</v>
      </c>
      <c r="AH37" s="72">
        <f>cálculos2!O37</f>
        <v>2</v>
      </c>
      <c r="AI37" s="150">
        <f t="shared" si="14"/>
        <v>0.2</v>
      </c>
      <c r="AJ37" s="72">
        <f>cálculos2!P37</f>
        <v>1</v>
      </c>
      <c r="AK37" s="149">
        <f t="shared" si="15"/>
        <v>0.25</v>
      </c>
    </row>
    <row r="38" spans="1:37">
      <c r="A38" s="88" t="s">
        <v>49</v>
      </c>
      <c r="B38" s="88" t="s">
        <v>83</v>
      </c>
      <c r="C38" s="91">
        <v>298.08333333333337</v>
      </c>
      <c r="D38" s="6">
        <v>283</v>
      </c>
      <c r="E38" s="142">
        <f t="shared" si="10"/>
        <v>0.94939893765725458</v>
      </c>
      <c r="F38" s="6">
        <v>251</v>
      </c>
      <c r="G38" s="142">
        <f t="shared" si="11"/>
        <v>0.8420464076041374</v>
      </c>
      <c r="H38" s="6">
        <v>200</v>
      </c>
      <c r="I38" s="142">
        <f t="shared" si="12"/>
        <v>0.67095331283198201</v>
      </c>
      <c r="J38" s="6">
        <v>290</v>
      </c>
      <c r="K38" s="142">
        <f t="shared" si="13"/>
        <v>0.97288230360637395</v>
      </c>
      <c r="L38" s="6">
        <v>292</v>
      </c>
      <c r="M38" s="143">
        <f t="shared" si="16"/>
        <v>0.97959183673469374</v>
      </c>
      <c r="N38" s="6">
        <v>303</v>
      </c>
      <c r="O38" s="143">
        <f t="shared" si="17"/>
        <v>1.0164942689404528</v>
      </c>
      <c r="P38" s="6">
        <v>303</v>
      </c>
      <c r="Q38" s="143">
        <f t="shared" si="18"/>
        <v>1.0164942689404528</v>
      </c>
      <c r="R38" s="6">
        <v>304</v>
      </c>
      <c r="S38" s="143">
        <f t="shared" si="19"/>
        <v>1.0198490355046126</v>
      </c>
      <c r="T38" s="6">
        <v>205</v>
      </c>
      <c r="U38" s="143">
        <f t="shared" si="20"/>
        <v>0.68772714565278159</v>
      </c>
      <c r="V38" s="6">
        <v>279</v>
      </c>
      <c r="W38" s="144">
        <f t="shared" si="21"/>
        <v>0.93597987140061489</v>
      </c>
      <c r="X38" s="6">
        <v>301</v>
      </c>
      <c r="Y38" s="144">
        <f t="shared" si="22"/>
        <v>1.009784735812133</v>
      </c>
      <c r="Z38" s="6">
        <v>262</v>
      </c>
      <c r="AA38" s="144">
        <f t="shared" si="23"/>
        <v>0.87894883980989646</v>
      </c>
      <c r="AB38" s="6">
        <v>320</v>
      </c>
      <c r="AC38" s="146">
        <f t="shared" si="24"/>
        <v>1.0735253005311713</v>
      </c>
      <c r="AE38" s="147">
        <v>0</v>
      </c>
      <c r="AF38" s="107">
        <f t="shared" si="25"/>
        <v>0</v>
      </c>
      <c r="AH38" s="72">
        <f>cálculos2!O38</f>
        <v>7</v>
      </c>
      <c r="AI38" s="150">
        <f t="shared" si="14"/>
        <v>0.70000000000000007</v>
      </c>
      <c r="AJ38" s="72">
        <f>cálculos2!P38</f>
        <v>4</v>
      </c>
      <c r="AK38" s="149">
        <f t="shared" si="15"/>
        <v>1</v>
      </c>
    </row>
    <row r="39" spans="1:37">
      <c r="A39" s="88" t="s">
        <v>40</v>
      </c>
      <c r="B39" s="88" t="s">
        <v>84</v>
      </c>
      <c r="C39" s="91">
        <v>79.333333333333343</v>
      </c>
      <c r="D39" s="6">
        <v>76</v>
      </c>
      <c r="E39" s="142">
        <f t="shared" si="10"/>
        <v>0.95798319327731085</v>
      </c>
      <c r="F39" s="6">
        <v>65</v>
      </c>
      <c r="G39" s="142">
        <f t="shared" si="11"/>
        <v>0.81932773109243684</v>
      </c>
      <c r="H39" s="6">
        <v>50</v>
      </c>
      <c r="I39" s="142">
        <f t="shared" si="12"/>
        <v>0.630252100840336</v>
      </c>
      <c r="J39" s="6">
        <v>75</v>
      </c>
      <c r="K39" s="142">
        <f t="shared" si="13"/>
        <v>0.94537815126050406</v>
      </c>
      <c r="L39" s="6">
        <v>92</v>
      </c>
      <c r="M39" s="143">
        <f t="shared" si="16"/>
        <v>1.1596638655462184</v>
      </c>
      <c r="N39" s="6">
        <v>78</v>
      </c>
      <c r="O39" s="143">
        <f t="shared" si="17"/>
        <v>0.98319327731092421</v>
      </c>
      <c r="P39" s="6">
        <v>75</v>
      </c>
      <c r="Q39" s="143">
        <f t="shared" si="18"/>
        <v>0.94537815126050406</v>
      </c>
      <c r="R39" s="6">
        <v>74</v>
      </c>
      <c r="S39" s="143">
        <f t="shared" si="19"/>
        <v>0.93277310924369738</v>
      </c>
      <c r="T39" s="6">
        <v>72</v>
      </c>
      <c r="U39" s="143">
        <f t="shared" si="20"/>
        <v>0.90756302521008392</v>
      </c>
      <c r="V39" s="6">
        <v>69</v>
      </c>
      <c r="W39" s="144">
        <f t="shared" si="21"/>
        <v>0.86974789915966377</v>
      </c>
      <c r="X39" s="6">
        <v>81</v>
      </c>
      <c r="Y39" s="144">
        <f t="shared" si="22"/>
        <v>1.0210084033613445</v>
      </c>
      <c r="Z39" s="6">
        <v>65</v>
      </c>
      <c r="AA39" s="144">
        <f t="shared" si="23"/>
        <v>0.81932773109243684</v>
      </c>
      <c r="AB39" s="6">
        <v>89</v>
      </c>
      <c r="AC39" s="146">
        <f t="shared" si="24"/>
        <v>1.1218487394957981</v>
      </c>
      <c r="AE39" s="147">
        <v>0</v>
      </c>
      <c r="AF39" s="107">
        <f t="shared" si="25"/>
        <v>0</v>
      </c>
      <c r="AH39" s="72">
        <f>cálculos2!O39</f>
        <v>5</v>
      </c>
      <c r="AI39" s="150">
        <f t="shared" si="14"/>
        <v>0.5</v>
      </c>
      <c r="AJ39" s="72">
        <f>cálculos2!P39</f>
        <v>3</v>
      </c>
      <c r="AK39" s="149">
        <f t="shared" si="15"/>
        <v>0.75</v>
      </c>
    </row>
    <row r="40" spans="1:37">
      <c r="A40" s="88" t="s">
        <v>49</v>
      </c>
      <c r="B40" s="88" t="s">
        <v>85</v>
      </c>
      <c r="C40" s="91">
        <v>249.66666666666666</v>
      </c>
      <c r="D40" s="6">
        <v>152</v>
      </c>
      <c r="E40" s="142">
        <f t="shared" si="10"/>
        <v>0.60881174899866486</v>
      </c>
      <c r="F40" s="6">
        <v>32</v>
      </c>
      <c r="G40" s="142">
        <f t="shared" si="11"/>
        <v>0.12817089452603472</v>
      </c>
      <c r="H40" s="6">
        <v>19</v>
      </c>
      <c r="I40" s="142">
        <f t="shared" si="12"/>
        <v>7.6101468624833107E-2</v>
      </c>
      <c r="J40" s="6">
        <v>161</v>
      </c>
      <c r="K40" s="142">
        <f t="shared" si="13"/>
        <v>0.64485981308411222</v>
      </c>
      <c r="L40" s="6">
        <v>170</v>
      </c>
      <c r="M40" s="143">
        <f t="shared" si="16"/>
        <v>0.68090787716955947</v>
      </c>
      <c r="N40" s="6">
        <v>169</v>
      </c>
      <c r="O40" s="143">
        <f t="shared" si="17"/>
        <v>0.67690253671562084</v>
      </c>
      <c r="P40" s="6">
        <v>172</v>
      </c>
      <c r="Q40" s="143">
        <f t="shared" si="18"/>
        <v>0.68891855807743663</v>
      </c>
      <c r="R40" s="6">
        <v>172</v>
      </c>
      <c r="S40" s="143">
        <f t="shared" si="19"/>
        <v>0.68891855807743663</v>
      </c>
      <c r="T40" s="6">
        <v>201</v>
      </c>
      <c r="U40" s="143">
        <f t="shared" si="20"/>
        <v>0.80507343124165553</v>
      </c>
      <c r="V40" s="6">
        <v>210</v>
      </c>
      <c r="W40" s="144">
        <f t="shared" si="21"/>
        <v>0.84112149532710279</v>
      </c>
      <c r="X40" s="6">
        <v>217</v>
      </c>
      <c r="Y40" s="144">
        <f t="shared" si="22"/>
        <v>0.86915887850467288</v>
      </c>
      <c r="Z40" s="6">
        <v>222</v>
      </c>
      <c r="AA40" s="144">
        <f t="shared" si="23"/>
        <v>0.88918558077436582</v>
      </c>
      <c r="AB40" s="6">
        <v>173</v>
      </c>
      <c r="AC40" s="146">
        <f t="shared" si="24"/>
        <v>0.69292389853137515</v>
      </c>
      <c r="AE40" s="147">
        <v>0</v>
      </c>
      <c r="AF40" s="107">
        <f t="shared" si="25"/>
        <v>0</v>
      </c>
      <c r="AH40" s="72">
        <f>cálculos2!O40</f>
        <v>0</v>
      </c>
      <c r="AI40" s="150">
        <f t="shared" si="14"/>
        <v>0</v>
      </c>
      <c r="AJ40" s="72">
        <f>cálculos2!P40</f>
        <v>0</v>
      </c>
      <c r="AK40" s="149">
        <f t="shared" si="15"/>
        <v>0</v>
      </c>
    </row>
    <row r="41" spans="1:37">
      <c r="A41" s="88" t="s">
        <v>43</v>
      </c>
      <c r="B41" s="88" t="s">
        <v>86</v>
      </c>
      <c r="C41" s="91">
        <v>269.5</v>
      </c>
      <c r="D41" s="6">
        <v>282</v>
      </c>
      <c r="E41" s="142">
        <f t="shared" si="10"/>
        <v>1.0463821892393321</v>
      </c>
      <c r="F41" s="6">
        <v>260</v>
      </c>
      <c r="G41" s="142">
        <f t="shared" si="11"/>
        <v>0.96474953617810766</v>
      </c>
      <c r="H41" s="6">
        <v>250</v>
      </c>
      <c r="I41" s="142">
        <f t="shared" si="12"/>
        <v>0.92764378478664189</v>
      </c>
      <c r="J41" s="6">
        <v>281</v>
      </c>
      <c r="K41" s="142">
        <f t="shared" si="13"/>
        <v>1.0426716141001855</v>
      </c>
      <c r="L41" s="6">
        <v>279</v>
      </c>
      <c r="M41" s="143">
        <f t="shared" si="16"/>
        <v>1.0352504638218925</v>
      </c>
      <c r="N41" s="6">
        <v>263</v>
      </c>
      <c r="O41" s="143">
        <f t="shared" si="17"/>
        <v>0.97588126159554733</v>
      </c>
      <c r="P41" s="6">
        <v>268</v>
      </c>
      <c r="Q41" s="143">
        <f t="shared" si="18"/>
        <v>0.99443413729128016</v>
      </c>
      <c r="R41" s="6">
        <v>269</v>
      </c>
      <c r="S41" s="143">
        <f t="shared" si="19"/>
        <v>0.99814471243042668</v>
      </c>
      <c r="T41" s="6">
        <v>207</v>
      </c>
      <c r="U41" s="143">
        <f t="shared" si="20"/>
        <v>0.76808905380333947</v>
      </c>
      <c r="V41" s="6">
        <v>255</v>
      </c>
      <c r="W41" s="144">
        <f t="shared" si="21"/>
        <v>0.94619666048237472</v>
      </c>
      <c r="X41" s="6">
        <v>267</v>
      </c>
      <c r="Y41" s="144">
        <f t="shared" si="22"/>
        <v>0.99072356215213353</v>
      </c>
      <c r="Z41" s="6">
        <v>227</v>
      </c>
      <c r="AA41" s="144">
        <f t="shared" si="23"/>
        <v>0.8423005565862709</v>
      </c>
      <c r="AB41" s="6">
        <v>289</v>
      </c>
      <c r="AC41" s="146">
        <f t="shared" si="24"/>
        <v>1.0723562152133581</v>
      </c>
      <c r="AE41" s="147">
        <v>2</v>
      </c>
      <c r="AF41" s="107">
        <f t="shared" si="25"/>
        <v>7.4211502782931356E-3</v>
      </c>
      <c r="AH41" s="72">
        <f>cálculos2!O41</f>
        <v>7</v>
      </c>
      <c r="AI41" s="150">
        <f t="shared" si="14"/>
        <v>0.70000000000000007</v>
      </c>
      <c r="AJ41" s="72">
        <f>cálculos2!P41</f>
        <v>4</v>
      </c>
      <c r="AK41" s="149">
        <f t="shared" si="15"/>
        <v>1</v>
      </c>
    </row>
    <row r="42" spans="1:37">
      <c r="A42" s="88" t="s">
        <v>49</v>
      </c>
      <c r="B42" s="88" t="s">
        <v>87</v>
      </c>
      <c r="C42" s="91">
        <v>79.333333333333343</v>
      </c>
      <c r="D42" s="6">
        <v>87</v>
      </c>
      <c r="E42" s="142">
        <f t="shared" si="10"/>
        <v>1.0966386554621848</v>
      </c>
      <c r="F42" s="6">
        <v>69</v>
      </c>
      <c r="G42" s="142">
        <f t="shared" si="11"/>
        <v>0.86974789915966377</v>
      </c>
      <c r="H42" s="6">
        <v>33</v>
      </c>
      <c r="I42" s="142">
        <f t="shared" si="12"/>
        <v>0.41596638655462181</v>
      </c>
      <c r="J42" s="6">
        <v>87</v>
      </c>
      <c r="K42" s="142">
        <f t="shared" si="13"/>
        <v>1.0966386554621848</v>
      </c>
      <c r="L42" s="6">
        <v>75</v>
      </c>
      <c r="M42" s="143">
        <f t="shared" si="16"/>
        <v>0.94537815126050406</v>
      </c>
      <c r="N42" s="6">
        <v>65</v>
      </c>
      <c r="O42" s="143">
        <f t="shared" si="17"/>
        <v>0.81932773109243684</v>
      </c>
      <c r="P42" s="6">
        <v>65</v>
      </c>
      <c r="Q42" s="143">
        <f t="shared" si="18"/>
        <v>0.81932773109243684</v>
      </c>
      <c r="R42" s="6">
        <v>64</v>
      </c>
      <c r="S42" s="143">
        <f t="shared" si="19"/>
        <v>0.80672268907563016</v>
      </c>
      <c r="T42" s="6">
        <v>51</v>
      </c>
      <c r="U42" s="143">
        <f t="shared" si="20"/>
        <v>0.64285714285714279</v>
      </c>
      <c r="V42" s="6">
        <v>75</v>
      </c>
      <c r="W42" s="144">
        <f t="shared" si="21"/>
        <v>0.94537815126050406</v>
      </c>
      <c r="X42" s="6">
        <v>74</v>
      </c>
      <c r="Y42" s="144">
        <f t="shared" si="22"/>
        <v>0.93277310924369738</v>
      </c>
      <c r="Z42" s="6">
        <v>77</v>
      </c>
      <c r="AA42" s="144">
        <f t="shared" si="23"/>
        <v>0.97058823529411753</v>
      </c>
      <c r="AB42" s="6">
        <v>85</v>
      </c>
      <c r="AC42" s="146">
        <f t="shared" si="24"/>
        <v>1.0714285714285714</v>
      </c>
      <c r="AE42" s="147">
        <v>3</v>
      </c>
      <c r="AF42" s="107">
        <f t="shared" si="25"/>
        <v>3.7815126050420166E-2</v>
      </c>
      <c r="AH42" s="72">
        <f>cálculos2!O42</f>
        <v>3</v>
      </c>
      <c r="AI42" s="150">
        <f t="shared" si="14"/>
        <v>0.30000000000000004</v>
      </c>
      <c r="AJ42" s="72">
        <f>cálculos2!P42</f>
        <v>0</v>
      </c>
      <c r="AK42" s="149">
        <f t="shared" si="15"/>
        <v>0</v>
      </c>
    </row>
    <row r="43" spans="1:37">
      <c r="A43" s="88" t="s">
        <v>40</v>
      </c>
      <c r="B43" s="88" t="s">
        <v>88</v>
      </c>
      <c r="C43" s="91">
        <v>92.166666666666657</v>
      </c>
      <c r="D43" s="6">
        <v>58</v>
      </c>
      <c r="E43" s="142">
        <f t="shared" si="10"/>
        <v>0.62929475587703443</v>
      </c>
      <c r="F43" s="6">
        <v>20</v>
      </c>
      <c r="G43" s="142">
        <f t="shared" si="11"/>
        <v>0.21699819168173601</v>
      </c>
      <c r="H43" s="6">
        <v>14</v>
      </c>
      <c r="I43" s="142">
        <f t="shared" si="12"/>
        <v>0.15189873417721519</v>
      </c>
      <c r="J43" s="6">
        <v>58</v>
      </c>
      <c r="K43" s="142">
        <f t="shared" si="13"/>
        <v>0.62929475587703443</v>
      </c>
      <c r="L43" s="6">
        <v>66</v>
      </c>
      <c r="M43" s="143">
        <f t="shared" si="16"/>
        <v>0.71609403254972881</v>
      </c>
      <c r="N43" s="6">
        <v>66</v>
      </c>
      <c r="O43" s="143">
        <f t="shared" si="17"/>
        <v>0.71609403254972881</v>
      </c>
      <c r="P43" s="6">
        <v>66</v>
      </c>
      <c r="Q43" s="143">
        <f t="shared" si="18"/>
        <v>0.71609403254972881</v>
      </c>
      <c r="R43" s="6">
        <v>66</v>
      </c>
      <c r="S43" s="143">
        <f t="shared" si="19"/>
        <v>0.71609403254972881</v>
      </c>
      <c r="T43" s="6">
        <v>76</v>
      </c>
      <c r="U43" s="143">
        <f t="shared" si="20"/>
        <v>0.82459312839059684</v>
      </c>
      <c r="V43" s="6">
        <v>71</v>
      </c>
      <c r="W43" s="144">
        <f t="shared" si="21"/>
        <v>0.77034358047016283</v>
      </c>
      <c r="X43" s="6">
        <v>79</v>
      </c>
      <c r="Y43" s="144">
        <f t="shared" si="22"/>
        <v>0.85714285714285721</v>
      </c>
      <c r="Z43" s="6">
        <v>67</v>
      </c>
      <c r="AA43" s="144">
        <f t="shared" si="23"/>
        <v>0.72694394213381563</v>
      </c>
      <c r="AB43" s="6">
        <v>75</v>
      </c>
      <c r="AC43" s="146">
        <f t="shared" si="24"/>
        <v>0.81374321880651002</v>
      </c>
      <c r="AE43" s="147">
        <v>0</v>
      </c>
      <c r="AF43" s="107">
        <f t="shared" si="25"/>
        <v>0</v>
      </c>
      <c r="AH43" s="72">
        <f>cálculos2!O43</f>
        <v>0</v>
      </c>
      <c r="AI43" s="150">
        <f t="shared" si="14"/>
        <v>0</v>
      </c>
      <c r="AJ43" s="72">
        <f>cálculos2!P43</f>
        <v>0</v>
      </c>
      <c r="AK43" s="149">
        <f t="shared" si="15"/>
        <v>0</v>
      </c>
    </row>
    <row r="44" spans="1:37">
      <c r="A44" s="88" t="s">
        <v>40</v>
      </c>
      <c r="B44" s="88" t="s">
        <v>89</v>
      </c>
      <c r="C44" s="91">
        <v>56.583333333333336</v>
      </c>
      <c r="D44" s="6">
        <v>52</v>
      </c>
      <c r="E44" s="142">
        <f t="shared" si="10"/>
        <v>0.91899852724594988</v>
      </c>
      <c r="F44" s="6">
        <v>49</v>
      </c>
      <c r="G44" s="142">
        <f t="shared" si="11"/>
        <v>0.86597938144329889</v>
      </c>
      <c r="H44" s="6">
        <v>34</v>
      </c>
      <c r="I44" s="142">
        <f t="shared" si="12"/>
        <v>0.60088365243004416</v>
      </c>
      <c r="J44" s="6">
        <v>56</v>
      </c>
      <c r="K44" s="142">
        <f t="shared" si="13"/>
        <v>0.98969072164948446</v>
      </c>
      <c r="L44" s="6">
        <v>67</v>
      </c>
      <c r="M44" s="143">
        <f t="shared" si="16"/>
        <v>1.1840942562592047</v>
      </c>
      <c r="N44" s="6">
        <v>68</v>
      </c>
      <c r="O44" s="143">
        <f t="shared" si="17"/>
        <v>1.2017673048600883</v>
      </c>
      <c r="P44" s="6">
        <v>68</v>
      </c>
      <c r="Q44" s="143">
        <f t="shared" si="18"/>
        <v>1.2017673048600883</v>
      </c>
      <c r="R44" s="6">
        <v>68</v>
      </c>
      <c r="S44" s="143">
        <f t="shared" si="19"/>
        <v>1.2017673048600883</v>
      </c>
      <c r="T44" s="6">
        <v>64</v>
      </c>
      <c r="U44" s="143">
        <f t="shared" si="20"/>
        <v>1.1310751104565537</v>
      </c>
      <c r="V44" s="6">
        <v>74</v>
      </c>
      <c r="W44" s="144">
        <f t="shared" si="21"/>
        <v>1.3078055964653903</v>
      </c>
      <c r="X44" s="6">
        <v>77</v>
      </c>
      <c r="Y44" s="144">
        <f t="shared" si="22"/>
        <v>1.3608247422680413</v>
      </c>
      <c r="Z44" s="6">
        <v>75</v>
      </c>
      <c r="AA44" s="144">
        <f t="shared" si="23"/>
        <v>1.3254786450662739</v>
      </c>
      <c r="AB44" s="6">
        <v>67</v>
      </c>
      <c r="AC44" s="146">
        <f t="shared" si="24"/>
        <v>1.1840942562592047</v>
      </c>
      <c r="AE44" s="147">
        <v>5</v>
      </c>
      <c r="AF44" s="107">
        <f t="shared" si="25"/>
        <v>8.8365243004418254E-2</v>
      </c>
      <c r="AH44" s="72">
        <f>cálculos2!O44</f>
        <v>10</v>
      </c>
      <c r="AI44" s="150">
        <f t="shared" si="14"/>
        <v>1</v>
      </c>
      <c r="AJ44" s="72">
        <f>cálculos2!P44</f>
        <v>4</v>
      </c>
      <c r="AK44" s="149">
        <f t="shared" si="15"/>
        <v>1</v>
      </c>
    </row>
    <row r="45" spans="1:37">
      <c r="A45" s="88" t="s">
        <v>47</v>
      </c>
      <c r="B45" s="88" t="s">
        <v>90</v>
      </c>
      <c r="C45" s="91">
        <v>1533</v>
      </c>
      <c r="D45" s="6">
        <v>1661</v>
      </c>
      <c r="E45" s="142">
        <f t="shared" si="10"/>
        <v>1.0834964122635355</v>
      </c>
      <c r="F45" s="6">
        <v>1308</v>
      </c>
      <c r="G45" s="142">
        <f t="shared" si="11"/>
        <v>0.85322896281800387</v>
      </c>
      <c r="H45" s="6">
        <v>1086</v>
      </c>
      <c r="I45" s="142">
        <f t="shared" si="12"/>
        <v>0.7084148727984344</v>
      </c>
      <c r="J45" s="6">
        <v>1658</v>
      </c>
      <c r="K45" s="142">
        <f t="shared" si="13"/>
        <v>1.081539465101109</v>
      </c>
      <c r="L45" s="6">
        <v>1428</v>
      </c>
      <c r="M45" s="143">
        <f t="shared" si="16"/>
        <v>0.93150684931506844</v>
      </c>
      <c r="N45" s="6">
        <v>1360</v>
      </c>
      <c r="O45" s="143">
        <f t="shared" si="17"/>
        <v>0.88714938030006518</v>
      </c>
      <c r="P45" s="6">
        <v>1380</v>
      </c>
      <c r="Q45" s="143">
        <f t="shared" si="18"/>
        <v>0.90019569471624261</v>
      </c>
      <c r="R45" s="6">
        <v>1405</v>
      </c>
      <c r="S45" s="143">
        <f t="shared" si="19"/>
        <v>0.91650358773646445</v>
      </c>
      <c r="T45" s="6">
        <v>1079</v>
      </c>
      <c r="U45" s="143">
        <f t="shared" si="20"/>
        <v>0.70384866275277236</v>
      </c>
      <c r="V45" s="6">
        <v>1299</v>
      </c>
      <c r="W45" s="144">
        <f t="shared" si="21"/>
        <v>0.84735812133072408</v>
      </c>
      <c r="X45" s="6">
        <v>1382</v>
      </c>
      <c r="Y45" s="144">
        <f t="shared" si="22"/>
        <v>0.90150032615786035</v>
      </c>
      <c r="Z45" s="6">
        <v>1337</v>
      </c>
      <c r="AA45" s="144">
        <f t="shared" si="23"/>
        <v>0.87214611872146119</v>
      </c>
      <c r="AB45" s="6">
        <v>1509</v>
      </c>
      <c r="AC45" s="146">
        <f t="shared" si="24"/>
        <v>0.98434442270058709</v>
      </c>
      <c r="AE45" s="147">
        <v>7</v>
      </c>
      <c r="AF45" s="107">
        <f t="shared" si="25"/>
        <v>4.5662100456621002E-3</v>
      </c>
      <c r="AH45" s="72">
        <f>cálculos2!O45</f>
        <v>2</v>
      </c>
      <c r="AI45" s="150">
        <f t="shared" si="14"/>
        <v>0.2</v>
      </c>
      <c r="AJ45" s="72">
        <f>cálculos2!P45</f>
        <v>0</v>
      </c>
      <c r="AK45" s="149">
        <f t="shared" si="15"/>
        <v>0</v>
      </c>
    </row>
    <row r="46" spans="1:37">
      <c r="A46" s="88" t="s">
        <v>47</v>
      </c>
      <c r="B46" s="88" t="s">
        <v>91</v>
      </c>
      <c r="C46" s="91">
        <v>80.5</v>
      </c>
      <c r="D46" s="6">
        <v>108</v>
      </c>
      <c r="E46" s="142">
        <f t="shared" si="10"/>
        <v>1.3416149068322982</v>
      </c>
      <c r="F46" s="6">
        <v>70</v>
      </c>
      <c r="G46" s="142">
        <f t="shared" si="11"/>
        <v>0.86956521739130432</v>
      </c>
      <c r="H46" s="6">
        <v>54</v>
      </c>
      <c r="I46" s="142">
        <f t="shared" si="12"/>
        <v>0.67080745341614911</v>
      </c>
      <c r="J46" s="6">
        <v>105</v>
      </c>
      <c r="K46" s="142">
        <f t="shared" si="13"/>
        <v>1.3043478260869565</v>
      </c>
      <c r="L46" s="6">
        <v>95</v>
      </c>
      <c r="M46" s="143">
        <f t="shared" si="16"/>
        <v>1.1801242236024845</v>
      </c>
      <c r="N46" s="6">
        <v>78</v>
      </c>
      <c r="O46" s="143">
        <f t="shared" si="17"/>
        <v>0.96894409937888204</v>
      </c>
      <c r="P46" s="6">
        <v>79</v>
      </c>
      <c r="Q46" s="143">
        <f t="shared" si="18"/>
        <v>0.98136645962732916</v>
      </c>
      <c r="R46" s="6">
        <v>80</v>
      </c>
      <c r="S46" s="143">
        <f t="shared" si="19"/>
        <v>0.99378881987577639</v>
      </c>
      <c r="T46" s="6">
        <v>76</v>
      </c>
      <c r="U46" s="143">
        <f t="shared" si="20"/>
        <v>0.94409937888198758</v>
      </c>
      <c r="V46" s="6">
        <v>65</v>
      </c>
      <c r="W46" s="144">
        <f t="shared" si="21"/>
        <v>0.80745341614906829</v>
      </c>
      <c r="X46" s="6">
        <v>68</v>
      </c>
      <c r="Y46" s="144">
        <f t="shared" si="22"/>
        <v>0.84472049689440998</v>
      </c>
      <c r="Z46" s="6">
        <v>65</v>
      </c>
      <c r="AA46" s="144">
        <f t="shared" si="23"/>
        <v>0.80745341614906829</v>
      </c>
      <c r="AB46" s="6">
        <v>95</v>
      </c>
      <c r="AC46" s="146">
        <f t="shared" si="24"/>
        <v>1.1801242236024845</v>
      </c>
      <c r="AE46" s="147">
        <v>1</v>
      </c>
      <c r="AF46" s="107">
        <f t="shared" si="25"/>
        <v>1.2422360248447204E-2</v>
      </c>
      <c r="AH46" s="72">
        <f>cálculos2!O46</f>
        <v>6</v>
      </c>
      <c r="AI46" s="150">
        <f t="shared" si="14"/>
        <v>0.60000000000000009</v>
      </c>
      <c r="AJ46" s="72">
        <f>cálculos2!P46</f>
        <v>3</v>
      </c>
      <c r="AK46" s="149">
        <f t="shared" si="15"/>
        <v>0.75</v>
      </c>
    </row>
    <row r="47" spans="1:37">
      <c r="A47" s="88" t="s">
        <v>49</v>
      </c>
      <c r="B47" s="88" t="s">
        <v>92</v>
      </c>
      <c r="C47" s="91">
        <v>331.91666666666663</v>
      </c>
      <c r="D47" s="6">
        <v>293</v>
      </c>
      <c r="E47" s="142">
        <f t="shared" si="10"/>
        <v>0.88275169470248571</v>
      </c>
      <c r="F47" s="6">
        <v>256</v>
      </c>
      <c r="G47" s="142">
        <f t="shared" si="11"/>
        <v>0.77127793120763255</v>
      </c>
      <c r="H47" s="6">
        <v>205</v>
      </c>
      <c r="I47" s="142">
        <f t="shared" si="12"/>
        <v>0.61762490584986196</v>
      </c>
      <c r="J47" s="6">
        <v>319</v>
      </c>
      <c r="K47" s="142">
        <f t="shared" si="13"/>
        <v>0.96108460959076081</v>
      </c>
      <c r="L47" s="6">
        <v>316</v>
      </c>
      <c r="M47" s="143">
        <f t="shared" si="16"/>
        <v>0.95204619633442145</v>
      </c>
      <c r="N47" s="6">
        <v>320</v>
      </c>
      <c r="O47" s="143">
        <f t="shared" si="17"/>
        <v>0.96409741400954063</v>
      </c>
      <c r="P47" s="6">
        <v>321</v>
      </c>
      <c r="Q47" s="143">
        <f t="shared" si="18"/>
        <v>0.96711021842832046</v>
      </c>
      <c r="R47" s="6">
        <v>315</v>
      </c>
      <c r="S47" s="143">
        <f t="shared" si="19"/>
        <v>0.94903339191564162</v>
      </c>
      <c r="T47" s="6">
        <v>188</v>
      </c>
      <c r="U47" s="143">
        <f t="shared" si="20"/>
        <v>0.56640723073060517</v>
      </c>
      <c r="V47" s="6">
        <v>308</v>
      </c>
      <c r="W47" s="144">
        <f t="shared" si="21"/>
        <v>0.92794376098418285</v>
      </c>
      <c r="X47" s="6">
        <v>289</v>
      </c>
      <c r="Y47" s="144">
        <f t="shared" si="22"/>
        <v>0.87070047702736642</v>
      </c>
      <c r="Z47" s="6">
        <v>291</v>
      </c>
      <c r="AA47" s="144">
        <f t="shared" si="23"/>
        <v>0.87672608586492606</v>
      </c>
      <c r="AB47" s="6">
        <v>327</v>
      </c>
      <c r="AC47" s="146">
        <f t="shared" si="24"/>
        <v>0.9851870449409994</v>
      </c>
      <c r="AE47" s="147">
        <v>0</v>
      </c>
      <c r="AF47" s="107">
        <f t="shared" si="25"/>
        <v>0</v>
      </c>
      <c r="AH47" s="72">
        <f>cálculos2!O47</f>
        <v>5</v>
      </c>
      <c r="AI47" s="150">
        <f t="shared" si="14"/>
        <v>0.5</v>
      </c>
      <c r="AJ47" s="72">
        <f>cálculos2!P47</f>
        <v>3</v>
      </c>
      <c r="AK47" s="149">
        <f t="shared" si="15"/>
        <v>0.75</v>
      </c>
    </row>
    <row r="48" spans="1:37">
      <c r="A48" s="88" t="s">
        <v>40</v>
      </c>
      <c r="B48" s="88" t="s">
        <v>93</v>
      </c>
      <c r="C48" s="91">
        <v>114.91666666666667</v>
      </c>
      <c r="D48" s="6">
        <v>97</v>
      </c>
      <c r="E48" s="142">
        <f t="shared" si="10"/>
        <v>0.8440899202320522</v>
      </c>
      <c r="F48" s="6">
        <v>76</v>
      </c>
      <c r="G48" s="142">
        <f t="shared" si="11"/>
        <v>0.66134880348078318</v>
      </c>
      <c r="H48" s="6">
        <v>58</v>
      </c>
      <c r="I48" s="142">
        <f t="shared" si="12"/>
        <v>0.50471356055112393</v>
      </c>
      <c r="J48" s="6">
        <v>93</v>
      </c>
      <c r="K48" s="142">
        <f t="shared" si="13"/>
        <v>0.80928208846990568</v>
      </c>
      <c r="L48" s="6">
        <v>115</v>
      </c>
      <c r="M48" s="143">
        <f t="shared" si="16"/>
        <v>1.0007251631617113</v>
      </c>
      <c r="N48" s="6">
        <v>102</v>
      </c>
      <c r="O48" s="143">
        <f t="shared" si="17"/>
        <v>0.88759970993473525</v>
      </c>
      <c r="P48" s="6">
        <v>101</v>
      </c>
      <c r="Q48" s="143">
        <f t="shared" si="18"/>
        <v>0.87889775199419862</v>
      </c>
      <c r="R48" s="6">
        <v>108</v>
      </c>
      <c r="S48" s="143">
        <f t="shared" si="19"/>
        <v>0.93981145757795503</v>
      </c>
      <c r="T48" s="6">
        <v>90</v>
      </c>
      <c r="U48" s="143">
        <f t="shared" si="20"/>
        <v>0.78317621464829579</v>
      </c>
      <c r="V48" s="6">
        <v>99</v>
      </c>
      <c r="W48" s="144">
        <f t="shared" si="21"/>
        <v>0.86149383611312547</v>
      </c>
      <c r="X48" s="6">
        <v>114</v>
      </c>
      <c r="Y48" s="144">
        <f t="shared" si="22"/>
        <v>0.99202320522117471</v>
      </c>
      <c r="Z48" s="6">
        <v>101</v>
      </c>
      <c r="AA48" s="144">
        <f t="shared" si="23"/>
        <v>0.87889775199419862</v>
      </c>
      <c r="AB48" s="6">
        <v>113</v>
      </c>
      <c r="AC48" s="146">
        <f t="shared" si="24"/>
        <v>0.98332124728063808</v>
      </c>
      <c r="AE48" s="147">
        <v>4</v>
      </c>
      <c r="AF48" s="107">
        <f t="shared" si="25"/>
        <v>3.4807831762146482E-2</v>
      </c>
      <c r="AH48" s="72">
        <f>cálculos2!O48</f>
        <v>3</v>
      </c>
      <c r="AI48" s="150">
        <f t="shared" si="14"/>
        <v>0.30000000000000004</v>
      </c>
      <c r="AJ48" s="72">
        <f>cálculos2!P48</f>
        <v>2</v>
      </c>
      <c r="AK48" s="149">
        <f t="shared" si="15"/>
        <v>0.5</v>
      </c>
    </row>
    <row r="49" spans="1:37">
      <c r="A49" s="88" t="s">
        <v>47</v>
      </c>
      <c r="B49" s="88" t="s">
        <v>94</v>
      </c>
      <c r="C49" s="91">
        <v>84.583333333333343</v>
      </c>
      <c r="D49" s="6">
        <v>80</v>
      </c>
      <c r="E49" s="142">
        <f t="shared" si="10"/>
        <v>0.94581280788177324</v>
      </c>
      <c r="F49" s="6">
        <v>50</v>
      </c>
      <c r="G49" s="142">
        <f t="shared" si="11"/>
        <v>0.59113300492610832</v>
      </c>
      <c r="H49" s="6">
        <v>40</v>
      </c>
      <c r="I49" s="142">
        <f t="shared" si="12"/>
        <v>0.47290640394088662</v>
      </c>
      <c r="J49" s="6">
        <v>82</v>
      </c>
      <c r="K49" s="142">
        <f t="shared" si="13"/>
        <v>0.96945812807881759</v>
      </c>
      <c r="L49" s="6">
        <v>92</v>
      </c>
      <c r="M49" s="143">
        <f t="shared" si="16"/>
        <v>1.0876847290640392</v>
      </c>
      <c r="N49" s="6">
        <v>87</v>
      </c>
      <c r="O49" s="143">
        <f t="shared" si="17"/>
        <v>1.0285714285714285</v>
      </c>
      <c r="P49" s="6">
        <v>89</v>
      </c>
      <c r="Q49" s="143">
        <f t="shared" si="18"/>
        <v>1.0522167487684728</v>
      </c>
      <c r="R49" s="6">
        <v>87</v>
      </c>
      <c r="S49" s="143">
        <f t="shared" si="19"/>
        <v>1.0285714285714285</v>
      </c>
      <c r="T49" s="6">
        <v>96</v>
      </c>
      <c r="U49" s="143">
        <f t="shared" si="20"/>
        <v>1.1349753694581279</v>
      </c>
      <c r="V49" s="6">
        <v>102</v>
      </c>
      <c r="W49" s="144">
        <f t="shared" si="21"/>
        <v>1.205911330049261</v>
      </c>
      <c r="X49" s="6">
        <v>101</v>
      </c>
      <c r="Y49" s="144">
        <f t="shared" si="22"/>
        <v>1.1940886699507387</v>
      </c>
      <c r="Z49" s="6">
        <v>97</v>
      </c>
      <c r="AA49" s="144">
        <f t="shared" si="23"/>
        <v>1.1467980295566502</v>
      </c>
      <c r="AB49" s="6">
        <v>93</v>
      </c>
      <c r="AC49" s="146">
        <f t="shared" si="24"/>
        <v>1.0995073891625615</v>
      </c>
      <c r="AE49" s="147">
        <v>7</v>
      </c>
      <c r="AF49" s="107">
        <f t="shared" si="25"/>
        <v>8.2758620689655157E-2</v>
      </c>
      <c r="AH49" s="72">
        <f>cálculos2!O49</f>
        <v>10</v>
      </c>
      <c r="AI49" s="150">
        <f t="shared" si="14"/>
        <v>1</v>
      </c>
      <c r="AJ49" s="72">
        <f>cálculos2!P49</f>
        <v>4</v>
      </c>
      <c r="AK49" s="149">
        <f t="shared" si="15"/>
        <v>1</v>
      </c>
    </row>
    <row r="50" spans="1:37">
      <c r="A50" s="88" t="s">
        <v>49</v>
      </c>
      <c r="B50" s="88" t="s">
        <v>95</v>
      </c>
      <c r="C50" s="91">
        <v>154</v>
      </c>
      <c r="D50" s="6">
        <v>143</v>
      </c>
      <c r="E50" s="142">
        <f t="shared" si="10"/>
        <v>0.9285714285714286</v>
      </c>
      <c r="F50" s="6">
        <v>112</v>
      </c>
      <c r="G50" s="142">
        <f t="shared" si="11"/>
        <v>0.72727272727272729</v>
      </c>
      <c r="H50" s="6">
        <v>70</v>
      </c>
      <c r="I50" s="142">
        <f t="shared" si="12"/>
        <v>0.45454545454545453</v>
      </c>
      <c r="J50" s="6">
        <v>150</v>
      </c>
      <c r="K50" s="142">
        <f t="shared" si="13"/>
        <v>0.97402597402597402</v>
      </c>
      <c r="L50" s="6">
        <v>120</v>
      </c>
      <c r="M50" s="143">
        <f t="shared" si="16"/>
        <v>0.77922077922077926</v>
      </c>
      <c r="N50" s="6">
        <v>133</v>
      </c>
      <c r="O50" s="143">
        <f t="shared" si="17"/>
        <v>0.86363636363636365</v>
      </c>
      <c r="P50" s="6">
        <v>133</v>
      </c>
      <c r="Q50" s="143">
        <f t="shared" si="18"/>
        <v>0.86363636363636365</v>
      </c>
      <c r="R50" s="6">
        <v>133</v>
      </c>
      <c r="S50" s="143">
        <f t="shared" si="19"/>
        <v>0.86363636363636365</v>
      </c>
      <c r="T50" s="6">
        <v>126</v>
      </c>
      <c r="U50" s="143">
        <f t="shared" si="20"/>
        <v>0.81818181818181823</v>
      </c>
      <c r="V50" s="6">
        <v>162</v>
      </c>
      <c r="W50" s="144">
        <f t="shared" si="21"/>
        <v>1.051948051948052</v>
      </c>
      <c r="X50" s="6">
        <v>182</v>
      </c>
      <c r="Y50" s="144">
        <f t="shared" si="22"/>
        <v>1.1818181818181819</v>
      </c>
      <c r="Z50" s="6">
        <v>158</v>
      </c>
      <c r="AA50" s="144">
        <f t="shared" si="23"/>
        <v>1.025974025974026</v>
      </c>
      <c r="AB50" s="6">
        <v>126</v>
      </c>
      <c r="AC50" s="146">
        <f t="shared" si="24"/>
        <v>0.81818181818181823</v>
      </c>
      <c r="AE50" s="147">
        <v>5</v>
      </c>
      <c r="AF50" s="107">
        <f t="shared" si="25"/>
        <v>3.2467532467532464E-2</v>
      </c>
      <c r="AH50" s="72">
        <f>cálculos2!O50</f>
        <v>4</v>
      </c>
      <c r="AI50" s="150">
        <f t="shared" si="14"/>
        <v>0.4</v>
      </c>
      <c r="AJ50" s="72">
        <f>cálculos2!P50</f>
        <v>1</v>
      </c>
      <c r="AK50" s="149">
        <f t="shared" si="15"/>
        <v>0.25</v>
      </c>
    </row>
    <row r="51" spans="1:37">
      <c r="A51" s="88" t="s">
        <v>43</v>
      </c>
      <c r="B51" s="88" t="s">
        <v>96</v>
      </c>
      <c r="C51" s="91">
        <v>134.75</v>
      </c>
      <c r="D51" s="6">
        <v>125</v>
      </c>
      <c r="E51" s="142">
        <f t="shared" si="10"/>
        <v>0.92764378478664189</v>
      </c>
      <c r="F51" s="6">
        <v>94</v>
      </c>
      <c r="G51" s="142">
        <f t="shared" si="11"/>
        <v>0.69758812615955468</v>
      </c>
      <c r="H51" s="6">
        <v>90</v>
      </c>
      <c r="I51" s="142">
        <f t="shared" si="12"/>
        <v>0.66790352504638217</v>
      </c>
      <c r="J51" s="6">
        <v>127</v>
      </c>
      <c r="K51" s="142">
        <f t="shared" si="13"/>
        <v>0.9424860853432282</v>
      </c>
      <c r="L51" s="6">
        <v>150</v>
      </c>
      <c r="M51" s="143">
        <f t="shared" si="16"/>
        <v>1.1131725417439704</v>
      </c>
      <c r="N51" s="6">
        <v>160</v>
      </c>
      <c r="O51" s="143">
        <f t="shared" si="17"/>
        <v>1.1873840445269017</v>
      </c>
      <c r="P51" s="6">
        <v>158</v>
      </c>
      <c r="Q51" s="143">
        <f t="shared" si="18"/>
        <v>1.1725417439703154</v>
      </c>
      <c r="R51" s="6">
        <v>156</v>
      </c>
      <c r="S51" s="143">
        <f t="shared" si="19"/>
        <v>1.1576994434137291</v>
      </c>
      <c r="T51" s="6">
        <v>129</v>
      </c>
      <c r="U51" s="143">
        <f t="shared" si="20"/>
        <v>0.9573283858998145</v>
      </c>
      <c r="V51" s="6">
        <v>134</v>
      </c>
      <c r="W51" s="144">
        <f t="shared" si="21"/>
        <v>0.99443413729128016</v>
      </c>
      <c r="X51" s="6">
        <v>133</v>
      </c>
      <c r="Y51" s="144">
        <f t="shared" si="22"/>
        <v>0.98701298701298701</v>
      </c>
      <c r="Z51" s="6">
        <v>131</v>
      </c>
      <c r="AA51" s="144">
        <f t="shared" si="23"/>
        <v>0.9721706864564007</v>
      </c>
      <c r="AB51" s="6">
        <v>154</v>
      </c>
      <c r="AC51" s="146">
        <f t="shared" si="24"/>
        <v>1.1428571428571428</v>
      </c>
      <c r="AE51" s="147">
        <v>0</v>
      </c>
      <c r="AF51" s="107">
        <f t="shared" si="25"/>
        <v>0</v>
      </c>
      <c r="AH51" s="72">
        <f>cálculos2!O51</f>
        <v>10</v>
      </c>
      <c r="AI51" s="150">
        <f t="shared" si="14"/>
        <v>1</v>
      </c>
      <c r="AJ51" s="72">
        <f>cálculos2!P51</f>
        <v>4</v>
      </c>
      <c r="AK51" s="149">
        <f t="shared" si="15"/>
        <v>1</v>
      </c>
    </row>
    <row r="52" spans="1:37">
      <c r="A52" s="88" t="s">
        <v>43</v>
      </c>
      <c r="B52" s="88" t="s">
        <v>97</v>
      </c>
      <c r="C52" s="91">
        <v>40.833333333333329</v>
      </c>
      <c r="D52" s="6">
        <v>42</v>
      </c>
      <c r="E52" s="142">
        <f t="shared" si="10"/>
        <v>1.0285714285714287</v>
      </c>
      <c r="F52" s="6">
        <v>41</v>
      </c>
      <c r="G52" s="142">
        <f t="shared" si="11"/>
        <v>1.0040816326530613</v>
      </c>
      <c r="H52" s="6">
        <v>39</v>
      </c>
      <c r="I52" s="142">
        <f t="shared" si="12"/>
        <v>0.95510204081632666</v>
      </c>
      <c r="J52" s="6">
        <v>40</v>
      </c>
      <c r="K52" s="142">
        <f t="shared" si="13"/>
        <v>0.97959183673469397</v>
      </c>
      <c r="L52" s="6">
        <v>34</v>
      </c>
      <c r="M52" s="143">
        <f t="shared" si="16"/>
        <v>0.8326530612244899</v>
      </c>
      <c r="N52" s="6">
        <v>19</v>
      </c>
      <c r="O52" s="143">
        <f t="shared" si="17"/>
        <v>0.46530612244897962</v>
      </c>
      <c r="P52" s="6">
        <v>20</v>
      </c>
      <c r="Q52" s="143">
        <f t="shared" si="18"/>
        <v>0.48979591836734698</v>
      </c>
      <c r="R52" s="6">
        <v>26</v>
      </c>
      <c r="S52" s="143">
        <f t="shared" si="19"/>
        <v>0.63673469387755111</v>
      </c>
      <c r="T52" s="6">
        <v>20</v>
      </c>
      <c r="U52" s="143">
        <f t="shared" si="20"/>
        <v>0.48979591836734698</v>
      </c>
      <c r="V52" s="6">
        <v>35</v>
      </c>
      <c r="W52" s="144">
        <f t="shared" si="21"/>
        <v>0.85714285714285721</v>
      </c>
      <c r="X52" s="6">
        <v>32</v>
      </c>
      <c r="Y52" s="144">
        <f t="shared" si="22"/>
        <v>0.78367346938775517</v>
      </c>
      <c r="Z52" s="6">
        <v>36</v>
      </c>
      <c r="AA52" s="144">
        <f t="shared" si="23"/>
        <v>0.88163265306122462</v>
      </c>
      <c r="AB52" s="6">
        <v>33</v>
      </c>
      <c r="AC52" s="146">
        <f t="shared" si="24"/>
        <v>0.80816326530612259</v>
      </c>
      <c r="AE52" s="147">
        <v>0</v>
      </c>
      <c r="AF52" s="107">
        <f t="shared" si="25"/>
        <v>0</v>
      </c>
      <c r="AH52" s="72">
        <f>cálculos2!O52</f>
        <v>1</v>
      </c>
      <c r="AI52" s="150">
        <f t="shared" si="14"/>
        <v>0.1</v>
      </c>
      <c r="AJ52" s="72">
        <f>cálculos2!P52</f>
        <v>0</v>
      </c>
      <c r="AK52" s="149">
        <f t="shared" si="15"/>
        <v>0</v>
      </c>
    </row>
    <row r="53" spans="1:37">
      <c r="A53" s="88" t="s">
        <v>49</v>
      </c>
      <c r="B53" s="88" t="s">
        <v>98</v>
      </c>
      <c r="C53" s="91">
        <v>127.75</v>
      </c>
      <c r="D53" s="6">
        <v>125</v>
      </c>
      <c r="E53" s="142">
        <f t="shared" si="10"/>
        <v>0.97847358121330719</v>
      </c>
      <c r="F53" s="6">
        <v>69</v>
      </c>
      <c r="G53" s="142">
        <f t="shared" si="11"/>
        <v>0.54011741682974557</v>
      </c>
      <c r="H53" s="6">
        <v>38</v>
      </c>
      <c r="I53" s="142">
        <f t="shared" si="12"/>
        <v>0.29745596868884538</v>
      </c>
      <c r="J53" s="6">
        <v>136</v>
      </c>
      <c r="K53" s="142">
        <f t="shared" si="13"/>
        <v>1.0645792563600782</v>
      </c>
      <c r="L53" s="6">
        <v>141</v>
      </c>
      <c r="M53" s="143">
        <f t="shared" si="16"/>
        <v>1.1037181996086105</v>
      </c>
      <c r="N53" s="6">
        <v>164</v>
      </c>
      <c r="O53" s="143">
        <f t="shared" si="17"/>
        <v>1.283757338551859</v>
      </c>
      <c r="P53" s="6">
        <v>157</v>
      </c>
      <c r="Q53" s="143">
        <f t="shared" si="18"/>
        <v>1.2289628180039138</v>
      </c>
      <c r="R53" s="6">
        <v>157</v>
      </c>
      <c r="S53" s="143">
        <f t="shared" si="19"/>
        <v>1.2289628180039138</v>
      </c>
      <c r="T53" s="6">
        <v>143</v>
      </c>
      <c r="U53" s="143">
        <f t="shared" si="20"/>
        <v>1.1193737769080234</v>
      </c>
      <c r="V53" s="6">
        <v>141</v>
      </c>
      <c r="W53" s="144">
        <f t="shared" si="21"/>
        <v>1.1037181996086105</v>
      </c>
      <c r="X53" s="6">
        <v>147</v>
      </c>
      <c r="Y53" s="144">
        <f t="shared" si="22"/>
        <v>1.1506849315068493</v>
      </c>
      <c r="Z53" s="6">
        <v>184</v>
      </c>
      <c r="AA53" s="144">
        <f t="shared" si="23"/>
        <v>1.4403131115459882</v>
      </c>
      <c r="AB53" s="6">
        <v>153</v>
      </c>
      <c r="AC53" s="146">
        <f t="shared" si="24"/>
        <v>1.197651663405088</v>
      </c>
      <c r="AE53" s="147">
        <v>1</v>
      </c>
      <c r="AF53" s="107">
        <f t="shared" si="25"/>
        <v>7.8277886497064575E-3</v>
      </c>
      <c r="AH53" s="72">
        <f>cálculos2!O53</f>
        <v>10</v>
      </c>
      <c r="AI53" s="150">
        <f t="shared" si="14"/>
        <v>1</v>
      </c>
      <c r="AJ53" s="72">
        <f>cálculos2!P53</f>
        <v>4</v>
      </c>
      <c r="AK53" s="149">
        <f t="shared" si="15"/>
        <v>1</v>
      </c>
    </row>
    <row r="54" spans="1:37">
      <c r="A54" s="88" t="s">
        <v>49</v>
      </c>
      <c r="B54" s="88" t="s">
        <v>99</v>
      </c>
      <c r="C54" s="91">
        <v>84.583333333333343</v>
      </c>
      <c r="D54" s="6">
        <v>83</v>
      </c>
      <c r="E54" s="142">
        <f t="shared" si="10"/>
        <v>0.98128078817733977</v>
      </c>
      <c r="F54" s="6">
        <v>63</v>
      </c>
      <c r="G54" s="142">
        <f t="shared" si="11"/>
        <v>0.74482758620689649</v>
      </c>
      <c r="H54" s="6">
        <v>31</v>
      </c>
      <c r="I54" s="142">
        <f t="shared" si="12"/>
        <v>0.36650246305418716</v>
      </c>
      <c r="J54" s="6">
        <v>83</v>
      </c>
      <c r="K54" s="142">
        <f t="shared" si="13"/>
        <v>0.98128078817733977</v>
      </c>
      <c r="L54" s="6">
        <v>78</v>
      </c>
      <c r="M54" s="143">
        <f t="shared" si="16"/>
        <v>0.922167487684729</v>
      </c>
      <c r="N54" s="6">
        <v>81</v>
      </c>
      <c r="O54" s="143">
        <f t="shared" si="17"/>
        <v>0.95763546798029542</v>
      </c>
      <c r="P54" s="6">
        <v>82</v>
      </c>
      <c r="Q54" s="143">
        <f t="shared" si="18"/>
        <v>0.96945812807881759</v>
      </c>
      <c r="R54" s="6">
        <v>84</v>
      </c>
      <c r="S54" s="143">
        <f t="shared" si="19"/>
        <v>0.99310344827586194</v>
      </c>
      <c r="T54" s="6">
        <v>81</v>
      </c>
      <c r="U54" s="143">
        <f t="shared" si="20"/>
        <v>0.95763546798029542</v>
      </c>
      <c r="V54" s="6">
        <v>86</v>
      </c>
      <c r="W54" s="144">
        <f t="shared" si="21"/>
        <v>1.0167487684729062</v>
      </c>
      <c r="X54" s="6">
        <v>104</v>
      </c>
      <c r="Y54" s="144">
        <f t="shared" si="22"/>
        <v>1.2295566502463053</v>
      </c>
      <c r="Z54" s="6">
        <v>90</v>
      </c>
      <c r="AA54" s="144">
        <f t="shared" si="23"/>
        <v>1.0640394088669949</v>
      </c>
      <c r="AB54" s="6">
        <v>84</v>
      </c>
      <c r="AC54" s="146">
        <f t="shared" si="24"/>
        <v>0.99310344827586194</v>
      </c>
      <c r="AE54" s="147">
        <v>3</v>
      </c>
      <c r="AF54" s="107">
        <f t="shared" si="25"/>
        <v>3.5467980295566498E-2</v>
      </c>
      <c r="AH54" s="72">
        <f>cálculos2!O54</f>
        <v>9</v>
      </c>
      <c r="AI54" s="150">
        <f t="shared" si="14"/>
        <v>0.9</v>
      </c>
      <c r="AJ54" s="72">
        <f>cálculos2!P54</f>
        <v>3</v>
      </c>
      <c r="AK54" s="149">
        <f t="shared" si="15"/>
        <v>0.75</v>
      </c>
    </row>
    <row r="55" spans="1:37">
      <c r="A55" s="88" t="s">
        <v>43</v>
      </c>
      <c r="B55" s="88" t="s">
        <v>100</v>
      </c>
      <c r="C55" s="91">
        <v>385</v>
      </c>
      <c r="D55" s="6">
        <v>412</v>
      </c>
      <c r="E55" s="142">
        <f t="shared" si="10"/>
        <v>1.07012987012987</v>
      </c>
      <c r="F55" s="6">
        <v>350</v>
      </c>
      <c r="G55" s="142">
        <f t="shared" si="11"/>
        <v>0.90909090909090906</v>
      </c>
      <c r="H55" s="6">
        <v>335</v>
      </c>
      <c r="I55" s="142">
        <f t="shared" si="12"/>
        <v>0.87012987012987009</v>
      </c>
      <c r="J55" s="6">
        <v>404</v>
      </c>
      <c r="K55" s="142">
        <f t="shared" si="13"/>
        <v>1.0493506493506493</v>
      </c>
      <c r="L55" s="6">
        <v>389</v>
      </c>
      <c r="M55" s="143">
        <f t="shared" si="16"/>
        <v>1.0103896103896104</v>
      </c>
      <c r="N55" s="6">
        <v>386</v>
      </c>
      <c r="O55" s="143">
        <f t="shared" si="17"/>
        <v>1.0025974025974025</v>
      </c>
      <c r="P55" s="6">
        <v>391</v>
      </c>
      <c r="Q55" s="143">
        <f t="shared" si="18"/>
        <v>1.0155844155844156</v>
      </c>
      <c r="R55" s="6">
        <v>384</v>
      </c>
      <c r="S55" s="143">
        <f t="shared" si="19"/>
        <v>0.9974025974025974</v>
      </c>
      <c r="T55" s="6">
        <v>331</v>
      </c>
      <c r="U55" s="143">
        <f t="shared" si="20"/>
        <v>0.85974025974025969</v>
      </c>
      <c r="V55" s="6">
        <v>384</v>
      </c>
      <c r="W55" s="144">
        <f t="shared" si="21"/>
        <v>0.9974025974025974</v>
      </c>
      <c r="X55" s="6">
        <v>415</v>
      </c>
      <c r="Y55" s="144">
        <f t="shared" si="22"/>
        <v>1.0779220779220779</v>
      </c>
      <c r="Z55" s="6">
        <v>410</v>
      </c>
      <c r="AA55" s="144">
        <f t="shared" si="23"/>
        <v>1.0649350649350648</v>
      </c>
      <c r="AB55" s="6">
        <v>392</v>
      </c>
      <c r="AC55" s="146">
        <f t="shared" si="24"/>
        <v>1.0181818181818181</v>
      </c>
      <c r="AE55" s="147">
        <v>0</v>
      </c>
      <c r="AF55" s="107">
        <f t="shared" si="25"/>
        <v>0</v>
      </c>
      <c r="AH55" s="72">
        <f>cálculos2!O55</f>
        <v>9</v>
      </c>
      <c r="AI55" s="150">
        <f t="shared" si="14"/>
        <v>0.9</v>
      </c>
      <c r="AJ55" s="72">
        <f>cálculos2!P55</f>
        <v>4</v>
      </c>
      <c r="AK55" s="149">
        <f t="shared" si="15"/>
        <v>1</v>
      </c>
    </row>
    <row r="56" spans="1:37">
      <c r="A56" s="88" t="s">
        <v>47</v>
      </c>
      <c r="B56" s="88" t="s">
        <v>101</v>
      </c>
      <c r="C56" s="91">
        <v>116.66666666666667</v>
      </c>
      <c r="D56" s="6">
        <v>114</v>
      </c>
      <c r="E56" s="142">
        <f t="shared" si="10"/>
        <v>0.97714285714285709</v>
      </c>
      <c r="F56" s="6">
        <v>74</v>
      </c>
      <c r="G56" s="142">
        <f t="shared" si="11"/>
        <v>0.63428571428571423</v>
      </c>
      <c r="H56" s="6">
        <v>60</v>
      </c>
      <c r="I56" s="142">
        <f t="shared" si="12"/>
        <v>0.51428571428571423</v>
      </c>
      <c r="J56" s="6">
        <v>120</v>
      </c>
      <c r="K56" s="142">
        <f t="shared" si="13"/>
        <v>1.0285714285714285</v>
      </c>
      <c r="L56" s="6">
        <v>111</v>
      </c>
      <c r="M56" s="143">
        <f t="shared" si="16"/>
        <v>0.9514285714285714</v>
      </c>
      <c r="N56" s="6">
        <v>109</v>
      </c>
      <c r="O56" s="143">
        <f t="shared" si="17"/>
        <v>0.93428571428571427</v>
      </c>
      <c r="P56" s="6">
        <v>110</v>
      </c>
      <c r="Q56" s="143">
        <f t="shared" si="18"/>
        <v>0.94285714285714284</v>
      </c>
      <c r="R56" s="6">
        <v>112</v>
      </c>
      <c r="S56" s="143">
        <f t="shared" si="19"/>
        <v>0.96</v>
      </c>
      <c r="T56" s="6">
        <v>116</v>
      </c>
      <c r="U56" s="143">
        <f t="shared" si="20"/>
        <v>0.99428571428571422</v>
      </c>
      <c r="V56" s="6">
        <v>130</v>
      </c>
      <c r="W56" s="144">
        <f t="shared" si="21"/>
        <v>1.1142857142857143</v>
      </c>
      <c r="X56" s="6">
        <v>132</v>
      </c>
      <c r="Y56" s="144">
        <f t="shared" si="22"/>
        <v>1.1314285714285715</v>
      </c>
      <c r="Z56" s="6">
        <v>128</v>
      </c>
      <c r="AA56" s="144">
        <f t="shared" si="23"/>
        <v>1.0971428571428572</v>
      </c>
      <c r="AB56" s="6">
        <v>113</v>
      </c>
      <c r="AC56" s="146">
        <f t="shared" si="24"/>
        <v>0.96857142857142853</v>
      </c>
      <c r="AE56" s="147">
        <v>3</v>
      </c>
      <c r="AF56" s="107">
        <f t="shared" si="25"/>
        <v>2.5714285714285714E-2</v>
      </c>
      <c r="AH56" s="72">
        <f>cálculos2!O56</f>
        <v>8</v>
      </c>
      <c r="AI56" s="150">
        <f t="shared" si="14"/>
        <v>0.8</v>
      </c>
      <c r="AJ56" s="72">
        <f>cálculos2!P56</f>
        <v>2</v>
      </c>
      <c r="AK56" s="149">
        <f t="shared" si="15"/>
        <v>0.5</v>
      </c>
    </row>
    <row r="57" spans="1:37">
      <c r="A57" s="88" t="s">
        <v>43</v>
      </c>
      <c r="B57" s="88" t="s">
        <v>102</v>
      </c>
      <c r="C57" s="91">
        <v>191.33333333333331</v>
      </c>
      <c r="D57" s="6">
        <v>191</v>
      </c>
      <c r="E57" s="142">
        <f t="shared" si="10"/>
        <v>0.99825783972125448</v>
      </c>
      <c r="F57" s="6">
        <v>178</v>
      </c>
      <c r="G57" s="142">
        <f t="shared" si="11"/>
        <v>0.93031358885017434</v>
      </c>
      <c r="H57" s="6">
        <v>175</v>
      </c>
      <c r="I57" s="142">
        <f t="shared" si="12"/>
        <v>0.91463414634146345</v>
      </c>
      <c r="J57" s="6">
        <v>187</v>
      </c>
      <c r="K57" s="142">
        <f t="shared" si="13"/>
        <v>0.9773519163763067</v>
      </c>
      <c r="L57" s="6">
        <v>181</v>
      </c>
      <c r="M57" s="143">
        <f t="shared" si="16"/>
        <v>0.94599303135888513</v>
      </c>
      <c r="N57" s="6">
        <v>210</v>
      </c>
      <c r="O57" s="143">
        <f t="shared" si="17"/>
        <v>1.0975609756097562</v>
      </c>
      <c r="P57" s="6">
        <v>206</v>
      </c>
      <c r="Q57" s="143">
        <f t="shared" si="18"/>
        <v>1.0766550522648084</v>
      </c>
      <c r="R57" s="6">
        <v>206</v>
      </c>
      <c r="S57" s="143">
        <f t="shared" si="19"/>
        <v>1.0766550522648084</v>
      </c>
      <c r="T57" s="6">
        <v>140</v>
      </c>
      <c r="U57" s="143">
        <f t="shared" si="20"/>
        <v>0.73170731707317083</v>
      </c>
      <c r="V57" s="6">
        <v>164</v>
      </c>
      <c r="W57" s="144">
        <f t="shared" si="21"/>
        <v>0.85714285714285721</v>
      </c>
      <c r="X57" s="6">
        <v>223</v>
      </c>
      <c r="Y57" s="144">
        <f t="shared" si="22"/>
        <v>1.1655052264808363</v>
      </c>
      <c r="Z57" s="6">
        <v>165</v>
      </c>
      <c r="AA57" s="144">
        <f t="shared" si="23"/>
        <v>0.86236933797909421</v>
      </c>
      <c r="AB57" s="6">
        <v>190</v>
      </c>
      <c r="AC57" s="146">
        <f t="shared" si="24"/>
        <v>0.99303135888501748</v>
      </c>
      <c r="AE57" s="147">
        <v>0</v>
      </c>
      <c r="AF57" s="107">
        <f t="shared" si="25"/>
        <v>0</v>
      </c>
      <c r="AH57" s="72">
        <f>cálculos2!O57</f>
        <v>6</v>
      </c>
      <c r="AI57" s="150">
        <f t="shared" si="14"/>
        <v>0.60000000000000009</v>
      </c>
      <c r="AJ57" s="72">
        <f>cálculos2!P57</f>
        <v>3</v>
      </c>
      <c r="AK57" s="149">
        <f t="shared" si="15"/>
        <v>0.75</v>
      </c>
    </row>
    <row r="58" spans="1:37">
      <c r="A58" s="88" t="s">
        <v>43</v>
      </c>
      <c r="B58" s="88" t="s">
        <v>103</v>
      </c>
      <c r="C58" s="91">
        <v>183.75</v>
      </c>
      <c r="D58" s="6">
        <v>188</v>
      </c>
      <c r="E58" s="142">
        <f t="shared" si="10"/>
        <v>1.0231292517006803</v>
      </c>
      <c r="F58" s="6">
        <v>182</v>
      </c>
      <c r="G58" s="142">
        <f t="shared" si="11"/>
        <v>0.99047619047619051</v>
      </c>
      <c r="H58" s="6">
        <v>182</v>
      </c>
      <c r="I58" s="142">
        <f t="shared" si="12"/>
        <v>0.99047619047619051</v>
      </c>
      <c r="J58" s="6">
        <v>182</v>
      </c>
      <c r="K58" s="142">
        <f t="shared" si="13"/>
        <v>0.99047619047619051</v>
      </c>
      <c r="L58" s="6">
        <v>192</v>
      </c>
      <c r="M58" s="143">
        <f t="shared" si="16"/>
        <v>1.0448979591836736</v>
      </c>
      <c r="N58" s="6">
        <v>202</v>
      </c>
      <c r="O58" s="143">
        <f t="shared" si="17"/>
        <v>1.0993197278911564</v>
      </c>
      <c r="P58" s="6">
        <v>202</v>
      </c>
      <c r="Q58" s="143">
        <f t="shared" si="18"/>
        <v>1.0993197278911564</v>
      </c>
      <c r="R58" s="6">
        <v>202</v>
      </c>
      <c r="S58" s="143">
        <f t="shared" si="19"/>
        <v>1.0993197278911564</v>
      </c>
      <c r="T58" s="6">
        <v>166</v>
      </c>
      <c r="U58" s="143">
        <f t="shared" si="20"/>
        <v>0.90340136054421771</v>
      </c>
      <c r="V58" s="6">
        <v>185</v>
      </c>
      <c r="W58" s="144">
        <f t="shared" si="21"/>
        <v>1.0068027210884354</v>
      </c>
      <c r="X58" s="6">
        <v>218</v>
      </c>
      <c r="Y58" s="144">
        <f t="shared" si="22"/>
        <v>1.1863945578231292</v>
      </c>
      <c r="Z58" s="6">
        <v>165</v>
      </c>
      <c r="AA58" s="144">
        <f t="shared" si="23"/>
        <v>0.89795918367346939</v>
      </c>
      <c r="AB58" s="6">
        <v>202</v>
      </c>
      <c r="AC58" s="146">
        <f t="shared" si="24"/>
        <v>1.0993197278911564</v>
      </c>
      <c r="AE58" s="147">
        <v>3</v>
      </c>
      <c r="AF58" s="107">
        <f t="shared" si="25"/>
        <v>1.6326530612244899E-2</v>
      </c>
      <c r="AH58" s="72">
        <f>cálculos2!O58</f>
        <v>8</v>
      </c>
      <c r="AI58" s="150">
        <f t="shared" si="14"/>
        <v>0.8</v>
      </c>
      <c r="AJ58" s="72">
        <f>cálculos2!P58</f>
        <v>4</v>
      </c>
      <c r="AK58" s="149">
        <f t="shared" si="15"/>
        <v>1</v>
      </c>
    </row>
    <row r="59" spans="1:37">
      <c r="A59" s="88" t="s">
        <v>49</v>
      </c>
      <c r="B59" s="88" t="s">
        <v>104</v>
      </c>
      <c r="C59" s="91">
        <v>170.91666666666669</v>
      </c>
      <c r="D59" s="6">
        <v>156</v>
      </c>
      <c r="E59" s="142">
        <f t="shared" si="10"/>
        <v>0.91272549975621642</v>
      </c>
      <c r="F59" s="6">
        <v>143</v>
      </c>
      <c r="G59" s="142">
        <f t="shared" si="11"/>
        <v>0.83666504144319831</v>
      </c>
      <c r="H59" s="6">
        <v>114</v>
      </c>
      <c r="I59" s="142">
        <f t="shared" si="12"/>
        <v>0.66699171136031199</v>
      </c>
      <c r="J59" s="6">
        <v>154</v>
      </c>
      <c r="K59" s="142">
        <f t="shared" si="13"/>
        <v>0.90102389078498279</v>
      </c>
      <c r="L59" s="6">
        <v>141</v>
      </c>
      <c r="M59" s="143">
        <f t="shared" si="16"/>
        <v>0.8249634324719648</v>
      </c>
      <c r="N59" s="6">
        <v>143</v>
      </c>
      <c r="O59" s="143">
        <f t="shared" si="17"/>
        <v>0.83666504144319831</v>
      </c>
      <c r="P59" s="6">
        <v>143</v>
      </c>
      <c r="Q59" s="143">
        <f t="shared" si="18"/>
        <v>0.83666504144319831</v>
      </c>
      <c r="R59" s="6">
        <v>147</v>
      </c>
      <c r="S59" s="143">
        <f t="shared" si="19"/>
        <v>0.86006825938566545</v>
      </c>
      <c r="T59" s="6">
        <v>116</v>
      </c>
      <c r="U59" s="143">
        <f t="shared" si="20"/>
        <v>0.6786933203315455</v>
      </c>
      <c r="V59" s="6">
        <v>178</v>
      </c>
      <c r="W59" s="144">
        <f t="shared" si="21"/>
        <v>1.0414431984397854</v>
      </c>
      <c r="X59" s="6">
        <v>176</v>
      </c>
      <c r="Y59" s="144">
        <f t="shared" si="22"/>
        <v>1.0297415894685518</v>
      </c>
      <c r="Z59" s="6">
        <v>174</v>
      </c>
      <c r="AA59" s="144">
        <f t="shared" si="23"/>
        <v>1.0180399804973184</v>
      </c>
      <c r="AB59" s="6">
        <v>140</v>
      </c>
      <c r="AC59" s="146">
        <f t="shared" si="24"/>
        <v>0.81911262798634799</v>
      </c>
      <c r="AE59" s="147">
        <v>7</v>
      </c>
      <c r="AF59" s="107">
        <f t="shared" si="25"/>
        <v>4.0955631399317405E-2</v>
      </c>
      <c r="AH59" s="72">
        <f>cálculos2!O59</f>
        <v>4</v>
      </c>
      <c r="AI59" s="150">
        <f t="shared" si="14"/>
        <v>0.4</v>
      </c>
      <c r="AJ59" s="72">
        <f>cálculos2!P59</f>
        <v>1</v>
      </c>
      <c r="AK59" s="149">
        <f t="shared" si="15"/>
        <v>0.25</v>
      </c>
    </row>
    <row r="60" spans="1:37">
      <c r="A60" s="88" t="s">
        <v>43</v>
      </c>
      <c r="B60" s="88" t="s">
        <v>105</v>
      </c>
      <c r="C60" s="91">
        <v>47.25</v>
      </c>
      <c r="D60" s="6">
        <v>50</v>
      </c>
      <c r="E60" s="142">
        <f t="shared" si="10"/>
        <v>1.0582010582010581</v>
      </c>
      <c r="F60" s="6">
        <v>43</v>
      </c>
      <c r="G60" s="142">
        <f t="shared" si="11"/>
        <v>0.91005291005291</v>
      </c>
      <c r="H60" s="6">
        <v>42</v>
      </c>
      <c r="I60" s="142">
        <f t="shared" si="12"/>
        <v>0.88888888888888884</v>
      </c>
      <c r="J60" s="6">
        <v>54</v>
      </c>
      <c r="K60" s="142">
        <f t="shared" si="13"/>
        <v>1.1428571428571428</v>
      </c>
      <c r="L60" s="6">
        <v>52</v>
      </c>
      <c r="M60" s="143">
        <f t="shared" si="16"/>
        <v>1.1005291005291005</v>
      </c>
      <c r="N60" s="6">
        <v>50</v>
      </c>
      <c r="O60" s="143">
        <f t="shared" si="17"/>
        <v>1.0582010582010581</v>
      </c>
      <c r="P60" s="6">
        <v>50</v>
      </c>
      <c r="Q60" s="143">
        <f t="shared" si="18"/>
        <v>1.0582010582010581</v>
      </c>
      <c r="R60" s="6">
        <v>52</v>
      </c>
      <c r="S60" s="143">
        <f t="shared" si="19"/>
        <v>1.1005291005291005</v>
      </c>
      <c r="T60" s="6">
        <v>43</v>
      </c>
      <c r="U60" s="143">
        <f t="shared" si="20"/>
        <v>0.91005291005291</v>
      </c>
      <c r="V60" s="6">
        <v>45</v>
      </c>
      <c r="W60" s="144">
        <f t="shared" si="21"/>
        <v>0.95238095238095233</v>
      </c>
      <c r="X60" s="6">
        <v>45</v>
      </c>
      <c r="Y60" s="144">
        <f t="shared" si="22"/>
        <v>0.95238095238095233</v>
      </c>
      <c r="Z60" s="6">
        <v>46</v>
      </c>
      <c r="AA60" s="144">
        <f t="shared" si="23"/>
        <v>0.97354497354497349</v>
      </c>
      <c r="AB60" s="6">
        <v>52</v>
      </c>
      <c r="AC60" s="146">
        <f t="shared" si="24"/>
        <v>1.1005291005291005</v>
      </c>
      <c r="AE60" s="147">
        <v>0</v>
      </c>
      <c r="AF60" s="107">
        <f t="shared" si="25"/>
        <v>0</v>
      </c>
      <c r="AH60" s="72">
        <f>cálculos2!O60</f>
        <v>9</v>
      </c>
      <c r="AI60" s="150">
        <f t="shared" si="14"/>
        <v>0.9</v>
      </c>
      <c r="AJ60" s="72">
        <f>cálculos2!P60</f>
        <v>4</v>
      </c>
      <c r="AK60" s="149">
        <f t="shared" si="15"/>
        <v>1</v>
      </c>
    </row>
    <row r="61" spans="1:37">
      <c r="A61" s="88" t="s">
        <v>49</v>
      </c>
      <c r="B61" s="88" t="s">
        <v>106</v>
      </c>
      <c r="C61" s="91">
        <v>122.5</v>
      </c>
      <c r="D61" s="6">
        <v>101</v>
      </c>
      <c r="E61" s="142">
        <f t="shared" si="10"/>
        <v>0.82448979591836735</v>
      </c>
      <c r="F61" s="6">
        <v>89</v>
      </c>
      <c r="G61" s="142">
        <f t="shared" si="11"/>
        <v>0.72653061224489801</v>
      </c>
      <c r="H61" s="6">
        <v>57</v>
      </c>
      <c r="I61" s="142">
        <f t="shared" si="12"/>
        <v>0.46530612244897956</v>
      </c>
      <c r="J61" s="6">
        <v>103</v>
      </c>
      <c r="K61" s="142">
        <f t="shared" si="13"/>
        <v>0.84081632653061222</v>
      </c>
      <c r="L61" s="6">
        <v>111</v>
      </c>
      <c r="M61" s="143">
        <f t="shared" si="16"/>
        <v>0.90612244897959182</v>
      </c>
      <c r="N61" s="6">
        <v>104</v>
      </c>
      <c r="O61" s="143">
        <f t="shared" si="17"/>
        <v>0.84897959183673466</v>
      </c>
      <c r="P61" s="6">
        <v>106</v>
      </c>
      <c r="Q61" s="143">
        <f t="shared" si="18"/>
        <v>0.86530612244897964</v>
      </c>
      <c r="R61" s="6">
        <v>107</v>
      </c>
      <c r="S61" s="143">
        <f t="shared" si="19"/>
        <v>0.87346938775510208</v>
      </c>
      <c r="T61" s="6">
        <v>95</v>
      </c>
      <c r="U61" s="143">
        <f t="shared" si="20"/>
        <v>0.77551020408163263</v>
      </c>
      <c r="V61" s="6">
        <v>123</v>
      </c>
      <c r="W61" s="144">
        <f t="shared" si="21"/>
        <v>1.0040816326530613</v>
      </c>
      <c r="X61" s="6">
        <v>135</v>
      </c>
      <c r="Y61" s="144">
        <f t="shared" si="22"/>
        <v>1.1020408163265305</v>
      </c>
      <c r="Z61" s="6">
        <v>128</v>
      </c>
      <c r="AA61" s="144">
        <f t="shared" si="23"/>
        <v>1.0448979591836736</v>
      </c>
      <c r="AB61" s="6">
        <v>115</v>
      </c>
      <c r="AC61" s="146">
        <f t="shared" si="24"/>
        <v>0.93877551020408168</v>
      </c>
      <c r="AE61" s="147">
        <v>1</v>
      </c>
      <c r="AF61" s="107">
        <f t="shared" si="25"/>
        <v>8.1632653061224497E-3</v>
      </c>
      <c r="AH61" s="72">
        <f>cálculos2!O61</f>
        <v>4</v>
      </c>
      <c r="AI61" s="150">
        <f t="shared" si="14"/>
        <v>0.4</v>
      </c>
      <c r="AJ61" s="72">
        <f>cálculos2!P61</f>
        <v>1</v>
      </c>
      <c r="AK61" s="149">
        <f t="shared" si="15"/>
        <v>0.25</v>
      </c>
    </row>
    <row r="62" spans="1:37">
      <c r="A62" s="88" t="s">
        <v>47</v>
      </c>
      <c r="B62" s="88" t="s">
        <v>107</v>
      </c>
      <c r="C62" s="91">
        <v>176.75</v>
      </c>
      <c r="D62" s="6">
        <v>168</v>
      </c>
      <c r="E62" s="142">
        <f t="shared" si="10"/>
        <v>0.95049504950495045</v>
      </c>
      <c r="F62" s="6">
        <v>139</v>
      </c>
      <c r="G62" s="142">
        <f t="shared" si="11"/>
        <v>0.78642149929278637</v>
      </c>
      <c r="H62" s="6">
        <v>120</v>
      </c>
      <c r="I62" s="142">
        <f t="shared" si="12"/>
        <v>0.67892503536067894</v>
      </c>
      <c r="J62" s="6">
        <v>167</v>
      </c>
      <c r="K62" s="142">
        <f t="shared" si="13"/>
        <v>0.94483734087694482</v>
      </c>
      <c r="L62" s="6">
        <v>162</v>
      </c>
      <c r="M62" s="143">
        <f t="shared" si="16"/>
        <v>0.91654879773691655</v>
      </c>
      <c r="N62" s="6">
        <v>171</v>
      </c>
      <c r="O62" s="143">
        <f t="shared" si="17"/>
        <v>0.96746817538896746</v>
      </c>
      <c r="P62" s="6">
        <v>172</v>
      </c>
      <c r="Q62" s="143">
        <f t="shared" si="18"/>
        <v>0.97312588401697309</v>
      </c>
      <c r="R62" s="6">
        <v>166</v>
      </c>
      <c r="S62" s="143">
        <f t="shared" si="19"/>
        <v>0.93917963224893919</v>
      </c>
      <c r="T62" s="6">
        <v>151</v>
      </c>
      <c r="U62" s="143">
        <f t="shared" si="20"/>
        <v>0.85431400282885428</v>
      </c>
      <c r="V62" s="6">
        <v>175</v>
      </c>
      <c r="W62" s="144">
        <f t="shared" si="21"/>
        <v>0.99009900990099009</v>
      </c>
      <c r="X62" s="6">
        <v>174</v>
      </c>
      <c r="Y62" s="144">
        <f t="shared" si="22"/>
        <v>0.98444130127298446</v>
      </c>
      <c r="Z62" s="6">
        <v>217</v>
      </c>
      <c r="AA62" s="144">
        <f t="shared" si="23"/>
        <v>1.2277227722772277</v>
      </c>
      <c r="AB62" s="6">
        <v>164</v>
      </c>
      <c r="AC62" s="146">
        <f t="shared" si="24"/>
        <v>0.92786421499292782</v>
      </c>
      <c r="AE62" s="147">
        <v>4</v>
      </c>
      <c r="AF62" s="107">
        <f t="shared" si="25"/>
        <v>2.2630834512022632E-2</v>
      </c>
      <c r="AH62" s="72">
        <f>cálculos2!O62</f>
        <v>7</v>
      </c>
      <c r="AI62" s="150">
        <f t="shared" si="14"/>
        <v>0.70000000000000007</v>
      </c>
      <c r="AJ62" s="72">
        <f>cálculos2!P62</f>
        <v>3</v>
      </c>
      <c r="AK62" s="149">
        <f t="shared" si="15"/>
        <v>0.75</v>
      </c>
    </row>
    <row r="63" spans="1:37">
      <c r="A63" s="88" t="s">
        <v>49</v>
      </c>
      <c r="B63" s="88" t="s">
        <v>108</v>
      </c>
      <c r="C63" s="91">
        <v>60.083333333333336</v>
      </c>
      <c r="D63" s="6">
        <v>68</v>
      </c>
      <c r="E63" s="142">
        <f t="shared" si="10"/>
        <v>1.131761442441054</v>
      </c>
      <c r="F63" s="6">
        <v>49</v>
      </c>
      <c r="G63" s="142">
        <f t="shared" si="11"/>
        <v>0.81553398058252424</v>
      </c>
      <c r="H63" s="6">
        <v>34</v>
      </c>
      <c r="I63" s="142">
        <f t="shared" si="12"/>
        <v>0.56588072122052702</v>
      </c>
      <c r="J63" s="6">
        <v>66</v>
      </c>
      <c r="K63" s="142">
        <f t="shared" si="13"/>
        <v>1.0984743411927878</v>
      </c>
      <c r="L63" s="6">
        <v>75</v>
      </c>
      <c r="M63" s="143">
        <f t="shared" si="16"/>
        <v>1.248266296809986</v>
      </c>
      <c r="N63" s="6">
        <v>63</v>
      </c>
      <c r="O63" s="143">
        <f t="shared" si="17"/>
        <v>1.0485436893203883</v>
      </c>
      <c r="P63" s="6">
        <v>64</v>
      </c>
      <c r="Q63" s="143">
        <f t="shared" si="18"/>
        <v>1.0651872399445215</v>
      </c>
      <c r="R63" s="6">
        <v>64</v>
      </c>
      <c r="S63" s="143">
        <f t="shared" si="19"/>
        <v>1.0651872399445215</v>
      </c>
      <c r="T63" s="6">
        <v>45</v>
      </c>
      <c r="U63" s="143">
        <f t="shared" si="20"/>
        <v>0.74895977808599168</v>
      </c>
      <c r="V63" s="6">
        <v>67</v>
      </c>
      <c r="W63" s="144">
        <f t="shared" si="21"/>
        <v>1.1151178918169209</v>
      </c>
      <c r="X63" s="6">
        <v>69</v>
      </c>
      <c r="Y63" s="144">
        <f t="shared" si="22"/>
        <v>1.1484049930651872</v>
      </c>
      <c r="Z63" s="6">
        <v>62</v>
      </c>
      <c r="AA63" s="144">
        <f t="shared" si="23"/>
        <v>1.0319001386962552</v>
      </c>
      <c r="AB63" s="6">
        <v>76</v>
      </c>
      <c r="AC63" s="146">
        <f t="shared" si="24"/>
        <v>1.2649098474341192</v>
      </c>
      <c r="AE63" s="147">
        <v>0</v>
      </c>
      <c r="AF63" s="107">
        <f t="shared" si="25"/>
        <v>0</v>
      </c>
      <c r="AH63" s="72">
        <f>cálculos2!O63</f>
        <v>9</v>
      </c>
      <c r="AI63" s="150">
        <f t="shared" si="14"/>
        <v>0.9</v>
      </c>
      <c r="AJ63" s="72">
        <f>cálculos2!P63</f>
        <v>4</v>
      </c>
      <c r="AK63" s="149">
        <f t="shared" si="15"/>
        <v>1</v>
      </c>
    </row>
    <row r="64" spans="1:37">
      <c r="A64" s="88" t="s">
        <v>40</v>
      </c>
      <c r="B64" s="88" t="s">
        <v>109</v>
      </c>
      <c r="C64" s="91">
        <v>49</v>
      </c>
      <c r="D64" s="6">
        <v>64</v>
      </c>
      <c r="E64" s="142">
        <f t="shared" si="10"/>
        <v>1.3061224489795917</v>
      </c>
      <c r="F64" s="6">
        <v>49</v>
      </c>
      <c r="G64" s="142">
        <f t="shared" si="11"/>
        <v>1</v>
      </c>
      <c r="H64" s="6">
        <v>41</v>
      </c>
      <c r="I64" s="142">
        <f t="shared" si="12"/>
        <v>0.83673469387755106</v>
      </c>
      <c r="J64" s="6">
        <v>61</v>
      </c>
      <c r="K64" s="142">
        <f t="shared" si="13"/>
        <v>1.2448979591836735</v>
      </c>
      <c r="L64" s="6">
        <v>50</v>
      </c>
      <c r="M64" s="143">
        <f t="shared" si="16"/>
        <v>1.0204081632653061</v>
      </c>
      <c r="N64" s="6">
        <v>52</v>
      </c>
      <c r="O64" s="143">
        <f t="shared" si="17"/>
        <v>1.0612244897959184</v>
      </c>
      <c r="P64" s="6">
        <v>53</v>
      </c>
      <c r="Q64" s="143">
        <f t="shared" si="18"/>
        <v>1.0816326530612246</v>
      </c>
      <c r="R64" s="6">
        <v>53</v>
      </c>
      <c r="S64" s="143">
        <f t="shared" si="19"/>
        <v>1.0816326530612246</v>
      </c>
      <c r="T64" s="6">
        <v>56</v>
      </c>
      <c r="U64" s="143">
        <f t="shared" si="20"/>
        <v>1.1428571428571428</v>
      </c>
      <c r="V64" s="6">
        <v>67</v>
      </c>
      <c r="W64" s="144">
        <f t="shared" si="21"/>
        <v>1.3673469387755102</v>
      </c>
      <c r="X64" s="6">
        <v>65</v>
      </c>
      <c r="Y64" s="144">
        <f t="shared" si="22"/>
        <v>1.3265306122448979</v>
      </c>
      <c r="Z64" s="6">
        <v>65</v>
      </c>
      <c r="AA64" s="144">
        <f t="shared" si="23"/>
        <v>1.3265306122448979</v>
      </c>
      <c r="AB64" s="6">
        <v>50</v>
      </c>
      <c r="AC64" s="146">
        <f t="shared" si="24"/>
        <v>1.0204081632653061</v>
      </c>
      <c r="AE64" s="147">
        <v>0</v>
      </c>
      <c r="AF64" s="107">
        <f t="shared" si="25"/>
        <v>0</v>
      </c>
      <c r="AH64" s="72">
        <f>cálculos2!O64</f>
        <v>10</v>
      </c>
      <c r="AI64" s="150">
        <f t="shared" si="14"/>
        <v>1</v>
      </c>
      <c r="AJ64" s="72">
        <f>cálculos2!P64</f>
        <v>4</v>
      </c>
      <c r="AK64" s="149">
        <f t="shared" si="15"/>
        <v>1</v>
      </c>
    </row>
    <row r="65" spans="1:37">
      <c r="A65" s="88" t="s">
        <v>40</v>
      </c>
      <c r="B65" s="88" t="s">
        <v>110</v>
      </c>
      <c r="C65" s="91">
        <v>403.66666666666663</v>
      </c>
      <c r="D65" s="6">
        <v>363</v>
      </c>
      <c r="E65" s="142">
        <f t="shared" si="10"/>
        <v>0.89925681255161027</v>
      </c>
      <c r="F65" s="6">
        <v>346</v>
      </c>
      <c r="G65" s="142">
        <f t="shared" si="11"/>
        <v>0.85714285714285721</v>
      </c>
      <c r="H65" s="6">
        <v>310</v>
      </c>
      <c r="I65" s="142">
        <f t="shared" si="12"/>
        <v>0.76796036333608597</v>
      </c>
      <c r="J65" s="6">
        <v>354</v>
      </c>
      <c r="K65" s="142">
        <f t="shared" si="13"/>
        <v>0.87696118909991749</v>
      </c>
      <c r="L65" s="6">
        <v>361</v>
      </c>
      <c r="M65" s="143">
        <f t="shared" si="16"/>
        <v>0.89430222956234529</v>
      </c>
      <c r="N65" s="6">
        <v>395</v>
      </c>
      <c r="O65" s="143">
        <f t="shared" si="17"/>
        <v>0.97853014037985142</v>
      </c>
      <c r="P65" s="6">
        <v>396</v>
      </c>
      <c r="Q65" s="143">
        <f t="shared" si="18"/>
        <v>0.98100743187448403</v>
      </c>
      <c r="R65" s="6">
        <v>398</v>
      </c>
      <c r="S65" s="143">
        <f t="shared" si="19"/>
        <v>0.98596201486374901</v>
      </c>
      <c r="T65" s="6">
        <v>354</v>
      </c>
      <c r="U65" s="143">
        <f t="shared" si="20"/>
        <v>0.87696118909991749</v>
      </c>
      <c r="V65" s="6">
        <v>377</v>
      </c>
      <c r="W65" s="144">
        <f t="shared" si="21"/>
        <v>0.93393889347646586</v>
      </c>
      <c r="X65" s="6">
        <v>374</v>
      </c>
      <c r="Y65" s="144">
        <f t="shared" si="22"/>
        <v>0.92650701899256827</v>
      </c>
      <c r="Z65" s="6">
        <v>388</v>
      </c>
      <c r="AA65" s="144">
        <f t="shared" si="23"/>
        <v>0.96118909991742374</v>
      </c>
      <c r="AB65" s="6">
        <v>371</v>
      </c>
      <c r="AC65" s="146">
        <f t="shared" si="24"/>
        <v>0.91907514450867056</v>
      </c>
      <c r="AE65" s="147">
        <v>2</v>
      </c>
      <c r="AF65" s="107">
        <f t="shared" si="25"/>
        <v>4.9545829892650708E-3</v>
      </c>
      <c r="AH65" s="72">
        <f>cálculos2!O65</f>
        <v>5</v>
      </c>
      <c r="AI65" s="150">
        <f t="shared" si="14"/>
        <v>0.5</v>
      </c>
      <c r="AJ65" s="72">
        <f>cálculos2!P65</f>
        <v>2</v>
      </c>
      <c r="AK65" s="149">
        <f t="shared" si="15"/>
        <v>0.5</v>
      </c>
    </row>
    <row r="66" spans="1:37">
      <c r="A66" s="88" t="s">
        <v>40</v>
      </c>
      <c r="B66" s="88" t="s">
        <v>111</v>
      </c>
      <c r="C66" s="91">
        <v>171.5</v>
      </c>
      <c r="D66" s="6">
        <v>174</v>
      </c>
      <c r="E66" s="142">
        <f t="shared" si="10"/>
        <v>1.0145772594752187</v>
      </c>
      <c r="F66" s="6">
        <v>162</v>
      </c>
      <c r="G66" s="142">
        <f t="shared" si="11"/>
        <v>0.94460641399416911</v>
      </c>
      <c r="H66" s="6">
        <v>120</v>
      </c>
      <c r="I66" s="142">
        <f t="shared" si="12"/>
        <v>0.69970845481049559</v>
      </c>
      <c r="J66" s="6">
        <v>175</v>
      </c>
      <c r="K66" s="142">
        <f t="shared" si="13"/>
        <v>1.0204081632653061</v>
      </c>
      <c r="L66" s="6">
        <v>148</v>
      </c>
      <c r="M66" s="143">
        <f t="shared" si="16"/>
        <v>0.86297376093294464</v>
      </c>
      <c r="N66" s="6">
        <v>138</v>
      </c>
      <c r="O66" s="143">
        <f t="shared" si="17"/>
        <v>0.80466472303206993</v>
      </c>
      <c r="P66" s="6">
        <v>138</v>
      </c>
      <c r="Q66" s="143">
        <f t="shared" si="18"/>
        <v>0.80466472303206993</v>
      </c>
      <c r="R66" s="6">
        <v>139</v>
      </c>
      <c r="S66" s="143">
        <f t="shared" si="19"/>
        <v>0.81049562682215748</v>
      </c>
      <c r="T66" s="6">
        <v>133</v>
      </c>
      <c r="U66" s="143">
        <f t="shared" si="20"/>
        <v>0.77551020408163263</v>
      </c>
      <c r="V66" s="6">
        <v>157</v>
      </c>
      <c r="W66" s="144">
        <f t="shared" si="21"/>
        <v>0.91545189504373181</v>
      </c>
      <c r="X66" s="6">
        <v>166</v>
      </c>
      <c r="Y66" s="144">
        <f t="shared" si="22"/>
        <v>0.96793002915451898</v>
      </c>
      <c r="Z66" s="6">
        <v>152</v>
      </c>
      <c r="AA66" s="144">
        <f t="shared" si="23"/>
        <v>0.88629737609329451</v>
      </c>
      <c r="AB66" s="6">
        <v>150</v>
      </c>
      <c r="AC66" s="146">
        <f t="shared" si="24"/>
        <v>0.87463556851311952</v>
      </c>
      <c r="AE66" s="147">
        <v>2</v>
      </c>
      <c r="AF66" s="107">
        <f t="shared" si="25"/>
        <v>1.1661807580174927E-2</v>
      </c>
      <c r="AH66" s="72">
        <f>cálculos2!O66</f>
        <v>2</v>
      </c>
      <c r="AI66" s="150">
        <f t="shared" si="14"/>
        <v>0.2</v>
      </c>
      <c r="AJ66" s="72">
        <f>cálculos2!P66</f>
        <v>1</v>
      </c>
      <c r="AK66" s="149">
        <f t="shared" si="15"/>
        <v>0.25</v>
      </c>
    </row>
    <row r="67" spans="1:37">
      <c r="A67" s="88" t="s">
        <v>47</v>
      </c>
      <c r="B67" s="88" t="s">
        <v>112</v>
      </c>
      <c r="C67" s="91">
        <v>68.833333333333343</v>
      </c>
      <c r="D67" s="6">
        <v>85</v>
      </c>
      <c r="E67" s="142">
        <f t="shared" si="10"/>
        <v>1.2348668280871669</v>
      </c>
      <c r="F67" s="6">
        <v>56</v>
      </c>
      <c r="G67" s="142">
        <f t="shared" si="11"/>
        <v>0.81355932203389825</v>
      </c>
      <c r="H67" s="6">
        <v>46</v>
      </c>
      <c r="I67" s="142">
        <f t="shared" si="12"/>
        <v>0.66828087167070205</v>
      </c>
      <c r="J67" s="6">
        <v>84</v>
      </c>
      <c r="K67" s="142">
        <f t="shared" si="13"/>
        <v>1.2203389830508473</v>
      </c>
      <c r="L67" s="6">
        <v>67</v>
      </c>
      <c r="M67" s="143">
        <f t="shared" ref="M67:M80" si="26">L67/C67</f>
        <v>0.97336561743341388</v>
      </c>
      <c r="N67" s="6">
        <v>73</v>
      </c>
      <c r="O67" s="143">
        <f t="shared" ref="O67:O80" si="27">N67/C67</f>
        <v>1.0605326876513315</v>
      </c>
      <c r="P67" s="6">
        <v>73</v>
      </c>
      <c r="Q67" s="143">
        <f t="shared" ref="Q67:Q80" si="28">P67/C67</f>
        <v>1.0605326876513315</v>
      </c>
      <c r="R67" s="6">
        <v>73</v>
      </c>
      <c r="S67" s="143">
        <f t="shared" ref="S67:S80" si="29">R67/C67</f>
        <v>1.0605326876513315</v>
      </c>
      <c r="T67" s="6">
        <v>66</v>
      </c>
      <c r="U67" s="143">
        <f t="shared" ref="U67:U80" si="30">T67/C67</f>
        <v>0.95883777239709433</v>
      </c>
      <c r="V67" s="6">
        <v>70</v>
      </c>
      <c r="W67" s="144">
        <f t="shared" ref="W67:W80" si="31">V67/C67</f>
        <v>1.0169491525423728</v>
      </c>
      <c r="X67" s="6">
        <v>76</v>
      </c>
      <c r="Y67" s="144">
        <f t="shared" ref="Y67:Y80" si="32">X67/C67</f>
        <v>1.1041162227602903</v>
      </c>
      <c r="Z67" s="6">
        <v>73</v>
      </c>
      <c r="AA67" s="144">
        <f t="shared" ref="AA67:AA80" si="33">Z67/C67</f>
        <v>1.0605326876513315</v>
      </c>
      <c r="AB67" s="6">
        <v>70</v>
      </c>
      <c r="AC67" s="146">
        <f t="shared" ref="AC67:AC80" si="34">AB67/C67</f>
        <v>1.0169491525423728</v>
      </c>
      <c r="AE67" s="147">
        <v>1</v>
      </c>
      <c r="AF67" s="107">
        <f t="shared" ref="AF67:AF80" si="35">AE67/C67</f>
        <v>1.452784503631961E-2</v>
      </c>
      <c r="AH67" s="72">
        <f>cálculos2!O67</f>
        <v>10</v>
      </c>
      <c r="AI67" s="150">
        <f t="shared" si="14"/>
        <v>1</v>
      </c>
      <c r="AJ67" s="72">
        <f>cálculos2!P67</f>
        <v>4</v>
      </c>
      <c r="AK67" s="149">
        <f t="shared" si="15"/>
        <v>1</v>
      </c>
    </row>
    <row r="68" spans="1:37">
      <c r="A68" s="88" t="s">
        <v>47</v>
      </c>
      <c r="B68" s="88" t="s">
        <v>113</v>
      </c>
      <c r="C68" s="91">
        <v>246.16666666666666</v>
      </c>
      <c r="D68" s="6">
        <v>291</v>
      </c>
      <c r="E68" s="142">
        <f t="shared" ref="E68:E80" si="36">D68/C68</f>
        <v>1.182125930941097</v>
      </c>
      <c r="F68" s="6">
        <v>170</v>
      </c>
      <c r="G68" s="142">
        <f t="shared" ref="G68:G80" si="37">F68/C68</f>
        <v>0.6905890318212593</v>
      </c>
      <c r="H68" s="6">
        <v>135</v>
      </c>
      <c r="I68" s="142">
        <f t="shared" ref="I68:I80" si="38">H68/C68</f>
        <v>0.54840893703452942</v>
      </c>
      <c r="J68" s="6">
        <v>301</v>
      </c>
      <c r="K68" s="142">
        <f t="shared" ref="K68:K80" si="39">J68/C68</f>
        <v>1.2227488151658767</v>
      </c>
      <c r="L68" s="6">
        <v>277</v>
      </c>
      <c r="M68" s="143">
        <f t="shared" si="26"/>
        <v>1.1252538930264049</v>
      </c>
      <c r="N68" s="6">
        <v>229</v>
      </c>
      <c r="O68" s="143">
        <f t="shared" si="27"/>
        <v>0.93026404874746116</v>
      </c>
      <c r="P68" s="6">
        <v>232</v>
      </c>
      <c r="Q68" s="143">
        <f t="shared" si="28"/>
        <v>0.94245091401489511</v>
      </c>
      <c r="R68" s="6">
        <v>235</v>
      </c>
      <c r="S68" s="143">
        <f t="shared" si="29"/>
        <v>0.95463777928232907</v>
      </c>
      <c r="T68" s="6">
        <v>223</v>
      </c>
      <c r="U68" s="143">
        <f t="shared" si="30"/>
        <v>0.90589031821259314</v>
      </c>
      <c r="V68" s="6">
        <v>190</v>
      </c>
      <c r="W68" s="144">
        <f t="shared" si="31"/>
        <v>0.7718348002708193</v>
      </c>
      <c r="X68" s="6">
        <v>203</v>
      </c>
      <c r="Y68" s="144">
        <f t="shared" si="32"/>
        <v>0.82464454976303325</v>
      </c>
      <c r="Z68" s="6">
        <v>208</v>
      </c>
      <c r="AA68" s="144">
        <f t="shared" si="33"/>
        <v>0.84495599187542314</v>
      </c>
      <c r="AB68" s="6">
        <v>289</v>
      </c>
      <c r="AC68" s="146">
        <f t="shared" si="34"/>
        <v>1.1740013540961409</v>
      </c>
      <c r="AE68" s="147">
        <v>0</v>
      </c>
      <c r="AF68" s="107">
        <f t="shared" si="35"/>
        <v>0</v>
      </c>
      <c r="AH68" s="72">
        <f>cálculos2!O68</f>
        <v>4</v>
      </c>
      <c r="AI68" s="150">
        <f t="shared" ref="AI68:AI80" si="40">AH68*0.1</f>
        <v>0.4</v>
      </c>
      <c r="AJ68" s="72">
        <f>cálculos2!P68</f>
        <v>1</v>
      </c>
      <c r="AK68" s="149">
        <f t="shared" ref="AK68:AK86" si="41">AJ68*0.25</f>
        <v>0.25</v>
      </c>
    </row>
    <row r="69" spans="1:37">
      <c r="A69" s="88" t="s">
        <v>49</v>
      </c>
      <c r="B69" s="88" t="s">
        <v>114</v>
      </c>
      <c r="C69" s="91">
        <v>61.833333333333336</v>
      </c>
      <c r="D69" s="6">
        <v>66</v>
      </c>
      <c r="E69" s="142">
        <f t="shared" si="36"/>
        <v>1.0673854447439353</v>
      </c>
      <c r="F69" s="6">
        <v>23</v>
      </c>
      <c r="G69" s="142">
        <f t="shared" si="37"/>
        <v>0.3719676549865229</v>
      </c>
      <c r="H69" s="6">
        <v>14</v>
      </c>
      <c r="I69" s="142">
        <f t="shared" si="38"/>
        <v>0.22641509433962262</v>
      </c>
      <c r="J69" s="6">
        <v>80</v>
      </c>
      <c r="K69" s="142">
        <f t="shared" si="39"/>
        <v>1.2938005390835579</v>
      </c>
      <c r="L69" s="6">
        <v>66</v>
      </c>
      <c r="M69" s="143">
        <f t="shared" si="26"/>
        <v>1.0673854447439353</v>
      </c>
      <c r="N69" s="6">
        <v>59</v>
      </c>
      <c r="O69" s="143">
        <f t="shared" si="27"/>
        <v>0.95417789757412397</v>
      </c>
      <c r="P69" s="6">
        <v>59</v>
      </c>
      <c r="Q69" s="143">
        <f t="shared" si="28"/>
        <v>0.95417789757412397</v>
      </c>
      <c r="R69" s="6">
        <v>58</v>
      </c>
      <c r="S69" s="143">
        <f t="shared" si="29"/>
        <v>0.93800539083557943</v>
      </c>
      <c r="T69" s="6">
        <v>42</v>
      </c>
      <c r="U69" s="143">
        <f t="shared" si="30"/>
        <v>0.67924528301886788</v>
      </c>
      <c r="V69" s="6">
        <v>42</v>
      </c>
      <c r="W69" s="144">
        <f t="shared" si="31"/>
        <v>0.67924528301886788</v>
      </c>
      <c r="X69" s="6">
        <v>60</v>
      </c>
      <c r="Y69" s="144">
        <f t="shared" si="32"/>
        <v>0.97035040431266839</v>
      </c>
      <c r="Z69" s="6">
        <v>39</v>
      </c>
      <c r="AA69" s="144">
        <f t="shared" si="33"/>
        <v>0.6307277628032345</v>
      </c>
      <c r="AB69" s="6">
        <v>69</v>
      </c>
      <c r="AC69" s="146">
        <f t="shared" si="34"/>
        <v>1.1159029649595686</v>
      </c>
      <c r="AE69" s="147">
        <v>0</v>
      </c>
      <c r="AF69" s="107">
        <f t="shared" si="35"/>
        <v>0</v>
      </c>
      <c r="AH69" s="72">
        <f>cálculos2!O69</f>
        <v>6</v>
      </c>
      <c r="AI69" s="150">
        <f t="shared" si="40"/>
        <v>0.60000000000000009</v>
      </c>
      <c r="AJ69" s="72">
        <f>cálculos2!P69</f>
        <v>4</v>
      </c>
      <c r="AK69" s="149">
        <f t="shared" si="41"/>
        <v>1</v>
      </c>
    </row>
    <row r="70" spans="1:37">
      <c r="A70" s="88" t="s">
        <v>43</v>
      </c>
      <c r="B70" s="88" t="s">
        <v>115</v>
      </c>
      <c r="C70" s="91">
        <v>1064</v>
      </c>
      <c r="D70" s="6">
        <v>1072</v>
      </c>
      <c r="E70" s="142">
        <f t="shared" si="36"/>
        <v>1.0075187969924813</v>
      </c>
      <c r="F70" s="6">
        <v>1029</v>
      </c>
      <c r="G70" s="142">
        <f t="shared" si="37"/>
        <v>0.96710526315789469</v>
      </c>
      <c r="H70" s="6">
        <v>1023</v>
      </c>
      <c r="I70" s="142">
        <f t="shared" si="38"/>
        <v>0.9614661654135338</v>
      </c>
      <c r="J70" s="6">
        <v>1032</v>
      </c>
      <c r="K70" s="142">
        <f t="shared" si="39"/>
        <v>0.96992481203007519</v>
      </c>
      <c r="L70" s="6">
        <v>1077</v>
      </c>
      <c r="M70" s="143">
        <f t="shared" si="26"/>
        <v>1.012218045112782</v>
      </c>
      <c r="N70" s="6">
        <v>971</v>
      </c>
      <c r="O70" s="143">
        <f t="shared" si="27"/>
        <v>0.91259398496240607</v>
      </c>
      <c r="P70" s="6">
        <v>977</v>
      </c>
      <c r="Q70" s="143">
        <f t="shared" si="28"/>
        <v>0.91823308270676696</v>
      </c>
      <c r="R70" s="6">
        <v>999</v>
      </c>
      <c r="S70" s="143">
        <f t="shared" si="29"/>
        <v>0.93890977443609025</v>
      </c>
      <c r="T70" s="6">
        <v>789</v>
      </c>
      <c r="U70" s="143">
        <f t="shared" si="30"/>
        <v>0.74154135338345861</v>
      </c>
      <c r="V70" s="6">
        <v>882</v>
      </c>
      <c r="W70" s="144">
        <f t="shared" si="31"/>
        <v>0.82894736842105265</v>
      </c>
      <c r="X70" s="6">
        <v>971</v>
      </c>
      <c r="Y70" s="144">
        <f t="shared" si="32"/>
        <v>0.91259398496240607</v>
      </c>
      <c r="Z70" s="6">
        <v>796</v>
      </c>
      <c r="AA70" s="144">
        <f t="shared" si="33"/>
        <v>0.74812030075187974</v>
      </c>
      <c r="AB70" s="6">
        <v>1101</v>
      </c>
      <c r="AC70" s="146">
        <f t="shared" si="34"/>
        <v>1.0347744360902256</v>
      </c>
      <c r="AE70" s="147">
        <v>8</v>
      </c>
      <c r="AF70" s="107">
        <f t="shared" si="35"/>
        <v>7.5187969924812026E-3</v>
      </c>
      <c r="AH70" s="72">
        <f>cálculos2!O70</f>
        <v>3</v>
      </c>
      <c r="AI70" s="150">
        <f t="shared" si="40"/>
        <v>0.30000000000000004</v>
      </c>
      <c r="AJ70" s="72">
        <f>cálculos2!P70</f>
        <v>1</v>
      </c>
      <c r="AK70" s="149">
        <f t="shared" si="41"/>
        <v>0.25</v>
      </c>
    </row>
    <row r="71" spans="1:37">
      <c r="A71" s="88" t="s">
        <v>47</v>
      </c>
      <c r="B71" s="88" t="s">
        <v>116</v>
      </c>
      <c r="C71" s="91">
        <v>78.166666666666657</v>
      </c>
      <c r="D71" s="6">
        <v>70</v>
      </c>
      <c r="E71" s="142">
        <f t="shared" si="36"/>
        <v>0.89552238805970164</v>
      </c>
      <c r="F71" s="6">
        <v>43</v>
      </c>
      <c r="G71" s="142">
        <f t="shared" si="37"/>
        <v>0.55010660980810244</v>
      </c>
      <c r="H71" s="6">
        <v>33</v>
      </c>
      <c r="I71" s="142">
        <f t="shared" si="38"/>
        <v>0.42217484008528788</v>
      </c>
      <c r="J71" s="6">
        <v>70</v>
      </c>
      <c r="K71" s="142">
        <f t="shared" si="39"/>
        <v>0.89552238805970164</v>
      </c>
      <c r="L71" s="6">
        <v>70</v>
      </c>
      <c r="M71" s="143">
        <f t="shared" si="26"/>
        <v>0.89552238805970164</v>
      </c>
      <c r="N71" s="6">
        <v>80</v>
      </c>
      <c r="O71" s="143">
        <f t="shared" si="27"/>
        <v>1.023454157782516</v>
      </c>
      <c r="P71" s="6">
        <v>81</v>
      </c>
      <c r="Q71" s="143">
        <f t="shared" si="28"/>
        <v>1.0362473347547976</v>
      </c>
      <c r="R71" s="6">
        <v>81</v>
      </c>
      <c r="S71" s="143">
        <f t="shared" si="29"/>
        <v>1.0362473347547976</v>
      </c>
      <c r="T71" s="6">
        <v>82</v>
      </c>
      <c r="U71" s="143">
        <f t="shared" si="30"/>
        <v>1.0490405117270791</v>
      </c>
      <c r="V71" s="6">
        <v>85</v>
      </c>
      <c r="W71" s="144">
        <f t="shared" si="31"/>
        <v>1.0874200426439233</v>
      </c>
      <c r="X71" s="6">
        <v>80</v>
      </c>
      <c r="Y71" s="144">
        <f t="shared" si="32"/>
        <v>1.023454157782516</v>
      </c>
      <c r="Z71" s="6">
        <v>79</v>
      </c>
      <c r="AA71" s="144">
        <f t="shared" si="33"/>
        <v>1.0106609808102347</v>
      </c>
      <c r="AB71" s="6">
        <v>71</v>
      </c>
      <c r="AC71" s="146">
        <f t="shared" si="34"/>
        <v>0.90831556503198307</v>
      </c>
      <c r="AE71" s="147">
        <v>0</v>
      </c>
      <c r="AF71" s="107">
        <f t="shared" si="35"/>
        <v>0</v>
      </c>
      <c r="AH71" s="72">
        <f>cálculos2!O71</f>
        <v>8</v>
      </c>
      <c r="AI71" s="150">
        <f t="shared" si="40"/>
        <v>0.8</v>
      </c>
      <c r="AJ71" s="72">
        <f>cálculos2!P71</f>
        <v>3</v>
      </c>
      <c r="AK71" s="149">
        <f t="shared" si="41"/>
        <v>0.75</v>
      </c>
    </row>
    <row r="72" spans="1:37">
      <c r="A72" s="88" t="s">
        <v>40</v>
      </c>
      <c r="B72" s="88" t="s">
        <v>117</v>
      </c>
      <c r="C72" s="91">
        <v>4297.4166666666661</v>
      </c>
      <c r="D72" s="6">
        <v>4246</v>
      </c>
      <c r="E72" s="142">
        <f t="shared" si="36"/>
        <v>0.98803544765265972</v>
      </c>
      <c r="F72" s="6">
        <v>3604</v>
      </c>
      <c r="G72" s="142">
        <f t="shared" si="37"/>
        <v>0.83864337101747188</v>
      </c>
      <c r="H72" s="6">
        <v>2806</v>
      </c>
      <c r="I72" s="142">
        <f t="shared" si="38"/>
        <v>0.65295041594756553</v>
      </c>
      <c r="J72" s="6">
        <v>4234</v>
      </c>
      <c r="K72" s="142">
        <f t="shared" si="39"/>
        <v>0.98524307238845055</v>
      </c>
      <c r="L72" s="6">
        <v>3832</v>
      </c>
      <c r="M72" s="143">
        <f t="shared" si="26"/>
        <v>0.89169850103744508</v>
      </c>
      <c r="N72" s="6">
        <v>3712</v>
      </c>
      <c r="O72" s="143">
        <f t="shared" si="27"/>
        <v>0.86377474839535395</v>
      </c>
      <c r="P72" s="6">
        <v>3738</v>
      </c>
      <c r="Q72" s="143">
        <f t="shared" si="28"/>
        <v>0.86982489480114034</v>
      </c>
      <c r="R72" s="6">
        <v>3749</v>
      </c>
      <c r="S72" s="143">
        <f t="shared" si="29"/>
        <v>0.87238457212666531</v>
      </c>
      <c r="T72" s="6">
        <v>3009</v>
      </c>
      <c r="U72" s="143">
        <f t="shared" si="30"/>
        <v>0.70018809750043642</v>
      </c>
      <c r="V72" s="6">
        <v>3522</v>
      </c>
      <c r="W72" s="144">
        <f t="shared" si="31"/>
        <v>0.8195621400453762</v>
      </c>
      <c r="X72" s="6">
        <v>3805</v>
      </c>
      <c r="Y72" s="144">
        <f t="shared" si="32"/>
        <v>0.88541565669297462</v>
      </c>
      <c r="Z72" s="6">
        <v>3297</v>
      </c>
      <c r="AA72" s="144">
        <f t="shared" si="33"/>
        <v>0.76720510384145524</v>
      </c>
      <c r="AB72" s="6">
        <v>4044</v>
      </c>
      <c r="AC72" s="146">
        <f t="shared" si="34"/>
        <v>0.9410304640384729</v>
      </c>
      <c r="AE72" s="147">
        <v>65</v>
      </c>
      <c r="AF72" s="107">
        <f t="shared" si="35"/>
        <v>1.5125366014466058E-2</v>
      </c>
      <c r="AH72" s="72">
        <f>cálculos2!O72</f>
        <v>2</v>
      </c>
      <c r="AI72" s="150">
        <f t="shared" si="40"/>
        <v>0.2</v>
      </c>
      <c r="AJ72" s="72">
        <f>cálculos2!P72</f>
        <v>0</v>
      </c>
      <c r="AK72" s="149">
        <f t="shared" si="41"/>
        <v>0</v>
      </c>
    </row>
    <row r="73" spans="1:37">
      <c r="A73" s="88" t="s">
        <v>47</v>
      </c>
      <c r="B73" s="88" t="s">
        <v>118</v>
      </c>
      <c r="C73" s="91">
        <v>261.91666666666663</v>
      </c>
      <c r="D73" s="6">
        <v>156</v>
      </c>
      <c r="E73" s="142">
        <f t="shared" si="36"/>
        <v>0.59560929048679612</v>
      </c>
      <c r="F73" s="6">
        <v>130</v>
      </c>
      <c r="G73" s="142">
        <f t="shared" si="37"/>
        <v>0.49634107540566347</v>
      </c>
      <c r="H73" s="6">
        <v>106</v>
      </c>
      <c r="I73" s="142">
        <f t="shared" si="38"/>
        <v>0.40470887686923329</v>
      </c>
      <c r="J73" s="6">
        <v>160</v>
      </c>
      <c r="K73" s="142">
        <f t="shared" si="39"/>
        <v>0.61088132357620117</v>
      </c>
      <c r="L73" s="6">
        <v>204</v>
      </c>
      <c r="M73" s="143">
        <f t="shared" si="26"/>
        <v>0.77887368755965647</v>
      </c>
      <c r="N73" s="6">
        <v>205</v>
      </c>
      <c r="O73" s="143">
        <f t="shared" si="27"/>
        <v>0.78269169583200771</v>
      </c>
      <c r="P73" s="6">
        <v>207</v>
      </c>
      <c r="Q73" s="143">
        <f t="shared" si="28"/>
        <v>0.79032771237671029</v>
      </c>
      <c r="R73" s="6">
        <v>208</v>
      </c>
      <c r="S73" s="143">
        <f t="shared" si="29"/>
        <v>0.79414572064906153</v>
      </c>
      <c r="T73" s="6">
        <v>202</v>
      </c>
      <c r="U73" s="143">
        <f t="shared" si="30"/>
        <v>0.771237671014954</v>
      </c>
      <c r="V73" s="6">
        <v>219</v>
      </c>
      <c r="W73" s="144">
        <f t="shared" si="31"/>
        <v>0.83614381164492535</v>
      </c>
      <c r="X73" s="6">
        <v>225</v>
      </c>
      <c r="Y73" s="144">
        <f t="shared" si="32"/>
        <v>0.85905186127903288</v>
      </c>
      <c r="Z73" s="6">
        <v>227</v>
      </c>
      <c r="AA73" s="144">
        <f t="shared" si="33"/>
        <v>0.86668787782373546</v>
      </c>
      <c r="AB73" s="6">
        <v>208</v>
      </c>
      <c r="AC73" s="146">
        <f t="shared" si="34"/>
        <v>0.79414572064906153</v>
      </c>
      <c r="AE73" s="147">
        <v>2</v>
      </c>
      <c r="AF73" s="107">
        <f t="shared" si="35"/>
        <v>7.6360165447025147E-3</v>
      </c>
      <c r="AH73" s="72">
        <f>cálculos2!O73</f>
        <v>0</v>
      </c>
      <c r="AI73" s="150">
        <f t="shared" si="40"/>
        <v>0</v>
      </c>
      <c r="AJ73" s="72">
        <f>cálculos2!P73</f>
        <v>0</v>
      </c>
      <c r="AK73" s="149">
        <f t="shared" si="41"/>
        <v>0</v>
      </c>
    </row>
    <row r="74" spans="1:37">
      <c r="A74" s="88" t="s">
        <v>49</v>
      </c>
      <c r="B74" s="88" t="s">
        <v>119</v>
      </c>
      <c r="C74" s="91">
        <v>155.16666666666669</v>
      </c>
      <c r="D74" s="6">
        <v>151</v>
      </c>
      <c r="E74" s="142">
        <f t="shared" si="36"/>
        <v>0.9731471535982813</v>
      </c>
      <c r="F74" s="6">
        <v>119</v>
      </c>
      <c r="G74" s="142">
        <f t="shared" si="37"/>
        <v>0.76691729323308266</v>
      </c>
      <c r="H74" s="6">
        <v>78</v>
      </c>
      <c r="I74" s="142">
        <f t="shared" si="38"/>
        <v>0.50268528464017181</v>
      </c>
      <c r="J74" s="6">
        <v>152</v>
      </c>
      <c r="K74" s="142">
        <f t="shared" si="39"/>
        <v>0.97959183673469374</v>
      </c>
      <c r="L74" s="6">
        <v>144</v>
      </c>
      <c r="M74" s="143">
        <f t="shared" si="26"/>
        <v>0.92803437164339408</v>
      </c>
      <c r="N74" s="6">
        <v>148</v>
      </c>
      <c r="O74" s="143">
        <f t="shared" si="27"/>
        <v>0.95381310418904397</v>
      </c>
      <c r="P74" s="6">
        <v>146</v>
      </c>
      <c r="Q74" s="143">
        <f t="shared" si="28"/>
        <v>0.94092373791621897</v>
      </c>
      <c r="R74" s="6">
        <v>149</v>
      </c>
      <c r="S74" s="143">
        <f t="shared" si="29"/>
        <v>0.96025778732545641</v>
      </c>
      <c r="T74" s="6">
        <v>150</v>
      </c>
      <c r="U74" s="143">
        <f t="shared" si="30"/>
        <v>0.96670247046186886</v>
      </c>
      <c r="V74" s="6">
        <v>160</v>
      </c>
      <c r="W74" s="144">
        <f t="shared" si="31"/>
        <v>1.0311493018259934</v>
      </c>
      <c r="X74" s="6">
        <v>171</v>
      </c>
      <c r="Y74" s="144">
        <f t="shared" si="32"/>
        <v>1.1020408163265305</v>
      </c>
      <c r="Z74" s="6">
        <v>164</v>
      </c>
      <c r="AA74" s="144">
        <f t="shared" si="33"/>
        <v>1.0569280343716432</v>
      </c>
      <c r="AB74" s="6">
        <v>149</v>
      </c>
      <c r="AC74" s="146">
        <f t="shared" si="34"/>
        <v>0.96025778732545641</v>
      </c>
      <c r="AE74" s="147">
        <v>3</v>
      </c>
      <c r="AF74" s="107">
        <f t="shared" si="35"/>
        <v>1.9334049409237376E-2</v>
      </c>
      <c r="AH74" s="72">
        <f>cálculos2!O74</f>
        <v>8</v>
      </c>
      <c r="AI74" s="150">
        <f t="shared" si="40"/>
        <v>0.8</v>
      </c>
      <c r="AJ74" s="72">
        <f>cálculos2!P74</f>
        <v>2</v>
      </c>
      <c r="AK74" s="149">
        <f t="shared" si="41"/>
        <v>0.5</v>
      </c>
    </row>
    <row r="75" spans="1:37">
      <c r="A75" s="88" t="s">
        <v>40</v>
      </c>
      <c r="B75" s="88" t="s">
        <v>120</v>
      </c>
      <c r="C75" s="91">
        <v>208.25</v>
      </c>
      <c r="D75" s="6">
        <v>187</v>
      </c>
      <c r="E75" s="142">
        <f t="shared" si="36"/>
        <v>0.89795918367346939</v>
      </c>
      <c r="F75" s="6">
        <v>163</v>
      </c>
      <c r="G75" s="142">
        <f t="shared" si="37"/>
        <v>0.78271308523409366</v>
      </c>
      <c r="H75" s="6">
        <v>156</v>
      </c>
      <c r="I75" s="142">
        <f t="shared" si="38"/>
        <v>0.74909963985594241</v>
      </c>
      <c r="J75" s="6">
        <v>191</v>
      </c>
      <c r="K75" s="142">
        <f t="shared" si="39"/>
        <v>0.91716686674669867</v>
      </c>
      <c r="L75" s="6">
        <v>173</v>
      </c>
      <c r="M75" s="143">
        <f t="shared" si="26"/>
        <v>0.83073229291716688</v>
      </c>
      <c r="N75" s="6">
        <v>184</v>
      </c>
      <c r="O75" s="143">
        <f t="shared" si="27"/>
        <v>0.88355342136854742</v>
      </c>
      <c r="P75" s="6">
        <v>178</v>
      </c>
      <c r="Q75" s="143">
        <f t="shared" si="28"/>
        <v>0.85474189675870349</v>
      </c>
      <c r="R75" s="6">
        <v>178</v>
      </c>
      <c r="S75" s="143">
        <f t="shared" si="29"/>
        <v>0.85474189675870349</v>
      </c>
      <c r="T75" s="6">
        <v>201</v>
      </c>
      <c r="U75" s="143">
        <f t="shared" si="30"/>
        <v>0.96518607442977189</v>
      </c>
      <c r="V75" s="6">
        <v>221</v>
      </c>
      <c r="W75" s="144">
        <f t="shared" si="31"/>
        <v>1.0612244897959184</v>
      </c>
      <c r="X75" s="6">
        <v>222</v>
      </c>
      <c r="Y75" s="144">
        <f t="shared" si="32"/>
        <v>1.0660264105642256</v>
      </c>
      <c r="Z75" s="6">
        <v>231</v>
      </c>
      <c r="AA75" s="144">
        <f t="shared" si="33"/>
        <v>1.1092436974789917</v>
      </c>
      <c r="AB75" s="6">
        <v>174</v>
      </c>
      <c r="AC75" s="146">
        <f t="shared" si="34"/>
        <v>0.8355342136854742</v>
      </c>
      <c r="AE75" s="147">
        <v>8</v>
      </c>
      <c r="AF75" s="107">
        <f t="shared" si="35"/>
        <v>3.8415366146458581E-2</v>
      </c>
      <c r="AH75" s="72">
        <f>cálculos2!O75</f>
        <v>5</v>
      </c>
      <c r="AI75" s="150">
        <f t="shared" si="40"/>
        <v>0.5</v>
      </c>
      <c r="AJ75" s="72">
        <f>cálculos2!P75</f>
        <v>1</v>
      </c>
      <c r="AK75" s="149">
        <f t="shared" si="41"/>
        <v>0.25</v>
      </c>
    </row>
    <row r="76" spans="1:37">
      <c r="A76" s="88" t="s">
        <v>40</v>
      </c>
      <c r="B76" s="88" t="s">
        <v>121</v>
      </c>
      <c r="C76" s="91">
        <v>530.83333333333326</v>
      </c>
      <c r="D76" s="6">
        <v>527</v>
      </c>
      <c r="E76" s="142">
        <f t="shared" si="36"/>
        <v>0.99277864992150722</v>
      </c>
      <c r="F76" s="6">
        <v>253</v>
      </c>
      <c r="G76" s="142">
        <f t="shared" si="37"/>
        <v>0.47660910518053384</v>
      </c>
      <c r="H76" s="6">
        <v>196</v>
      </c>
      <c r="I76" s="142">
        <f t="shared" si="38"/>
        <v>0.36923076923076931</v>
      </c>
      <c r="J76" s="6">
        <v>516</v>
      </c>
      <c r="K76" s="142">
        <f t="shared" si="39"/>
        <v>0.97205651491365785</v>
      </c>
      <c r="L76" s="6">
        <v>479</v>
      </c>
      <c r="M76" s="143">
        <f t="shared" si="26"/>
        <v>0.90235478806907388</v>
      </c>
      <c r="N76" s="6">
        <v>449</v>
      </c>
      <c r="O76" s="143">
        <f t="shared" si="27"/>
        <v>0.84583987441130315</v>
      </c>
      <c r="P76" s="6">
        <v>454</v>
      </c>
      <c r="Q76" s="143">
        <f t="shared" si="28"/>
        <v>0.85525902668759823</v>
      </c>
      <c r="R76" s="6">
        <v>460</v>
      </c>
      <c r="S76" s="143">
        <f t="shared" si="29"/>
        <v>0.8665620094191524</v>
      </c>
      <c r="T76" s="6">
        <v>348</v>
      </c>
      <c r="U76" s="143">
        <f t="shared" si="30"/>
        <v>0.65557299843014138</v>
      </c>
      <c r="V76" s="6">
        <v>472</v>
      </c>
      <c r="W76" s="144">
        <f t="shared" si="31"/>
        <v>0.88916797488226074</v>
      </c>
      <c r="X76" s="6">
        <v>531</v>
      </c>
      <c r="Y76" s="144">
        <f t="shared" si="32"/>
        <v>1.0003139717425433</v>
      </c>
      <c r="Z76" s="6">
        <v>505</v>
      </c>
      <c r="AA76" s="144">
        <f t="shared" si="33"/>
        <v>0.9513343799058086</v>
      </c>
      <c r="AB76" s="6">
        <v>497</v>
      </c>
      <c r="AC76" s="146">
        <f t="shared" si="34"/>
        <v>0.93626373626373638</v>
      </c>
      <c r="AE76" s="147">
        <v>7</v>
      </c>
      <c r="AF76" s="107">
        <f t="shared" si="35"/>
        <v>1.3186813186813189E-2</v>
      </c>
      <c r="AH76" s="72">
        <f>cálculos2!O76</f>
        <v>4</v>
      </c>
      <c r="AI76" s="150">
        <f t="shared" si="40"/>
        <v>0.4</v>
      </c>
      <c r="AJ76" s="72">
        <f>cálculos2!P76</f>
        <v>1</v>
      </c>
      <c r="AK76" s="149">
        <f t="shared" si="41"/>
        <v>0.25</v>
      </c>
    </row>
    <row r="77" spans="1:37">
      <c r="A77" s="88" t="s">
        <v>43</v>
      </c>
      <c r="B77" s="88" t="s">
        <v>122</v>
      </c>
      <c r="C77" s="91">
        <v>60.666666666666664</v>
      </c>
      <c r="D77" s="6">
        <v>78</v>
      </c>
      <c r="E77" s="142">
        <f t="shared" si="36"/>
        <v>1.2857142857142858</v>
      </c>
      <c r="F77" s="6">
        <v>62</v>
      </c>
      <c r="G77" s="142">
        <f t="shared" si="37"/>
        <v>1.0219780219780221</v>
      </c>
      <c r="H77" s="6">
        <v>54</v>
      </c>
      <c r="I77" s="142">
        <f t="shared" si="38"/>
        <v>0.89010989010989017</v>
      </c>
      <c r="J77" s="6">
        <v>78</v>
      </c>
      <c r="K77" s="142">
        <f t="shared" si="39"/>
        <v>1.2857142857142858</v>
      </c>
      <c r="L77" s="6">
        <v>64</v>
      </c>
      <c r="M77" s="143">
        <f t="shared" si="26"/>
        <v>1.054945054945055</v>
      </c>
      <c r="N77" s="6">
        <v>66</v>
      </c>
      <c r="O77" s="143">
        <f t="shared" si="27"/>
        <v>1.087912087912088</v>
      </c>
      <c r="P77" s="6">
        <v>67</v>
      </c>
      <c r="Q77" s="143">
        <f t="shared" si="28"/>
        <v>1.1043956043956045</v>
      </c>
      <c r="R77" s="6">
        <v>70</v>
      </c>
      <c r="S77" s="143">
        <f t="shared" si="29"/>
        <v>1.153846153846154</v>
      </c>
      <c r="T77" s="6">
        <v>61</v>
      </c>
      <c r="U77" s="143">
        <f t="shared" si="30"/>
        <v>1.0054945054945055</v>
      </c>
      <c r="V77" s="6">
        <v>70</v>
      </c>
      <c r="W77" s="144">
        <f t="shared" si="31"/>
        <v>1.153846153846154</v>
      </c>
      <c r="X77" s="6">
        <v>72</v>
      </c>
      <c r="Y77" s="144">
        <f t="shared" si="32"/>
        <v>1.1868131868131868</v>
      </c>
      <c r="Z77" s="6">
        <v>90</v>
      </c>
      <c r="AA77" s="144">
        <f t="shared" si="33"/>
        <v>1.4835164835164836</v>
      </c>
      <c r="AB77" s="6">
        <v>67</v>
      </c>
      <c r="AC77" s="146">
        <f t="shared" si="34"/>
        <v>1.1043956043956045</v>
      </c>
      <c r="AE77" s="147">
        <v>0</v>
      </c>
      <c r="AF77" s="107">
        <f t="shared" si="35"/>
        <v>0</v>
      </c>
      <c r="AH77" s="72">
        <f>cálculos2!O77</f>
        <v>10</v>
      </c>
      <c r="AI77" s="150">
        <f t="shared" si="40"/>
        <v>1</v>
      </c>
      <c r="AJ77" s="72">
        <f>cálculos2!P77</f>
        <v>4</v>
      </c>
      <c r="AK77" s="149">
        <f t="shared" si="41"/>
        <v>1</v>
      </c>
    </row>
    <row r="78" spans="1:37">
      <c r="A78" s="88" t="s">
        <v>47</v>
      </c>
      <c r="B78" s="88" t="s">
        <v>123</v>
      </c>
      <c r="C78" s="91">
        <v>138.25</v>
      </c>
      <c r="D78" s="6">
        <v>124</v>
      </c>
      <c r="E78" s="142">
        <f t="shared" si="36"/>
        <v>0.89692585895117538</v>
      </c>
      <c r="F78" s="6">
        <v>85</v>
      </c>
      <c r="G78" s="142">
        <f t="shared" si="37"/>
        <v>0.61482820976491859</v>
      </c>
      <c r="H78" s="6">
        <v>74</v>
      </c>
      <c r="I78" s="142">
        <f t="shared" si="38"/>
        <v>0.53526220614828213</v>
      </c>
      <c r="J78" s="6">
        <v>122</v>
      </c>
      <c r="K78" s="142">
        <f t="shared" si="39"/>
        <v>0.88245931283905965</v>
      </c>
      <c r="L78" s="6">
        <v>138</v>
      </c>
      <c r="M78" s="143">
        <f t="shared" si="26"/>
        <v>0.99819168173598549</v>
      </c>
      <c r="N78" s="6">
        <v>149</v>
      </c>
      <c r="O78" s="143">
        <f t="shared" si="27"/>
        <v>1.0777576853526221</v>
      </c>
      <c r="P78" s="6">
        <v>146</v>
      </c>
      <c r="Q78" s="143">
        <f t="shared" si="28"/>
        <v>1.0560578661844484</v>
      </c>
      <c r="R78" s="6">
        <v>144</v>
      </c>
      <c r="S78" s="143">
        <f t="shared" si="29"/>
        <v>1.0415913200723328</v>
      </c>
      <c r="T78" s="6">
        <v>137</v>
      </c>
      <c r="U78" s="143">
        <f t="shared" si="30"/>
        <v>0.99095840867992768</v>
      </c>
      <c r="V78" s="6">
        <v>127</v>
      </c>
      <c r="W78" s="144">
        <f t="shared" si="31"/>
        <v>0.91862567811934903</v>
      </c>
      <c r="X78" s="6">
        <v>139</v>
      </c>
      <c r="Y78" s="144">
        <f t="shared" si="32"/>
        <v>1.0054249547920433</v>
      </c>
      <c r="Z78" s="6">
        <v>132</v>
      </c>
      <c r="AA78" s="144">
        <f t="shared" si="33"/>
        <v>0.9547920433996383</v>
      </c>
      <c r="AB78" s="6">
        <v>140</v>
      </c>
      <c r="AC78" s="146">
        <f t="shared" si="34"/>
        <v>1.0126582278481013</v>
      </c>
      <c r="AE78" s="147">
        <v>0</v>
      </c>
      <c r="AF78" s="107">
        <f t="shared" si="35"/>
        <v>0</v>
      </c>
      <c r="AH78" s="72">
        <f>cálculos2!O78</f>
        <v>8</v>
      </c>
      <c r="AI78" s="150">
        <f t="shared" si="40"/>
        <v>0.8</v>
      </c>
      <c r="AJ78" s="72">
        <f>cálculos2!P78</f>
        <v>4</v>
      </c>
      <c r="AK78" s="149">
        <f t="shared" si="41"/>
        <v>1</v>
      </c>
    </row>
    <row r="79" spans="1:37">
      <c r="A79" s="88" t="s">
        <v>40</v>
      </c>
      <c r="B79" s="88" t="s">
        <v>124</v>
      </c>
      <c r="C79" s="91">
        <v>3171.583333333333</v>
      </c>
      <c r="D79" s="6">
        <v>2996</v>
      </c>
      <c r="E79" s="142">
        <f t="shared" si="36"/>
        <v>0.9446385874563179</v>
      </c>
      <c r="F79" s="6">
        <v>2308</v>
      </c>
      <c r="G79" s="142">
        <f t="shared" si="37"/>
        <v>0.7277122362647469</v>
      </c>
      <c r="H79" s="6">
        <v>1688</v>
      </c>
      <c r="I79" s="142">
        <f t="shared" si="38"/>
        <v>0.53222628024908702</v>
      </c>
      <c r="J79" s="6">
        <v>3029</v>
      </c>
      <c r="K79" s="142">
        <f t="shared" si="39"/>
        <v>0.95504348511521597</v>
      </c>
      <c r="L79" s="6">
        <v>2715</v>
      </c>
      <c r="M79" s="143">
        <f t="shared" si="26"/>
        <v>0.85603930739115597</v>
      </c>
      <c r="N79" s="6">
        <v>2396</v>
      </c>
      <c r="O79" s="143">
        <f t="shared" si="27"/>
        <v>0.75545863002180835</v>
      </c>
      <c r="P79" s="6">
        <v>2445</v>
      </c>
      <c r="Q79" s="143">
        <f t="shared" si="28"/>
        <v>0.77090832654562658</v>
      </c>
      <c r="R79" s="6">
        <v>2451</v>
      </c>
      <c r="S79" s="143">
        <f t="shared" si="29"/>
        <v>0.77280012611997173</v>
      </c>
      <c r="T79" s="6">
        <v>2060</v>
      </c>
      <c r="U79" s="143">
        <f t="shared" si="30"/>
        <v>0.64951785385848293</v>
      </c>
      <c r="V79" s="6">
        <v>2614</v>
      </c>
      <c r="W79" s="144">
        <f t="shared" si="31"/>
        <v>0.82419401455634678</v>
      </c>
      <c r="X79" s="6">
        <v>2701</v>
      </c>
      <c r="Y79" s="144">
        <f t="shared" si="32"/>
        <v>0.85162510838435068</v>
      </c>
      <c r="Z79" s="6">
        <v>2482</v>
      </c>
      <c r="AA79" s="144">
        <f t="shared" si="33"/>
        <v>0.78257442392075471</v>
      </c>
      <c r="AB79" s="6">
        <v>2838</v>
      </c>
      <c r="AC79" s="146">
        <f t="shared" si="34"/>
        <v>0.89482119866523036</v>
      </c>
      <c r="AE79" s="147">
        <v>74</v>
      </c>
      <c r="AF79" s="107">
        <f t="shared" si="35"/>
        <v>2.3332194750256184E-2</v>
      </c>
      <c r="AH79" s="72">
        <f>cálculos2!O79</f>
        <v>1</v>
      </c>
      <c r="AI79" s="150">
        <f t="shared" si="40"/>
        <v>0.1</v>
      </c>
      <c r="AJ79" s="72">
        <f>cálculos2!P79</f>
        <v>0</v>
      </c>
      <c r="AK79" s="149">
        <f t="shared" si="41"/>
        <v>0</v>
      </c>
    </row>
    <row r="80" spans="1:37">
      <c r="A80" s="88" t="s">
        <v>40</v>
      </c>
      <c r="B80" s="88" t="s">
        <v>125</v>
      </c>
      <c r="C80" s="91">
        <v>2040.5</v>
      </c>
      <c r="D80" s="6">
        <v>2030</v>
      </c>
      <c r="E80" s="142">
        <f t="shared" si="36"/>
        <v>0.99485420240137223</v>
      </c>
      <c r="F80" s="6">
        <v>1727</v>
      </c>
      <c r="G80" s="142">
        <f t="shared" si="37"/>
        <v>0.84636118598382748</v>
      </c>
      <c r="H80" s="6">
        <v>1435</v>
      </c>
      <c r="I80" s="142">
        <f t="shared" si="38"/>
        <v>0.70325900514579764</v>
      </c>
      <c r="J80" s="6">
        <v>2046</v>
      </c>
      <c r="K80" s="142">
        <f t="shared" si="39"/>
        <v>1.0026954177897573</v>
      </c>
      <c r="L80" s="6">
        <v>2442</v>
      </c>
      <c r="M80" s="143">
        <f t="shared" si="26"/>
        <v>1.1967654986522911</v>
      </c>
      <c r="N80" s="6">
        <v>2240</v>
      </c>
      <c r="O80" s="143">
        <f t="shared" si="27"/>
        <v>1.097770154373928</v>
      </c>
      <c r="P80" s="6">
        <v>2266</v>
      </c>
      <c r="Q80" s="143">
        <f t="shared" si="28"/>
        <v>1.1105121293800539</v>
      </c>
      <c r="R80" s="6">
        <v>2236</v>
      </c>
      <c r="S80" s="143">
        <f t="shared" si="29"/>
        <v>1.0958098505268317</v>
      </c>
      <c r="T80" s="6">
        <v>1517</v>
      </c>
      <c r="U80" s="143">
        <f t="shared" si="30"/>
        <v>0.74344523401127172</v>
      </c>
      <c r="V80" s="6">
        <v>2535</v>
      </c>
      <c r="W80" s="144">
        <f t="shared" si="31"/>
        <v>1.24234256309728</v>
      </c>
      <c r="X80" s="6">
        <v>2460</v>
      </c>
      <c r="Y80" s="144">
        <f t="shared" si="32"/>
        <v>1.2055868659642244</v>
      </c>
      <c r="Z80" s="6">
        <v>2454</v>
      </c>
      <c r="AA80" s="144">
        <f t="shared" si="33"/>
        <v>1.2026464101935801</v>
      </c>
      <c r="AB80" s="6">
        <v>2458</v>
      </c>
      <c r="AC80" s="146">
        <f t="shared" si="34"/>
        <v>1.2046067140406762</v>
      </c>
      <c r="AE80" s="147">
        <v>94</v>
      </c>
      <c r="AF80" s="107">
        <f t="shared" si="35"/>
        <v>4.6067140406763046E-2</v>
      </c>
      <c r="AH80" s="72">
        <f>cálculos2!O80</f>
        <v>9</v>
      </c>
      <c r="AI80" s="150">
        <f t="shared" si="40"/>
        <v>0.9</v>
      </c>
      <c r="AJ80" s="72">
        <f>cálculos2!P80</f>
        <v>4</v>
      </c>
      <c r="AK80" s="149">
        <f t="shared" si="41"/>
        <v>1</v>
      </c>
    </row>
    <row r="81" spans="1:37">
      <c r="AF81" s="155"/>
    </row>
    <row r="82" spans="1:37" s="139" customFormat="1">
      <c r="A82" s="85"/>
      <c r="B82" s="6" t="s">
        <v>126</v>
      </c>
      <c r="C82" s="91">
        <f>SUMIF($A$3:$A$80,"Norte",C$3:C$80)</f>
        <v>3313.333333333333</v>
      </c>
      <c r="D82" s="6">
        <f>SUMIF($A$3:$A$80,"Norte",D$3:D$80)</f>
        <v>3339</v>
      </c>
      <c r="E82" s="142">
        <f>D82/C82</f>
        <v>1.0077464788732395</v>
      </c>
      <c r="F82" s="6">
        <f>SUMIF($A$3:$A$80,"Norte",F$3:F$80)</f>
        <v>2857</v>
      </c>
      <c r="G82" s="142">
        <f>F82/C82</f>
        <v>0.86227364185110666</v>
      </c>
      <c r="H82" s="6">
        <f>SUMIF($A$3:$A$80,"Norte",H$3:H$80)</f>
        <v>2746</v>
      </c>
      <c r="I82" s="142">
        <f>H82/C82</f>
        <v>0.82877263581488936</v>
      </c>
      <c r="J82" s="6">
        <f>SUMIF($A$3:$A$80,"Norte",J$3:J$80)</f>
        <v>3270</v>
      </c>
      <c r="K82" s="142">
        <f>J82/C82</f>
        <v>0.98692152917505038</v>
      </c>
      <c r="L82" s="6">
        <f>SUMIF($A$3:$A$80,"Norte",L$3:L$80)</f>
        <v>3275</v>
      </c>
      <c r="M82" s="143">
        <f>L82/C82</f>
        <v>0.9884305835010061</v>
      </c>
      <c r="N82" s="6">
        <f>SUMIF($A$3:$A$80,"Norte",N$3:N$80)</f>
        <v>3164</v>
      </c>
      <c r="O82" s="143">
        <f>N82/C82</f>
        <v>0.95492957746478879</v>
      </c>
      <c r="P82" s="6">
        <f>SUMIF($A$3:$A$80,"Norte",P$3:P$80)</f>
        <v>3167</v>
      </c>
      <c r="Q82" s="143">
        <f>P82/C82</f>
        <v>0.95583501006036231</v>
      </c>
      <c r="R82" s="6">
        <f>SUMIF($A$3:$A$80,"Norte",R$3:R$80)</f>
        <v>3207</v>
      </c>
      <c r="S82" s="143">
        <f>R82/C82</f>
        <v>0.96790744466800815</v>
      </c>
      <c r="T82" s="6">
        <f>SUMIF($A$3:$A$80,"Norte",T$3:T$80)</f>
        <v>2659</v>
      </c>
      <c r="U82" s="143">
        <f>T82/C82</f>
        <v>0.80251509054325965</v>
      </c>
      <c r="V82" s="6">
        <f>SUMIF($A$3:$A$80,"Norte",V$3:V$80)</f>
        <v>2979</v>
      </c>
      <c r="W82" s="144">
        <f>V82/C82</f>
        <v>0.89909456740442661</v>
      </c>
      <c r="X82" s="6">
        <f>SUMIF($A$3:$A$80,"Norte",X$3:X$80)</f>
        <v>3273</v>
      </c>
      <c r="Y82" s="144">
        <f>X82/C82</f>
        <v>0.98782696177062379</v>
      </c>
      <c r="Z82" s="6">
        <f>SUMIF($A$3:$A$80,"Norte",Z$3:Z$80)</f>
        <v>2877</v>
      </c>
      <c r="AA82" s="144">
        <f>Z82/C82</f>
        <v>0.86830985915492964</v>
      </c>
      <c r="AB82" s="6">
        <f>SUMIF($A$3:$A$80,"Norte",AB$3:AB$80)</f>
        <v>3387</v>
      </c>
      <c r="AC82" s="146">
        <f>AB82/C82</f>
        <v>1.0222334004024145</v>
      </c>
      <c r="AE82" s="6">
        <f>SUMIF($A$3:$A$80,"Norte",AE$3:AE$80)</f>
        <v>15</v>
      </c>
      <c r="AF82" s="107">
        <f>AE82/C82</f>
        <v>4.5271629778672034E-3</v>
      </c>
      <c r="AH82" s="72">
        <f>cálculos2!O82</f>
        <v>7</v>
      </c>
      <c r="AI82" s="149">
        <f>AH82*0.1</f>
        <v>0.70000000000000007</v>
      </c>
      <c r="AJ82" s="72">
        <f>cálculos2!P82</f>
        <v>4</v>
      </c>
      <c r="AK82" s="149">
        <f t="shared" si="41"/>
        <v>1</v>
      </c>
    </row>
    <row r="83" spans="1:37" s="139" customFormat="1">
      <c r="A83" s="85"/>
      <c r="B83" s="6" t="s">
        <v>127</v>
      </c>
      <c r="C83" s="91">
        <f>SUMIF($A$3:$A$80,"Central",C$3:C$80)</f>
        <v>4071.6666666666661</v>
      </c>
      <c r="D83" s="6">
        <f>SUMIF($A$3:$A$80,"Central",D$3:D$80)</f>
        <v>4150</v>
      </c>
      <c r="E83" s="142">
        <f>D83/C83</f>
        <v>1.0192386410151455</v>
      </c>
      <c r="F83" s="6">
        <f>SUMIF($A$3:$A$80,"Central",F$3:F$80)</f>
        <v>2901</v>
      </c>
      <c r="G83" s="142">
        <f>F83/C83</f>
        <v>0.71248465002046679</v>
      </c>
      <c r="H83" s="6">
        <f>SUMIF($A$3:$A$80,"Central",H$3:H$80)</f>
        <v>2358</v>
      </c>
      <c r="I83" s="142">
        <f t="shared" ref="I83:I86" si="42">H83/C83</f>
        <v>0.57912402783462968</v>
      </c>
      <c r="J83" s="6">
        <f>SUMIF($A$3:$A$80,"Central",J$3:J$80)</f>
        <v>4224</v>
      </c>
      <c r="K83" s="142">
        <f>J83/C83</f>
        <v>1.0374130167826445</v>
      </c>
      <c r="L83" s="6">
        <f>SUMIF($A$3:$A$80,"Central",L$3:L$80)</f>
        <v>3827</v>
      </c>
      <c r="M83" s="143">
        <f>L83/C83</f>
        <v>0.93990994678673778</v>
      </c>
      <c r="N83" s="6">
        <f>SUMIF($A$3:$A$80,"Central",N$3:N$80)</f>
        <v>3678</v>
      </c>
      <c r="O83" s="143">
        <f>N83/C83</f>
        <v>0.90331559557920604</v>
      </c>
      <c r="P83" s="6">
        <f>SUMIF($A$3:$A$80,"Central",P$3:P$80)</f>
        <v>3705</v>
      </c>
      <c r="Q83" s="143">
        <f>P83/C83</f>
        <v>0.90994678673761786</v>
      </c>
      <c r="R83" s="6">
        <f>SUMIF($A$3:$A$80,"Central",R$3:R$80)</f>
        <v>3730</v>
      </c>
      <c r="S83" s="143">
        <f>R83/C83</f>
        <v>0.9160867785509621</v>
      </c>
      <c r="T83" s="6">
        <f>SUMIF($A$3:$A$80,"Central",T$3:T$80)</f>
        <v>3305</v>
      </c>
      <c r="U83" s="143">
        <f>T83/C83</f>
        <v>0.81170691772410986</v>
      </c>
      <c r="V83" s="6">
        <f>SUMIF($A$3:$A$80,"Central",V$3:V$80)</f>
        <v>3572</v>
      </c>
      <c r="W83" s="144">
        <f>V83/C83</f>
        <v>0.87728203029062646</v>
      </c>
      <c r="X83" s="6">
        <f>SUMIF($A$3:$A$80,"Central",X$3:X$80)</f>
        <v>3807</v>
      </c>
      <c r="Y83" s="144">
        <f>X83/C83</f>
        <v>0.93499795333606239</v>
      </c>
      <c r="Z83" s="6">
        <f>SUMIF($A$3:$A$80,"Central",Z$3:Z$80)</f>
        <v>3678</v>
      </c>
      <c r="AA83" s="144">
        <f>Z83/C83</f>
        <v>0.90331559557920604</v>
      </c>
      <c r="AB83" s="6">
        <f>SUMIF($A$3:$A$80,"Central",AB$3:AB$80)</f>
        <v>3973</v>
      </c>
      <c r="AC83" s="146">
        <f>AB83/C83</f>
        <v>0.97576749897666815</v>
      </c>
      <c r="AE83" s="6">
        <f>SUMIF($A$3:$A$80,"Central",AE$3:AE$80)</f>
        <v>42</v>
      </c>
      <c r="AF83" s="107">
        <f>AE83/C83</f>
        <v>1.0315186246418339E-2</v>
      </c>
      <c r="AH83" s="72">
        <f>cálculos2!O83</f>
        <v>2</v>
      </c>
      <c r="AI83" s="149">
        <f t="shared" ref="AI83:AI86" si="43">AH83*0.1</f>
        <v>0.2</v>
      </c>
      <c r="AJ83" s="72">
        <f>cálculos2!P83</f>
        <v>0</v>
      </c>
      <c r="AK83" s="149">
        <f t="shared" si="41"/>
        <v>0</v>
      </c>
    </row>
    <row r="84" spans="1:37" s="139" customFormat="1">
      <c r="A84" s="85"/>
      <c r="B84" s="6" t="s">
        <v>128</v>
      </c>
      <c r="C84" s="91">
        <f>SUMIF($A$3:$A$80,"Metropolitana",C$3:C$80)</f>
        <v>16994.833333333336</v>
      </c>
      <c r="D84" s="6">
        <f>SUMIF($A$3:$A$80,"Metropolitana",D$3:D$80)</f>
        <v>15854</v>
      </c>
      <c r="E84" s="142">
        <f>D84/C84</f>
        <v>0.9328717551412683</v>
      </c>
      <c r="F84" s="6">
        <f>SUMIF($A$3:$A$80,"Metropolitana",F$3:F$80)</f>
        <v>11938</v>
      </c>
      <c r="G84" s="142">
        <f>F84/C84</f>
        <v>0.70244878345379469</v>
      </c>
      <c r="H84" s="6">
        <f>SUMIF($A$3:$A$80,"Metropolitana",H$3:H$80)</f>
        <v>9415</v>
      </c>
      <c r="I84" s="142">
        <f t="shared" si="42"/>
        <v>0.55399189949886718</v>
      </c>
      <c r="J84" s="6">
        <f>SUMIF($A$3:$A$80,"Metropolitana",J$3:J$80)</f>
        <v>15941</v>
      </c>
      <c r="K84" s="142">
        <f>J84/C84</f>
        <v>0.93799095803626575</v>
      </c>
      <c r="L84" s="6">
        <f>SUMIF($A$3:$A$80,"Metropolitana",L$3:L$80)</f>
        <v>15732</v>
      </c>
      <c r="M84" s="143">
        <f>L84/C84</f>
        <v>0.92569310280575456</v>
      </c>
      <c r="N84" s="6">
        <f>SUMIF($A$3:$A$80,"Metropolitana",N$3:N$80)</f>
        <v>14846</v>
      </c>
      <c r="O84" s="143">
        <f>N84/C84</f>
        <v>0.87355961125440074</v>
      </c>
      <c r="P84" s="6">
        <f>SUMIF($A$3:$A$80,"Metropolitana",P$3:P$80)</f>
        <v>14967</v>
      </c>
      <c r="Q84" s="143">
        <f>P84/C84</f>
        <v>0.88067942217732831</v>
      </c>
      <c r="R84" s="6">
        <f>SUMIF($A$3:$A$80,"Metropolitana",R$3:R$80)</f>
        <v>14991</v>
      </c>
      <c r="S84" s="143">
        <f>R84/C84</f>
        <v>0.88209161607939657</v>
      </c>
      <c r="T84" s="6">
        <f>SUMIF($A$3:$A$80,"Metropolitana",T$3:T$80)</f>
        <v>12325</v>
      </c>
      <c r="U84" s="143">
        <f>T84/C84</f>
        <v>0.72522041012464566</v>
      </c>
      <c r="V84" s="6">
        <f>SUMIF($A$3:$A$80,"Metropolitana",V$3:V$80)</f>
        <v>15265</v>
      </c>
      <c r="W84" s="144">
        <f>V84/C84</f>
        <v>0.89821416312800939</v>
      </c>
      <c r="X84" s="6">
        <f>SUMIF($A$3:$A$80,"Metropolitana",X$3:X$80)</f>
        <v>16164</v>
      </c>
      <c r="Y84" s="144">
        <f>X84/C84</f>
        <v>0.95111259304298357</v>
      </c>
      <c r="Z84" s="6">
        <f>SUMIF($A$3:$A$80,"Metropolitana",Z$3:Z$80)</f>
        <v>14815</v>
      </c>
      <c r="AA84" s="144">
        <f>Z84/C84</f>
        <v>0.87173552746422922</v>
      </c>
      <c r="AB84" s="6">
        <f>SUMIF($A$3:$A$80,"Metropolitana",AB$3:AB$80)</f>
        <v>16291</v>
      </c>
      <c r="AC84" s="146">
        <f>AB84/C84</f>
        <v>0.95858545244142812</v>
      </c>
      <c r="AE84" s="6">
        <f>SUMIF($A$3:$A$80,"Metropolitana",AE$3:AE$80)</f>
        <v>342</v>
      </c>
      <c r="AF84" s="107">
        <f>AE84/C84</f>
        <v>2.0123763104472926E-2</v>
      </c>
      <c r="AH84" s="72">
        <f>cálculos2!O84</f>
        <v>3</v>
      </c>
      <c r="AI84" s="149">
        <f t="shared" si="43"/>
        <v>0.30000000000000004</v>
      </c>
      <c r="AJ84" s="72">
        <f>cálculos2!P84</f>
        <v>1</v>
      </c>
      <c r="AK84" s="149">
        <f t="shared" si="41"/>
        <v>0.25</v>
      </c>
    </row>
    <row r="85" spans="1:37" s="139" customFormat="1">
      <c r="A85" s="85"/>
      <c r="B85" s="6" t="s">
        <v>129</v>
      </c>
      <c r="C85" s="91">
        <f>SUMIF($A$3:$A$80,"sul",C$3:C$80)</f>
        <v>4765.25</v>
      </c>
      <c r="D85" s="6">
        <f>SUMIF($A$3:$A$80,"Sul",D$3:D$80)</f>
        <v>4232</v>
      </c>
      <c r="E85" s="142">
        <f>D85/C85</f>
        <v>0.88809611248098208</v>
      </c>
      <c r="F85" s="6">
        <f>SUMIF($A$3:$A$80,"Sul",F$3:F$80)</f>
        <v>3031</v>
      </c>
      <c r="G85" s="142">
        <f>F85/C85</f>
        <v>0.63606316562614762</v>
      </c>
      <c r="H85" s="6">
        <f>SUMIF($A$3:$A$80,"Sul",H$3:H$80)</f>
        <v>1974</v>
      </c>
      <c r="I85" s="142">
        <f t="shared" si="42"/>
        <v>0.41424899008446564</v>
      </c>
      <c r="J85" s="6">
        <f>SUMIF($A$3:$A$80,"Sul",J$3:J$80)</f>
        <v>4443</v>
      </c>
      <c r="K85" s="142">
        <f>J85/C85</f>
        <v>0.93237500655789307</v>
      </c>
      <c r="L85" s="6">
        <f>SUMIF($A$3:$A$80,"Sul",L$3:L$80)</f>
        <v>4363</v>
      </c>
      <c r="M85" s="143">
        <f>L85/C85</f>
        <v>0.91558680027280837</v>
      </c>
      <c r="N85" s="6">
        <f>SUMIF($A$3:$A$80,"Sul",N$3:N$80)</f>
        <v>4369</v>
      </c>
      <c r="O85" s="143">
        <f>N85/C85</f>
        <v>0.91684591574418972</v>
      </c>
      <c r="P85" s="6">
        <f>SUMIF($A$3:$A$80,"Sul",P$3:P$80)</f>
        <v>4377</v>
      </c>
      <c r="Q85" s="143">
        <f>P85/C85</f>
        <v>0.91852473637269816</v>
      </c>
      <c r="R85" s="6">
        <f>SUMIF($A$3:$A$80,"Sul",R$3:R$80)</f>
        <v>4399</v>
      </c>
      <c r="S85" s="143">
        <f>R85/C85</f>
        <v>0.9231414931010965</v>
      </c>
      <c r="T85" s="6">
        <f>SUMIF($A$3:$A$80,"Sul",T$3:T$80)</f>
        <v>3687</v>
      </c>
      <c r="U85" s="143">
        <f>T85/C85</f>
        <v>0.77372645716384236</v>
      </c>
      <c r="V85" s="6">
        <f>SUMIF($A$3:$A$80,"Sul",V$3:V$80)</f>
        <v>4412</v>
      </c>
      <c r="W85" s="144">
        <f>V85/C85</f>
        <v>0.92586957662242275</v>
      </c>
      <c r="X85" s="6">
        <f>SUMIF($A$3:$A$80,"Sul",X$3:X$80)</f>
        <v>4682</v>
      </c>
      <c r="Y85" s="144">
        <f>X85/C85</f>
        <v>0.98252977283458376</v>
      </c>
      <c r="Z85" s="6">
        <f>SUMIF($A$3:$A$80,"Sul",Z$3:Z$80)</f>
        <v>4457</v>
      </c>
      <c r="AA85" s="144">
        <f>Z85/C85</f>
        <v>0.93531294265778286</v>
      </c>
      <c r="AB85" s="6">
        <f>SUMIF($A$3:$A$80,"Sul",AB$3:AB$80)</f>
        <v>4551</v>
      </c>
      <c r="AC85" s="146">
        <f>AB85/C85</f>
        <v>0.95503908504275747</v>
      </c>
      <c r="AE85" s="6">
        <f>SUMIF($A$3:$A$80,"Sul",AE$3:AE$80)</f>
        <v>71</v>
      </c>
      <c r="AF85" s="107">
        <f>AE85/C85</f>
        <v>1.4899533078012697E-2</v>
      </c>
      <c r="AH85" s="72">
        <f>cálculos2!O85</f>
        <v>3</v>
      </c>
      <c r="AI85" s="149">
        <f t="shared" si="43"/>
        <v>0.30000000000000004</v>
      </c>
      <c r="AJ85" s="72">
        <f>cálculos2!P85</f>
        <v>1</v>
      </c>
      <c r="AK85" s="149">
        <f t="shared" si="41"/>
        <v>0.25</v>
      </c>
    </row>
    <row r="86" spans="1:37" s="139" customFormat="1">
      <c r="A86" s="151"/>
      <c r="B86" s="2" t="s">
        <v>130</v>
      </c>
      <c r="C86" s="152">
        <f>SUM(C3:C80)</f>
        <v>29145.083333333339</v>
      </c>
      <c r="D86" s="2">
        <f>SUM(D82:D85)</f>
        <v>27575</v>
      </c>
      <c r="E86" s="153">
        <f>D86/C86</f>
        <v>0.94612870667150817</v>
      </c>
      <c r="F86" s="2">
        <f>SUM(F82:F85)</f>
        <v>20727</v>
      </c>
      <c r="G86" s="153">
        <f>F86/C86</f>
        <v>0.71116626303464547</v>
      </c>
      <c r="H86" s="2">
        <f>SUM(H82:H85)</f>
        <v>16493</v>
      </c>
      <c r="I86" s="153">
        <f t="shared" si="42"/>
        <v>0.56589304656874651</v>
      </c>
      <c r="J86" s="2">
        <f>SUM(J82:J85)</f>
        <v>27878</v>
      </c>
      <c r="K86" s="153">
        <f>J86/C86</f>
        <v>0.95652497133593128</v>
      </c>
      <c r="L86" s="2">
        <f>SUM(L82:L85)</f>
        <v>27197</v>
      </c>
      <c r="M86" s="247">
        <f>L86/C86</f>
        <v>0.93315910916935652</v>
      </c>
      <c r="N86" s="2">
        <f>SUM(N82:N85)</f>
        <v>26057</v>
      </c>
      <c r="O86" s="247">
        <f>N86/C86</f>
        <v>0.89404445003588351</v>
      </c>
      <c r="P86" s="2">
        <f>SUM(P82:P85)</f>
        <v>26216</v>
      </c>
      <c r="Q86" s="247">
        <f>P86/C86</f>
        <v>0.89949991565186793</v>
      </c>
      <c r="R86" s="2">
        <f>SUM(R82:R85)</f>
        <v>26327</v>
      </c>
      <c r="S86" s="247">
        <f>R86/C86</f>
        <v>0.90330844825170609</v>
      </c>
      <c r="T86" s="2">
        <f>SUM(T82:T85)</f>
        <v>21976</v>
      </c>
      <c r="U86" s="247">
        <f>T86/C86</f>
        <v>0.75402083255895058</v>
      </c>
      <c r="V86" s="2">
        <f>SUM(V82:V85)</f>
        <v>26228</v>
      </c>
      <c r="W86" s="224">
        <f>V86/C86</f>
        <v>0.89991164890590447</v>
      </c>
      <c r="X86" s="2">
        <f>SUM(X82:X85)</f>
        <v>27926</v>
      </c>
      <c r="Y86" s="224">
        <f>X86/C86</f>
        <v>0.95817190435207744</v>
      </c>
      <c r="Z86" s="219">
        <f>SUM(Z82:Z85)</f>
        <v>25827</v>
      </c>
      <c r="AA86" s="224">
        <f>Z86/C86</f>
        <v>0.88615289600018277</v>
      </c>
      <c r="AB86" s="2">
        <f>SUM(AB82:AB85)</f>
        <v>28202</v>
      </c>
      <c r="AC86" s="223">
        <f>AB86/C86</f>
        <v>0.96764176919491829</v>
      </c>
      <c r="AE86" s="2">
        <f>SUM(AE82:AE85)</f>
        <v>470</v>
      </c>
      <c r="AF86" s="161">
        <f>AE86/C86</f>
        <v>1.6126219116431872E-2</v>
      </c>
      <c r="AH86" s="75">
        <f>cálculos2!O86</f>
        <v>3</v>
      </c>
      <c r="AI86" s="156">
        <f t="shared" si="43"/>
        <v>0.30000000000000004</v>
      </c>
      <c r="AJ86" s="75">
        <f>cálculos2!P86</f>
        <v>1</v>
      </c>
      <c r="AK86" s="156">
        <f t="shared" si="41"/>
        <v>0.25</v>
      </c>
    </row>
    <row r="87" spans="1:37" s="140" customFormat="1" outlineLevel="1">
      <c r="C87" s="154"/>
      <c r="D87" s="348">
        <f>COUNTIF(E3:E80,"&gt;=0,95")</f>
        <v>39</v>
      </c>
      <c r="E87" s="348"/>
      <c r="F87" s="348">
        <f>COUNTIF(G3:G80,"&gt;=0,95")</f>
        <v>8</v>
      </c>
      <c r="G87" s="348"/>
      <c r="H87" s="348">
        <f>COUNTIF(I3:I80,"&gt;=0,95")</f>
        <v>4</v>
      </c>
      <c r="I87" s="348"/>
      <c r="J87" s="349">
        <f>COUNTIF(K3:K80,"&gt;=0,9")</f>
        <v>57</v>
      </c>
      <c r="K87" s="349"/>
      <c r="L87" s="349">
        <f>COUNTIF(M3:M80,"&gt;=0,95")</f>
        <v>36</v>
      </c>
      <c r="M87" s="349"/>
      <c r="N87" s="349">
        <f>COUNTIF(O3:O80,"&gt;=0,95")</f>
        <v>36</v>
      </c>
      <c r="O87" s="349"/>
      <c r="P87" s="349">
        <f>COUNTIF(Q3:Q80,"&gt;=0,95")</f>
        <v>34</v>
      </c>
      <c r="Q87" s="349"/>
      <c r="R87" s="348">
        <f>COUNTIF(S3:S80,"&gt;=0,95")</f>
        <v>33</v>
      </c>
      <c r="S87" s="348"/>
      <c r="T87" s="348">
        <f>COUNTIF(U3:U80,"&gt;=0,95")</f>
        <v>23</v>
      </c>
      <c r="U87" s="348"/>
      <c r="V87" s="348">
        <f>COUNTIF(W3:W80,"&gt;=0,95")</f>
        <v>36</v>
      </c>
      <c r="W87" s="348"/>
      <c r="X87" s="349">
        <f>COUNTIF(Y3:Y80,"&gt;=0,95")</f>
        <v>52</v>
      </c>
      <c r="Y87" s="349"/>
      <c r="Z87" s="348">
        <f>COUNTIF(AA3:AA80,"&gt;=0,95")</f>
        <v>42</v>
      </c>
      <c r="AA87" s="348"/>
      <c r="AB87" s="349">
        <f>COUNTIF(AC3:AC80,"&gt;=0,9")</f>
        <v>61</v>
      </c>
      <c r="AC87" s="349"/>
      <c r="AE87" s="349">
        <f>COUNTIF(AF3:AF80,"&gt;=0,9")</f>
        <v>0</v>
      </c>
      <c r="AF87" s="349"/>
    </row>
    <row r="88" spans="1:37" outlineLevel="1">
      <c r="B88" s="350" t="s">
        <v>131</v>
      </c>
      <c r="C88" s="351"/>
      <c r="D88" s="352">
        <f>D87/78</f>
        <v>0.5</v>
      </c>
      <c r="E88" s="352"/>
      <c r="F88" s="352">
        <f>F87/78</f>
        <v>0.10256410256410256</v>
      </c>
      <c r="G88" s="352"/>
      <c r="H88" s="352">
        <f>H87/78</f>
        <v>5.128205128205128E-2</v>
      </c>
      <c r="I88" s="352"/>
      <c r="J88" s="352">
        <f>J87/78</f>
        <v>0.73076923076923073</v>
      </c>
      <c r="K88" s="352"/>
      <c r="L88" s="352">
        <f>L87/78</f>
        <v>0.46153846153846156</v>
      </c>
      <c r="M88" s="352"/>
      <c r="N88" s="352">
        <f>N87/78</f>
        <v>0.46153846153846156</v>
      </c>
      <c r="O88" s="352"/>
      <c r="P88" s="352">
        <f>P87/78</f>
        <v>0.4358974358974359</v>
      </c>
      <c r="Q88" s="352"/>
      <c r="R88" s="352">
        <f>R87/78</f>
        <v>0.42307692307692307</v>
      </c>
      <c r="S88" s="352"/>
      <c r="T88" s="352">
        <f>T87/78</f>
        <v>0.29487179487179488</v>
      </c>
      <c r="U88" s="352"/>
      <c r="V88" s="352">
        <f>V87/78</f>
        <v>0.46153846153846156</v>
      </c>
      <c r="W88" s="352"/>
      <c r="X88" s="352">
        <f>X87/78</f>
        <v>0.66666666666666663</v>
      </c>
      <c r="Y88" s="352"/>
      <c r="Z88" s="352">
        <f>Z87/78</f>
        <v>0.53846153846153844</v>
      </c>
      <c r="AA88" s="352"/>
      <c r="AB88" s="352">
        <f>AB87/78</f>
        <v>0.78205128205128205</v>
      </c>
      <c r="AC88" s="352"/>
      <c r="AE88" s="353">
        <f t="shared" ref="AE88" si="44">AE87/78</f>
        <v>0</v>
      </c>
      <c r="AF88" s="354"/>
    </row>
    <row r="89" spans="1:37" customFormat="1" ht="24" customHeight="1">
      <c r="D89" s="101"/>
      <c r="E89" s="101"/>
      <c r="F89" s="101"/>
      <c r="G89" s="101"/>
      <c r="H89" s="101"/>
      <c r="I89" s="101"/>
      <c r="J89" s="101"/>
      <c r="K89" s="101"/>
      <c r="AA89" s="221"/>
      <c r="AC89" s="221"/>
    </row>
    <row r="90" spans="1:37" ht="27" customHeight="1">
      <c r="E90" s="220"/>
      <c r="G90" s="220"/>
      <c r="I90" s="220"/>
      <c r="K90" s="220"/>
    </row>
    <row r="91" spans="1:37">
      <c r="A91" s="164" t="s">
        <v>250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>
      <c r="A93" s="171" t="s">
        <v>223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>
      <c r="A94" s="177" t="s">
        <v>221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ht="17.25" customHeight="1">
      <c r="A95" s="255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>
      <c r="A96" s="256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>
      <c r="A97" s="257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/>
      <c r="P99"/>
      <c r="Q99"/>
      <c r="Z99" s="85"/>
      <c r="AA99" s="85"/>
      <c r="AB99"/>
      <c r="AD99"/>
      <c r="AG99"/>
    </row>
    <row r="100" spans="1:38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autoFilter ref="A2:AN80"/>
  <customSheetViews>
    <customSheetView guid="{3750D93B-2A32-4040-BAE5-F8408ECDBB1D}" showGridLines="0" showAutoFilter="1" topLeftCell="J1">
      <pane ySplit="1" topLeftCell="A62" state="frozen"/>
      <selection activeCell="C18" sqref="C18"/>
      <pageMargins left="0" right="0" top="0" bottom="0" header="0" footer="0"/>
      <pageSetup paperSize="9" orientation="portrait"/>
      <autoFilter ref="A1:X87"/>
    </customSheetView>
    <customSheetView guid="{1A030D3C-92EE-4DAF-ABAC-228947DF045D}" showGridLines="0" showAutoFilter="1">
      <pane ySplit="1" topLeftCell="A2" state="frozen"/>
      <selection activeCell="U87" sqref="U87"/>
      <pageMargins left="0" right="0" top="0" bottom="0" header="0" footer="0"/>
      <pageSetup paperSize="9" orientation="portrait"/>
      <autoFilter ref="A1:AB87"/>
    </customSheetView>
    <customSheetView guid="{9EFA0E2E-4423-4194-BE85-A51AF61C76D7}" showGridLines="0" showAutoFilter="1">
      <pane xSplit="4" ySplit="2" topLeftCell="E3" state="frozen"/>
      <selection activeCell="R97" sqref="R97"/>
      <pageMargins left="0" right="0" top="0" bottom="0" header="0" footer="0"/>
      <pageSetup paperSize="9" orientation="portrait"/>
      <autoFilter ref="A2:AK80"/>
    </customSheetView>
  </customSheetViews>
  <mergeCells count="36">
    <mergeCell ref="V88:W88"/>
    <mergeCell ref="X88:Y88"/>
    <mergeCell ref="Z88:AA88"/>
    <mergeCell ref="AB88:AC88"/>
    <mergeCell ref="AE88:AF88"/>
    <mergeCell ref="L88:M88"/>
    <mergeCell ref="N88:O88"/>
    <mergeCell ref="P88:Q88"/>
    <mergeCell ref="R88:S88"/>
    <mergeCell ref="T88:U88"/>
    <mergeCell ref="B88:C88"/>
    <mergeCell ref="D88:E88"/>
    <mergeCell ref="F88:G88"/>
    <mergeCell ref="H88:I88"/>
    <mergeCell ref="J88:K88"/>
    <mergeCell ref="AM3:AN3"/>
    <mergeCell ref="AM12:AN12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E87:AF87"/>
    <mergeCell ref="D1:K1"/>
    <mergeCell ref="L1:U1"/>
    <mergeCell ref="V1:AA1"/>
    <mergeCell ref="AB1:AC1"/>
    <mergeCell ref="AE1:AF1"/>
  </mergeCells>
  <conditionalFormatting sqref="D88:AC88">
    <cfRule type="cellIs" dxfId="47" priority="31" operator="greaterThanOrEqual">
      <formula>0.7</formula>
    </cfRule>
    <cfRule type="cellIs" dxfId="46" priority="30" operator="lessThan">
      <formula>0.7</formula>
    </cfRule>
  </conditionalFormatting>
  <conditionalFormatting sqref="E86">
    <cfRule type="cellIs" dxfId="45" priority="26" operator="greaterThan">
      <formula>0.95</formula>
    </cfRule>
  </conditionalFormatting>
  <conditionalFormatting sqref="G86">
    <cfRule type="cellIs" dxfId="44" priority="25" operator="greaterThan">
      <formula>0.95</formula>
    </cfRule>
  </conditionalFormatting>
  <conditionalFormatting sqref="I86">
    <cfRule type="cellIs" dxfId="43" priority="24" operator="greaterThan">
      <formula>0.95</formula>
    </cfRule>
  </conditionalFormatting>
  <conditionalFormatting sqref="K86">
    <cfRule type="cellIs" dxfId="42" priority="23" operator="greaterThanOrEqual">
      <formula>0.9</formula>
    </cfRule>
  </conditionalFormatting>
  <conditionalFormatting sqref="M86">
    <cfRule type="cellIs" dxfId="41" priority="22" operator="greaterThanOrEqual">
      <formula>0.95</formula>
    </cfRule>
  </conditionalFormatting>
  <conditionalFormatting sqref="O86">
    <cfRule type="cellIs" dxfId="40" priority="21" operator="greaterThanOrEqual">
      <formula>0.95</formula>
    </cfRule>
  </conditionalFormatting>
  <conditionalFormatting sqref="Q86">
    <cfRule type="cellIs" dxfId="39" priority="20" operator="greaterThanOrEqual">
      <formula>0.95</formula>
    </cfRule>
  </conditionalFormatting>
  <conditionalFormatting sqref="S86">
    <cfRule type="cellIs" dxfId="38" priority="19" operator="greaterThanOrEqual">
      <formula>0.95</formula>
    </cfRule>
  </conditionalFormatting>
  <conditionalFormatting sqref="U86">
    <cfRule type="cellIs" dxfId="37" priority="18" operator="greaterThanOrEqual">
      <formula>0.95</formula>
    </cfRule>
  </conditionalFormatting>
  <conditionalFormatting sqref="W86">
    <cfRule type="cellIs" dxfId="36" priority="17" operator="greaterThanOrEqual">
      <formula>0.95</formula>
    </cfRule>
  </conditionalFormatting>
  <conditionalFormatting sqref="Y86">
    <cfRule type="cellIs" dxfId="35" priority="16" operator="greaterThanOrEqual">
      <formula>0.95</formula>
    </cfRule>
  </conditionalFormatting>
  <conditionalFormatting sqref="AA86">
    <cfRule type="cellIs" dxfId="34" priority="15" operator="greaterThanOrEqual">
      <formula>0.95</formula>
    </cfRule>
  </conditionalFormatting>
  <conditionalFormatting sqref="AC86">
    <cfRule type="cellIs" dxfId="33" priority="14" operator="greaterThanOrEqual">
      <formula>0.9</formula>
    </cfRule>
  </conditionalFormatting>
  <conditionalFormatting sqref="AE88">
    <cfRule type="cellIs" dxfId="32" priority="56" operator="greaterThanOrEqual">
      <formula>0.7</formula>
    </cfRule>
    <cfRule type="cellIs" dxfId="31" priority="55" operator="lessThan">
      <formula>0.7</formula>
    </cfRule>
  </conditionalFormatting>
  <conditionalFormatting sqref="AF86">
    <cfRule type="cellIs" dxfId="30" priority="32" operator="greaterThanOrEqual">
      <formula>0.9</formula>
    </cfRule>
  </conditionalFormatting>
  <conditionalFormatting sqref="AI3:AI80">
    <cfRule type="colorScale" priority="1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I81">
    <cfRule type="colorScale" priority="124">
      <colorScale>
        <cfvo type="min"/>
        <cfvo type="percent" val="50"/>
        <cfvo type="max"/>
        <color rgb="FFFF0000"/>
        <color rgb="FFFFFF00"/>
        <color rgb="FF00B050"/>
      </colorScale>
    </cfRule>
  </conditionalFormatting>
  <conditionalFormatting sqref="AI82:AI86">
    <cfRule type="cellIs" dxfId="29" priority="67" operator="greaterThanOrEqual">
      <formula>1</formula>
    </cfRule>
    <cfRule type="cellIs" dxfId="28" priority="68" operator="between">
      <formula>0.9</formula>
      <formula>0.99</formula>
    </cfRule>
    <cfRule type="cellIs" dxfId="27" priority="69" operator="between">
      <formula>0.8</formula>
      <formula>0.89</formula>
    </cfRule>
    <cfRule type="cellIs" dxfId="26" priority="70" operator="between">
      <formula>0.7</formula>
      <formula>0.79</formula>
    </cfRule>
    <cfRule type="cellIs" dxfId="25" priority="71" operator="between">
      <formula>0.6</formula>
      <formula>0.69</formula>
    </cfRule>
    <cfRule type="cellIs" dxfId="24" priority="73" operator="between">
      <formula>0.4</formula>
      <formula>0.49</formula>
    </cfRule>
    <cfRule type="cellIs" dxfId="23" priority="74" operator="between">
      <formula>0.3</formula>
      <formula>0.39</formula>
    </cfRule>
    <cfRule type="cellIs" dxfId="22" priority="75" operator="between">
      <formula>0.2</formula>
      <formula>0.29</formula>
    </cfRule>
    <cfRule type="cellIs" dxfId="21" priority="76" operator="between">
      <formula>0.1</formula>
      <formula>0.19</formula>
    </cfRule>
    <cfRule type="cellIs" dxfId="20" priority="77" operator="between">
      <formula>0</formula>
      <formula>0.09</formula>
    </cfRule>
    <cfRule type="cellIs" dxfId="19" priority="72" operator="between">
      <formula>0.5</formula>
      <formula>0.59</formula>
    </cfRule>
  </conditionalFormatting>
  <conditionalFormatting sqref="AK3:AK80">
    <cfRule type="cellIs" dxfId="18" priority="9" operator="equal">
      <formula>1</formula>
    </cfRule>
    <cfRule type="cellIs" dxfId="17" priority="13" operator="equal">
      <formula>0</formula>
    </cfRule>
    <cfRule type="cellIs" dxfId="16" priority="12" operator="equal">
      <formula>0.25</formula>
    </cfRule>
    <cfRule type="cellIs" dxfId="15" priority="11" operator="equal">
      <formula>0.5</formula>
    </cfRule>
    <cfRule type="cellIs" dxfId="14" priority="10" operator="equal">
      <formula>0.75</formula>
    </cfRule>
  </conditionalFormatting>
  <conditionalFormatting sqref="AK82:AK86">
    <cfRule type="cellIs" dxfId="13" priority="4" operator="equal">
      <formula>1</formula>
    </cfRule>
    <cfRule type="cellIs" dxfId="12" priority="5" operator="equal">
      <formula>0.75</formula>
    </cfRule>
    <cfRule type="cellIs" dxfId="11" priority="6" operator="equal">
      <formula>0.5</formula>
    </cfRule>
    <cfRule type="cellIs" dxfId="10" priority="7" operator="equal">
      <formula>0.25</formula>
    </cfRule>
    <cfRule type="cellIs" dxfId="9" priority="8" operator="equal">
      <formula>0</formula>
    </cfRule>
  </conditionalFormatting>
  <conditionalFormatting sqref="AM5:AM9">
    <cfRule type="cellIs" dxfId="8" priority="119" operator="equal">
      <formula>0.75</formula>
    </cfRule>
    <cfRule type="cellIs" dxfId="7" priority="120" operator="equal">
      <formula>0.5</formula>
    </cfRule>
    <cfRule type="cellIs" dxfId="6" priority="121" operator="equal">
      <formula>0.25</formula>
    </cfRule>
    <cfRule type="cellIs" dxfId="5" priority="122" operator="equal">
      <formula>0</formula>
    </cfRule>
    <cfRule type="cellIs" dxfId="4" priority="118" operator="equal">
      <formula>1</formula>
    </cfRule>
  </conditionalFormatting>
  <conditionalFormatting sqref="AM14:AM24">
    <cfRule type="colorScale" priority="123">
      <colorScale>
        <cfvo type="min"/>
        <cfvo type="percentile" val="50"/>
        <cfvo type="max"/>
        <color rgb="FFFF0000"/>
        <color rgb="FFFFFF00"/>
        <color rgb="FF00B050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id="{120E7952-F561-4A5F-AEA1-D7CCFBCA6703}">
            <xm:f>'\Users\Monic\OneDrive\Área de Trabalho\Bruna\remoto\remoto\https:\d.docs.live.net\Users\brunansoares\Downloads\[BASE UNIFICADA VEC- Julho 2024 - covid.xlsx]COVID - procedencia'!#REF!="SIPNI"</xm:f>
            <x14:dxf>
              <fill>
                <patternFill patternType="solid">
                  <bgColor theme="9" tint="0.79995117038483843"/>
                </patternFill>
              </fill>
            </x14:dxf>
          </x14:cfRule>
          <x14:cfRule type="expression" priority="51" id="{F396030F-E23D-424E-913B-263B7403624E}">
            <xm:f>'\Users\Monic\OneDrive\Área de Trabalho\Bruna\remoto\remoto\https:\d.docs.live.net\Users\brunansoares\Downloads\[BASE UNIFICADA VEC- Julho 2024 - covid.xlsx]COVID - procedencia'!#REF!="VeC"</xm:f>
            <x14:dxf>
              <fill>
                <patternFill patternType="solid">
                  <bgColor theme="8" tint="0.79995117038483843"/>
                </patternFill>
              </fill>
            </x14:dxf>
          </x14:cfRule>
          <xm:sqref>AE3:AE80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FF99CC"/>
  </sheetPr>
  <dimension ref="A1:AL108"/>
  <sheetViews>
    <sheetView showGridLines="0" zoomScale="90" zoomScaleNormal="90" workbookViewId="0">
      <pane xSplit="4" ySplit="2" topLeftCell="E78" activePane="bottomRight" state="frozen"/>
      <selection activeCell="A110" sqref="A110"/>
      <selection pane="topRight" activeCell="A110" sqref="A110"/>
      <selection pane="bottomLeft" activeCell="A110" sqref="A110"/>
      <selection pane="bottomRight" activeCell="A91" sqref="A91"/>
    </sheetView>
  </sheetViews>
  <sheetFormatPr defaultColWidth="9" defaultRowHeight="15"/>
  <cols>
    <col min="1" max="1" width="18.140625" customWidth="1"/>
    <col min="2" max="2" width="23.85546875" customWidth="1"/>
    <col min="3" max="3" width="14.140625" style="129" customWidth="1"/>
    <col min="4" max="4" width="15" style="129" customWidth="1"/>
    <col min="5" max="5" width="12" style="129" customWidth="1"/>
    <col min="6" max="20" width="13" style="129" customWidth="1"/>
  </cols>
  <sheetData>
    <row r="1" spans="1:24">
      <c r="E1" s="362" t="s">
        <v>139</v>
      </c>
      <c r="F1" s="362"/>
      <c r="G1" s="362"/>
      <c r="H1" s="362"/>
      <c r="I1" s="363" t="s">
        <v>140</v>
      </c>
      <c r="J1" s="364"/>
      <c r="K1" s="364"/>
      <c r="L1" s="364"/>
      <c r="M1" s="364"/>
      <c r="N1" s="364"/>
      <c r="O1" s="364"/>
      <c r="P1" s="365"/>
      <c r="Q1" s="366" t="s">
        <v>141</v>
      </c>
      <c r="R1" s="366"/>
      <c r="S1" s="366"/>
      <c r="T1" s="366"/>
    </row>
    <row r="2" spans="1:24" ht="59.25" customHeight="1">
      <c r="A2" s="2" t="s">
        <v>5</v>
      </c>
      <c r="B2" s="2" t="s">
        <v>6</v>
      </c>
      <c r="C2" s="17" t="s">
        <v>142</v>
      </c>
      <c r="D2" s="17" t="s">
        <v>143</v>
      </c>
      <c r="E2" s="130" t="s">
        <v>144</v>
      </c>
      <c r="F2" s="131" t="s">
        <v>145</v>
      </c>
      <c r="G2" s="130" t="s">
        <v>146</v>
      </c>
      <c r="H2" s="131" t="s">
        <v>147</v>
      </c>
      <c r="I2" s="130" t="s">
        <v>148</v>
      </c>
      <c r="J2" s="134" t="s">
        <v>149</v>
      </c>
      <c r="K2" s="130" t="s">
        <v>150</v>
      </c>
      <c r="L2" s="134" t="s">
        <v>151</v>
      </c>
      <c r="M2" s="130" t="s">
        <v>152</v>
      </c>
      <c r="N2" s="134" t="s">
        <v>153</v>
      </c>
      <c r="O2" s="130" t="s">
        <v>154</v>
      </c>
      <c r="P2" s="134" t="s">
        <v>155</v>
      </c>
      <c r="Q2" s="130" t="s">
        <v>156</v>
      </c>
      <c r="R2" s="136" t="s">
        <v>157</v>
      </c>
      <c r="S2" s="130" t="s">
        <v>158</v>
      </c>
      <c r="T2" s="136" t="s">
        <v>159</v>
      </c>
    </row>
    <row r="3" spans="1:24">
      <c r="A3" s="4" t="s">
        <v>40</v>
      </c>
      <c r="B3" s="4" t="s">
        <v>41</v>
      </c>
      <c r="C3" s="91">
        <v>208.25</v>
      </c>
      <c r="D3" s="132">
        <v>242.66666666666666</v>
      </c>
      <c r="E3" s="68">
        <v>216</v>
      </c>
      <c r="F3" s="133">
        <f t="shared" ref="F3:F34" si="0">E3/C3</f>
        <v>1.0372148859543817</v>
      </c>
      <c r="G3" s="68">
        <v>199</v>
      </c>
      <c r="H3" s="133">
        <f t="shared" ref="H3:H34" si="1">G3/D3</f>
        <v>0.82005494505494514</v>
      </c>
      <c r="I3" s="68">
        <v>222</v>
      </c>
      <c r="J3" s="135">
        <f t="shared" ref="J3:J34" si="2">I3/C3</f>
        <v>1.0660264105642256</v>
      </c>
      <c r="K3" s="68">
        <v>221</v>
      </c>
      <c r="L3" s="135">
        <f t="shared" ref="L3:L34" si="3">K3/C3</f>
        <v>1.0612244897959184</v>
      </c>
      <c r="M3" s="68">
        <v>222</v>
      </c>
      <c r="N3" s="135">
        <f t="shared" ref="N3:N34" si="4">M3/C3</f>
        <v>1.0660264105642256</v>
      </c>
      <c r="O3" s="68">
        <v>221</v>
      </c>
      <c r="P3" s="135">
        <f t="shared" ref="P3:P34" si="5">O3/C3</f>
        <v>1.0612244897959184</v>
      </c>
      <c r="Q3" s="68">
        <v>202</v>
      </c>
      <c r="R3" s="137">
        <v>0</v>
      </c>
      <c r="S3" s="68">
        <v>206</v>
      </c>
      <c r="T3" s="137">
        <f t="shared" ref="T3:T34" si="6">S3/D3</f>
        <v>0.84890109890109888</v>
      </c>
    </row>
    <row r="4" spans="1:24">
      <c r="A4" s="4" t="s">
        <v>43</v>
      </c>
      <c r="B4" s="4" t="s">
        <v>44</v>
      </c>
      <c r="C4" s="91">
        <v>113.75</v>
      </c>
      <c r="D4" s="132">
        <v>88.083333333333343</v>
      </c>
      <c r="E4" s="68">
        <v>80</v>
      </c>
      <c r="F4" s="133">
        <f t="shared" si="0"/>
        <v>0.70329670329670335</v>
      </c>
      <c r="G4" s="68">
        <v>66</v>
      </c>
      <c r="H4" s="133">
        <f t="shared" si="1"/>
        <v>0.74929044465468297</v>
      </c>
      <c r="I4" s="68">
        <v>68</v>
      </c>
      <c r="J4" s="135">
        <f t="shared" si="2"/>
        <v>0.59780219780219779</v>
      </c>
      <c r="K4" s="68">
        <v>78</v>
      </c>
      <c r="L4" s="135">
        <f t="shared" si="3"/>
        <v>0.68571428571428572</v>
      </c>
      <c r="M4" s="68">
        <v>82</v>
      </c>
      <c r="N4" s="135">
        <f t="shared" si="4"/>
        <v>0.72087912087912087</v>
      </c>
      <c r="O4" s="68">
        <v>80</v>
      </c>
      <c r="P4" s="135">
        <f t="shared" si="5"/>
        <v>0.70329670329670335</v>
      </c>
      <c r="Q4" s="68">
        <v>78</v>
      </c>
      <c r="R4" s="137">
        <v>0</v>
      </c>
      <c r="S4" s="68">
        <v>91</v>
      </c>
      <c r="T4" s="137">
        <f t="shared" si="6"/>
        <v>1.0331125827814569</v>
      </c>
    </row>
    <row r="5" spans="1:24">
      <c r="A5" s="4" t="s">
        <v>47</v>
      </c>
      <c r="B5" s="4" t="s">
        <v>48</v>
      </c>
      <c r="C5" s="91">
        <v>85.75</v>
      </c>
      <c r="D5" s="132">
        <v>75.25</v>
      </c>
      <c r="E5" s="68">
        <v>81</v>
      </c>
      <c r="F5" s="133">
        <f t="shared" si="0"/>
        <v>0.94460641399416911</v>
      </c>
      <c r="G5" s="68">
        <v>92</v>
      </c>
      <c r="H5" s="133">
        <f t="shared" si="1"/>
        <v>1.2225913621262459</v>
      </c>
      <c r="I5" s="68">
        <v>82</v>
      </c>
      <c r="J5" s="135">
        <f t="shared" si="2"/>
        <v>0.95626822157434399</v>
      </c>
      <c r="K5" s="68">
        <v>97</v>
      </c>
      <c r="L5" s="135">
        <f t="shared" si="3"/>
        <v>1.1311953352769679</v>
      </c>
      <c r="M5" s="68">
        <v>76</v>
      </c>
      <c r="N5" s="135">
        <f t="shared" si="4"/>
        <v>0.88629737609329451</v>
      </c>
      <c r="O5" s="68">
        <v>76</v>
      </c>
      <c r="P5" s="135">
        <f t="shared" si="5"/>
        <v>0.88629737609329451</v>
      </c>
      <c r="Q5" s="68">
        <v>90</v>
      </c>
      <c r="R5" s="137">
        <v>0</v>
      </c>
      <c r="S5" s="68">
        <v>89</v>
      </c>
      <c r="T5" s="137">
        <f t="shared" si="6"/>
        <v>1.1827242524916943</v>
      </c>
    </row>
    <row r="6" spans="1:24">
      <c r="A6" s="4" t="s">
        <v>49</v>
      </c>
      <c r="B6" s="4" t="s">
        <v>50</v>
      </c>
      <c r="C6" s="91">
        <v>173.83333333333331</v>
      </c>
      <c r="D6" s="132">
        <v>217</v>
      </c>
      <c r="E6" s="68">
        <v>167</v>
      </c>
      <c r="F6" s="133">
        <f t="shared" si="0"/>
        <v>0.96069031639501445</v>
      </c>
      <c r="G6" s="68">
        <v>185</v>
      </c>
      <c r="H6" s="133">
        <f t="shared" si="1"/>
        <v>0.85253456221198154</v>
      </c>
      <c r="I6" s="68">
        <v>215</v>
      </c>
      <c r="J6" s="135">
        <f t="shared" si="2"/>
        <v>1.2368168744007673</v>
      </c>
      <c r="K6" s="68">
        <v>212</v>
      </c>
      <c r="L6" s="135">
        <f t="shared" si="3"/>
        <v>1.2195589645254077</v>
      </c>
      <c r="M6" s="68">
        <v>188</v>
      </c>
      <c r="N6" s="135">
        <f t="shared" si="4"/>
        <v>1.0814956855225313</v>
      </c>
      <c r="O6" s="68">
        <v>171</v>
      </c>
      <c r="P6" s="135">
        <f t="shared" si="5"/>
        <v>0.98370086289549385</v>
      </c>
      <c r="Q6" s="68">
        <v>164</v>
      </c>
      <c r="R6" s="137">
        <v>0</v>
      </c>
      <c r="S6" s="68">
        <v>161</v>
      </c>
      <c r="T6" s="137">
        <f t="shared" si="6"/>
        <v>0.74193548387096775</v>
      </c>
    </row>
    <row r="7" spans="1:24">
      <c r="A7" s="4" t="s">
        <v>49</v>
      </c>
      <c r="B7" s="4" t="s">
        <v>51</v>
      </c>
      <c r="C7" s="91">
        <v>71.75</v>
      </c>
      <c r="D7" s="132">
        <v>80.5</v>
      </c>
      <c r="E7" s="68">
        <v>75</v>
      </c>
      <c r="F7" s="133">
        <f t="shared" si="0"/>
        <v>1.0452961672473868</v>
      </c>
      <c r="G7" s="68">
        <v>70</v>
      </c>
      <c r="H7" s="133">
        <f t="shared" si="1"/>
        <v>0.86956521739130432</v>
      </c>
      <c r="I7" s="68">
        <v>66</v>
      </c>
      <c r="J7" s="135">
        <f t="shared" si="2"/>
        <v>0.91986062717770034</v>
      </c>
      <c r="K7" s="68">
        <v>87</v>
      </c>
      <c r="L7" s="135">
        <f t="shared" si="3"/>
        <v>1.2125435540069687</v>
      </c>
      <c r="M7" s="68">
        <v>72</v>
      </c>
      <c r="N7" s="135">
        <f t="shared" si="4"/>
        <v>1.0034843205574913</v>
      </c>
      <c r="O7" s="68">
        <v>61</v>
      </c>
      <c r="P7" s="135">
        <f t="shared" si="5"/>
        <v>0.85017421602787457</v>
      </c>
      <c r="Q7" s="68">
        <v>66</v>
      </c>
      <c r="R7" s="137">
        <v>0</v>
      </c>
      <c r="S7" s="68">
        <v>67</v>
      </c>
      <c r="T7" s="137">
        <f t="shared" si="6"/>
        <v>0.83229813664596275</v>
      </c>
    </row>
    <row r="8" spans="1:24">
      <c r="A8" s="4" t="s">
        <v>47</v>
      </c>
      <c r="B8" s="4" t="s">
        <v>52</v>
      </c>
      <c r="C8" s="91">
        <v>53.083333333333329</v>
      </c>
      <c r="D8" s="132">
        <v>59.5</v>
      </c>
      <c r="E8" s="68">
        <v>50</v>
      </c>
      <c r="F8" s="133">
        <f t="shared" si="0"/>
        <v>0.94191522762951341</v>
      </c>
      <c r="G8" s="68">
        <v>55</v>
      </c>
      <c r="H8" s="133">
        <f t="shared" si="1"/>
        <v>0.92436974789915971</v>
      </c>
      <c r="I8" s="68">
        <v>56</v>
      </c>
      <c r="J8" s="135">
        <f t="shared" si="2"/>
        <v>1.054945054945055</v>
      </c>
      <c r="K8" s="68">
        <v>67</v>
      </c>
      <c r="L8" s="135">
        <f t="shared" si="3"/>
        <v>1.2621664050235479</v>
      </c>
      <c r="M8" s="68">
        <v>46</v>
      </c>
      <c r="N8" s="135">
        <f t="shared" si="4"/>
        <v>0.8665620094191524</v>
      </c>
      <c r="O8" s="68">
        <v>45</v>
      </c>
      <c r="P8" s="135">
        <f t="shared" si="5"/>
        <v>0.84772370486656212</v>
      </c>
      <c r="Q8" s="68">
        <v>53</v>
      </c>
      <c r="R8" s="137">
        <v>0</v>
      </c>
      <c r="S8" s="68">
        <v>53</v>
      </c>
      <c r="T8" s="137">
        <f t="shared" si="6"/>
        <v>0.89075630252100846</v>
      </c>
    </row>
    <row r="9" spans="1:24">
      <c r="A9" s="4" t="s">
        <v>49</v>
      </c>
      <c r="B9" s="4" t="s">
        <v>53</v>
      </c>
      <c r="C9" s="91">
        <v>205.91666666666669</v>
      </c>
      <c r="D9" s="132">
        <v>227.5</v>
      </c>
      <c r="E9" s="68">
        <v>251</v>
      </c>
      <c r="F9" s="133">
        <f t="shared" si="0"/>
        <v>1.2189397005261027</v>
      </c>
      <c r="G9" s="68">
        <v>248</v>
      </c>
      <c r="H9" s="133">
        <f t="shared" si="1"/>
        <v>1.09010989010989</v>
      </c>
      <c r="I9" s="68">
        <v>195</v>
      </c>
      <c r="J9" s="135">
        <f t="shared" si="2"/>
        <v>0.94698502630513959</v>
      </c>
      <c r="K9" s="68">
        <v>224</v>
      </c>
      <c r="L9" s="135">
        <f t="shared" si="3"/>
        <v>1.0878186968838526</v>
      </c>
      <c r="M9" s="68">
        <v>225</v>
      </c>
      <c r="N9" s="135">
        <f t="shared" si="4"/>
        <v>1.092675030352084</v>
      </c>
      <c r="O9" s="68">
        <v>224</v>
      </c>
      <c r="P9" s="135">
        <f t="shared" si="5"/>
        <v>1.0878186968838526</v>
      </c>
      <c r="Q9" s="68">
        <v>225</v>
      </c>
      <c r="R9" s="137">
        <v>0</v>
      </c>
      <c r="S9" s="68">
        <v>248</v>
      </c>
      <c r="T9" s="137">
        <f t="shared" si="6"/>
        <v>1.09010989010989</v>
      </c>
    </row>
    <row r="10" spans="1:24">
      <c r="A10" s="4" t="s">
        <v>49</v>
      </c>
      <c r="B10" s="4" t="s">
        <v>54</v>
      </c>
      <c r="C10" s="91">
        <v>43.75</v>
      </c>
      <c r="D10" s="132">
        <v>52.5</v>
      </c>
      <c r="E10" s="68">
        <v>35</v>
      </c>
      <c r="F10" s="133">
        <f t="shared" si="0"/>
        <v>0.8</v>
      </c>
      <c r="G10" s="68">
        <v>30</v>
      </c>
      <c r="H10" s="133">
        <f t="shared" si="1"/>
        <v>0.5714285714285714</v>
      </c>
      <c r="I10" s="68">
        <v>35</v>
      </c>
      <c r="J10" s="135">
        <f t="shared" si="2"/>
        <v>0.8</v>
      </c>
      <c r="K10" s="68">
        <v>41</v>
      </c>
      <c r="L10" s="135">
        <f t="shared" si="3"/>
        <v>0.93714285714285717</v>
      </c>
      <c r="M10" s="68">
        <v>34</v>
      </c>
      <c r="N10" s="135">
        <f t="shared" si="4"/>
        <v>0.77714285714285714</v>
      </c>
      <c r="O10" s="68">
        <v>26</v>
      </c>
      <c r="P10" s="135">
        <f t="shared" si="5"/>
        <v>0.59428571428571431</v>
      </c>
      <c r="Q10" s="68">
        <v>8</v>
      </c>
      <c r="R10" s="137">
        <v>0</v>
      </c>
      <c r="S10" s="68">
        <v>30</v>
      </c>
      <c r="T10" s="137">
        <f t="shared" si="6"/>
        <v>0.5714285714285714</v>
      </c>
    </row>
    <row r="11" spans="1:24">
      <c r="A11" s="4" t="s">
        <v>40</v>
      </c>
      <c r="B11" s="4" t="s">
        <v>55</v>
      </c>
      <c r="C11" s="91">
        <v>796.25</v>
      </c>
      <c r="D11" s="132">
        <v>828.33333333333326</v>
      </c>
      <c r="E11" s="68">
        <v>746</v>
      </c>
      <c r="F11" s="133">
        <f t="shared" si="0"/>
        <v>0.93689167974882259</v>
      </c>
      <c r="G11" s="68">
        <v>687</v>
      </c>
      <c r="H11" s="133">
        <f t="shared" si="1"/>
        <v>0.82937625754527167</v>
      </c>
      <c r="I11" s="68">
        <v>751</v>
      </c>
      <c r="J11" s="135">
        <f t="shared" si="2"/>
        <v>0.94317111459968606</v>
      </c>
      <c r="K11" s="68">
        <v>870</v>
      </c>
      <c r="L11" s="135">
        <f t="shared" si="3"/>
        <v>1.0926216640502355</v>
      </c>
      <c r="M11" s="68">
        <v>723</v>
      </c>
      <c r="N11" s="135">
        <f t="shared" si="4"/>
        <v>0.9080062794348509</v>
      </c>
      <c r="O11" s="68">
        <v>689</v>
      </c>
      <c r="P11" s="135">
        <f t="shared" si="5"/>
        <v>0.86530612244897964</v>
      </c>
      <c r="Q11" s="68">
        <v>633</v>
      </c>
      <c r="R11" s="137">
        <v>0</v>
      </c>
      <c r="S11" s="68">
        <v>726</v>
      </c>
      <c r="T11" s="137">
        <f t="shared" si="6"/>
        <v>0.87645875251509064</v>
      </c>
    </row>
    <row r="12" spans="1:24">
      <c r="A12" s="4" t="s">
        <v>49</v>
      </c>
      <c r="B12" s="4" t="s">
        <v>56</v>
      </c>
      <c r="C12" s="91">
        <v>92.75</v>
      </c>
      <c r="D12" s="132">
        <v>80.5</v>
      </c>
      <c r="E12" s="68">
        <v>108</v>
      </c>
      <c r="F12" s="133">
        <f t="shared" si="0"/>
        <v>1.1644204851752022</v>
      </c>
      <c r="G12" s="68">
        <v>86</v>
      </c>
      <c r="H12" s="133">
        <f t="shared" si="1"/>
        <v>1.0683229813664596</v>
      </c>
      <c r="I12" s="68">
        <v>94</v>
      </c>
      <c r="J12" s="135">
        <f t="shared" si="2"/>
        <v>1.013477088948787</v>
      </c>
      <c r="K12" s="68">
        <v>102</v>
      </c>
      <c r="L12" s="135">
        <f t="shared" si="3"/>
        <v>1.0997304582210243</v>
      </c>
      <c r="M12" s="68">
        <v>103</v>
      </c>
      <c r="N12" s="135">
        <f t="shared" si="4"/>
        <v>1.1105121293800539</v>
      </c>
      <c r="O12" s="68">
        <v>99</v>
      </c>
      <c r="P12" s="135">
        <f t="shared" si="5"/>
        <v>1.0673854447439353</v>
      </c>
      <c r="Q12" s="68">
        <v>74</v>
      </c>
      <c r="R12" s="137">
        <v>0</v>
      </c>
      <c r="S12" s="68">
        <v>74</v>
      </c>
      <c r="T12" s="137">
        <f t="shared" si="6"/>
        <v>0.91925465838509313</v>
      </c>
      <c r="X12" t="s">
        <v>0</v>
      </c>
    </row>
    <row r="13" spans="1:24">
      <c r="A13" s="4" t="s">
        <v>47</v>
      </c>
      <c r="B13" s="4" t="s">
        <v>58</v>
      </c>
      <c r="C13" s="91">
        <v>203</v>
      </c>
      <c r="D13" s="132">
        <v>249.08333333333334</v>
      </c>
      <c r="E13" s="68">
        <v>180</v>
      </c>
      <c r="F13" s="133">
        <f t="shared" si="0"/>
        <v>0.88669950738916259</v>
      </c>
      <c r="G13" s="68">
        <v>195</v>
      </c>
      <c r="H13" s="133">
        <f t="shared" si="1"/>
        <v>0.78287052525928402</v>
      </c>
      <c r="I13" s="68">
        <v>219</v>
      </c>
      <c r="J13" s="135">
        <f t="shared" si="2"/>
        <v>1.0788177339901477</v>
      </c>
      <c r="K13" s="68">
        <v>216</v>
      </c>
      <c r="L13" s="135">
        <f t="shared" si="3"/>
        <v>1.0640394088669951</v>
      </c>
      <c r="M13" s="68">
        <v>177</v>
      </c>
      <c r="N13" s="135">
        <f t="shared" si="4"/>
        <v>0.8719211822660099</v>
      </c>
      <c r="O13" s="68">
        <v>176</v>
      </c>
      <c r="P13" s="135">
        <f t="shared" si="5"/>
        <v>0.86699507389162567</v>
      </c>
      <c r="Q13" s="68">
        <v>184</v>
      </c>
      <c r="R13" s="137">
        <v>0</v>
      </c>
      <c r="S13" s="68">
        <v>208</v>
      </c>
      <c r="T13" s="137">
        <f t="shared" si="6"/>
        <v>0.83506189360990291</v>
      </c>
    </row>
    <row r="14" spans="1:24">
      <c r="A14" s="4" t="s">
        <v>43</v>
      </c>
      <c r="B14" s="4" t="s">
        <v>59</v>
      </c>
      <c r="C14" s="91">
        <v>342.41666666666663</v>
      </c>
      <c r="D14" s="132">
        <v>343.58333333333337</v>
      </c>
      <c r="E14" s="68">
        <v>261</v>
      </c>
      <c r="F14" s="133">
        <f t="shared" si="0"/>
        <v>0.76222925285957666</v>
      </c>
      <c r="G14" s="68">
        <v>218</v>
      </c>
      <c r="H14" s="133">
        <f t="shared" si="1"/>
        <v>0.63448944943002661</v>
      </c>
      <c r="I14" s="68">
        <v>324</v>
      </c>
      <c r="J14" s="135">
        <f t="shared" si="2"/>
        <v>0.94621562423947447</v>
      </c>
      <c r="K14" s="68">
        <v>331</v>
      </c>
      <c r="L14" s="135">
        <f t="shared" si="3"/>
        <v>0.96665855439279635</v>
      </c>
      <c r="M14" s="68">
        <v>269</v>
      </c>
      <c r="N14" s="135">
        <f t="shared" si="4"/>
        <v>0.78559260160623035</v>
      </c>
      <c r="O14" s="68">
        <v>265</v>
      </c>
      <c r="P14" s="135">
        <f t="shared" si="5"/>
        <v>0.77391092723290345</v>
      </c>
      <c r="Q14" s="68">
        <v>185</v>
      </c>
      <c r="R14" s="137">
        <v>0</v>
      </c>
      <c r="S14" s="68">
        <v>219</v>
      </c>
      <c r="T14" s="137">
        <f t="shared" si="6"/>
        <v>0.6373999514916322</v>
      </c>
    </row>
    <row r="15" spans="1:24">
      <c r="A15" s="4" t="s">
        <v>43</v>
      </c>
      <c r="B15" s="4" t="s">
        <v>60</v>
      </c>
      <c r="C15" s="91">
        <v>119</v>
      </c>
      <c r="D15" s="132">
        <v>116.66666666666667</v>
      </c>
      <c r="E15" s="68">
        <v>105</v>
      </c>
      <c r="F15" s="133">
        <f t="shared" si="0"/>
        <v>0.88235294117647056</v>
      </c>
      <c r="G15" s="68">
        <v>94</v>
      </c>
      <c r="H15" s="133">
        <f t="shared" si="1"/>
        <v>0.80571428571428572</v>
      </c>
      <c r="I15" s="68">
        <v>142</v>
      </c>
      <c r="J15" s="135">
        <f t="shared" si="2"/>
        <v>1.1932773109243697</v>
      </c>
      <c r="K15" s="68">
        <v>134</v>
      </c>
      <c r="L15" s="135">
        <f t="shared" si="3"/>
        <v>1.1260504201680672</v>
      </c>
      <c r="M15" s="68">
        <v>112</v>
      </c>
      <c r="N15" s="135">
        <f t="shared" si="4"/>
        <v>0.94117647058823528</v>
      </c>
      <c r="O15" s="68">
        <v>107</v>
      </c>
      <c r="P15" s="135">
        <f t="shared" si="5"/>
        <v>0.89915966386554624</v>
      </c>
      <c r="Q15" s="68">
        <v>77</v>
      </c>
      <c r="R15" s="137">
        <v>0</v>
      </c>
      <c r="S15" s="68">
        <v>99</v>
      </c>
      <c r="T15" s="137">
        <f t="shared" si="6"/>
        <v>0.84857142857142853</v>
      </c>
    </row>
    <row r="16" spans="1:24">
      <c r="A16" s="4" t="s">
        <v>49</v>
      </c>
      <c r="B16" s="4" t="s">
        <v>61</v>
      </c>
      <c r="C16" s="91">
        <v>46.666666666666671</v>
      </c>
      <c r="D16" s="132">
        <v>85.166666666666657</v>
      </c>
      <c r="E16" s="68">
        <v>49</v>
      </c>
      <c r="F16" s="133">
        <f t="shared" si="0"/>
        <v>1.0499999999999998</v>
      </c>
      <c r="G16" s="68">
        <v>60</v>
      </c>
      <c r="H16" s="133">
        <f t="shared" si="1"/>
        <v>0.70450097847358129</v>
      </c>
      <c r="I16" s="68">
        <v>62</v>
      </c>
      <c r="J16" s="135">
        <f t="shared" si="2"/>
        <v>1.3285714285714285</v>
      </c>
      <c r="K16" s="68">
        <v>70</v>
      </c>
      <c r="L16" s="135">
        <f t="shared" si="3"/>
        <v>1.4999999999999998</v>
      </c>
      <c r="M16" s="68">
        <v>60</v>
      </c>
      <c r="N16" s="135">
        <f t="shared" si="4"/>
        <v>1.2857142857142856</v>
      </c>
      <c r="O16" s="68">
        <v>50</v>
      </c>
      <c r="P16" s="135">
        <f t="shared" si="5"/>
        <v>1.0714285714285714</v>
      </c>
      <c r="Q16" s="68">
        <v>56</v>
      </c>
      <c r="R16" s="137">
        <v>0</v>
      </c>
      <c r="S16" s="68">
        <v>66</v>
      </c>
      <c r="T16" s="137">
        <f t="shared" si="6"/>
        <v>0.7749510763209394</v>
      </c>
    </row>
    <row r="17" spans="1:20">
      <c r="A17" s="4" t="s">
        <v>40</v>
      </c>
      <c r="B17" s="4" t="s">
        <v>62</v>
      </c>
      <c r="C17" s="91">
        <v>121.91666666666667</v>
      </c>
      <c r="D17" s="132">
        <v>98.583333333333343</v>
      </c>
      <c r="E17" s="68">
        <v>152</v>
      </c>
      <c r="F17" s="133">
        <f t="shared" si="0"/>
        <v>1.2467532467532467</v>
      </c>
      <c r="G17" s="68">
        <v>118</v>
      </c>
      <c r="H17" s="133">
        <f t="shared" si="1"/>
        <v>1.1969568892645814</v>
      </c>
      <c r="I17" s="68">
        <v>132</v>
      </c>
      <c r="J17" s="135">
        <f t="shared" si="2"/>
        <v>1.0827067669172932</v>
      </c>
      <c r="K17" s="68">
        <v>140</v>
      </c>
      <c r="L17" s="135">
        <f t="shared" si="3"/>
        <v>1.1483253588516746</v>
      </c>
      <c r="M17" s="68">
        <v>149</v>
      </c>
      <c r="N17" s="135">
        <f t="shared" si="4"/>
        <v>1.2221462747778538</v>
      </c>
      <c r="O17" s="68">
        <v>147</v>
      </c>
      <c r="P17" s="135">
        <f t="shared" si="5"/>
        <v>1.2057416267942582</v>
      </c>
      <c r="Q17" s="68">
        <v>122</v>
      </c>
      <c r="R17" s="137">
        <v>0</v>
      </c>
      <c r="S17" s="68">
        <v>120</v>
      </c>
      <c r="T17" s="137">
        <f t="shared" si="6"/>
        <v>1.2172442941673709</v>
      </c>
    </row>
    <row r="18" spans="1:20">
      <c r="A18" s="4" t="s">
        <v>49</v>
      </c>
      <c r="B18" s="4" t="s">
        <v>63</v>
      </c>
      <c r="C18" s="91">
        <v>1404.6666666666665</v>
      </c>
      <c r="D18" s="132">
        <v>1409.9166666666665</v>
      </c>
      <c r="E18" s="68">
        <v>1113</v>
      </c>
      <c r="F18" s="133">
        <f t="shared" si="0"/>
        <v>0.7923588039867111</v>
      </c>
      <c r="G18" s="68">
        <v>903</v>
      </c>
      <c r="H18" s="133">
        <f t="shared" si="1"/>
        <v>0.64046338436077788</v>
      </c>
      <c r="I18" s="68">
        <v>1280</v>
      </c>
      <c r="J18" s="135">
        <f t="shared" si="2"/>
        <v>0.91124822021831997</v>
      </c>
      <c r="K18" s="68">
        <v>1296</v>
      </c>
      <c r="L18" s="135">
        <f t="shared" si="3"/>
        <v>0.92263882297104893</v>
      </c>
      <c r="M18" s="68">
        <v>1195</v>
      </c>
      <c r="N18" s="135">
        <f t="shared" si="4"/>
        <v>0.85073564309444716</v>
      </c>
      <c r="O18" s="68">
        <v>1116</v>
      </c>
      <c r="P18" s="135">
        <f t="shared" si="5"/>
        <v>0.79449454200284775</v>
      </c>
      <c r="Q18" s="68">
        <v>838</v>
      </c>
      <c r="R18" s="137">
        <v>0</v>
      </c>
      <c r="S18" s="68">
        <v>1037</v>
      </c>
      <c r="T18" s="137">
        <f t="shared" si="6"/>
        <v>0.73550446243867851</v>
      </c>
    </row>
    <row r="19" spans="1:20">
      <c r="A19" s="4" t="s">
        <v>40</v>
      </c>
      <c r="B19" s="4" t="s">
        <v>64</v>
      </c>
      <c r="C19" s="91">
        <v>2780.75</v>
      </c>
      <c r="D19" s="132">
        <v>2919.583333333333</v>
      </c>
      <c r="E19" s="68">
        <v>2274</v>
      </c>
      <c r="F19" s="133">
        <f t="shared" si="0"/>
        <v>0.81776499145913872</v>
      </c>
      <c r="G19" s="68">
        <v>2432</v>
      </c>
      <c r="H19" s="133">
        <f t="shared" si="1"/>
        <v>0.83299557585271877</v>
      </c>
      <c r="I19" s="68">
        <v>2670</v>
      </c>
      <c r="J19" s="135">
        <f t="shared" si="2"/>
        <v>0.96017261530162723</v>
      </c>
      <c r="K19" s="68">
        <v>2734</v>
      </c>
      <c r="L19" s="135">
        <f t="shared" si="3"/>
        <v>0.98318798885192848</v>
      </c>
      <c r="M19" s="68">
        <v>2443</v>
      </c>
      <c r="N19" s="135">
        <f t="shared" si="4"/>
        <v>0.87853996224040276</v>
      </c>
      <c r="O19" s="68">
        <v>2257</v>
      </c>
      <c r="P19" s="135">
        <f t="shared" si="5"/>
        <v>0.81165153285983993</v>
      </c>
      <c r="Q19" s="68">
        <v>2228</v>
      </c>
      <c r="R19" s="137">
        <v>0</v>
      </c>
      <c r="S19" s="68">
        <v>2612</v>
      </c>
      <c r="T19" s="137">
        <f t="shared" si="6"/>
        <v>0.89464820893392327</v>
      </c>
    </row>
    <row r="20" spans="1:20">
      <c r="A20" s="4" t="s">
        <v>49</v>
      </c>
      <c r="B20" s="4" t="s">
        <v>65</v>
      </c>
      <c r="C20" s="91">
        <v>245</v>
      </c>
      <c r="D20" s="132">
        <v>232.75</v>
      </c>
      <c r="E20" s="68">
        <v>226</v>
      </c>
      <c r="F20" s="133">
        <f t="shared" si="0"/>
        <v>0.92244897959183669</v>
      </c>
      <c r="G20" s="68">
        <v>225</v>
      </c>
      <c r="H20" s="133">
        <f t="shared" si="1"/>
        <v>0.96670247046186897</v>
      </c>
      <c r="I20" s="68">
        <v>246</v>
      </c>
      <c r="J20" s="135">
        <f t="shared" si="2"/>
        <v>1.0040816326530613</v>
      </c>
      <c r="K20" s="68">
        <v>252</v>
      </c>
      <c r="L20" s="135">
        <f t="shared" si="3"/>
        <v>1.0285714285714285</v>
      </c>
      <c r="M20" s="68">
        <v>238</v>
      </c>
      <c r="N20" s="135">
        <f t="shared" si="4"/>
        <v>0.97142857142857142</v>
      </c>
      <c r="O20" s="68">
        <v>234</v>
      </c>
      <c r="P20" s="135">
        <f t="shared" si="5"/>
        <v>0.95510204081632655</v>
      </c>
      <c r="Q20" s="68">
        <v>201</v>
      </c>
      <c r="R20" s="137">
        <v>0</v>
      </c>
      <c r="S20" s="68">
        <v>227</v>
      </c>
      <c r="T20" s="137">
        <f t="shared" si="6"/>
        <v>0.97529538131041893</v>
      </c>
    </row>
    <row r="21" spans="1:20">
      <c r="A21" s="4" t="s">
        <v>47</v>
      </c>
      <c r="B21" s="4" t="s">
        <v>66</v>
      </c>
      <c r="C21" s="91">
        <v>876.75</v>
      </c>
      <c r="D21" s="132">
        <v>910.58333333333337</v>
      </c>
      <c r="E21" s="68">
        <v>704</v>
      </c>
      <c r="F21" s="133">
        <f t="shared" si="0"/>
        <v>0.802965497576276</v>
      </c>
      <c r="G21" s="68">
        <v>556</v>
      </c>
      <c r="H21" s="133">
        <f t="shared" si="1"/>
        <v>0.61059760226960735</v>
      </c>
      <c r="I21" s="68">
        <v>916</v>
      </c>
      <c r="J21" s="135">
        <f t="shared" si="2"/>
        <v>1.0447676076418591</v>
      </c>
      <c r="K21" s="68">
        <v>833</v>
      </c>
      <c r="L21" s="135">
        <f t="shared" si="3"/>
        <v>0.95009980039920161</v>
      </c>
      <c r="M21" s="68">
        <v>791</v>
      </c>
      <c r="N21" s="135">
        <f t="shared" si="4"/>
        <v>0.9021956087824351</v>
      </c>
      <c r="O21" s="68">
        <v>651</v>
      </c>
      <c r="P21" s="135">
        <f t="shared" si="5"/>
        <v>0.74251497005988021</v>
      </c>
      <c r="Q21" s="68">
        <v>554</v>
      </c>
      <c r="R21" s="137">
        <v>0</v>
      </c>
      <c r="S21" s="68">
        <v>575</v>
      </c>
      <c r="T21" s="137">
        <f t="shared" si="6"/>
        <v>0.63146334767090695</v>
      </c>
    </row>
    <row r="22" spans="1:20">
      <c r="A22" s="4" t="s">
        <v>43</v>
      </c>
      <c r="B22" s="4" t="s">
        <v>67</v>
      </c>
      <c r="C22" s="91">
        <v>208.25</v>
      </c>
      <c r="D22" s="132">
        <v>228.08333333333334</v>
      </c>
      <c r="E22" s="68">
        <v>222</v>
      </c>
      <c r="F22" s="133">
        <f t="shared" si="0"/>
        <v>1.0660264105642256</v>
      </c>
      <c r="G22" s="68">
        <v>217</v>
      </c>
      <c r="H22" s="133">
        <f t="shared" si="1"/>
        <v>0.95140664961636823</v>
      </c>
      <c r="I22" s="68">
        <v>220</v>
      </c>
      <c r="J22" s="135">
        <f t="shared" si="2"/>
        <v>1.056422569027611</v>
      </c>
      <c r="K22" s="68">
        <v>250</v>
      </c>
      <c r="L22" s="135">
        <f t="shared" si="3"/>
        <v>1.2004801920768307</v>
      </c>
      <c r="M22" s="68">
        <v>221</v>
      </c>
      <c r="N22" s="135">
        <f t="shared" si="4"/>
        <v>1.0612244897959184</v>
      </c>
      <c r="O22" s="68">
        <v>204</v>
      </c>
      <c r="P22" s="135">
        <f t="shared" si="5"/>
        <v>0.97959183673469385</v>
      </c>
      <c r="Q22" s="68">
        <v>180</v>
      </c>
      <c r="R22" s="137">
        <v>0</v>
      </c>
      <c r="S22" s="68">
        <v>212</v>
      </c>
      <c r="T22" s="137">
        <f t="shared" si="6"/>
        <v>0.92948483741322607</v>
      </c>
    </row>
    <row r="23" spans="1:20">
      <c r="A23" s="4" t="s">
        <v>40</v>
      </c>
      <c r="B23" s="4" t="s">
        <v>68</v>
      </c>
      <c r="C23" s="91">
        <v>101.5</v>
      </c>
      <c r="D23" s="132">
        <v>84</v>
      </c>
      <c r="E23" s="68">
        <v>100</v>
      </c>
      <c r="F23" s="133">
        <f t="shared" si="0"/>
        <v>0.98522167487684731</v>
      </c>
      <c r="G23" s="68">
        <v>70</v>
      </c>
      <c r="H23" s="133">
        <f t="shared" si="1"/>
        <v>0.83333333333333337</v>
      </c>
      <c r="I23" s="68">
        <v>88</v>
      </c>
      <c r="J23" s="135">
        <f t="shared" si="2"/>
        <v>0.86699507389162567</v>
      </c>
      <c r="K23" s="68">
        <v>92</v>
      </c>
      <c r="L23" s="135">
        <f t="shared" si="3"/>
        <v>0.90640394088669951</v>
      </c>
      <c r="M23" s="68">
        <v>94</v>
      </c>
      <c r="N23" s="135">
        <f t="shared" si="4"/>
        <v>0.92610837438423643</v>
      </c>
      <c r="O23" s="68">
        <v>92</v>
      </c>
      <c r="P23" s="135">
        <f t="shared" si="5"/>
        <v>0.90640394088669951</v>
      </c>
      <c r="Q23" s="68">
        <v>72</v>
      </c>
      <c r="R23" s="137">
        <v>0</v>
      </c>
      <c r="S23" s="68">
        <v>61</v>
      </c>
      <c r="T23" s="137">
        <f t="shared" si="6"/>
        <v>0.72619047619047616</v>
      </c>
    </row>
    <row r="24" spans="1:20">
      <c r="A24" s="4" t="s">
        <v>49</v>
      </c>
      <c r="B24" s="4" t="s">
        <v>69</v>
      </c>
      <c r="C24" s="91">
        <v>33.833333333333329</v>
      </c>
      <c r="D24" s="132">
        <v>39.666666666666671</v>
      </c>
      <c r="E24" s="68">
        <v>31</v>
      </c>
      <c r="F24" s="133">
        <f t="shared" si="0"/>
        <v>0.91625615763546808</v>
      </c>
      <c r="G24" s="68">
        <v>31</v>
      </c>
      <c r="H24" s="133">
        <f t="shared" si="1"/>
        <v>0.78151260504201669</v>
      </c>
      <c r="I24" s="68">
        <v>39</v>
      </c>
      <c r="J24" s="135">
        <f t="shared" si="2"/>
        <v>1.1527093596059115</v>
      </c>
      <c r="K24" s="68">
        <v>39</v>
      </c>
      <c r="L24" s="135">
        <f t="shared" si="3"/>
        <v>1.1527093596059115</v>
      </c>
      <c r="M24" s="68">
        <v>31</v>
      </c>
      <c r="N24" s="135">
        <f t="shared" si="4"/>
        <v>0.91625615763546808</v>
      </c>
      <c r="O24" s="68">
        <v>31</v>
      </c>
      <c r="P24" s="135">
        <f t="shared" si="5"/>
        <v>0.91625615763546808</v>
      </c>
      <c r="Q24" s="68">
        <v>30</v>
      </c>
      <c r="R24" s="137">
        <v>0</v>
      </c>
      <c r="S24" s="68">
        <v>35</v>
      </c>
      <c r="T24" s="137">
        <f t="shared" si="6"/>
        <v>0.88235294117647045</v>
      </c>
    </row>
    <row r="25" spans="1:20">
      <c r="A25" s="4" t="s">
        <v>40</v>
      </c>
      <c r="B25" s="4" t="s">
        <v>70</v>
      </c>
      <c r="C25" s="91">
        <v>249.66666666666666</v>
      </c>
      <c r="D25" s="132">
        <v>239.75</v>
      </c>
      <c r="E25" s="68">
        <v>228</v>
      </c>
      <c r="F25" s="133">
        <f t="shared" si="0"/>
        <v>0.9132176234979974</v>
      </c>
      <c r="G25" s="68">
        <v>188</v>
      </c>
      <c r="H25" s="133">
        <f t="shared" si="1"/>
        <v>0.78415015641293018</v>
      </c>
      <c r="I25" s="68">
        <v>239</v>
      </c>
      <c r="J25" s="135">
        <f t="shared" si="2"/>
        <v>0.95727636849132181</v>
      </c>
      <c r="K25" s="68">
        <v>253</v>
      </c>
      <c r="L25" s="135">
        <f t="shared" si="3"/>
        <v>1.0133511348464619</v>
      </c>
      <c r="M25" s="68">
        <v>226</v>
      </c>
      <c r="N25" s="135">
        <f t="shared" si="4"/>
        <v>0.90520694259012024</v>
      </c>
      <c r="O25" s="68">
        <v>223</v>
      </c>
      <c r="P25" s="135">
        <f t="shared" si="5"/>
        <v>0.89319092122830446</v>
      </c>
      <c r="Q25" s="68">
        <v>165</v>
      </c>
      <c r="R25" s="137">
        <v>0</v>
      </c>
      <c r="S25" s="68">
        <v>208</v>
      </c>
      <c r="T25" s="137">
        <f t="shared" si="6"/>
        <v>0.86757038581856105</v>
      </c>
    </row>
    <row r="26" spans="1:20">
      <c r="A26" s="4" t="s">
        <v>49</v>
      </c>
      <c r="B26" s="4" t="s">
        <v>71</v>
      </c>
      <c r="C26" s="91">
        <v>54.833333333333329</v>
      </c>
      <c r="D26" s="132">
        <v>53.666666666666671</v>
      </c>
      <c r="E26" s="68">
        <v>70</v>
      </c>
      <c r="F26" s="133">
        <f t="shared" si="0"/>
        <v>1.2765957446808511</v>
      </c>
      <c r="G26" s="68">
        <v>40</v>
      </c>
      <c r="H26" s="133">
        <f t="shared" si="1"/>
        <v>0.74534161490683226</v>
      </c>
      <c r="I26" s="68">
        <v>71</v>
      </c>
      <c r="J26" s="135">
        <f t="shared" si="2"/>
        <v>1.2948328267477205</v>
      </c>
      <c r="K26" s="68">
        <v>75</v>
      </c>
      <c r="L26" s="135">
        <f t="shared" si="3"/>
        <v>1.3677811550151977</v>
      </c>
      <c r="M26" s="68">
        <v>72</v>
      </c>
      <c r="N26" s="135">
        <f t="shared" si="4"/>
        <v>1.3130699088145898</v>
      </c>
      <c r="O26" s="68">
        <v>69</v>
      </c>
      <c r="P26" s="135">
        <f t="shared" si="5"/>
        <v>1.2583586626139818</v>
      </c>
      <c r="Q26" s="68">
        <v>45</v>
      </c>
      <c r="R26" s="137">
        <v>0</v>
      </c>
      <c r="S26" s="68">
        <v>41</v>
      </c>
      <c r="T26" s="137">
        <f t="shared" si="6"/>
        <v>0.76397515527950299</v>
      </c>
    </row>
    <row r="27" spans="1:20">
      <c r="A27" s="4" t="s">
        <v>43</v>
      </c>
      <c r="B27" s="4" t="s">
        <v>72</v>
      </c>
      <c r="C27" s="91">
        <v>152.83333333333331</v>
      </c>
      <c r="D27" s="132">
        <v>165.08333333333331</v>
      </c>
      <c r="E27" s="68">
        <v>141</v>
      </c>
      <c r="F27" s="133">
        <f t="shared" si="0"/>
        <v>0.92257360959651047</v>
      </c>
      <c r="G27" s="68">
        <v>119</v>
      </c>
      <c r="H27" s="133">
        <f t="shared" si="1"/>
        <v>0.7208480565371026</v>
      </c>
      <c r="I27" s="68">
        <v>146</v>
      </c>
      <c r="J27" s="135">
        <f t="shared" si="2"/>
        <v>0.9552889858233371</v>
      </c>
      <c r="K27" s="68">
        <v>148</v>
      </c>
      <c r="L27" s="135">
        <f t="shared" si="3"/>
        <v>0.96837513631406769</v>
      </c>
      <c r="M27" s="68">
        <v>161</v>
      </c>
      <c r="N27" s="135">
        <f t="shared" si="4"/>
        <v>1.053435114503817</v>
      </c>
      <c r="O27" s="68">
        <v>147</v>
      </c>
      <c r="P27" s="135">
        <f t="shared" si="5"/>
        <v>0.96183206106870245</v>
      </c>
      <c r="Q27" s="68">
        <v>118</v>
      </c>
      <c r="R27" s="137">
        <v>0</v>
      </c>
      <c r="S27" s="68">
        <v>114</v>
      </c>
      <c r="T27" s="137">
        <f t="shared" si="6"/>
        <v>0.69056032306915704</v>
      </c>
    </row>
    <row r="28" spans="1:20">
      <c r="A28" s="4" t="s">
        <v>40</v>
      </c>
      <c r="B28" s="4" t="s">
        <v>73</v>
      </c>
      <c r="C28" s="91">
        <v>130.66666666666669</v>
      </c>
      <c r="D28" s="132">
        <v>127.16666666666667</v>
      </c>
      <c r="E28" s="68">
        <v>142</v>
      </c>
      <c r="F28" s="133">
        <f t="shared" si="0"/>
        <v>1.0867346938775508</v>
      </c>
      <c r="G28" s="68">
        <v>111</v>
      </c>
      <c r="H28" s="133">
        <f t="shared" si="1"/>
        <v>0.87287024901703802</v>
      </c>
      <c r="I28" s="68">
        <v>150</v>
      </c>
      <c r="J28" s="135">
        <f t="shared" si="2"/>
        <v>1.1479591836734693</v>
      </c>
      <c r="K28" s="68">
        <v>163</v>
      </c>
      <c r="L28" s="135">
        <f t="shared" si="3"/>
        <v>1.2474489795918366</v>
      </c>
      <c r="M28" s="68">
        <v>146</v>
      </c>
      <c r="N28" s="135">
        <f t="shared" si="4"/>
        <v>1.1173469387755099</v>
      </c>
      <c r="O28" s="68">
        <v>137</v>
      </c>
      <c r="P28" s="135">
        <f t="shared" si="5"/>
        <v>1.0484693877551019</v>
      </c>
      <c r="Q28" s="68">
        <v>111</v>
      </c>
      <c r="R28" s="137">
        <v>0</v>
      </c>
      <c r="S28" s="68">
        <v>133</v>
      </c>
      <c r="T28" s="137">
        <f t="shared" si="6"/>
        <v>1.0458715596330275</v>
      </c>
    </row>
    <row r="29" spans="1:20">
      <c r="A29" s="4" t="s">
        <v>47</v>
      </c>
      <c r="B29" s="4" t="s">
        <v>74</v>
      </c>
      <c r="C29" s="91">
        <v>68.25</v>
      </c>
      <c r="D29" s="132">
        <v>82.833333333333343</v>
      </c>
      <c r="E29" s="68">
        <v>57</v>
      </c>
      <c r="F29" s="133">
        <f t="shared" si="0"/>
        <v>0.8351648351648352</v>
      </c>
      <c r="G29" s="68">
        <v>91</v>
      </c>
      <c r="H29" s="133">
        <f t="shared" si="1"/>
        <v>1.0985915492957745</v>
      </c>
      <c r="I29" s="68">
        <v>75</v>
      </c>
      <c r="J29" s="135">
        <f t="shared" si="2"/>
        <v>1.098901098901099</v>
      </c>
      <c r="K29" s="68">
        <v>87</v>
      </c>
      <c r="L29" s="135">
        <f t="shared" si="3"/>
        <v>1.2747252747252746</v>
      </c>
      <c r="M29" s="68">
        <v>56</v>
      </c>
      <c r="N29" s="135">
        <f t="shared" si="4"/>
        <v>0.82051282051282048</v>
      </c>
      <c r="O29" s="68">
        <v>50</v>
      </c>
      <c r="P29" s="135">
        <f t="shared" si="5"/>
        <v>0.73260073260073255</v>
      </c>
      <c r="Q29" s="68">
        <v>81</v>
      </c>
      <c r="R29" s="137">
        <v>0</v>
      </c>
      <c r="S29" s="68">
        <v>90</v>
      </c>
      <c r="T29" s="137">
        <f t="shared" si="6"/>
        <v>1.0865191146881286</v>
      </c>
    </row>
    <row r="30" spans="1:20">
      <c r="A30" s="4" t="s">
        <v>49</v>
      </c>
      <c r="B30" s="4" t="s">
        <v>75</v>
      </c>
      <c r="C30" s="91">
        <v>233.33333333333334</v>
      </c>
      <c r="D30" s="132">
        <v>237.41666666666666</v>
      </c>
      <c r="E30" s="68">
        <v>163</v>
      </c>
      <c r="F30" s="133">
        <f t="shared" si="0"/>
        <v>0.69857142857142851</v>
      </c>
      <c r="G30" s="68">
        <v>169</v>
      </c>
      <c r="H30" s="133">
        <f t="shared" si="1"/>
        <v>0.71182871182871188</v>
      </c>
      <c r="I30" s="68">
        <v>197</v>
      </c>
      <c r="J30" s="135">
        <f t="shared" si="2"/>
        <v>0.84428571428571431</v>
      </c>
      <c r="K30" s="68">
        <v>205</v>
      </c>
      <c r="L30" s="135">
        <f t="shared" si="3"/>
        <v>0.87857142857142856</v>
      </c>
      <c r="M30" s="68">
        <v>171</v>
      </c>
      <c r="N30" s="135">
        <f t="shared" si="4"/>
        <v>0.73285714285714287</v>
      </c>
      <c r="O30" s="68">
        <v>164</v>
      </c>
      <c r="P30" s="135">
        <f t="shared" si="5"/>
        <v>0.70285714285714285</v>
      </c>
      <c r="Q30" s="68">
        <v>161</v>
      </c>
      <c r="R30" s="137">
        <v>0</v>
      </c>
      <c r="S30" s="68">
        <v>165</v>
      </c>
      <c r="T30" s="137">
        <f t="shared" si="6"/>
        <v>0.69498069498069504</v>
      </c>
    </row>
    <row r="31" spans="1:20">
      <c r="A31" s="4" t="s">
        <v>40</v>
      </c>
      <c r="B31" s="4" t="s">
        <v>76</v>
      </c>
      <c r="C31" s="91">
        <v>998.66666666666663</v>
      </c>
      <c r="D31" s="132">
        <v>908.25</v>
      </c>
      <c r="E31" s="68">
        <v>674</v>
      </c>
      <c r="F31" s="133">
        <f t="shared" si="0"/>
        <v>0.67489986648865152</v>
      </c>
      <c r="G31" s="68">
        <v>663</v>
      </c>
      <c r="H31" s="133">
        <f t="shared" si="1"/>
        <v>0.72997522708505369</v>
      </c>
      <c r="I31" s="68">
        <v>897</v>
      </c>
      <c r="J31" s="135">
        <f t="shared" si="2"/>
        <v>0.89819759679572764</v>
      </c>
      <c r="K31" s="68">
        <v>926</v>
      </c>
      <c r="L31" s="135">
        <f t="shared" si="3"/>
        <v>0.92723631508678239</v>
      </c>
      <c r="M31" s="68">
        <v>825</v>
      </c>
      <c r="N31" s="135">
        <f t="shared" si="4"/>
        <v>0.82610146862483314</v>
      </c>
      <c r="O31" s="68">
        <v>763</v>
      </c>
      <c r="P31" s="135">
        <f t="shared" si="5"/>
        <v>0.7640186915887851</v>
      </c>
      <c r="Q31" s="68">
        <v>578</v>
      </c>
      <c r="R31" s="137">
        <v>0</v>
      </c>
      <c r="S31" s="68">
        <v>767</v>
      </c>
      <c r="T31" s="137">
        <f t="shared" si="6"/>
        <v>0.84448114505917971</v>
      </c>
    </row>
    <row r="32" spans="1:20">
      <c r="A32" s="4" t="s">
        <v>40</v>
      </c>
      <c r="B32" s="4" t="s">
        <v>77</v>
      </c>
      <c r="C32" s="91">
        <v>221.66666666666669</v>
      </c>
      <c r="D32" s="132">
        <v>206.5</v>
      </c>
      <c r="E32" s="68">
        <v>228</v>
      </c>
      <c r="F32" s="133">
        <f t="shared" si="0"/>
        <v>1.0285714285714285</v>
      </c>
      <c r="G32" s="68">
        <v>203</v>
      </c>
      <c r="H32" s="133">
        <f t="shared" si="1"/>
        <v>0.98305084745762716</v>
      </c>
      <c r="I32" s="68">
        <v>237</v>
      </c>
      <c r="J32" s="135">
        <f t="shared" si="2"/>
        <v>1.069172932330827</v>
      </c>
      <c r="K32" s="68">
        <v>243</v>
      </c>
      <c r="L32" s="135">
        <f t="shared" si="3"/>
        <v>1.0962406015037593</v>
      </c>
      <c r="M32" s="68">
        <v>211</v>
      </c>
      <c r="N32" s="135">
        <f t="shared" si="4"/>
        <v>0.95187969924812021</v>
      </c>
      <c r="O32" s="68">
        <v>214</v>
      </c>
      <c r="P32" s="135">
        <f t="shared" si="5"/>
        <v>0.96541353383458639</v>
      </c>
      <c r="Q32" s="68">
        <v>133</v>
      </c>
      <c r="R32" s="137">
        <v>0</v>
      </c>
      <c r="S32" s="68">
        <v>194</v>
      </c>
      <c r="T32" s="137">
        <f t="shared" si="6"/>
        <v>0.93946731234866832</v>
      </c>
    </row>
    <row r="33" spans="1:20">
      <c r="A33" s="4" t="s">
        <v>40</v>
      </c>
      <c r="B33" s="4" t="s">
        <v>78</v>
      </c>
      <c r="C33" s="91">
        <v>91.583333333333343</v>
      </c>
      <c r="D33" s="132">
        <v>93.333333333333343</v>
      </c>
      <c r="E33" s="68">
        <v>89</v>
      </c>
      <c r="F33" s="133">
        <f t="shared" si="0"/>
        <v>0.97179253867151949</v>
      </c>
      <c r="G33" s="68">
        <v>67</v>
      </c>
      <c r="H33" s="133">
        <f t="shared" si="1"/>
        <v>0.71785714285714275</v>
      </c>
      <c r="I33" s="68">
        <v>65</v>
      </c>
      <c r="J33" s="135">
        <f t="shared" si="2"/>
        <v>0.70973612374886252</v>
      </c>
      <c r="K33" s="68">
        <v>70</v>
      </c>
      <c r="L33" s="135">
        <f t="shared" si="3"/>
        <v>0.76433121019108274</v>
      </c>
      <c r="M33" s="68">
        <v>84</v>
      </c>
      <c r="N33" s="135">
        <f t="shared" si="4"/>
        <v>0.91719745222929927</v>
      </c>
      <c r="O33" s="68">
        <v>83</v>
      </c>
      <c r="P33" s="135">
        <f t="shared" si="5"/>
        <v>0.90627843494085525</v>
      </c>
      <c r="Q33" s="68">
        <v>60</v>
      </c>
      <c r="R33" s="137">
        <v>0</v>
      </c>
      <c r="S33" s="68">
        <v>62</v>
      </c>
      <c r="T33" s="137">
        <f t="shared" si="6"/>
        <v>0.66428571428571426</v>
      </c>
    </row>
    <row r="34" spans="1:20">
      <c r="A34" s="4" t="s">
        <v>49</v>
      </c>
      <c r="B34" s="4" t="s">
        <v>79</v>
      </c>
      <c r="C34" s="91">
        <v>86.916666666666657</v>
      </c>
      <c r="D34" s="132">
        <v>86.333333333333343</v>
      </c>
      <c r="E34" s="68">
        <v>84</v>
      </c>
      <c r="F34" s="133">
        <f t="shared" si="0"/>
        <v>0.96644295302013439</v>
      </c>
      <c r="G34" s="68">
        <v>72</v>
      </c>
      <c r="H34" s="133">
        <f t="shared" si="1"/>
        <v>0.83397683397683386</v>
      </c>
      <c r="I34" s="68">
        <v>76</v>
      </c>
      <c r="J34" s="135">
        <f t="shared" si="2"/>
        <v>0.87440076701821678</v>
      </c>
      <c r="K34" s="68">
        <v>82</v>
      </c>
      <c r="L34" s="135">
        <f t="shared" si="3"/>
        <v>0.94343240651965499</v>
      </c>
      <c r="M34" s="68">
        <v>89</v>
      </c>
      <c r="N34" s="135">
        <f t="shared" si="4"/>
        <v>1.0239693192713328</v>
      </c>
      <c r="O34" s="68">
        <v>88</v>
      </c>
      <c r="P34" s="135">
        <f t="shared" si="5"/>
        <v>1.0124640460210932</v>
      </c>
      <c r="Q34" s="68">
        <v>63</v>
      </c>
      <c r="R34" s="137">
        <v>0</v>
      </c>
      <c r="S34" s="68">
        <v>73</v>
      </c>
      <c r="T34" s="137">
        <f t="shared" si="6"/>
        <v>0.84555984555984542</v>
      </c>
    </row>
    <row r="35" spans="1:20">
      <c r="A35" s="4" t="s">
        <v>49</v>
      </c>
      <c r="B35" s="4" t="s">
        <v>80</v>
      </c>
      <c r="C35" s="91">
        <v>70.583333333333343</v>
      </c>
      <c r="D35" s="132">
        <v>91</v>
      </c>
      <c r="E35" s="68">
        <v>74</v>
      </c>
      <c r="F35" s="133">
        <f t="shared" ref="F35:F66" si="7">E35/C35</f>
        <v>1.0484061393152302</v>
      </c>
      <c r="G35" s="68">
        <v>73</v>
      </c>
      <c r="H35" s="133">
        <f t="shared" ref="H35:H66" si="8">G35/D35</f>
        <v>0.80219780219780223</v>
      </c>
      <c r="I35" s="68">
        <v>72</v>
      </c>
      <c r="J35" s="135">
        <f t="shared" ref="J35:J66" si="9">I35/C35</f>
        <v>1.0200708382526562</v>
      </c>
      <c r="K35" s="68">
        <v>81</v>
      </c>
      <c r="L35" s="135">
        <f t="shared" ref="L35:L66" si="10">K35/C35</f>
        <v>1.1475796930342383</v>
      </c>
      <c r="M35" s="68">
        <v>73</v>
      </c>
      <c r="N35" s="135">
        <f t="shared" ref="N35:N66" si="11">M35/C35</f>
        <v>1.0342384887839431</v>
      </c>
      <c r="O35" s="68">
        <v>73</v>
      </c>
      <c r="P35" s="135">
        <f t="shared" ref="P35:P66" si="12">O35/C35</f>
        <v>1.0342384887839431</v>
      </c>
      <c r="Q35" s="68">
        <v>72</v>
      </c>
      <c r="R35" s="137">
        <v>0</v>
      </c>
      <c r="S35" s="68">
        <v>69</v>
      </c>
      <c r="T35" s="137">
        <f t="shared" ref="T35:T66" si="13">S35/D35</f>
        <v>0.75824175824175821</v>
      </c>
    </row>
    <row r="36" spans="1:20">
      <c r="A36" s="4" t="s">
        <v>49</v>
      </c>
      <c r="B36" s="4" t="s">
        <v>81</v>
      </c>
      <c r="C36" s="91">
        <v>105.58333333333334</v>
      </c>
      <c r="D36" s="132">
        <v>116.66666666666667</v>
      </c>
      <c r="E36" s="68">
        <v>109</v>
      </c>
      <c r="F36" s="133">
        <f t="shared" si="7"/>
        <v>1.0323599052880821</v>
      </c>
      <c r="G36" s="68">
        <v>97</v>
      </c>
      <c r="H36" s="133">
        <f t="shared" si="8"/>
        <v>0.83142857142857141</v>
      </c>
      <c r="I36" s="68">
        <v>114</v>
      </c>
      <c r="J36" s="135">
        <f t="shared" si="9"/>
        <v>1.079715864246251</v>
      </c>
      <c r="K36" s="68">
        <v>124</v>
      </c>
      <c r="L36" s="135">
        <f t="shared" si="10"/>
        <v>1.1744277821625886</v>
      </c>
      <c r="M36" s="68">
        <v>98</v>
      </c>
      <c r="N36" s="135">
        <f t="shared" si="11"/>
        <v>0.92817679558011046</v>
      </c>
      <c r="O36" s="68">
        <v>94</v>
      </c>
      <c r="P36" s="135">
        <f t="shared" si="12"/>
        <v>0.89029202841357524</v>
      </c>
      <c r="Q36" s="68">
        <v>91</v>
      </c>
      <c r="R36" s="137">
        <v>0</v>
      </c>
      <c r="S36" s="68">
        <v>97</v>
      </c>
      <c r="T36" s="137">
        <f t="shared" si="13"/>
        <v>0.83142857142857141</v>
      </c>
    </row>
    <row r="37" spans="1:20">
      <c r="A37" s="4" t="s">
        <v>40</v>
      </c>
      <c r="B37" s="4" t="s">
        <v>82</v>
      </c>
      <c r="C37" s="91">
        <v>78.166666666666657</v>
      </c>
      <c r="D37" s="132">
        <v>89.833333333333343</v>
      </c>
      <c r="E37" s="68">
        <v>72</v>
      </c>
      <c r="F37" s="133">
        <f t="shared" si="7"/>
        <v>0.92110874200426451</v>
      </c>
      <c r="G37" s="68">
        <v>63</v>
      </c>
      <c r="H37" s="133">
        <f t="shared" si="8"/>
        <v>0.7012987012987012</v>
      </c>
      <c r="I37" s="68">
        <v>67</v>
      </c>
      <c r="J37" s="135">
        <f t="shared" si="9"/>
        <v>0.85714285714285721</v>
      </c>
      <c r="K37" s="68">
        <v>73</v>
      </c>
      <c r="L37" s="135">
        <f t="shared" si="10"/>
        <v>0.93390191897654595</v>
      </c>
      <c r="M37" s="68">
        <v>66</v>
      </c>
      <c r="N37" s="135">
        <f t="shared" si="11"/>
        <v>0.84434968017057577</v>
      </c>
      <c r="O37" s="68">
        <v>63</v>
      </c>
      <c r="P37" s="135">
        <f t="shared" si="12"/>
        <v>0.80597014925373145</v>
      </c>
      <c r="Q37" s="68">
        <v>67</v>
      </c>
      <c r="R37" s="137">
        <v>0</v>
      </c>
      <c r="S37" s="68">
        <v>56</v>
      </c>
      <c r="T37" s="137">
        <f t="shared" si="13"/>
        <v>0.62337662337662336</v>
      </c>
    </row>
    <row r="38" spans="1:20">
      <c r="A38" s="4" t="s">
        <v>49</v>
      </c>
      <c r="B38" s="4" t="s">
        <v>83</v>
      </c>
      <c r="C38" s="91">
        <v>298.08333333333337</v>
      </c>
      <c r="D38" s="132">
        <v>324.33333333333337</v>
      </c>
      <c r="E38" s="68">
        <v>257</v>
      </c>
      <c r="F38" s="133">
        <f t="shared" si="7"/>
        <v>0.86217500698909688</v>
      </c>
      <c r="G38" s="68">
        <v>208</v>
      </c>
      <c r="H38" s="133">
        <f t="shared" si="8"/>
        <v>0.6413155190133607</v>
      </c>
      <c r="I38" s="68">
        <v>267</v>
      </c>
      <c r="J38" s="135">
        <f t="shared" si="9"/>
        <v>0.89572267263069605</v>
      </c>
      <c r="K38" s="68">
        <v>302</v>
      </c>
      <c r="L38" s="135">
        <f t="shared" si="10"/>
        <v>1.0131395023762928</v>
      </c>
      <c r="M38" s="68">
        <v>277</v>
      </c>
      <c r="N38" s="135">
        <f t="shared" si="11"/>
        <v>0.9292703382722951</v>
      </c>
      <c r="O38" s="68">
        <v>247</v>
      </c>
      <c r="P38" s="135">
        <f t="shared" si="12"/>
        <v>0.82862734134749783</v>
      </c>
      <c r="Q38" s="68">
        <v>176</v>
      </c>
      <c r="R38" s="137">
        <v>0</v>
      </c>
      <c r="S38" s="68">
        <v>238</v>
      </c>
      <c r="T38" s="137">
        <f t="shared" si="13"/>
        <v>0.73381294964028765</v>
      </c>
    </row>
    <row r="39" spans="1:20">
      <c r="A39" s="4" t="s">
        <v>40</v>
      </c>
      <c r="B39" s="4" t="s">
        <v>84</v>
      </c>
      <c r="C39" s="91">
        <v>79.333333333333343</v>
      </c>
      <c r="D39" s="132">
        <v>74.666666666666657</v>
      </c>
      <c r="E39" s="68">
        <v>57</v>
      </c>
      <c r="F39" s="133">
        <f t="shared" si="7"/>
        <v>0.71848739495798308</v>
      </c>
      <c r="G39" s="68">
        <v>69</v>
      </c>
      <c r="H39" s="133">
        <f t="shared" si="8"/>
        <v>0.92410714285714302</v>
      </c>
      <c r="I39" s="68">
        <v>66</v>
      </c>
      <c r="J39" s="135">
        <f t="shared" si="9"/>
        <v>0.83193277310924363</v>
      </c>
      <c r="K39" s="68">
        <v>77</v>
      </c>
      <c r="L39" s="135">
        <f t="shared" si="10"/>
        <v>0.97058823529411753</v>
      </c>
      <c r="M39" s="68">
        <v>57</v>
      </c>
      <c r="N39" s="135">
        <f t="shared" si="11"/>
        <v>0.71848739495798308</v>
      </c>
      <c r="O39" s="68">
        <v>53</v>
      </c>
      <c r="P39" s="135">
        <f t="shared" si="12"/>
        <v>0.66806722689075626</v>
      </c>
      <c r="Q39" s="68">
        <v>71</v>
      </c>
      <c r="R39" s="137">
        <v>0</v>
      </c>
      <c r="S39" s="68">
        <v>71</v>
      </c>
      <c r="T39" s="137">
        <f t="shared" si="13"/>
        <v>0.95089285714285732</v>
      </c>
    </row>
    <row r="40" spans="1:20">
      <c r="A40" s="4" t="s">
        <v>49</v>
      </c>
      <c r="B40" s="4" t="s">
        <v>85</v>
      </c>
      <c r="C40" s="91">
        <v>249.66666666666666</v>
      </c>
      <c r="D40" s="132">
        <v>239.16666666666666</v>
      </c>
      <c r="E40" s="68">
        <v>217</v>
      </c>
      <c r="F40" s="133">
        <f t="shared" si="7"/>
        <v>0.86915887850467288</v>
      </c>
      <c r="G40" s="68">
        <v>186</v>
      </c>
      <c r="H40" s="133">
        <f t="shared" si="8"/>
        <v>0.77770034843205582</v>
      </c>
      <c r="I40" s="68">
        <v>212</v>
      </c>
      <c r="J40" s="135">
        <f t="shared" si="9"/>
        <v>0.84913217623498005</v>
      </c>
      <c r="K40" s="68">
        <v>225</v>
      </c>
      <c r="L40" s="135">
        <f t="shared" si="10"/>
        <v>0.90120160213618161</v>
      </c>
      <c r="M40" s="68">
        <v>204</v>
      </c>
      <c r="N40" s="135">
        <f t="shared" si="11"/>
        <v>0.81708945260347132</v>
      </c>
      <c r="O40" s="68">
        <v>201</v>
      </c>
      <c r="P40" s="135">
        <f t="shared" si="12"/>
        <v>0.80507343124165553</v>
      </c>
      <c r="Q40" s="68">
        <v>159</v>
      </c>
      <c r="R40" s="137">
        <v>0</v>
      </c>
      <c r="S40" s="68">
        <v>169</v>
      </c>
      <c r="T40" s="137">
        <f t="shared" si="13"/>
        <v>0.70662020905923351</v>
      </c>
    </row>
    <row r="41" spans="1:20">
      <c r="A41" s="4" t="s">
        <v>43</v>
      </c>
      <c r="B41" s="4" t="s">
        <v>86</v>
      </c>
      <c r="C41" s="91">
        <v>269.5</v>
      </c>
      <c r="D41" s="132">
        <v>259.58333333333337</v>
      </c>
      <c r="E41" s="68">
        <v>239</v>
      </c>
      <c r="F41" s="133">
        <f t="shared" si="7"/>
        <v>0.88682745825602971</v>
      </c>
      <c r="G41" s="68">
        <v>236</v>
      </c>
      <c r="H41" s="133">
        <f t="shared" si="8"/>
        <v>0.90914927768860343</v>
      </c>
      <c r="I41" s="68">
        <v>242</v>
      </c>
      <c r="J41" s="135">
        <f t="shared" si="9"/>
        <v>0.89795918367346939</v>
      </c>
      <c r="K41" s="68">
        <v>280</v>
      </c>
      <c r="L41" s="135">
        <f t="shared" si="10"/>
        <v>1.0389610389610389</v>
      </c>
      <c r="M41" s="68">
        <v>262</v>
      </c>
      <c r="N41" s="135">
        <f t="shared" si="11"/>
        <v>0.9721706864564007</v>
      </c>
      <c r="O41" s="68">
        <v>248</v>
      </c>
      <c r="P41" s="135">
        <f t="shared" si="12"/>
        <v>0.92022263450834885</v>
      </c>
      <c r="Q41" s="68">
        <v>203</v>
      </c>
      <c r="R41" s="137">
        <v>0</v>
      </c>
      <c r="S41" s="68">
        <v>252</v>
      </c>
      <c r="T41" s="137">
        <f t="shared" si="13"/>
        <v>0.97078651685393247</v>
      </c>
    </row>
    <row r="42" spans="1:20">
      <c r="A42" s="4" t="s">
        <v>49</v>
      </c>
      <c r="B42" s="4" t="s">
        <v>87</v>
      </c>
      <c r="C42" s="91">
        <v>79.333333333333343</v>
      </c>
      <c r="D42" s="132">
        <v>91.583333333333343</v>
      </c>
      <c r="E42" s="68">
        <v>75</v>
      </c>
      <c r="F42" s="133">
        <f t="shared" si="7"/>
        <v>0.94537815126050406</v>
      </c>
      <c r="G42" s="68">
        <v>77</v>
      </c>
      <c r="H42" s="133">
        <f t="shared" si="8"/>
        <v>0.84076433121019101</v>
      </c>
      <c r="I42" s="68">
        <v>68</v>
      </c>
      <c r="J42" s="135">
        <f t="shared" si="9"/>
        <v>0.8571428571428571</v>
      </c>
      <c r="K42" s="68">
        <v>74</v>
      </c>
      <c r="L42" s="135">
        <f t="shared" si="10"/>
        <v>0.93277310924369738</v>
      </c>
      <c r="M42" s="68">
        <v>80</v>
      </c>
      <c r="N42" s="135">
        <f t="shared" si="11"/>
        <v>1.0084033613445378</v>
      </c>
      <c r="O42" s="68">
        <v>79</v>
      </c>
      <c r="P42" s="135">
        <f t="shared" si="12"/>
        <v>0.995798319327731</v>
      </c>
      <c r="Q42" s="68">
        <v>76</v>
      </c>
      <c r="R42" s="137">
        <v>0</v>
      </c>
      <c r="S42" s="68">
        <v>81</v>
      </c>
      <c r="T42" s="137">
        <f t="shared" si="13"/>
        <v>0.88444040036396721</v>
      </c>
    </row>
    <row r="43" spans="1:20">
      <c r="A43" s="4" t="s">
        <v>40</v>
      </c>
      <c r="B43" s="4" t="s">
        <v>88</v>
      </c>
      <c r="C43" s="91">
        <v>92.166666666666657</v>
      </c>
      <c r="D43" s="132">
        <v>82.833333333333343</v>
      </c>
      <c r="E43" s="68">
        <v>76</v>
      </c>
      <c r="F43" s="133">
        <f t="shared" si="7"/>
        <v>0.82459312839059684</v>
      </c>
      <c r="G43" s="68">
        <v>82</v>
      </c>
      <c r="H43" s="133">
        <f t="shared" si="8"/>
        <v>0.9899396378269617</v>
      </c>
      <c r="I43" s="68">
        <v>86</v>
      </c>
      <c r="J43" s="135">
        <f t="shared" si="9"/>
        <v>0.93309222423146487</v>
      </c>
      <c r="K43" s="68">
        <v>94</v>
      </c>
      <c r="L43" s="135">
        <f t="shared" si="10"/>
        <v>1.0198915009041591</v>
      </c>
      <c r="M43" s="68">
        <v>74</v>
      </c>
      <c r="N43" s="135">
        <f t="shared" si="11"/>
        <v>0.80289330922242319</v>
      </c>
      <c r="O43" s="68">
        <v>71</v>
      </c>
      <c r="P43" s="135">
        <f t="shared" si="12"/>
        <v>0.77034358047016283</v>
      </c>
      <c r="Q43" s="68">
        <v>87</v>
      </c>
      <c r="R43" s="137">
        <v>0</v>
      </c>
      <c r="S43" s="68">
        <v>82</v>
      </c>
      <c r="T43" s="137">
        <f t="shared" si="13"/>
        <v>0.9899396378269617</v>
      </c>
    </row>
    <row r="44" spans="1:20">
      <c r="A44" s="4" t="s">
        <v>40</v>
      </c>
      <c r="B44" s="4" t="s">
        <v>89</v>
      </c>
      <c r="C44" s="91">
        <v>56.583333333333336</v>
      </c>
      <c r="D44" s="132">
        <v>77.583333333333343</v>
      </c>
      <c r="E44" s="68">
        <v>74</v>
      </c>
      <c r="F44" s="133">
        <f t="shared" si="7"/>
        <v>1.3078055964653903</v>
      </c>
      <c r="G44" s="68">
        <v>49</v>
      </c>
      <c r="H44" s="133">
        <f t="shared" si="8"/>
        <v>0.63157894736842102</v>
      </c>
      <c r="I44" s="68">
        <v>65</v>
      </c>
      <c r="J44" s="135">
        <f t="shared" si="9"/>
        <v>1.1487481590574373</v>
      </c>
      <c r="K44" s="68">
        <v>73</v>
      </c>
      <c r="L44" s="135">
        <f t="shared" si="10"/>
        <v>1.2901325478645065</v>
      </c>
      <c r="M44" s="68">
        <v>74</v>
      </c>
      <c r="N44" s="135">
        <f t="shared" si="11"/>
        <v>1.3078055964653903</v>
      </c>
      <c r="O44" s="68">
        <v>72</v>
      </c>
      <c r="P44" s="135">
        <f t="shared" si="12"/>
        <v>1.2724594992636229</v>
      </c>
      <c r="Q44" s="68">
        <v>40</v>
      </c>
      <c r="R44" s="137">
        <v>0</v>
      </c>
      <c r="S44" s="68">
        <v>54</v>
      </c>
      <c r="T44" s="137">
        <f t="shared" si="13"/>
        <v>0.69602577873254556</v>
      </c>
    </row>
    <row r="45" spans="1:20">
      <c r="A45" s="4" t="s">
        <v>47</v>
      </c>
      <c r="B45" s="4" t="s">
        <v>90</v>
      </c>
      <c r="C45" s="91">
        <v>1533</v>
      </c>
      <c r="D45" s="132">
        <v>1430.3333333333335</v>
      </c>
      <c r="E45" s="68">
        <v>1283</v>
      </c>
      <c r="F45" s="133">
        <f t="shared" si="7"/>
        <v>0.83692106979778214</v>
      </c>
      <c r="G45" s="68">
        <v>1018</v>
      </c>
      <c r="H45" s="133">
        <f t="shared" si="8"/>
        <v>0.71172220927522711</v>
      </c>
      <c r="I45" s="68">
        <v>1325</v>
      </c>
      <c r="J45" s="135">
        <f t="shared" si="9"/>
        <v>0.86431833007175474</v>
      </c>
      <c r="K45" s="68">
        <v>1431</v>
      </c>
      <c r="L45" s="135">
        <f t="shared" si="10"/>
        <v>0.93346379647749511</v>
      </c>
      <c r="M45" s="68">
        <v>1327</v>
      </c>
      <c r="N45" s="135">
        <f t="shared" si="11"/>
        <v>0.86562296151337248</v>
      </c>
      <c r="O45" s="68">
        <v>1264</v>
      </c>
      <c r="P45" s="135">
        <f t="shared" si="12"/>
        <v>0.82452707110241352</v>
      </c>
      <c r="Q45" s="68">
        <v>850</v>
      </c>
      <c r="R45" s="137">
        <v>0</v>
      </c>
      <c r="S45" s="68">
        <v>1070</v>
      </c>
      <c r="T45" s="137">
        <f t="shared" si="13"/>
        <v>0.74807737124213458</v>
      </c>
    </row>
    <row r="46" spans="1:20">
      <c r="A46" s="4" t="s">
        <v>47</v>
      </c>
      <c r="B46" s="4" t="s">
        <v>91</v>
      </c>
      <c r="C46" s="91">
        <v>80.5</v>
      </c>
      <c r="D46" s="132">
        <v>96.833333333333343</v>
      </c>
      <c r="E46" s="68">
        <v>68</v>
      </c>
      <c r="F46" s="133">
        <f t="shared" si="7"/>
        <v>0.84472049689440998</v>
      </c>
      <c r="G46" s="68">
        <v>112</v>
      </c>
      <c r="H46" s="133">
        <f t="shared" si="8"/>
        <v>1.1566265060240963</v>
      </c>
      <c r="I46" s="68">
        <v>70</v>
      </c>
      <c r="J46" s="135">
        <f t="shared" si="9"/>
        <v>0.86956521739130432</v>
      </c>
      <c r="K46" s="68">
        <v>74</v>
      </c>
      <c r="L46" s="135">
        <f t="shared" si="10"/>
        <v>0.91925465838509313</v>
      </c>
      <c r="M46" s="68">
        <v>67</v>
      </c>
      <c r="N46" s="135">
        <f t="shared" si="11"/>
        <v>0.83229813664596275</v>
      </c>
      <c r="O46" s="68">
        <v>64</v>
      </c>
      <c r="P46" s="135">
        <f t="shared" si="12"/>
        <v>0.79503105590062106</v>
      </c>
      <c r="Q46" s="68">
        <v>87</v>
      </c>
      <c r="R46" s="137">
        <v>0</v>
      </c>
      <c r="S46" s="68">
        <v>80</v>
      </c>
      <c r="T46" s="137">
        <f t="shared" si="13"/>
        <v>0.82616179001721157</v>
      </c>
    </row>
    <row r="47" spans="1:20">
      <c r="A47" s="4" t="s">
        <v>49</v>
      </c>
      <c r="B47" s="4" t="s">
        <v>92</v>
      </c>
      <c r="C47" s="91">
        <v>331.91666666666663</v>
      </c>
      <c r="D47" s="132">
        <v>337.75</v>
      </c>
      <c r="E47" s="68">
        <v>299</v>
      </c>
      <c r="F47" s="133">
        <f t="shared" si="7"/>
        <v>0.90082852121516455</v>
      </c>
      <c r="G47" s="68">
        <v>209</v>
      </c>
      <c r="H47" s="133">
        <f t="shared" si="8"/>
        <v>0.61880088823094004</v>
      </c>
      <c r="I47" s="68">
        <v>308</v>
      </c>
      <c r="J47" s="135">
        <f t="shared" si="9"/>
        <v>0.92794376098418285</v>
      </c>
      <c r="K47" s="68">
        <v>333</v>
      </c>
      <c r="L47" s="135">
        <f t="shared" si="10"/>
        <v>1.0032638714536783</v>
      </c>
      <c r="M47" s="68">
        <v>329</v>
      </c>
      <c r="N47" s="135">
        <f t="shared" si="11"/>
        <v>0.99121265377855894</v>
      </c>
      <c r="O47" s="68">
        <v>280</v>
      </c>
      <c r="P47" s="135">
        <f t="shared" si="12"/>
        <v>0.84358523725834811</v>
      </c>
      <c r="Q47" s="68">
        <v>150</v>
      </c>
      <c r="R47" s="137">
        <v>0</v>
      </c>
      <c r="S47" s="68">
        <v>230</v>
      </c>
      <c r="T47" s="137">
        <f t="shared" si="13"/>
        <v>0.68097705403404885</v>
      </c>
    </row>
    <row r="48" spans="1:20">
      <c r="A48" s="4" t="s">
        <v>40</v>
      </c>
      <c r="B48" s="4" t="s">
        <v>160</v>
      </c>
      <c r="C48" s="91">
        <v>114.91666666666667</v>
      </c>
      <c r="D48" s="132">
        <v>137.66666666666669</v>
      </c>
      <c r="E48" s="68">
        <v>106</v>
      </c>
      <c r="F48" s="133">
        <f t="shared" si="7"/>
        <v>0.92240754169688177</v>
      </c>
      <c r="G48" s="68">
        <v>116</v>
      </c>
      <c r="H48" s="133">
        <f t="shared" si="8"/>
        <v>0.84261501210653744</v>
      </c>
      <c r="I48" s="68">
        <v>106</v>
      </c>
      <c r="J48" s="135">
        <f t="shared" si="9"/>
        <v>0.92240754169688177</v>
      </c>
      <c r="K48" s="68">
        <v>126</v>
      </c>
      <c r="L48" s="135">
        <f t="shared" si="10"/>
        <v>1.0964467005076142</v>
      </c>
      <c r="M48" s="68">
        <v>89</v>
      </c>
      <c r="N48" s="135">
        <f t="shared" si="11"/>
        <v>0.77447425670775927</v>
      </c>
      <c r="O48" s="68">
        <v>91</v>
      </c>
      <c r="P48" s="135">
        <f t="shared" si="12"/>
        <v>0.79187817258883242</v>
      </c>
      <c r="Q48" s="68">
        <v>105</v>
      </c>
      <c r="R48" s="137">
        <v>0</v>
      </c>
      <c r="S48" s="68">
        <v>108</v>
      </c>
      <c r="T48" s="137">
        <f t="shared" si="13"/>
        <v>0.78450363196125894</v>
      </c>
    </row>
    <row r="49" spans="1:20">
      <c r="A49" s="4" t="s">
        <v>47</v>
      </c>
      <c r="B49" s="4" t="s">
        <v>94</v>
      </c>
      <c r="C49" s="91">
        <v>84.583333333333343</v>
      </c>
      <c r="D49" s="132">
        <v>95.666666666666657</v>
      </c>
      <c r="E49" s="68">
        <v>98</v>
      </c>
      <c r="F49" s="133">
        <f t="shared" si="7"/>
        <v>1.1586206896551723</v>
      </c>
      <c r="G49" s="68">
        <v>72</v>
      </c>
      <c r="H49" s="133">
        <f t="shared" si="8"/>
        <v>0.7526132404181185</v>
      </c>
      <c r="I49" s="68">
        <v>80</v>
      </c>
      <c r="J49" s="135">
        <f t="shared" si="9"/>
        <v>0.94581280788177324</v>
      </c>
      <c r="K49" s="68">
        <v>104</v>
      </c>
      <c r="L49" s="135">
        <f t="shared" si="10"/>
        <v>1.2295566502463053</v>
      </c>
      <c r="M49" s="68">
        <v>89</v>
      </c>
      <c r="N49" s="135">
        <f t="shared" si="11"/>
        <v>1.0522167487684728</v>
      </c>
      <c r="O49" s="68">
        <v>89</v>
      </c>
      <c r="P49" s="135">
        <f t="shared" si="12"/>
        <v>1.0522167487684728</v>
      </c>
      <c r="Q49" s="68">
        <v>72</v>
      </c>
      <c r="R49" s="137">
        <v>0</v>
      </c>
      <c r="S49" s="68">
        <v>78</v>
      </c>
      <c r="T49" s="137">
        <f t="shared" si="13"/>
        <v>0.81533101045296175</v>
      </c>
    </row>
    <row r="50" spans="1:20">
      <c r="A50" s="4" t="s">
        <v>49</v>
      </c>
      <c r="B50" s="4" t="s">
        <v>95</v>
      </c>
      <c r="C50" s="91">
        <v>154</v>
      </c>
      <c r="D50" s="132">
        <v>161</v>
      </c>
      <c r="E50" s="68">
        <v>152</v>
      </c>
      <c r="F50" s="133">
        <f t="shared" si="7"/>
        <v>0.98701298701298701</v>
      </c>
      <c r="G50" s="68">
        <v>111</v>
      </c>
      <c r="H50" s="133">
        <f t="shared" si="8"/>
        <v>0.68944099378881984</v>
      </c>
      <c r="I50" s="68">
        <v>160</v>
      </c>
      <c r="J50" s="135">
        <f t="shared" si="9"/>
        <v>1.0389610389610389</v>
      </c>
      <c r="K50" s="68">
        <v>159</v>
      </c>
      <c r="L50" s="135">
        <f t="shared" si="10"/>
        <v>1.0324675324675325</v>
      </c>
      <c r="M50" s="68">
        <v>160</v>
      </c>
      <c r="N50" s="135">
        <f t="shared" si="11"/>
        <v>1.0389610389610389</v>
      </c>
      <c r="O50" s="68">
        <v>156</v>
      </c>
      <c r="P50" s="135">
        <f t="shared" si="12"/>
        <v>1.0129870129870129</v>
      </c>
      <c r="Q50" s="68">
        <v>103</v>
      </c>
      <c r="R50" s="137">
        <v>0</v>
      </c>
      <c r="S50" s="68">
        <v>126</v>
      </c>
      <c r="T50" s="137">
        <f t="shared" si="13"/>
        <v>0.78260869565217395</v>
      </c>
    </row>
    <row r="51" spans="1:20">
      <c r="A51" s="4" t="s">
        <v>43</v>
      </c>
      <c r="B51" s="4" t="s">
        <v>96</v>
      </c>
      <c r="C51" s="91">
        <v>134.75</v>
      </c>
      <c r="D51" s="132">
        <v>162.16666666666669</v>
      </c>
      <c r="E51" s="68">
        <v>138</v>
      </c>
      <c r="F51" s="133">
        <f t="shared" si="7"/>
        <v>1.0241187384044528</v>
      </c>
      <c r="G51" s="68">
        <v>124</v>
      </c>
      <c r="H51" s="133">
        <f t="shared" si="8"/>
        <v>0.76464542651593004</v>
      </c>
      <c r="I51" s="68">
        <v>159</v>
      </c>
      <c r="J51" s="135">
        <f t="shared" si="9"/>
        <v>1.1799628942486085</v>
      </c>
      <c r="K51" s="68">
        <v>143</v>
      </c>
      <c r="L51" s="135">
        <f t="shared" si="10"/>
        <v>1.0612244897959184</v>
      </c>
      <c r="M51" s="68">
        <v>145</v>
      </c>
      <c r="N51" s="135">
        <f t="shared" si="11"/>
        <v>1.0760667903525047</v>
      </c>
      <c r="O51" s="68">
        <v>140</v>
      </c>
      <c r="P51" s="135">
        <f t="shared" si="12"/>
        <v>1.0389610389610389</v>
      </c>
      <c r="Q51" s="68">
        <v>135</v>
      </c>
      <c r="R51" s="137">
        <v>0</v>
      </c>
      <c r="S51" s="68">
        <v>129</v>
      </c>
      <c r="T51" s="137">
        <f t="shared" si="13"/>
        <v>0.79547790339157232</v>
      </c>
    </row>
    <row r="52" spans="1:20">
      <c r="A52" s="4" t="s">
        <v>43</v>
      </c>
      <c r="B52" s="4" t="s">
        <v>97</v>
      </c>
      <c r="C52" s="91">
        <v>40.833333333333329</v>
      </c>
      <c r="D52" s="132">
        <v>56.583333333333336</v>
      </c>
      <c r="E52" s="68">
        <v>42</v>
      </c>
      <c r="F52" s="133">
        <f t="shared" si="7"/>
        <v>1.0285714285714287</v>
      </c>
      <c r="G52" s="68">
        <v>23</v>
      </c>
      <c r="H52" s="133">
        <f t="shared" si="8"/>
        <v>0.40648011782032401</v>
      </c>
      <c r="I52" s="68">
        <v>31</v>
      </c>
      <c r="J52" s="135">
        <f t="shared" si="9"/>
        <v>0.75918367346938787</v>
      </c>
      <c r="K52" s="68">
        <v>28</v>
      </c>
      <c r="L52" s="135">
        <f t="shared" si="10"/>
        <v>0.68571428571428583</v>
      </c>
      <c r="M52" s="68">
        <v>36</v>
      </c>
      <c r="N52" s="135">
        <f t="shared" si="11"/>
        <v>0.88163265306122462</v>
      </c>
      <c r="O52" s="68">
        <v>39</v>
      </c>
      <c r="P52" s="135">
        <f t="shared" si="12"/>
        <v>0.95510204081632666</v>
      </c>
      <c r="Q52" s="68">
        <v>23</v>
      </c>
      <c r="R52" s="137">
        <v>0</v>
      </c>
      <c r="S52" s="68">
        <v>33</v>
      </c>
      <c r="T52" s="137">
        <f t="shared" si="13"/>
        <v>0.58321060382916046</v>
      </c>
    </row>
    <row r="53" spans="1:20">
      <c r="A53" s="4" t="s">
        <v>49</v>
      </c>
      <c r="B53" s="4" t="s">
        <v>98</v>
      </c>
      <c r="C53" s="91">
        <v>127.75</v>
      </c>
      <c r="D53" s="132">
        <v>160.41666666666669</v>
      </c>
      <c r="E53" s="68">
        <v>137</v>
      </c>
      <c r="F53" s="133">
        <f t="shared" si="7"/>
        <v>1.0724070450097847</v>
      </c>
      <c r="G53" s="68">
        <v>180</v>
      </c>
      <c r="H53" s="133">
        <f t="shared" si="8"/>
        <v>1.122077922077922</v>
      </c>
      <c r="I53" s="68">
        <v>122</v>
      </c>
      <c r="J53" s="135">
        <f t="shared" si="9"/>
        <v>0.95499021526418781</v>
      </c>
      <c r="K53" s="68">
        <v>147</v>
      </c>
      <c r="L53" s="135">
        <f t="shared" si="10"/>
        <v>1.1506849315068493</v>
      </c>
      <c r="M53" s="68">
        <v>135</v>
      </c>
      <c r="N53" s="135">
        <f t="shared" si="11"/>
        <v>1.0567514677103718</v>
      </c>
      <c r="O53" s="68">
        <v>136</v>
      </c>
      <c r="P53" s="135">
        <f t="shared" si="12"/>
        <v>1.0645792563600782</v>
      </c>
      <c r="Q53" s="68">
        <v>107</v>
      </c>
      <c r="R53" s="137">
        <v>0</v>
      </c>
      <c r="S53" s="68">
        <v>108</v>
      </c>
      <c r="T53" s="137">
        <f t="shared" si="13"/>
        <v>0.6732467532467532</v>
      </c>
    </row>
    <row r="54" spans="1:20">
      <c r="A54" s="4" t="s">
        <v>49</v>
      </c>
      <c r="B54" s="4" t="s">
        <v>99</v>
      </c>
      <c r="C54" s="91">
        <v>84.583333333333343</v>
      </c>
      <c r="D54" s="132">
        <v>88.666666666666657</v>
      </c>
      <c r="E54" s="68">
        <v>93</v>
      </c>
      <c r="F54" s="133">
        <f t="shared" si="7"/>
        <v>1.0995073891625615</v>
      </c>
      <c r="G54" s="68">
        <v>105</v>
      </c>
      <c r="H54" s="133">
        <f t="shared" si="8"/>
        <v>1.1842105263157896</v>
      </c>
      <c r="I54" s="68">
        <v>92</v>
      </c>
      <c r="J54" s="135">
        <f t="shared" si="9"/>
        <v>1.0876847290640392</v>
      </c>
      <c r="K54" s="68">
        <v>102</v>
      </c>
      <c r="L54" s="135">
        <f t="shared" si="10"/>
        <v>1.205911330049261</v>
      </c>
      <c r="M54" s="68">
        <v>84</v>
      </c>
      <c r="N54" s="135">
        <f t="shared" si="11"/>
        <v>0.99310344827586194</v>
      </c>
      <c r="O54" s="68">
        <v>88</v>
      </c>
      <c r="P54" s="135">
        <f t="shared" si="12"/>
        <v>1.0403940886699505</v>
      </c>
      <c r="Q54" s="68">
        <v>101</v>
      </c>
      <c r="R54" s="137">
        <v>0</v>
      </c>
      <c r="S54" s="68">
        <v>103</v>
      </c>
      <c r="T54" s="137">
        <f t="shared" si="13"/>
        <v>1.161654135338346</v>
      </c>
    </row>
    <row r="55" spans="1:20">
      <c r="A55" s="4" t="s">
        <v>43</v>
      </c>
      <c r="B55" s="4" t="s">
        <v>100</v>
      </c>
      <c r="C55" s="91">
        <v>385</v>
      </c>
      <c r="D55" s="132">
        <v>382.66666666666663</v>
      </c>
      <c r="E55" s="68">
        <v>380</v>
      </c>
      <c r="F55" s="133">
        <f t="shared" si="7"/>
        <v>0.98701298701298701</v>
      </c>
      <c r="G55" s="68">
        <v>353</v>
      </c>
      <c r="H55" s="133">
        <f t="shared" si="8"/>
        <v>0.92247386759581895</v>
      </c>
      <c r="I55" s="68">
        <v>359</v>
      </c>
      <c r="J55" s="135">
        <f t="shared" si="9"/>
        <v>0.93246753246753245</v>
      </c>
      <c r="K55" s="68">
        <v>397</v>
      </c>
      <c r="L55" s="135">
        <f t="shared" si="10"/>
        <v>1.0311688311688312</v>
      </c>
      <c r="M55" s="68">
        <v>359</v>
      </c>
      <c r="N55" s="135">
        <f t="shared" si="11"/>
        <v>0.93246753246753245</v>
      </c>
      <c r="O55" s="68">
        <v>346</v>
      </c>
      <c r="P55" s="135">
        <f t="shared" si="12"/>
        <v>0.89870129870129867</v>
      </c>
      <c r="Q55" s="68">
        <v>270</v>
      </c>
      <c r="R55" s="137">
        <v>0</v>
      </c>
      <c r="S55" s="68">
        <v>354</v>
      </c>
      <c r="T55" s="137">
        <f t="shared" si="13"/>
        <v>0.92508710801393734</v>
      </c>
    </row>
    <row r="56" spans="1:20">
      <c r="A56" s="4" t="s">
        <v>47</v>
      </c>
      <c r="B56" s="4" t="s">
        <v>101</v>
      </c>
      <c r="C56" s="91">
        <v>116.66666666666667</v>
      </c>
      <c r="D56" s="132">
        <v>142.33333333333331</v>
      </c>
      <c r="E56" s="68">
        <v>135</v>
      </c>
      <c r="F56" s="133">
        <f t="shared" si="7"/>
        <v>1.157142857142857</v>
      </c>
      <c r="G56" s="68">
        <v>107</v>
      </c>
      <c r="H56" s="133">
        <f t="shared" si="8"/>
        <v>0.7517564402810305</v>
      </c>
      <c r="I56" s="68">
        <v>129</v>
      </c>
      <c r="J56" s="135">
        <f t="shared" si="9"/>
        <v>1.1057142857142856</v>
      </c>
      <c r="K56" s="68">
        <v>141</v>
      </c>
      <c r="L56" s="135">
        <f t="shared" si="10"/>
        <v>1.2085714285714286</v>
      </c>
      <c r="M56" s="68">
        <v>131</v>
      </c>
      <c r="N56" s="135">
        <f t="shared" si="11"/>
        <v>1.1228571428571428</v>
      </c>
      <c r="O56" s="68">
        <v>129</v>
      </c>
      <c r="P56" s="135">
        <f t="shared" si="12"/>
        <v>1.1057142857142856</v>
      </c>
      <c r="Q56" s="68">
        <v>92</v>
      </c>
      <c r="R56" s="137">
        <v>0</v>
      </c>
      <c r="S56" s="68">
        <v>109</v>
      </c>
      <c r="T56" s="137">
        <f t="shared" si="13"/>
        <v>0.76580796252927408</v>
      </c>
    </row>
    <row r="57" spans="1:20">
      <c r="A57" s="4" t="s">
        <v>43</v>
      </c>
      <c r="B57" s="4" t="s">
        <v>102</v>
      </c>
      <c r="C57" s="91">
        <v>191.33333333333331</v>
      </c>
      <c r="D57" s="132">
        <v>197.16666666666669</v>
      </c>
      <c r="E57" s="68">
        <v>171</v>
      </c>
      <c r="F57" s="133">
        <f t="shared" si="7"/>
        <v>0.89372822299651578</v>
      </c>
      <c r="G57" s="68">
        <v>195</v>
      </c>
      <c r="H57" s="133">
        <f t="shared" si="8"/>
        <v>0.98901098901098894</v>
      </c>
      <c r="I57" s="68">
        <v>197</v>
      </c>
      <c r="J57" s="135">
        <f t="shared" si="9"/>
        <v>1.029616724738676</v>
      </c>
      <c r="K57" s="68">
        <v>214</v>
      </c>
      <c r="L57" s="135">
        <f t="shared" si="10"/>
        <v>1.118466898954704</v>
      </c>
      <c r="M57" s="68">
        <v>187</v>
      </c>
      <c r="N57" s="135">
        <f t="shared" si="11"/>
        <v>0.9773519163763067</v>
      </c>
      <c r="O57" s="68">
        <v>171</v>
      </c>
      <c r="P57" s="135">
        <f t="shared" si="12"/>
        <v>0.89372822299651578</v>
      </c>
      <c r="Q57" s="68">
        <v>166</v>
      </c>
      <c r="R57" s="137">
        <v>0</v>
      </c>
      <c r="S57" s="68">
        <v>214</v>
      </c>
      <c r="T57" s="137">
        <f t="shared" si="13"/>
        <v>1.0853761622992391</v>
      </c>
    </row>
    <row r="58" spans="1:20">
      <c r="A58" s="4" t="s">
        <v>43</v>
      </c>
      <c r="B58" s="4" t="s">
        <v>103</v>
      </c>
      <c r="C58" s="91">
        <v>183.75</v>
      </c>
      <c r="D58" s="132">
        <v>223.41666666666669</v>
      </c>
      <c r="E58" s="68">
        <v>135</v>
      </c>
      <c r="F58" s="133">
        <f t="shared" si="7"/>
        <v>0.73469387755102045</v>
      </c>
      <c r="G58" s="68">
        <v>155</v>
      </c>
      <c r="H58" s="133">
        <f t="shared" si="8"/>
        <v>0.69377098097724721</v>
      </c>
      <c r="I58" s="68">
        <v>178</v>
      </c>
      <c r="J58" s="135">
        <f t="shared" si="9"/>
        <v>0.96870748299319731</v>
      </c>
      <c r="K58" s="68">
        <v>202</v>
      </c>
      <c r="L58" s="135">
        <f t="shared" si="10"/>
        <v>1.0993197278911564</v>
      </c>
      <c r="M58" s="68">
        <v>171</v>
      </c>
      <c r="N58" s="135">
        <f t="shared" si="11"/>
        <v>0.93061224489795913</v>
      </c>
      <c r="O58" s="68">
        <v>149</v>
      </c>
      <c r="P58" s="135">
        <f t="shared" si="12"/>
        <v>0.81088435374149659</v>
      </c>
      <c r="Q58" s="68">
        <v>125</v>
      </c>
      <c r="R58" s="137">
        <v>0</v>
      </c>
      <c r="S58" s="68">
        <v>166</v>
      </c>
      <c r="T58" s="137">
        <f t="shared" si="13"/>
        <v>0.74300634091756801</v>
      </c>
    </row>
    <row r="59" spans="1:20">
      <c r="A59" s="4" t="s">
        <v>49</v>
      </c>
      <c r="B59" s="4" t="s">
        <v>104</v>
      </c>
      <c r="C59" s="91">
        <v>170.91666666666669</v>
      </c>
      <c r="D59" s="132">
        <v>181.41666666666669</v>
      </c>
      <c r="E59" s="68">
        <v>170</v>
      </c>
      <c r="F59" s="133">
        <f t="shared" si="7"/>
        <v>0.99463676255485123</v>
      </c>
      <c r="G59" s="68">
        <v>139</v>
      </c>
      <c r="H59" s="133">
        <f t="shared" si="8"/>
        <v>0.7661920073495635</v>
      </c>
      <c r="I59" s="68">
        <v>174</v>
      </c>
      <c r="J59" s="135">
        <f t="shared" si="9"/>
        <v>1.0180399804973184</v>
      </c>
      <c r="K59" s="68">
        <v>167</v>
      </c>
      <c r="L59" s="135">
        <f t="shared" si="10"/>
        <v>0.9770843490980009</v>
      </c>
      <c r="M59" s="68">
        <v>180</v>
      </c>
      <c r="N59" s="135">
        <f t="shared" si="11"/>
        <v>1.0531448074110188</v>
      </c>
      <c r="O59" s="68">
        <v>168</v>
      </c>
      <c r="P59" s="135">
        <f t="shared" si="12"/>
        <v>0.9829351535836176</v>
      </c>
      <c r="Q59" s="68">
        <v>116</v>
      </c>
      <c r="R59" s="137">
        <v>0</v>
      </c>
      <c r="S59" s="68">
        <v>147</v>
      </c>
      <c r="T59" s="137">
        <f t="shared" si="13"/>
        <v>0.81028938906752401</v>
      </c>
    </row>
    <row r="60" spans="1:20">
      <c r="A60" s="4" t="s">
        <v>43</v>
      </c>
      <c r="B60" s="4" t="s">
        <v>105</v>
      </c>
      <c r="C60" s="91">
        <v>47.25</v>
      </c>
      <c r="D60" s="132">
        <v>49.583333333333329</v>
      </c>
      <c r="E60" s="68">
        <v>48</v>
      </c>
      <c r="F60" s="133">
        <f t="shared" si="7"/>
        <v>1.0158730158730158</v>
      </c>
      <c r="G60" s="68">
        <v>50</v>
      </c>
      <c r="H60" s="133">
        <f t="shared" si="8"/>
        <v>1.008403361344538</v>
      </c>
      <c r="I60" s="68">
        <v>48</v>
      </c>
      <c r="J60" s="135">
        <f t="shared" si="9"/>
        <v>1.0158730158730158</v>
      </c>
      <c r="K60" s="68">
        <v>51</v>
      </c>
      <c r="L60" s="135">
        <f t="shared" si="10"/>
        <v>1.0793650793650793</v>
      </c>
      <c r="M60" s="68">
        <v>41</v>
      </c>
      <c r="N60" s="135">
        <f t="shared" si="11"/>
        <v>0.86772486772486768</v>
      </c>
      <c r="O60" s="68">
        <v>42</v>
      </c>
      <c r="P60" s="135">
        <f t="shared" si="12"/>
        <v>0.88888888888888884</v>
      </c>
      <c r="Q60" s="68">
        <v>52</v>
      </c>
      <c r="R60" s="137">
        <v>0</v>
      </c>
      <c r="S60" s="68">
        <v>49</v>
      </c>
      <c r="T60" s="137">
        <f t="shared" si="13"/>
        <v>0.9882352941176471</v>
      </c>
    </row>
    <row r="61" spans="1:20">
      <c r="A61" s="4" t="s">
        <v>49</v>
      </c>
      <c r="B61" s="4" t="s">
        <v>106</v>
      </c>
      <c r="C61" s="91">
        <v>122.5</v>
      </c>
      <c r="D61" s="132">
        <v>139.41666666666669</v>
      </c>
      <c r="E61" s="68">
        <v>123</v>
      </c>
      <c r="F61" s="133">
        <f t="shared" si="7"/>
        <v>1.0040816326530613</v>
      </c>
      <c r="G61" s="68">
        <v>109</v>
      </c>
      <c r="H61" s="133">
        <f t="shared" si="8"/>
        <v>0.78182904961147626</v>
      </c>
      <c r="I61" s="68">
        <v>129</v>
      </c>
      <c r="J61" s="135">
        <f t="shared" si="9"/>
        <v>1.0530612244897959</v>
      </c>
      <c r="K61" s="68">
        <v>137</v>
      </c>
      <c r="L61" s="135">
        <f t="shared" si="10"/>
        <v>1.1183673469387756</v>
      </c>
      <c r="M61" s="68">
        <v>119</v>
      </c>
      <c r="N61" s="135">
        <f t="shared" si="11"/>
        <v>0.97142857142857142</v>
      </c>
      <c r="O61" s="68">
        <v>114</v>
      </c>
      <c r="P61" s="135">
        <f t="shared" si="12"/>
        <v>0.93061224489795913</v>
      </c>
      <c r="Q61" s="68">
        <v>100</v>
      </c>
      <c r="R61" s="137">
        <v>0</v>
      </c>
      <c r="S61" s="68">
        <v>102</v>
      </c>
      <c r="T61" s="137">
        <f t="shared" si="13"/>
        <v>0.73161984459055573</v>
      </c>
    </row>
    <row r="62" spans="1:20">
      <c r="A62" s="4" t="s">
        <v>47</v>
      </c>
      <c r="B62" s="4" t="s">
        <v>107</v>
      </c>
      <c r="C62" s="91">
        <v>176.75</v>
      </c>
      <c r="D62" s="132">
        <v>133.58333333333331</v>
      </c>
      <c r="E62" s="68">
        <v>167</v>
      </c>
      <c r="F62" s="133">
        <f t="shared" si="7"/>
        <v>0.94483734087694482</v>
      </c>
      <c r="G62" s="68">
        <v>254</v>
      </c>
      <c r="H62" s="133">
        <f t="shared" si="8"/>
        <v>1.9014348097317533</v>
      </c>
      <c r="I62" s="68">
        <v>162</v>
      </c>
      <c r="J62" s="135">
        <f t="shared" si="9"/>
        <v>0.91654879773691655</v>
      </c>
      <c r="K62" s="68">
        <v>173</v>
      </c>
      <c r="L62" s="135">
        <f t="shared" si="10"/>
        <v>0.97878359264497883</v>
      </c>
      <c r="M62" s="68">
        <v>150</v>
      </c>
      <c r="N62" s="135">
        <f t="shared" si="11"/>
        <v>0.84865629420084865</v>
      </c>
      <c r="O62" s="68">
        <v>151</v>
      </c>
      <c r="P62" s="135">
        <f t="shared" si="12"/>
        <v>0.85431400282885428</v>
      </c>
      <c r="Q62" s="68">
        <v>176</v>
      </c>
      <c r="R62" s="137">
        <v>0</v>
      </c>
      <c r="S62" s="68">
        <v>179</v>
      </c>
      <c r="T62" s="137">
        <f t="shared" si="13"/>
        <v>1.3399875233936371</v>
      </c>
    </row>
    <row r="63" spans="1:20">
      <c r="A63" s="4" t="s">
        <v>49</v>
      </c>
      <c r="B63" s="4" t="s">
        <v>108</v>
      </c>
      <c r="C63" s="91">
        <v>60.083333333333336</v>
      </c>
      <c r="D63" s="132">
        <v>84</v>
      </c>
      <c r="E63" s="68">
        <v>68</v>
      </c>
      <c r="F63" s="133">
        <f t="shared" si="7"/>
        <v>1.131761442441054</v>
      </c>
      <c r="G63" s="68">
        <v>67</v>
      </c>
      <c r="H63" s="133">
        <f t="shared" si="8"/>
        <v>0.79761904761904767</v>
      </c>
      <c r="I63" s="68">
        <v>68</v>
      </c>
      <c r="J63" s="135">
        <f t="shared" si="9"/>
        <v>1.131761442441054</v>
      </c>
      <c r="K63" s="68">
        <v>80</v>
      </c>
      <c r="L63" s="135">
        <f t="shared" si="10"/>
        <v>1.3314840499306517</v>
      </c>
      <c r="M63" s="68">
        <v>72</v>
      </c>
      <c r="N63" s="135">
        <f t="shared" si="11"/>
        <v>1.1983356449375866</v>
      </c>
      <c r="O63" s="68">
        <v>68</v>
      </c>
      <c r="P63" s="135">
        <f t="shared" si="12"/>
        <v>1.131761442441054</v>
      </c>
      <c r="Q63" s="68">
        <v>50</v>
      </c>
      <c r="R63" s="137">
        <v>0</v>
      </c>
      <c r="S63" s="68">
        <v>78</v>
      </c>
      <c r="T63" s="137">
        <f t="shared" si="13"/>
        <v>0.9285714285714286</v>
      </c>
    </row>
    <row r="64" spans="1:20">
      <c r="A64" s="4" t="s">
        <v>40</v>
      </c>
      <c r="B64" s="4" t="s">
        <v>109</v>
      </c>
      <c r="C64" s="91">
        <v>49</v>
      </c>
      <c r="D64" s="132">
        <v>90.416666666666657</v>
      </c>
      <c r="E64" s="68">
        <v>51</v>
      </c>
      <c r="F64" s="133">
        <f t="shared" si="7"/>
        <v>1.0408163265306123</v>
      </c>
      <c r="G64" s="68">
        <v>57</v>
      </c>
      <c r="H64" s="133">
        <f t="shared" si="8"/>
        <v>0.63041474654377883</v>
      </c>
      <c r="I64" s="68">
        <v>46</v>
      </c>
      <c r="J64" s="135">
        <f t="shared" si="9"/>
        <v>0.93877551020408168</v>
      </c>
      <c r="K64" s="68">
        <v>54</v>
      </c>
      <c r="L64" s="135">
        <f t="shared" si="10"/>
        <v>1.1020408163265305</v>
      </c>
      <c r="M64" s="68">
        <v>49</v>
      </c>
      <c r="N64" s="135">
        <f t="shared" si="11"/>
        <v>1</v>
      </c>
      <c r="O64" s="68">
        <v>47</v>
      </c>
      <c r="P64" s="135">
        <f t="shared" si="12"/>
        <v>0.95918367346938771</v>
      </c>
      <c r="Q64" s="68">
        <v>54</v>
      </c>
      <c r="R64" s="137">
        <v>0</v>
      </c>
      <c r="S64" s="68">
        <v>54</v>
      </c>
      <c r="T64" s="137">
        <f t="shared" si="13"/>
        <v>0.59723502304147469</v>
      </c>
    </row>
    <row r="65" spans="1:22">
      <c r="A65" s="4" t="s">
        <v>40</v>
      </c>
      <c r="B65" s="4" t="s">
        <v>110</v>
      </c>
      <c r="C65" s="91">
        <v>403.66666666666663</v>
      </c>
      <c r="D65" s="132">
        <v>399.58333333333337</v>
      </c>
      <c r="E65" s="68">
        <v>380</v>
      </c>
      <c r="F65" s="133">
        <f t="shared" si="7"/>
        <v>0.94137076796036345</v>
      </c>
      <c r="G65" s="68">
        <v>344</v>
      </c>
      <c r="H65" s="133">
        <f t="shared" si="8"/>
        <v>0.86089676746611044</v>
      </c>
      <c r="I65" s="68">
        <v>356</v>
      </c>
      <c r="J65" s="135">
        <f t="shared" si="9"/>
        <v>0.88191577208918259</v>
      </c>
      <c r="K65" s="68">
        <v>411</v>
      </c>
      <c r="L65" s="135">
        <f t="shared" si="10"/>
        <v>1.018166804293972</v>
      </c>
      <c r="M65" s="68">
        <v>379</v>
      </c>
      <c r="N65" s="135">
        <f t="shared" si="11"/>
        <v>0.93889347646573085</v>
      </c>
      <c r="O65" s="68">
        <v>358</v>
      </c>
      <c r="P65" s="135">
        <f t="shared" si="12"/>
        <v>0.88687035507844769</v>
      </c>
      <c r="Q65" s="68">
        <v>241</v>
      </c>
      <c r="R65" s="137">
        <v>0</v>
      </c>
      <c r="S65" s="68">
        <v>293</v>
      </c>
      <c r="T65" s="137">
        <f t="shared" si="13"/>
        <v>0.73326381647549521</v>
      </c>
    </row>
    <row r="66" spans="1:22">
      <c r="A66" s="4" t="s">
        <v>40</v>
      </c>
      <c r="B66" s="4" t="s">
        <v>111</v>
      </c>
      <c r="C66" s="91">
        <v>171.5</v>
      </c>
      <c r="D66" s="132">
        <v>151.66666666666669</v>
      </c>
      <c r="E66" s="68">
        <v>142</v>
      </c>
      <c r="F66" s="133">
        <f t="shared" si="7"/>
        <v>0.82798833819241979</v>
      </c>
      <c r="G66" s="68">
        <v>136</v>
      </c>
      <c r="H66" s="133">
        <f t="shared" si="8"/>
        <v>0.89670329670329663</v>
      </c>
      <c r="I66" s="68">
        <v>170</v>
      </c>
      <c r="J66" s="135">
        <f t="shared" si="9"/>
        <v>0.99125364431486884</v>
      </c>
      <c r="K66" s="68">
        <v>157</v>
      </c>
      <c r="L66" s="135">
        <f t="shared" si="10"/>
        <v>0.91545189504373181</v>
      </c>
      <c r="M66" s="68">
        <v>142</v>
      </c>
      <c r="N66" s="135">
        <f t="shared" si="11"/>
        <v>0.82798833819241979</v>
      </c>
      <c r="O66" s="68">
        <v>136</v>
      </c>
      <c r="P66" s="135">
        <f t="shared" si="12"/>
        <v>0.79300291545189505</v>
      </c>
      <c r="Q66" s="68">
        <v>125</v>
      </c>
      <c r="R66" s="137">
        <v>0</v>
      </c>
      <c r="S66" s="68">
        <v>137</v>
      </c>
      <c r="T66" s="137">
        <f t="shared" si="13"/>
        <v>0.9032967032967032</v>
      </c>
    </row>
    <row r="67" spans="1:22">
      <c r="A67" s="4" t="s">
        <v>47</v>
      </c>
      <c r="B67" s="4" t="s">
        <v>112</v>
      </c>
      <c r="C67" s="91">
        <v>68.833333333333343</v>
      </c>
      <c r="D67" s="132">
        <v>68.25</v>
      </c>
      <c r="E67" s="68">
        <v>61</v>
      </c>
      <c r="F67" s="133">
        <f t="shared" ref="F67:F80" si="14">E67/C67</f>
        <v>0.88619854721549629</v>
      </c>
      <c r="G67" s="68">
        <v>54</v>
      </c>
      <c r="H67" s="133">
        <f t="shared" ref="H67:H80" si="15">G67/D67</f>
        <v>0.79120879120879117</v>
      </c>
      <c r="I67" s="68">
        <v>55</v>
      </c>
      <c r="J67" s="135">
        <f t="shared" ref="J67:J80" si="16">I67/C67</f>
        <v>0.79903147699757859</v>
      </c>
      <c r="K67" s="68">
        <v>67</v>
      </c>
      <c r="L67" s="135">
        <f t="shared" ref="L67:L80" si="17">K67/C67</f>
        <v>0.97336561743341388</v>
      </c>
      <c r="M67" s="68">
        <v>54</v>
      </c>
      <c r="N67" s="135">
        <f t="shared" ref="N67:N80" si="18">M67/C67</f>
        <v>0.78450363196125894</v>
      </c>
      <c r="O67" s="68">
        <v>50</v>
      </c>
      <c r="P67" s="135">
        <f t="shared" ref="P67:P80" si="19">O67/C67</f>
        <v>0.72639225181598055</v>
      </c>
      <c r="Q67" s="68">
        <v>54</v>
      </c>
      <c r="R67" s="137">
        <v>0</v>
      </c>
      <c r="S67" s="68">
        <v>60</v>
      </c>
      <c r="T67" s="137">
        <f t="shared" ref="T67:T80" si="20">S67/D67</f>
        <v>0.87912087912087911</v>
      </c>
    </row>
    <row r="68" spans="1:22">
      <c r="A68" s="4" t="s">
        <v>47</v>
      </c>
      <c r="B68" s="4" t="s">
        <v>113</v>
      </c>
      <c r="C68" s="91">
        <v>246.16666666666666</v>
      </c>
      <c r="D68" s="132">
        <v>248.5</v>
      </c>
      <c r="E68" s="68">
        <v>202</v>
      </c>
      <c r="F68" s="133">
        <f t="shared" si="14"/>
        <v>0.82058226134055523</v>
      </c>
      <c r="G68" s="68">
        <v>197</v>
      </c>
      <c r="H68" s="133">
        <f t="shared" si="15"/>
        <v>0.79275653923541245</v>
      </c>
      <c r="I68" s="68">
        <v>238</v>
      </c>
      <c r="J68" s="135">
        <f t="shared" si="16"/>
        <v>0.96682464454976302</v>
      </c>
      <c r="K68" s="68">
        <v>228</v>
      </c>
      <c r="L68" s="135">
        <f t="shared" si="17"/>
        <v>0.92620176032498314</v>
      </c>
      <c r="M68" s="68">
        <v>214</v>
      </c>
      <c r="N68" s="135">
        <f t="shared" si="18"/>
        <v>0.86932972241029116</v>
      </c>
      <c r="O68" s="68">
        <v>205</v>
      </c>
      <c r="P68" s="135">
        <f t="shared" si="19"/>
        <v>0.83276912660798919</v>
      </c>
      <c r="Q68" s="68">
        <v>171</v>
      </c>
      <c r="R68" s="137">
        <v>0</v>
      </c>
      <c r="S68" s="68">
        <v>183</v>
      </c>
      <c r="T68" s="137">
        <f t="shared" si="20"/>
        <v>0.73641851106639844</v>
      </c>
    </row>
    <row r="69" spans="1:22">
      <c r="A69" s="4" t="s">
        <v>49</v>
      </c>
      <c r="B69" s="4" t="s">
        <v>114</v>
      </c>
      <c r="C69" s="91">
        <v>61.833333333333336</v>
      </c>
      <c r="D69" s="132">
        <v>87.5</v>
      </c>
      <c r="E69" s="68">
        <v>42</v>
      </c>
      <c r="F69" s="133">
        <f t="shared" si="14"/>
        <v>0.67924528301886788</v>
      </c>
      <c r="G69" s="68">
        <v>58</v>
      </c>
      <c r="H69" s="133">
        <f t="shared" si="15"/>
        <v>0.66285714285714281</v>
      </c>
      <c r="I69" s="68">
        <v>54</v>
      </c>
      <c r="J69" s="135">
        <f t="shared" si="16"/>
        <v>0.87331536388140163</v>
      </c>
      <c r="K69" s="68">
        <v>54</v>
      </c>
      <c r="L69" s="135">
        <f t="shared" si="17"/>
        <v>0.87331536388140163</v>
      </c>
      <c r="M69" s="68">
        <v>39</v>
      </c>
      <c r="N69" s="135">
        <f t="shared" si="18"/>
        <v>0.6307277628032345</v>
      </c>
      <c r="O69" s="68">
        <v>39</v>
      </c>
      <c r="P69" s="135">
        <f t="shared" si="19"/>
        <v>0.6307277628032345</v>
      </c>
      <c r="Q69" s="68">
        <v>59</v>
      </c>
      <c r="R69" s="137">
        <v>0</v>
      </c>
      <c r="S69" s="68">
        <v>58</v>
      </c>
      <c r="T69" s="137">
        <f t="shared" si="20"/>
        <v>0.66285714285714281</v>
      </c>
    </row>
    <row r="70" spans="1:22">
      <c r="A70" s="4" t="s">
        <v>43</v>
      </c>
      <c r="B70" s="4" t="s">
        <v>115</v>
      </c>
      <c r="C70" s="91">
        <v>1064</v>
      </c>
      <c r="D70" s="132">
        <v>1030.1666666666665</v>
      </c>
      <c r="E70" s="68">
        <v>808</v>
      </c>
      <c r="F70" s="133">
        <f t="shared" si="14"/>
        <v>0.75939849624060152</v>
      </c>
      <c r="G70" s="68">
        <v>722</v>
      </c>
      <c r="H70" s="133">
        <f t="shared" si="15"/>
        <v>0.70085746642938052</v>
      </c>
      <c r="I70" s="68">
        <v>1120</v>
      </c>
      <c r="J70" s="135">
        <f t="shared" si="16"/>
        <v>1.0526315789473684</v>
      </c>
      <c r="K70" s="68">
        <v>1065</v>
      </c>
      <c r="L70" s="135">
        <f t="shared" si="17"/>
        <v>1.0009398496240602</v>
      </c>
      <c r="M70" s="68">
        <v>991</v>
      </c>
      <c r="N70" s="135">
        <f t="shared" si="18"/>
        <v>0.93139097744360899</v>
      </c>
      <c r="O70" s="68">
        <v>883</v>
      </c>
      <c r="P70" s="135">
        <f t="shared" si="19"/>
        <v>0.82988721804511278</v>
      </c>
      <c r="Q70" s="68">
        <v>672</v>
      </c>
      <c r="R70" s="137">
        <v>0</v>
      </c>
      <c r="S70" s="68">
        <v>818</v>
      </c>
      <c r="T70" s="137">
        <f t="shared" si="20"/>
        <v>0.79404627082996293</v>
      </c>
    </row>
    <row r="71" spans="1:22">
      <c r="A71" s="4" t="s">
        <v>47</v>
      </c>
      <c r="B71" s="4" t="s">
        <v>116</v>
      </c>
      <c r="C71" s="91">
        <v>78.166666666666657</v>
      </c>
      <c r="D71" s="132">
        <v>58.333333333333336</v>
      </c>
      <c r="E71" s="68">
        <v>76</v>
      </c>
      <c r="F71" s="133">
        <f t="shared" si="14"/>
        <v>0.97228144989339027</v>
      </c>
      <c r="G71" s="68">
        <v>71</v>
      </c>
      <c r="H71" s="133">
        <f t="shared" si="15"/>
        <v>1.2171428571428571</v>
      </c>
      <c r="I71" s="68">
        <v>70</v>
      </c>
      <c r="J71" s="135">
        <f t="shared" si="16"/>
        <v>0.89552238805970164</v>
      </c>
      <c r="K71" s="68">
        <v>81</v>
      </c>
      <c r="L71" s="135">
        <f t="shared" si="17"/>
        <v>1.0362473347547976</v>
      </c>
      <c r="M71" s="68">
        <v>69</v>
      </c>
      <c r="N71" s="135">
        <f t="shared" si="18"/>
        <v>0.8827292110874202</v>
      </c>
      <c r="O71" s="68">
        <v>69</v>
      </c>
      <c r="P71" s="135">
        <f t="shared" si="19"/>
        <v>0.8827292110874202</v>
      </c>
      <c r="Q71" s="68">
        <v>72</v>
      </c>
      <c r="R71" s="137">
        <v>0</v>
      </c>
      <c r="S71" s="68">
        <v>72</v>
      </c>
      <c r="T71" s="137">
        <f t="shared" si="20"/>
        <v>1.2342857142857142</v>
      </c>
    </row>
    <row r="72" spans="1:22">
      <c r="A72" s="4" t="s">
        <v>40</v>
      </c>
      <c r="B72" s="4" t="s">
        <v>117</v>
      </c>
      <c r="C72" s="91">
        <v>4297.4166666666661</v>
      </c>
      <c r="D72" s="132">
        <v>4404.1666666666661</v>
      </c>
      <c r="E72" s="68">
        <v>3219</v>
      </c>
      <c r="F72" s="133">
        <f t="shared" si="14"/>
        <v>0.74905466462409598</v>
      </c>
      <c r="G72" s="68">
        <v>3168</v>
      </c>
      <c r="H72" s="133">
        <f t="shared" si="15"/>
        <v>0.7193188268684958</v>
      </c>
      <c r="I72" s="68">
        <v>3701</v>
      </c>
      <c r="J72" s="135">
        <f t="shared" si="16"/>
        <v>0.86121507106982886</v>
      </c>
      <c r="K72" s="68">
        <v>4000</v>
      </c>
      <c r="L72" s="135">
        <f t="shared" si="17"/>
        <v>0.93079175473637277</v>
      </c>
      <c r="M72" s="68">
        <v>3701</v>
      </c>
      <c r="N72" s="135">
        <f t="shared" si="18"/>
        <v>0.86121507106982886</v>
      </c>
      <c r="O72" s="68">
        <v>3310</v>
      </c>
      <c r="P72" s="135">
        <f t="shared" si="19"/>
        <v>0.77023017704434849</v>
      </c>
      <c r="Q72" s="68">
        <v>3039</v>
      </c>
      <c r="R72" s="137">
        <v>0</v>
      </c>
      <c r="S72" s="68">
        <v>3621</v>
      </c>
      <c r="T72" s="137">
        <f t="shared" si="20"/>
        <v>0.82217596972563867</v>
      </c>
    </row>
    <row r="73" spans="1:22">
      <c r="A73" s="4" t="s">
        <v>47</v>
      </c>
      <c r="B73" s="4" t="s">
        <v>118</v>
      </c>
      <c r="C73" s="91">
        <v>261.91666666666663</v>
      </c>
      <c r="D73" s="132">
        <v>242.08333333333334</v>
      </c>
      <c r="E73" s="68">
        <v>235</v>
      </c>
      <c r="F73" s="133">
        <f t="shared" si="14"/>
        <v>0.89723194400254547</v>
      </c>
      <c r="G73" s="68">
        <v>192</v>
      </c>
      <c r="H73" s="133">
        <f t="shared" si="15"/>
        <v>0.79311531841652316</v>
      </c>
      <c r="I73" s="68">
        <v>240</v>
      </c>
      <c r="J73" s="135">
        <f t="shared" si="16"/>
        <v>0.91632198536430176</v>
      </c>
      <c r="K73" s="68">
        <v>251</v>
      </c>
      <c r="L73" s="135">
        <f t="shared" si="17"/>
        <v>0.95832007636016558</v>
      </c>
      <c r="M73" s="68">
        <v>235</v>
      </c>
      <c r="N73" s="135">
        <f t="shared" si="18"/>
        <v>0.89723194400254547</v>
      </c>
      <c r="O73" s="68">
        <v>214</v>
      </c>
      <c r="P73" s="135">
        <f t="shared" si="19"/>
        <v>0.81705377028316906</v>
      </c>
      <c r="Q73" s="68">
        <v>198</v>
      </c>
      <c r="R73" s="137">
        <v>0</v>
      </c>
      <c r="S73" s="68">
        <v>210</v>
      </c>
      <c r="T73" s="137">
        <f t="shared" si="20"/>
        <v>0.86746987951807231</v>
      </c>
    </row>
    <row r="74" spans="1:22">
      <c r="A74" s="4" t="s">
        <v>49</v>
      </c>
      <c r="B74" s="4" t="s">
        <v>119</v>
      </c>
      <c r="C74" s="91">
        <v>155.16666666666669</v>
      </c>
      <c r="D74" s="132">
        <v>162.16666666666669</v>
      </c>
      <c r="E74" s="68">
        <v>171</v>
      </c>
      <c r="F74" s="133">
        <f t="shared" si="14"/>
        <v>1.1020408163265305</v>
      </c>
      <c r="G74" s="68">
        <v>138</v>
      </c>
      <c r="H74" s="133">
        <f t="shared" si="15"/>
        <v>0.85097636176772862</v>
      </c>
      <c r="I74" s="68">
        <v>162</v>
      </c>
      <c r="J74" s="135">
        <f t="shared" si="16"/>
        <v>1.0440386680988183</v>
      </c>
      <c r="K74" s="68">
        <v>175</v>
      </c>
      <c r="L74" s="135">
        <f t="shared" si="17"/>
        <v>1.1278195488721803</v>
      </c>
      <c r="M74" s="68">
        <v>161</v>
      </c>
      <c r="N74" s="135">
        <f t="shared" si="18"/>
        <v>1.0375939849624058</v>
      </c>
      <c r="O74" s="68">
        <v>157</v>
      </c>
      <c r="P74" s="135">
        <f t="shared" si="19"/>
        <v>1.0118152524167561</v>
      </c>
      <c r="Q74" s="68">
        <v>38</v>
      </c>
      <c r="R74" s="137">
        <v>0</v>
      </c>
      <c r="S74" s="68">
        <v>143</v>
      </c>
      <c r="T74" s="137">
        <f t="shared" si="20"/>
        <v>0.8818088386433709</v>
      </c>
    </row>
    <row r="75" spans="1:22">
      <c r="A75" s="4" t="s">
        <v>40</v>
      </c>
      <c r="B75" s="4" t="s">
        <v>120</v>
      </c>
      <c r="C75" s="91">
        <v>208.25</v>
      </c>
      <c r="D75" s="132">
        <v>191.33333333333331</v>
      </c>
      <c r="E75" s="68">
        <v>207</v>
      </c>
      <c r="F75" s="133">
        <f t="shared" si="14"/>
        <v>0.99399759903961582</v>
      </c>
      <c r="G75" s="68">
        <v>222</v>
      </c>
      <c r="H75" s="133">
        <f t="shared" si="15"/>
        <v>1.1602787456445993</v>
      </c>
      <c r="I75" s="68">
        <v>199</v>
      </c>
      <c r="J75" s="135">
        <f t="shared" si="16"/>
        <v>0.95558223289315725</v>
      </c>
      <c r="K75" s="68">
        <v>208</v>
      </c>
      <c r="L75" s="135">
        <f t="shared" si="17"/>
        <v>0.99879951980792314</v>
      </c>
      <c r="M75" s="68">
        <v>181</v>
      </c>
      <c r="N75" s="135">
        <f t="shared" si="18"/>
        <v>0.86914765906362546</v>
      </c>
      <c r="O75" s="68">
        <v>186</v>
      </c>
      <c r="P75" s="135">
        <f t="shared" si="19"/>
        <v>0.89315726290516206</v>
      </c>
      <c r="Q75" s="68">
        <v>155</v>
      </c>
      <c r="R75" s="137">
        <v>0</v>
      </c>
      <c r="S75" s="68">
        <v>167</v>
      </c>
      <c r="T75" s="137">
        <f t="shared" si="20"/>
        <v>0.87282229965156799</v>
      </c>
      <c r="V75" t="s">
        <v>0</v>
      </c>
    </row>
    <row r="76" spans="1:22">
      <c r="A76" s="4" t="s">
        <v>40</v>
      </c>
      <c r="B76" s="4" t="s">
        <v>121</v>
      </c>
      <c r="C76" s="91">
        <v>530.83333333333326</v>
      </c>
      <c r="D76" s="132">
        <v>620.66666666666674</v>
      </c>
      <c r="E76" s="68">
        <v>513</v>
      </c>
      <c r="F76" s="133">
        <f t="shared" si="14"/>
        <v>0.96640502354788083</v>
      </c>
      <c r="G76" s="68">
        <v>482</v>
      </c>
      <c r="H76" s="133">
        <f t="shared" si="15"/>
        <v>0.77658431793770133</v>
      </c>
      <c r="I76" s="68">
        <v>526</v>
      </c>
      <c r="J76" s="135">
        <f t="shared" si="16"/>
        <v>0.99089481946624813</v>
      </c>
      <c r="K76" s="68">
        <v>565</v>
      </c>
      <c r="L76" s="135">
        <f t="shared" si="17"/>
        <v>1.0643642072213502</v>
      </c>
      <c r="M76" s="68">
        <v>552</v>
      </c>
      <c r="N76" s="135">
        <f t="shared" si="18"/>
        <v>1.039874411302983</v>
      </c>
      <c r="O76" s="68">
        <v>485</v>
      </c>
      <c r="P76" s="135">
        <f t="shared" si="19"/>
        <v>0.91365777080062804</v>
      </c>
      <c r="Q76" s="68">
        <v>383</v>
      </c>
      <c r="R76" s="137">
        <v>0</v>
      </c>
      <c r="S76" s="68">
        <v>472</v>
      </c>
      <c r="T76" s="137">
        <f t="shared" si="20"/>
        <v>0.76047261009667011</v>
      </c>
    </row>
    <row r="77" spans="1:22">
      <c r="A77" s="4" t="s">
        <v>43</v>
      </c>
      <c r="B77" s="4" t="s">
        <v>122</v>
      </c>
      <c r="C77" s="91">
        <v>60.666666666666664</v>
      </c>
      <c r="D77" s="132">
        <v>74.083333333333343</v>
      </c>
      <c r="E77" s="68">
        <v>97</v>
      </c>
      <c r="F77" s="133">
        <f t="shared" si="14"/>
        <v>1.598901098901099</v>
      </c>
      <c r="G77" s="68">
        <v>79</v>
      </c>
      <c r="H77" s="133">
        <f t="shared" si="15"/>
        <v>1.0663667041619795</v>
      </c>
      <c r="I77" s="68">
        <v>74</v>
      </c>
      <c r="J77" s="135">
        <f t="shared" si="16"/>
        <v>1.2197802197802199</v>
      </c>
      <c r="K77" s="68">
        <v>86</v>
      </c>
      <c r="L77" s="135">
        <f t="shared" si="17"/>
        <v>1.4175824175824177</v>
      </c>
      <c r="M77" s="68">
        <v>79</v>
      </c>
      <c r="N77" s="135">
        <f t="shared" si="18"/>
        <v>1.3021978021978022</v>
      </c>
      <c r="O77" s="68">
        <v>75</v>
      </c>
      <c r="P77" s="135">
        <f t="shared" si="19"/>
        <v>1.2362637362637363</v>
      </c>
      <c r="Q77" s="68">
        <v>62</v>
      </c>
      <c r="R77" s="137">
        <v>0</v>
      </c>
      <c r="S77" s="68">
        <v>62</v>
      </c>
      <c r="T77" s="137">
        <f t="shared" si="20"/>
        <v>0.83689538807649033</v>
      </c>
    </row>
    <row r="78" spans="1:22">
      <c r="A78" s="4" t="s">
        <v>47</v>
      </c>
      <c r="B78" s="4" t="s">
        <v>123</v>
      </c>
      <c r="C78" s="91">
        <v>138.25</v>
      </c>
      <c r="D78" s="132">
        <v>98.583333333333343</v>
      </c>
      <c r="E78" s="68">
        <v>117</v>
      </c>
      <c r="F78" s="133">
        <f t="shared" si="14"/>
        <v>0.84629294755877038</v>
      </c>
      <c r="G78" s="68">
        <v>122</v>
      </c>
      <c r="H78" s="133">
        <f t="shared" si="15"/>
        <v>1.2375316990701606</v>
      </c>
      <c r="I78" s="68">
        <v>111</v>
      </c>
      <c r="J78" s="135">
        <f t="shared" si="16"/>
        <v>0.80289330922242319</v>
      </c>
      <c r="K78" s="68">
        <v>136</v>
      </c>
      <c r="L78" s="135">
        <f t="shared" si="17"/>
        <v>0.98372513562386976</v>
      </c>
      <c r="M78" s="68">
        <v>112</v>
      </c>
      <c r="N78" s="135">
        <f t="shared" si="18"/>
        <v>0.810126582278481</v>
      </c>
      <c r="O78" s="68">
        <v>108</v>
      </c>
      <c r="P78" s="135">
        <f t="shared" si="19"/>
        <v>0.78119349005424954</v>
      </c>
      <c r="Q78" s="68">
        <v>102</v>
      </c>
      <c r="R78" s="137">
        <v>0</v>
      </c>
      <c r="S78" s="68">
        <v>108</v>
      </c>
      <c r="T78" s="137">
        <f t="shared" si="20"/>
        <v>1.0955198647506339</v>
      </c>
    </row>
    <row r="79" spans="1:22">
      <c r="A79" s="4" t="s">
        <v>40</v>
      </c>
      <c r="B79" s="4" t="s">
        <v>124</v>
      </c>
      <c r="C79" s="91">
        <v>3171.583333333333</v>
      </c>
      <c r="D79" s="132">
        <v>3310.416666666667</v>
      </c>
      <c r="E79" s="68">
        <v>2468</v>
      </c>
      <c r="F79" s="133">
        <f t="shared" si="14"/>
        <v>0.77816022491394943</v>
      </c>
      <c r="G79" s="68">
        <v>1983</v>
      </c>
      <c r="H79" s="133">
        <f t="shared" si="15"/>
        <v>0.59901825047199486</v>
      </c>
      <c r="I79" s="68">
        <v>2909</v>
      </c>
      <c r="J79" s="135">
        <f t="shared" si="16"/>
        <v>0.917207493628314</v>
      </c>
      <c r="K79" s="68">
        <v>3020</v>
      </c>
      <c r="L79" s="135">
        <f t="shared" si="17"/>
        <v>0.9522057857536983</v>
      </c>
      <c r="M79" s="68">
        <v>2687</v>
      </c>
      <c r="N79" s="135">
        <f t="shared" si="18"/>
        <v>0.84721090937754551</v>
      </c>
      <c r="O79" s="68">
        <v>2503</v>
      </c>
      <c r="P79" s="135">
        <f t="shared" si="19"/>
        <v>0.78919572243096248</v>
      </c>
      <c r="Q79" s="68">
        <v>1986</v>
      </c>
      <c r="R79" s="137">
        <v>0</v>
      </c>
      <c r="S79" s="68">
        <v>2266</v>
      </c>
      <c r="T79" s="137">
        <f t="shared" si="20"/>
        <v>0.68450597860289486</v>
      </c>
    </row>
    <row r="80" spans="1:22">
      <c r="A80" s="4" t="s">
        <v>40</v>
      </c>
      <c r="B80" s="4" t="s">
        <v>125</v>
      </c>
      <c r="C80" s="91">
        <v>2040.5</v>
      </c>
      <c r="D80" s="132">
        <v>2235.916666666667</v>
      </c>
      <c r="E80" s="68">
        <v>1866</v>
      </c>
      <c r="F80" s="133">
        <f t="shared" si="14"/>
        <v>0.91448174467042387</v>
      </c>
      <c r="G80" s="68">
        <v>1348</v>
      </c>
      <c r="H80" s="133">
        <f t="shared" si="15"/>
        <v>0.60288472289515849</v>
      </c>
      <c r="I80" s="68">
        <v>2513</v>
      </c>
      <c r="J80" s="135">
        <f t="shared" si="16"/>
        <v>1.2315608919382504</v>
      </c>
      <c r="K80" s="68">
        <v>2315</v>
      </c>
      <c r="L80" s="135">
        <f t="shared" si="17"/>
        <v>1.1345258515069836</v>
      </c>
      <c r="M80" s="68">
        <v>1897</v>
      </c>
      <c r="N80" s="135">
        <f t="shared" si="18"/>
        <v>0.92967409948542024</v>
      </c>
      <c r="O80" s="68">
        <v>1754</v>
      </c>
      <c r="P80" s="135">
        <f t="shared" si="19"/>
        <v>0.85959323695172751</v>
      </c>
      <c r="Q80" s="68">
        <v>1411</v>
      </c>
      <c r="R80" s="137">
        <v>0</v>
      </c>
      <c r="S80" s="68">
        <v>1770</v>
      </c>
      <c r="T80" s="137">
        <f t="shared" si="20"/>
        <v>0.79162163169468147</v>
      </c>
    </row>
    <row r="82" spans="1:37" s="1" customFormat="1">
      <c r="A82"/>
      <c r="B82" s="6" t="s">
        <v>126</v>
      </c>
      <c r="C82" s="91">
        <f>SUMIF($A$3:$A$80,"Norte",C$3:C$80)</f>
        <v>3313.333333333333</v>
      </c>
      <c r="D82" s="91">
        <f>SUMIF($A$3:$A$80,"Norte",D$3:D$80)</f>
        <v>3376.916666666667</v>
      </c>
      <c r="E82" s="68">
        <f>SUMIF($A$3:$A$80,"Norte",E$3:E$80)</f>
        <v>2867</v>
      </c>
      <c r="F82" s="133">
        <f>E82/C82</f>
        <v>0.86529175050301821</v>
      </c>
      <c r="G82" s="68">
        <f>SUMIF($A$3:$A$80,"Norte",G$3:G$80)</f>
        <v>2651</v>
      </c>
      <c r="H82" s="133">
        <f>G82/D82</f>
        <v>0.78503565876169079</v>
      </c>
      <c r="I82" s="68">
        <f>SUMIF($A$3:$A$80,"Norte",I$3:I$80)</f>
        <v>3308</v>
      </c>
      <c r="J82" s="135">
        <f>I82/C82</f>
        <v>0.99839034205231403</v>
      </c>
      <c r="K82" s="68">
        <f>SUMIF($A$3:$A$80,"Norte",K$3:K$80)</f>
        <v>3407</v>
      </c>
      <c r="L82" s="135">
        <f>K82/C82</f>
        <v>1.0282696177062376</v>
      </c>
      <c r="M82" s="6">
        <f>SUMIF($A$3:$A$80,"Norte",M$3:M$80)</f>
        <v>3116</v>
      </c>
      <c r="N82" s="135">
        <f>M82/C82</f>
        <v>0.94044265593561371</v>
      </c>
      <c r="O82" s="6">
        <f>SUMIF($A$3:$A$80,"Norte",O$3:O$80)</f>
        <v>2896</v>
      </c>
      <c r="P82" s="135">
        <f>O82/C82</f>
        <v>0.87404426559356141</v>
      </c>
      <c r="Q82" s="6">
        <f>SUMIF($A$3:$A$80,"Norte",Q$3:Q$80)</f>
        <v>2346</v>
      </c>
      <c r="R82" s="137">
        <f>Q82/D82</f>
        <v>0.69471658070725262</v>
      </c>
      <c r="S82" s="6">
        <f>SUMIF($A$3:$A$80,"Norte",S$3:S$80)</f>
        <v>2812</v>
      </c>
      <c r="T82" s="137">
        <f>S82/D82</f>
        <v>0.83271228684944343</v>
      </c>
    </row>
    <row r="83" spans="1:37" s="1" customFormat="1">
      <c r="A83"/>
      <c r="B83" s="6" t="s">
        <v>127</v>
      </c>
      <c r="C83" s="91">
        <f>SUMIF($A$3:$A$80,"Central",C$3:C$80)</f>
        <v>4071.6666666666661</v>
      </c>
      <c r="D83" s="91">
        <f>SUMIF($A$3:$A$80,"Central",D$3:D$80)</f>
        <v>3991.7500000000009</v>
      </c>
      <c r="E83" s="68">
        <f>SUMIF($A$3:$A$80,"Central",E$3:E$80)</f>
        <v>3514</v>
      </c>
      <c r="F83" s="133">
        <f>E83/C83</f>
        <v>0.86303724928366776</v>
      </c>
      <c r="G83" s="68">
        <f>SUMIF($A$3:$A$80,"Central",G$3:G$80)</f>
        <v>3188</v>
      </c>
      <c r="H83" s="133">
        <f>G83/D83</f>
        <v>0.79864720987035742</v>
      </c>
      <c r="I83" s="68">
        <f>SUMIF($A$3:$A$80,"Central",I$3:I$80)</f>
        <v>3828</v>
      </c>
      <c r="J83" s="135">
        <f>I83/C83</f>
        <v>0.94015554645927157</v>
      </c>
      <c r="K83" s="68">
        <f>SUMIF($A$3:$A$80,"Central",K$3:K$80)</f>
        <v>3986</v>
      </c>
      <c r="L83" s="135">
        <f>K83/C83</f>
        <v>0.97896029471960722</v>
      </c>
      <c r="M83" s="6">
        <f>SUMIF($A$3:$A$80,"Central",M$3:M$80)</f>
        <v>3594</v>
      </c>
      <c r="N83" s="135">
        <f>M83/C83</f>
        <v>0.88268522308636932</v>
      </c>
      <c r="O83" s="6">
        <f>SUMIF($A$3:$A$80,"Central",O$3:O$80)</f>
        <v>3341</v>
      </c>
      <c r="P83" s="135">
        <f>O83/C83</f>
        <v>0.82054850593532558</v>
      </c>
      <c r="Q83" s="6">
        <f>SUMIF($A$3:$A$80,"Central",Q$3:Q$80)</f>
        <v>2836</v>
      </c>
      <c r="R83" s="137">
        <f>Q83/D83</f>
        <v>0.71046533475292772</v>
      </c>
      <c r="S83" s="6">
        <f>SUMIF($A$3:$A$80,"Central",S$3:S$80)</f>
        <v>3164</v>
      </c>
      <c r="T83" s="137">
        <f>S83/D83</f>
        <v>0.79263480929416907</v>
      </c>
    </row>
    <row r="84" spans="1:37" s="1" customFormat="1">
      <c r="A84"/>
      <c r="B84" s="6" t="s">
        <v>128</v>
      </c>
      <c r="C84" s="91">
        <f>SUMIF($A$3:$A$80,"Metropolitana",C$3:C$80)</f>
        <v>16994.833333333336</v>
      </c>
      <c r="D84" s="91">
        <f>SUMIF($A$3:$A$80,"Metropolitana",D$3:D$80)</f>
        <v>17614.916666666668</v>
      </c>
      <c r="E84" s="68">
        <f>SUMIF($A$3:$A$80,"Metropolitana",E$3:E$80)</f>
        <v>14080</v>
      </c>
      <c r="F84" s="133">
        <f>E84/C84</f>
        <v>0.82848708921338832</v>
      </c>
      <c r="G84" s="68">
        <f>SUMIF($A$3:$A$80,"Metropolitana",G$3:G$80)</f>
        <v>12857</v>
      </c>
      <c r="H84" s="133">
        <f>G84/D84</f>
        <v>0.72989275188169112</v>
      </c>
      <c r="I84" s="68">
        <f>SUMIF($A$3:$A$80,"Metropolitana",I$3:I$80)</f>
        <v>16261</v>
      </c>
      <c r="J84" s="135">
        <f>I84/C84</f>
        <v>0.95682021006384277</v>
      </c>
      <c r="K84" s="68">
        <f>SUMIF($A$3:$A$80,"Metropolitana",K$3:K$80)</f>
        <v>16885</v>
      </c>
      <c r="L84" s="135">
        <f>K84/C84</f>
        <v>0.99353725151761796</v>
      </c>
      <c r="M84" s="6">
        <f>SUMIF($A$3:$A$80,"Metropolitana",M$3:M$80)</f>
        <v>15071</v>
      </c>
      <c r="N84" s="135">
        <f>M84/C84</f>
        <v>0.88679892908629077</v>
      </c>
      <c r="O84" s="6">
        <f>SUMIF($A$3:$A$80,"Metropolitana",O$3:O$80)</f>
        <v>13955</v>
      </c>
      <c r="P84" s="135">
        <f>O84/C84</f>
        <v>0.82113191264011598</v>
      </c>
      <c r="Q84" s="6">
        <f>SUMIF($A$3:$A$80,"Metropolitana",Q$3:Q$80)</f>
        <v>12068</v>
      </c>
      <c r="R84" s="137">
        <f>Q84/D84</f>
        <v>0.68510116899029705</v>
      </c>
      <c r="S84" s="6">
        <f>SUMIF($A$3:$A$80,"Metropolitana",S$3:S$80)</f>
        <v>14240</v>
      </c>
      <c r="T84" s="137">
        <f>S84/D84</f>
        <v>0.80840575459246178</v>
      </c>
    </row>
    <row r="85" spans="1:37" s="1" customFormat="1">
      <c r="A85"/>
      <c r="B85" s="6" t="s">
        <v>129</v>
      </c>
      <c r="C85" s="91">
        <f>SUMIF($A$3:$A$80,"sul",C$3:C$80)</f>
        <v>4765.25</v>
      </c>
      <c r="D85" s="91">
        <f>SUMIF($A$3:$A$80,"sul",D$3:D$80)</f>
        <v>5068.0000000000009</v>
      </c>
      <c r="E85" s="68">
        <f>SUMIF($A$3:$A$80,"sul",E$3:E$80)</f>
        <v>4359</v>
      </c>
      <c r="F85" s="133">
        <f>E85/C85</f>
        <v>0.91474738995855409</v>
      </c>
      <c r="G85" s="68">
        <f>SUMIF($A$3:$A$80,"sul",G$3:G$80)</f>
        <v>3876</v>
      </c>
      <c r="H85" s="133">
        <f>G85/D85</f>
        <v>0.76479873717442759</v>
      </c>
      <c r="I85" s="68">
        <f>SUMIF($A$3:$A$80,"Sul",I$3:I$80)</f>
        <v>4578</v>
      </c>
      <c r="J85" s="135">
        <f>I85/C85</f>
        <v>0.96070510466397352</v>
      </c>
      <c r="K85" s="68">
        <f>SUMIF($A$3:$A$80,"Sul",K$3:K$80)</f>
        <v>4845</v>
      </c>
      <c r="L85" s="135">
        <f>K85/C85</f>
        <v>1.0167357431404438</v>
      </c>
      <c r="M85" s="6">
        <f>SUMIF($A$3:$A$80,"Sul",M$3:M$80)</f>
        <v>4489</v>
      </c>
      <c r="N85" s="135">
        <f>M85/C85</f>
        <v>0.94202822517181684</v>
      </c>
      <c r="O85" s="6">
        <f>SUMIF($A$3:$A$80,"Sul",O$3:O$80)</f>
        <v>4233</v>
      </c>
      <c r="P85" s="135">
        <f>O85/C85</f>
        <v>0.88830596505954562</v>
      </c>
      <c r="Q85" s="6">
        <f>SUMIF($A$3:$A$80,"Sul",Q$3:Q$80)</f>
        <v>3329</v>
      </c>
      <c r="R85" s="137">
        <f>Q85/D85</f>
        <v>0.65686661404893443</v>
      </c>
      <c r="S85" s="6">
        <f>SUMIF($A$3:$A$80,"Sul",S$3:S$80)</f>
        <v>3973</v>
      </c>
      <c r="T85" s="137">
        <f>S85/D85</f>
        <v>0.78393843725335421</v>
      </c>
    </row>
    <row r="86" spans="1:37" s="1" customFormat="1">
      <c r="A86"/>
      <c r="B86" s="7" t="s">
        <v>130</v>
      </c>
      <c r="C86" s="138">
        <f>SUM(C3:C80)</f>
        <v>29145.083333333339</v>
      </c>
      <c r="D86" s="138">
        <f>SUM(D3:D80)</f>
        <v>30051.583333333336</v>
      </c>
      <c r="E86" s="7">
        <f>SUM(E3:E80)</f>
        <v>24820</v>
      </c>
      <c r="F86" s="331">
        <f>E86/C86</f>
        <v>0.85160161376561494</v>
      </c>
      <c r="G86" s="7">
        <f>SUM(G3:G80)</f>
        <v>22572</v>
      </c>
      <c r="H86" s="331">
        <f>G86/D86</f>
        <v>0.75110851064419781</v>
      </c>
      <c r="I86" s="7">
        <f>SUM(I3:I80)</f>
        <v>27975</v>
      </c>
      <c r="J86" s="332">
        <f>I86/C86</f>
        <v>0.95985314847272674</v>
      </c>
      <c r="K86" s="7">
        <f>SUM(K3:K80)</f>
        <v>29123</v>
      </c>
      <c r="L86" s="332">
        <f>K86/C86</f>
        <v>0.99924229644222418</v>
      </c>
      <c r="M86" s="7">
        <f>SUM(M3:M80)</f>
        <v>26270</v>
      </c>
      <c r="N86" s="332">
        <f>M86/C86</f>
        <v>0.90135271529503247</v>
      </c>
      <c r="O86" s="7">
        <f>SUM(O3:O80)</f>
        <v>24425</v>
      </c>
      <c r="P86" s="332">
        <f>O86/C86</f>
        <v>0.83804872748691162</v>
      </c>
      <c r="Q86" s="7">
        <f>SUM(Q3:Q80)</f>
        <v>20579</v>
      </c>
      <c r="R86" s="163">
        <f>Q86/D86</f>
        <v>0.68478920966449353</v>
      </c>
      <c r="S86" s="7">
        <f>SUM(S3:S80)</f>
        <v>24189</v>
      </c>
      <c r="T86" s="163">
        <f>S86/D86</f>
        <v>0.80491599166987871</v>
      </c>
    </row>
    <row r="88" spans="1:37">
      <c r="U88" s="129"/>
      <c r="V88" s="129"/>
      <c r="W88" s="129"/>
      <c r="X88" s="129"/>
      <c r="Y88" s="129"/>
      <c r="Z88" s="129"/>
      <c r="AA88" s="129"/>
    </row>
    <row r="91" spans="1:37" s="85" customFormat="1">
      <c r="A91" s="164" t="s">
        <v>250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216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autoFilter ref="A2:T80"/>
  <customSheetViews>
    <customSheetView guid="{3750D93B-2A32-4040-BAE5-F8408ECDBB1D}" showGridLines="0">
      <pane ySplit="1" topLeftCell="A2" state="frozen"/>
      <selection activeCell="A95" sqref="A95:N95"/>
      <pageMargins left="0" right="0" top="0" bottom="0" header="0" footer="0"/>
      <pageSetup paperSize="9" orientation="portrait"/>
    </customSheetView>
    <customSheetView guid="{1A030D3C-92EE-4DAF-ABAC-228947DF045D}" showGridLines="0">
      <pane ySplit="1" topLeftCell="A2" state="frozen"/>
      <selection activeCell="A95" sqref="A95:N95"/>
      <pageMargins left="0" right="0" top="0" bottom="0" header="0" footer="0"/>
      <pageSetup paperSize="9" orientation="portrait"/>
    </customSheetView>
    <customSheetView guid="{9EFA0E2E-4423-4194-BE85-A51AF61C76D7}" showGridLines="0">
      <pane xSplit="6" ySplit="2" topLeftCell="G3" state="frozen"/>
      <selection activeCell="F9" sqref="F9"/>
      <pageMargins left="0" right="0" top="0" bottom="0" header="0" footer="0"/>
      <pageSetup paperSize="9" orientation="portrait"/>
    </customSheetView>
  </customSheetViews>
  <mergeCells count="3">
    <mergeCell ref="E1:H1"/>
    <mergeCell ref="I1:P1"/>
    <mergeCell ref="Q1:T1"/>
  </mergeCells>
  <conditionalFormatting sqref="R86 T86">
    <cfRule type="cellIs" dxfId="1" priority="2" operator="greaterThan">
      <formula>0.95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T82:T85 R82:R85 L82:L86 Q86:T86 J82:J8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theme="4" tint="0.39994506668294322"/>
  </sheetPr>
  <dimension ref="A1:AL108"/>
  <sheetViews>
    <sheetView showGridLines="0" zoomScale="98" zoomScaleNormal="98" workbookViewId="0">
      <pane xSplit="4" ySplit="2" topLeftCell="E3" activePane="bottomRight" state="frozen"/>
      <selection activeCell="A110" sqref="A110"/>
      <selection pane="topRight" activeCell="A110" sqref="A110"/>
      <selection pane="bottomLeft" activeCell="A110" sqref="A110"/>
      <selection pane="bottomRight" activeCell="S3" sqref="S3:S80"/>
    </sheetView>
  </sheetViews>
  <sheetFormatPr defaultColWidth="9" defaultRowHeight="15"/>
  <cols>
    <col min="1" max="1" width="18.140625" customWidth="1"/>
    <col min="2" max="2" width="23.85546875" customWidth="1"/>
    <col min="3" max="4" width="14.140625" style="129" customWidth="1"/>
    <col min="5" max="5" width="12" style="129" customWidth="1"/>
    <col min="6" max="20" width="13" style="129" customWidth="1"/>
  </cols>
  <sheetData>
    <row r="1" spans="1:20">
      <c r="E1" s="367" t="s">
        <v>139</v>
      </c>
      <c r="F1" s="367"/>
      <c r="G1" s="367"/>
      <c r="H1" s="367"/>
      <c r="I1" s="368" t="s">
        <v>140</v>
      </c>
      <c r="J1" s="369"/>
      <c r="K1" s="369"/>
      <c r="L1" s="369"/>
      <c r="M1" s="369"/>
      <c r="N1" s="369"/>
      <c r="O1" s="369"/>
      <c r="P1" s="370"/>
      <c r="Q1" s="371" t="s">
        <v>141</v>
      </c>
      <c r="R1" s="371"/>
      <c r="S1" s="371"/>
      <c r="T1" s="371"/>
    </row>
    <row r="2" spans="1:20" ht="59.25" customHeight="1">
      <c r="A2" s="2" t="s">
        <v>5</v>
      </c>
      <c r="B2" s="2" t="s">
        <v>6</v>
      </c>
      <c r="C2" s="17" t="s">
        <v>161</v>
      </c>
      <c r="D2" s="17" t="s">
        <v>162</v>
      </c>
      <c r="E2" s="130" t="s">
        <v>144</v>
      </c>
      <c r="F2" s="131" t="s">
        <v>145</v>
      </c>
      <c r="G2" s="130" t="s">
        <v>146</v>
      </c>
      <c r="H2" s="131" t="s">
        <v>147</v>
      </c>
      <c r="I2" s="130" t="s">
        <v>148</v>
      </c>
      <c r="J2" s="134" t="s">
        <v>149</v>
      </c>
      <c r="K2" s="130" t="s">
        <v>150</v>
      </c>
      <c r="L2" s="134" t="s">
        <v>151</v>
      </c>
      <c r="M2" s="130" t="s">
        <v>152</v>
      </c>
      <c r="N2" s="134" t="s">
        <v>153</v>
      </c>
      <c r="O2" s="130" t="s">
        <v>154</v>
      </c>
      <c r="P2" s="134" t="s">
        <v>155</v>
      </c>
      <c r="Q2" s="130" t="s">
        <v>156</v>
      </c>
      <c r="R2" s="136" t="s">
        <v>157</v>
      </c>
      <c r="S2" s="130" t="s">
        <v>158</v>
      </c>
      <c r="T2" s="136" t="s">
        <v>159</v>
      </c>
    </row>
    <row r="3" spans="1:20">
      <c r="A3" s="4" t="s">
        <v>40</v>
      </c>
      <c r="B3" s="4" t="s">
        <v>41</v>
      </c>
      <c r="C3" s="91">
        <v>208.25</v>
      </c>
      <c r="D3" s="132">
        <v>242.66666666666666</v>
      </c>
      <c r="E3" s="68">
        <v>212</v>
      </c>
      <c r="F3" s="133">
        <f t="shared" ref="F3:F34" si="0">E3/C3</f>
        <v>1.0180072028811524</v>
      </c>
      <c r="G3" s="68">
        <v>218</v>
      </c>
      <c r="H3" s="133">
        <f t="shared" ref="H3:H34" si="1">G3/D3</f>
        <v>0.89835164835164838</v>
      </c>
      <c r="I3" s="68">
        <v>216</v>
      </c>
      <c r="J3" s="135">
        <f t="shared" ref="J3:J34" si="2">I3/C3</f>
        <v>1.0372148859543817</v>
      </c>
      <c r="K3" s="68">
        <v>216</v>
      </c>
      <c r="L3" s="135">
        <f t="shared" ref="L3:L34" si="3">K3/C3</f>
        <v>1.0372148859543817</v>
      </c>
      <c r="M3" s="68">
        <v>208</v>
      </c>
      <c r="N3" s="135">
        <f t="shared" ref="N3:N34" si="4">M3/C3</f>
        <v>0.99879951980792314</v>
      </c>
      <c r="O3" s="68">
        <v>208</v>
      </c>
      <c r="P3" s="135">
        <f t="shared" ref="P3:P34" si="5">O3/C3</f>
        <v>0.99879951980792314</v>
      </c>
      <c r="Q3" s="68">
        <v>219</v>
      </c>
      <c r="R3" s="137">
        <f t="shared" ref="R3:R34" si="6">Q3/D3</f>
        <v>0.90247252747252749</v>
      </c>
      <c r="S3" s="68">
        <v>235</v>
      </c>
      <c r="T3" s="137">
        <f t="shared" ref="T3:T34" si="7">S3/D3</f>
        <v>0.96840659340659341</v>
      </c>
    </row>
    <row r="4" spans="1:20">
      <c r="A4" s="4" t="s">
        <v>43</v>
      </c>
      <c r="B4" s="4" t="s">
        <v>44</v>
      </c>
      <c r="C4" s="91">
        <v>113.75</v>
      </c>
      <c r="D4" s="132">
        <v>88.083333333333343</v>
      </c>
      <c r="E4" s="68">
        <v>75</v>
      </c>
      <c r="F4" s="133">
        <f t="shared" si="0"/>
        <v>0.65934065934065933</v>
      </c>
      <c r="G4" s="68">
        <v>61</v>
      </c>
      <c r="H4" s="133">
        <f t="shared" si="1"/>
        <v>0.69252601702932826</v>
      </c>
      <c r="I4" s="68">
        <v>63</v>
      </c>
      <c r="J4" s="135">
        <f t="shared" si="2"/>
        <v>0.55384615384615388</v>
      </c>
      <c r="K4" s="68">
        <v>71</v>
      </c>
      <c r="L4" s="135">
        <f t="shared" si="3"/>
        <v>0.62417582417582418</v>
      </c>
      <c r="M4" s="68">
        <v>77</v>
      </c>
      <c r="N4" s="135">
        <f t="shared" si="4"/>
        <v>0.67692307692307696</v>
      </c>
      <c r="O4" s="68">
        <v>76</v>
      </c>
      <c r="P4" s="135">
        <f t="shared" si="5"/>
        <v>0.66813186813186809</v>
      </c>
      <c r="Q4" s="68">
        <v>75</v>
      </c>
      <c r="R4" s="137">
        <f t="shared" si="6"/>
        <v>0.85146641438032156</v>
      </c>
      <c r="S4" s="68">
        <v>83</v>
      </c>
      <c r="T4" s="137">
        <f t="shared" si="7"/>
        <v>0.94228949858088917</v>
      </c>
    </row>
    <row r="5" spans="1:20">
      <c r="A5" s="4" t="s">
        <v>47</v>
      </c>
      <c r="B5" s="4" t="s">
        <v>48</v>
      </c>
      <c r="C5" s="91">
        <v>85.75</v>
      </c>
      <c r="D5" s="132">
        <v>75.25</v>
      </c>
      <c r="E5" s="68">
        <v>85</v>
      </c>
      <c r="F5" s="133">
        <f t="shared" si="0"/>
        <v>0.99125364431486884</v>
      </c>
      <c r="G5" s="68">
        <v>82</v>
      </c>
      <c r="H5" s="133">
        <f t="shared" si="1"/>
        <v>1.0897009966777409</v>
      </c>
      <c r="I5" s="68">
        <v>100</v>
      </c>
      <c r="J5" s="135">
        <f t="shared" si="2"/>
        <v>1.1661807580174928</v>
      </c>
      <c r="K5" s="68">
        <v>105</v>
      </c>
      <c r="L5" s="135">
        <f t="shared" si="3"/>
        <v>1.2244897959183674</v>
      </c>
      <c r="M5" s="68">
        <v>84</v>
      </c>
      <c r="N5" s="135">
        <f t="shared" si="4"/>
        <v>0.97959183673469385</v>
      </c>
      <c r="O5" s="68">
        <v>81</v>
      </c>
      <c r="P5" s="135">
        <f t="shared" si="5"/>
        <v>0.94460641399416911</v>
      </c>
      <c r="Q5" s="68">
        <v>78</v>
      </c>
      <c r="R5" s="137">
        <f t="shared" si="6"/>
        <v>1.0365448504983388</v>
      </c>
      <c r="S5" s="68">
        <v>81</v>
      </c>
      <c r="T5" s="137">
        <f t="shared" si="7"/>
        <v>1.0764119601328903</v>
      </c>
    </row>
    <row r="6" spans="1:20">
      <c r="A6" s="4" t="s">
        <v>49</v>
      </c>
      <c r="B6" s="4" t="s">
        <v>50</v>
      </c>
      <c r="C6" s="91">
        <v>173.83333333333331</v>
      </c>
      <c r="D6" s="132">
        <v>217</v>
      </c>
      <c r="E6" s="68">
        <v>158</v>
      </c>
      <c r="F6" s="133">
        <f t="shared" si="0"/>
        <v>0.90891658676893583</v>
      </c>
      <c r="G6" s="68">
        <v>192</v>
      </c>
      <c r="H6" s="133">
        <f t="shared" si="1"/>
        <v>0.88479262672811065</v>
      </c>
      <c r="I6" s="68">
        <v>183</v>
      </c>
      <c r="J6" s="135">
        <f t="shared" si="2"/>
        <v>1.0527325023969321</v>
      </c>
      <c r="K6" s="68">
        <v>191</v>
      </c>
      <c r="L6" s="135">
        <f t="shared" si="3"/>
        <v>1.0987535953978909</v>
      </c>
      <c r="M6" s="68">
        <v>167</v>
      </c>
      <c r="N6" s="135">
        <f t="shared" si="4"/>
        <v>0.96069031639501445</v>
      </c>
      <c r="O6" s="68">
        <v>164</v>
      </c>
      <c r="P6" s="135">
        <f t="shared" si="5"/>
        <v>0.94343240651965499</v>
      </c>
      <c r="Q6" s="68">
        <v>174</v>
      </c>
      <c r="R6" s="137">
        <f t="shared" si="6"/>
        <v>0.8018433179723502</v>
      </c>
      <c r="S6" s="68">
        <v>169</v>
      </c>
      <c r="T6" s="137">
        <f t="shared" si="7"/>
        <v>0.77880184331797231</v>
      </c>
    </row>
    <row r="7" spans="1:20">
      <c r="A7" s="4" t="s">
        <v>49</v>
      </c>
      <c r="B7" s="4" t="s">
        <v>51</v>
      </c>
      <c r="C7" s="91">
        <v>71.75</v>
      </c>
      <c r="D7" s="132">
        <v>80.5</v>
      </c>
      <c r="E7" s="68">
        <v>69</v>
      </c>
      <c r="F7" s="133">
        <f t="shared" si="0"/>
        <v>0.9616724738675958</v>
      </c>
      <c r="G7" s="68">
        <v>66</v>
      </c>
      <c r="H7" s="133">
        <f t="shared" si="1"/>
        <v>0.81987577639751552</v>
      </c>
      <c r="I7" s="68">
        <v>70</v>
      </c>
      <c r="J7" s="135">
        <f t="shared" si="2"/>
        <v>0.97560975609756095</v>
      </c>
      <c r="K7" s="68">
        <v>79</v>
      </c>
      <c r="L7" s="135">
        <f t="shared" si="3"/>
        <v>1.1010452961672474</v>
      </c>
      <c r="M7" s="68">
        <v>65</v>
      </c>
      <c r="N7" s="135">
        <f t="shared" si="4"/>
        <v>0.90592334494773519</v>
      </c>
      <c r="O7" s="68">
        <v>59</v>
      </c>
      <c r="P7" s="135">
        <f t="shared" si="5"/>
        <v>0.82229965156794427</v>
      </c>
      <c r="Q7" s="68">
        <v>58</v>
      </c>
      <c r="R7" s="137">
        <f t="shared" si="6"/>
        <v>0.72049689440993792</v>
      </c>
      <c r="S7" s="68">
        <v>62</v>
      </c>
      <c r="T7" s="137">
        <f t="shared" si="7"/>
        <v>0.77018633540372672</v>
      </c>
    </row>
    <row r="8" spans="1:20">
      <c r="A8" s="4" t="s">
        <v>47</v>
      </c>
      <c r="B8" s="4" t="s">
        <v>52</v>
      </c>
      <c r="C8" s="91">
        <v>53.083333333333329</v>
      </c>
      <c r="D8" s="132">
        <v>59.5</v>
      </c>
      <c r="E8" s="68">
        <v>44</v>
      </c>
      <c r="F8" s="133">
        <f t="shared" si="0"/>
        <v>0.82888540031397184</v>
      </c>
      <c r="G8" s="68">
        <v>55</v>
      </c>
      <c r="H8" s="133">
        <f t="shared" si="1"/>
        <v>0.92436974789915971</v>
      </c>
      <c r="I8" s="68">
        <v>58</v>
      </c>
      <c r="J8" s="135">
        <f t="shared" si="2"/>
        <v>1.0926216640502355</v>
      </c>
      <c r="K8" s="68">
        <v>67</v>
      </c>
      <c r="L8" s="135">
        <f t="shared" si="3"/>
        <v>1.2621664050235479</v>
      </c>
      <c r="M8" s="68">
        <v>43</v>
      </c>
      <c r="N8" s="135">
        <f t="shared" si="4"/>
        <v>0.81004709576138156</v>
      </c>
      <c r="O8" s="68">
        <v>41</v>
      </c>
      <c r="P8" s="135">
        <f t="shared" si="5"/>
        <v>0.77237048665620101</v>
      </c>
      <c r="Q8" s="68">
        <v>52</v>
      </c>
      <c r="R8" s="137">
        <f t="shared" si="6"/>
        <v>0.87394957983193278</v>
      </c>
      <c r="S8" s="68">
        <v>54</v>
      </c>
      <c r="T8" s="137">
        <f t="shared" si="7"/>
        <v>0.90756302521008403</v>
      </c>
    </row>
    <row r="9" spans="1:20">
      <c r="A9" s="4" t="s">
        <v>49</v>
      </c>
      <c r="B9" s="4" t="s">
        <v>53</v>
      </c>
      <c r="C9" s="91">
        <v>205.91666666666669</v>
      </c>
      <c r="D9" s="132">
        <v>227.5</v>
      </c>
      <c r="E9" s="68">
        <v>253</v>
      </c>
      <c r="F9" s="133">
        <f t="shared" si="0"/>
        <v>1.2286523674625656</v>
      </c>
      <c r="G9" s="68">
        <v>268</v>
      </c>
      <c r="H9" s="133">
        <f t="shared" si="1"/>
        <v>1.1780219780219781</v>
      </c>
      <c r="I9" s="68">
        <v>207</v>
      </c>
      <c r="J9" s="135">
        <f t="shared" si="2"/>
        <v>1.0052610279239174</v>
      </c>
      <c r="K9" s="68">
        <v>227</v>
      </c>
      <c r="L9" s="135">
        <f t="shared" si="3"/>
        <v>1.1023876972885471</v>
      </c>
      <c r="M9" s="68">
        <v>235</v>
      </c>
      <c r="N9" s="135">
        <f t="shared" si="4"/>
        <v>1.1412383650343989</v>
      </c>
      <c r="O9" s="68">
        <v>239</v>
      </c>
      <c r="P9" s="135">
        <f t="shared" si="5"/>
        <v>1.1606636989073249</v>
      </c>
      <c r="Q9" s="68">
        <v>241</v>
      </c>
      <c r="R9" s="137">
        <f t="shared" si="6"/>
        <v>1.0593406593406594</v>
      </c>
      <c r="S9" s="68">
        <v>267</v>
      </c>
      <c r="T9" s="137">
        <f t="shared" si="7"/>
        <v>1.1736263736263737</v>
      </c>
    </row>
    <row r="10" spans="1:20">
      <c r="A10" s="4" t="s">
        <v>49</v>
      </c>
      <c r="B10" s="4" t="s">
        <v>54</v>
      </c>
      <c r="C10" s="91">
        <v>43.75</v>
      </c>
      <c r="D10" s="132">
        <v>52.5</v>
      </c>
      <c r="E10" s="68">
        <v>30</v>
      </c>
      <c r="F10" s="133">
        <f t="shared" si="0"/>
        <v>0.68571428571428572</v>
      </c>
      <c r="G10" s="68">
        <v>25</v>
      </c>
      <c r="H10" s="133">
        <f t="shared" si="1"/>
        <v>0.47619047619047616</v>
      </c>
      <c r="I10" s="68">
        <v>31</v>
      </c>
      <c r="J10" s="135">
        <f t="shared" si="2"/>
        <v>0.70857142857142852</v>
      </c>
      <c r="K10" s="68">
        <v>34</v>
      </c>
      <c r="L10" s="135">
        <f t="shared" si="3"/>
        <v>0.77714285714285714</v>
      </c>
      <c r="M10" s="68">
        <v>30</v>
      </c>
      <c r="N10" s="135">
        <f t="shared" si="4"/>
        <v>0.68571428571428572</v>
      </c>
      <c r="O10" s="68">
        <v>24</v>
      </c>
      <c r="P10" s="135">
        <f t="shared" si="5"/>
        <v>0.5485714285714286</v>
      </c>
      <c r="Q10" s="68">
        <v>6</v>
      </c>
      <c r="R10" s="137">
        <f t="shared" si="6"/>
        <v>0.11428571428571428</v>
      </c>
      <c r="S10" s="68">
        <v>22</v>
      </c>
      <c r="T10" s="137">
        <f t="shared" si="7"/>
        <v>0.41904761904761906</v>
      </c>
    </row>
    <row r="11" spans="1:20">
      <c r="A11" s="4" t="s">
        <v>40</v>
      </c>
      <c r="B11" s="4" t="s">
        <v>55</v>
      </c>
      <c r="C11" s="91">
        <v>796.25</v>
      </c>
      <c r="D11" s="132">
        <v>828.33333333333326</v>
      </c>
      <c r="E11" s="68">
        <v>740</v>
      </c>
      <c r="F11" s="133">
        <f t="shared" si="0"/>
        <v>0.92935635792778648</v>
      </c>
      <c r="G11" s="68">
        <v>660</v>
      </c>
      <c r="H11" s="133">
        <f t="shared" si="1"/>
        <v>0.79678068410462788</v>
      </c>
      <c r="I11" s="68">
        <v>745</v>
      </c>
      <c r="J11" s="135">
        <f t="shared" si="2"/>
        <v>0.93563579277864994</v>
      </c>
      <c r="K11" s="68">
        <v>845</v>
      </c>
      <c r="L11" s="135">
        <f t="shared" si="3"/>
        <v>1.0612244897959184</v>
      </c>
      <c r="M11" s="68">
        <v>729</v>
      </c>
      <c r="N11" s="135">
        <f t="shared" si="4"/>
        <v>0.91554160125588702</v>
      </c>
      <c r="O11" s="68">
        <v>687</v>
      </c>
      <c r="P11" s="135">
        <f t="shared" si="5"/>
        <v>0.86279434850863423</v>
      </c>
      <c r="Q11" s="68">
        <v>613</v>
      </c>
      <c r="R11" s="137">
        <f t="shared" si="6"/>
        <v>0.74004024144869218</v>
      </c>
      <c r="S11" s="68">
        <v>705</v>
      </c>
      <c r="T11" s="137">
        <f t="shared" si="7"/>
        <v>0.85110663983903423</v>
      </c>
    </row>
    <row r="12" spans="1:20">
      <c r="A12" s="4" t="s">
        <v>49</v>
      </c>
      <c r="B12" s="4" t="s">
        <v>56</v>
      </c>
      <c r="C12" s="91">
        <v>92.75</v>
      </c>
      <c r="D12" s="132">
        <v>80.5</v>
      </c>
      <c r="E12" s="68">
        <v>112</v>
      </c>
      <c r="F12" s="133">
        <f t="shared" si="0"/>
        <v>1.2075471698113207</v>
      </c>
      <c r="G12" s="68">
        <v>91</v>
      </c>
      <c r="H12" s="133">
        <f t="shared" si="1"/>
        <v>1.1304347826086956</v>
      </c>
      <c r="I12" s="68">
        <v>98</v>
      </c>
      <c r="J12" s="135">
        <f t="shared" si="2"/>
        <v>1.0566037735849056</v>
      </c>
      <c r="K12" s="68">
        <v>106</v>
      </c>
      <c r="L12" s="135">
        <f t="shared" si="3"/>
        <v>1.1428571428571428</v>
      </c>
      <c r="M12" s="68">
        <v>112</v>
      </c>
      <c r="N12" s="135">
        <f t="shared" si="4"/>
        <v>1.2075471698113207</v>
      </c>
      <c r="O12" s="68">
        <v>106</v>
      </c>
      <c r="P12" s="135">
        <f t="shared" si="5"/>
        <v>1.1428571428571428</v>
      </c>
      <c r="Q12" s="68">
        <v>79</v>
      </c>
      <c r="R12" s="137">
        <f t="shared" si="6"/>
        <v>0.98136645962732916</v>
      </c>
      <c r="S12" s="68">
        <v>78</v>
      </c>
      <c r="T12" s="137">
        <f t="shared" si="7"/>
        <v>0.96894409937888204</v>
      </c>
    </row>
    <row r="13" spans="1:20">
      <c r="A13" s="4" t="s">
        <v>47</v>
      </c>
      <c r="B13" s="4" t="s">
        <v>58</v>
      </c>
      <c r="C13" s="91">
        <v>203</v>
      </c>
      <c r="D13" s="132">
        <v>249.08333333333334</v>
      </c>
      <c r="E13" s="68">
        <v>176</v>
      </c>
      <c r="F13" s="133">
        <f t="shared" si="0"/>
        <v>0.86699507389162567</v>
      </c>
      <c r="G13" s="68">
        <v>188</v>
      </c>
      <c r="H13" s="133">
        <f t="shared" si="1"/>
        <v>0.75476748076279687</v>
      </c>
      <c r="I13" s="68">
        <v>203</v>
      </c>
      <c r="J13" s="135">
        <f t="shared" si="2"/>
        <v>1</v>
      </c>
      <c r="K13" s="68">
        <v>205</v>
      </c>
      <c r="L13" s="135">
        <f t="shared" si="3"/>
        <v>1.0098522167487685</v>
      </c>
      <c r="M13" s="68">
        <v>167</v>
      </c>
      <c r="N13" s="135">
        <f t="shared" si="4"/>
        <v>0.82266009852216748</v>
      </c>
      <c r="O13" s="68">
        <v>164</v>
      </c>
      <c r="P13" s="135">
        <f t="shared" si="5"/>
        <v>0.80788177339901479</v>
      </c>
      <c r="Q13" s="68">
        <v>174</v>
      </c>
      <c r="R13" s="137">
        <f t="shared" si="6"/>
        <v>0.69856139176982268</v>
      </c>
      <c r="S13" s="68">
        <v>187</v>
      </c>
      <c r="T13" s="137">
        <f t="shared" si="7"/>
        <v>0.75075276012044156</v>
      </c>
    </row>
    <row r="14" spans="1:20">
      <c r="A14" s="4" t="s">
        <v>43</v>
      </c>
      <c r="B14" s="4" t="s">
        <v>59</v>
      </c>
      <c r="C14" s="91">
        <v>342.41666666666663</v>
      </c>
      <c r="D14" s="132">
        <v>343.58333333333337</v>
      </c>
      <c r="E14" s="68">
        <v>256</v>
      </c>
      <c r="F14" s="133">
        <f t="shared" si="0"/>
        <v>0.74762715989291806</v>
      </c>
      <c r="G14" s="68">
        <v>225</v>
      </c>
      <c r="H14" s="133">
        <f t="shared" si="1"/>
        <v>0.65486296386126597</v>
      </c>
      <c r="I14" s="68">
        <v>316</v>
      </c>
      <c r="J14" s="135">
        <f t="shared" si="2"/>
        <v>0.92285227549282078</v>
      </c>
      <c r="K14" s="68">
        <v>330</v>
      </c>
      <c r="L14" s="135">
        <f t="shared" si="3"/>
        <v>0.96373813579946466</v>
      </c>
      <c r="M14" s="68">
        <v>270</v>
      </c>
      <c r="N14" s="135">
        <f t="shared" si="4"/>
        <v>0.78851302019956204</v>
      </c>
      <c r="O14" s="68">
        <v>260</v>
      </c>
      <c r="P14" s="135">
        <f t="shared" si="5"/>
        <v>0.75930883426624496</v>
      </c>
      <c r="Q14" s="68">
        <v>196</v>
      </c>
      <c r="R14" s="137">
        <f t="shared" si="6"/>
        <v>0.57045840407470283</v>
      </c>
      <c r="S14" s="68">
        <v>229</v>
      </c>
      <c r="T14" s="137">
        <f t="shared" si="7"/>
        <v>0.66650497210768855</v>
      </c>
    </row>
    <row r="15" spans="1:20">
      <c r="A15" s="4" t="s">
        <v>43</v>
      </c>
      <c r="B15" s="4" t="s">
        <v>60</v>
      </c>
      <c r="C15" s="91">
        <v>119</v>
      </c>
      <c r="D15" s="132">
        <v>116.66666666666667</v>
      </c>
      <c r="E15" s="68">
        <v>107</v>
      </c>
      <c r="F15" s="133">
        <f t="shared" si="0"/>
        <v>0.89915966386554624</v>
      </c>
      <c r="G15" s="68">
        <v>90</v>
      </c>
      <c r="H15" s="133">
        <f t="shared" si="1"/>
        <v>0.77142857142857135</v>
      </c>
      <c r="I15" s="68">
        <v>127</v>
      </c>
      <c r="J15" s="135">
        <f t="shared" si="2"/>
        <v>1.0672268907563025</v>
      </c>
      <c r="K15" s="68">
        <v>122</v>
      </c>
      <c r="L15" s="135">
        <f t="shared" si="3"/>
        <v>1.0252100840336134</v>
      </c>
      <c r="M15" s="68">
        <v>116</v>
      </c>
      <c r="N15" s="135">
        <f t="shared" si="4"/>
        <v>0.97478991596638653</v>
      </c>
      <c r="O15" s="68">
        <v>112</v>
      </c>
      <c r="P15" s="135">
        <f t="shared" si="5"/>
        <v>0.94117647058823528</v>
      </c>
      <c r="Q15" s="68">
        <v>69</v>
      </c>
      <c r="R15" s="137">
        <f t="shared" si="6"/>
        <v>0.59142857142857141</v>
      </c>
      <c r="S15" s="68">
        <v>95</v>
      </c>
      <c r="T15" s="137">
        <f t="shared" si="7"/>
        <v>0.81428571428571428</v>
      </c>
    </row>
    <row r="16" spans="1:20">
      <c r="A16" s="4" t="s">
        <v>49</v>
      </c>
      <c r="B16" s="4" t="s">
        <v>61</v>
      </c>
      <c r="C16" s="91">
        <v>46.666666666666671</v>
      </c>
      <c r="D16" s="132">
        <v>85.166666666666657</v>
      </c>
      <c r="E16" s="68">
        <v>49</v>
      </c>
      <c r="F16" s="133">
        <f t="shared" si="0"/>
        <v>1.0499999999999998</v>
      </c>
      <c r="G16" s="68">
        <v>46</v>
      </c>
      <c r="H16" s="133">
        <f t="shared" si="1"/>
        <v>0.54011741682974568</v>
      </c>
      <c r="I16" s="68">
        <v>56</v>
      </c>
      <c r="J16" s="135">
        <f t="shared" si="2"/>
        <v>1.2</v>
      </c>
      <c r="K16" s="68">
        <v>66</v>
      </c>
      <c r="L16" s="135">
        <f t="shared" si="3"/>
        <v>1.4142857142857141</v>
      </c>
      <c r="M16" s="68">
        <v>57</v>
      </c>
      <c r="N16" s="135">
        <f t="shared" si="4"/>
        <v>1.2214285714285713</v>
      </c>
      <c r="O16" s="68">
        <v>48</v>
      </c>
      <c r="P16" s="135">
        <f t="shared" si="5"/>
        <v>1.0285714285714285</v>
      </c>
      <c r="Q16" s="68">
        <v>42</v>
      </c>
      <c r="R16" s="137">
        <f t="shared" si="6"/>
        <v>0.49315068493150688</v>
      </c>
      <c r="S16" s="68">
        <v>45</v>
      </c>
      <c r="T16" s="137">
        <f t="shared" si="7"/>
        <v>0.52837573385518599</v>
      </c>
    </row>
    <row r="17" spans="1:20">
      <c r="A17" s="4" t="s">
        <v>40</v>
      </c>
      <c r="B17" s="4" t="s">
        <v>62</v>
      </c>
      <c r="C17" s="91">
        <v>121.91666666666667</v>
      </c>
      <c r="D17" s="132">
        <v>98.583333333333343</v>
      </c>
      <c r="E17" s="68">
        <v>132</v>
      </c>
      <c r="F17" s="133">
        <f t="shared" si="0"/>
        <v>1.0827067669172932</v>
      </c>
      <c r="G17" s="68">
        <v>106</v>
      </c>
      <c r="H17" s="133">
        <f t="shared" si="1"/>
        <v>1.0752324598478444</v>
      </c>
      <c r="I17" s="68">
        <v>129</v>
      </c>
      <c r="J17" s="135">
        <f t="shared" si="2"/>
        <v>1.0580997949419002</v>
      </c>
      <c r="K17" s="68">
        <v>137</v>
      </c>
      <c r="L17" s="135">
        <f t="shared" si="3"/>
        <v>1.1237183868762817</v>
      </c>
      <c r="M17" s="68">
        <v>133</v>
      </c>
      <c r="N17" s="135">
        <f t="shared" si="4"/>
        <v>1.0909090909090908</v>
      </c>
      <c r="O17" s="68">
        <v>130</v>
      </c>
      <c r="P17" s="135">
        <f t="shared" si="5"/>
        <v>1.0663021189336979</v>
      </c>
      <c r="Q17" s="68">
        <v>108</v>
      </c>
      <c r="R17" s="137">
        <f t="shared" si="6"/>
        <v>1.0955198647506339</v>
      </c>
      <c r="S17" s="68">
        <v>109</v>
      </c>
      <c r="T17" s="137">
        <f t="shared" si="7"/>
        <v>1.1056635672020287</v>
      </c>
    </row>
    <row r="18" spans="1:20">
      <c r="A18" s="4" t="s">
        <v>49</v>
      </c>
      <c r="B18" s="4" t="s">
        <v>63</v>
      </c>
      <c r="C18" s="91">
        <v>1404.6666666666665</v>
      </c>
      <c r="D18" s="132">
        <v>1409.9166666666665</v>
      </c>
      <c r="E18" s="68">
        <v>1109</v>
      </c>
      <c r="F18" s="133">
        <f t="shared" si="0"/>
        <v>0.78951115329852883</v>
      </c>
      <c r="G18" s="68">
        <v>917</v>
      </c>
      <c r="H18" s="133">
        <f t="shared" si="1"/>
        <v>0.65039304923458841</v>
      </c>
      <c r="I18" s="68">
        <v>1218</v>
      </c>
      <c r="J18" s="135">
        <f t="shared" si="2"/>
        <v>0.86710963455149515</v>
      </c>
      <c r="K18" s="68">
        <v>1280</v>
      </c>
      <c r="L18" s="135">
        <f t="shared" si="3"/>
        <v>0.91124822021831997</v>
      </c>
      <c r="M18" s="68">
        <v>1168</v>
      </c>
      <c r="N18" s="135">
        <f t="shared" si="4"/>
        <v>0.83151400094921701</v>
      </c>
      <c r="O18" s="68">
        <v>1082</v>
      </c>
      <c r="P18" s="135">
        <f t="shared" si="5"/>
        <v>0.77028951115329858</v>
      </c>
      <c r="Q18" s="68">
        <v>843</v>
      </c>
      <c r="R18" s="137">
        <f t="shared" si="6"/>
        <v>0.59790767775873288</v>
      </c>
      <c r="S18" s="68">
        <v>1044</v>
      </c>
      <c r="T18" s="137">
        <f t="shared" si="7"/>
        <v>0.74046929487558377</v>
      </c>
    </row>
    <row r="19" spans="1:20">
      <c r="A19" s="4" t="s">
        <v>40</v>
      </c>
      <c r="B19" s="4" t="s">
        <v>64</v>
      </c>
      <c r="C19" s="91">
        <v>2780.75</v>
      </c>
      <c r="D19" s="132">
        <v>2919.583333333333</v>
      </c>
      <c r="E19" s="68">
        <v>2167</v>
      </c>
      <c r="F19" s="133">
        <f t="shared" si="0"/>
        <v>0.77928616380472893</v>
      </c>
      <c r="G19" s="68">
        <v>2323</v>
      </c>
      <c r="H19" s="133">
        <f t="shared" si="1"/>
        <v>0.7956614813757672</v>
      </c>
      <c r="I19" s="68">
        <v>2594</v>
      </c>
      <c r="J19" s="135">
        <f t="shared" si="2"/>
        <v>0.93284185921064466</v>
      </c>
      <c r="K19" s="68">
        <v>2610</v>
      </c>
      <c r="L19" s="135">
        <f t="shared" si="3"/>
        <v>0.93859570259821989</v>
      </c>
      <c r="M19" s="68">
        <v>2350</v>
      </c>
      <c r="N19" s="135">
        <f t="shared" si="4"/>
        <v>0.8450957475501214</v>
      </c>
      <c r="O19" s="68">
        <v>2156</v>
      </c>
      <c r="P19" s="135">
        <f t="shared" si="5"/>
        <v>0.77533039647577096</v>
      </c>
      <c r="Q19" s="68">
        <v>2130</v>
      </c>
      <c r="R19" s="137">
        <f t="shared" si="6"/>
        <v>0.72955615812758678</v>
      </c>
      <c r="S19" s="68">
        <v>2529</v>
      </c>
      <c r="T19" s="137">
        <f t="shared" si="7"/>
        <v>0.86621949479092342</v>
      </c>
    </row>
    <row r="20" spans="1:20">
      <c r="A20" s="4" t="s">
        <v>49</v>
      </c>
      <c r="B20" s="4" t="s">
        <v>65</v>
      </c>
      <c r="C20" s="91">
        <v>245</v>
      </c>
      <c r="D20" s="132">
        <v>232.75</v>
      </c>
      <c r="E20" s="68">
        <v>216</v>
      </c>
      <c r="F20" s="133">
        <f t="shared" si="0"/>
        <v>0.88163265306122451</v>
      </c>
      <c r="G20" s="68">
        <v>217</v>
      </c>
      <c r="H20" s="133">
        <f t="shared" si="1"/>
        <v>0.93233082706766912</v>
      </c>
      <c r="I20" s="68">
        <v>237</v>
      </c>
      <c r="J20" s="135">
        <f t="shared" si="2"/>
        <v>0.96734693877551026</v>
      </c>
      <c r="K20" s="68">
        <v>244</v>
      </c>
      <c r="L20" s="135">
        <f t="shared" si="3"/>
        <v>0.99591836734693873</v>
      </c>
      <c r="M20" s="68">
        <v>221</v>
      </c>
      <c r="N20" s="135">
        <f t="shared" si="4"/>
        <v>0.90204081632653066</v>
      </c>
      <c r="O20" s="68">
        <v>218</v>
      </c>
      <c r="P20" s="135">
        <f t="shared" si="5"/>
        <v>0.88979591836734695</v>
      </c>
      <c r="Q20" s="68">
        <v>193</v>
      </c>
      <c r="R20" s="137">
        <f t="shared" si="6"/>
        <v>0.8292158968850698</v>
      </c>
      <c r="S20" s="68">
        <v>217</v>
      </c>
      <c r="T20" s="137">
        <f t="shared" si="7"/>
        <v>0.93233082706766912</v>
      </c>
    </row>
    <row r="21" spans="1:20">
      <c r="A21" s="4" t="s">
        <v>47</v>
      </c>
      <c r="B21" s="4" t="s">
        <v>66</v>
      </c>
      <c r="C21" s="91">
        <v>876.75</v>
      </c>
      <c r="D21" s="132">
        <v>910.58333333333337</v>
      </c>
      <c r="E21" s="68">
        <v>699</v>
      </c>
      <c r="F21" s="133">
        <f t="shared" si="0"/>
        <v>0.79726261762189909</v>
      </c>
      <c r="G21" s="68">
        <v>558</v>
      </c>
      <c r="H21" s="133">
        <f t="shared" si="1"/>
        <v>0.61279399652237576</v>
      </c>
      <c r="I21" s="68">
        <v>816</v>
      </c>
      <c r="J21" s="135">
        <f t="shared" si="2"/>
        <v>0.93071000855431996</v>
      </c>
      <c r="K21" s="68">
        <v>804</v>
      </c>
      <c r="L21" s="135">
        <f t="shared" si="3"/>
        <v>0.91702309666381521</v>
      </c>
      <c r="M21" s="68">
        <v>735</v>
      </c>
      <c r="N21" s="135">
        <f t="shared" si="4"/>
        <v>0.83832335329341312</v>
      </c>
      <c r="O21" s="68">
        <v>647</v>
      </c>
      <c r="P21" s="135">
        <f t="shared" si="5"/>
        <v>0.73795266609637866</v>
      </c>
      <c r="Q21" s="68">
        <v>548</v>
      </c>
      <c r="R21" s="137">
        <f t="shared" si="6"/>
        <v>0.60181202525853383</v>
      </c>
      <c r="S21" s="68">
        <v>580</v>
      </c>
      <c r="T21" s="137">
        <f t="shared" si="7"/>
        <v>0.6369543333028278</v>
      </c>
    </row>
    <row r="22" spans="1:20">
      <c r="A22" s="4" t="s">
        <v>43</v>
      </c>
      <c r="B22" s="4" t="s">
        <v>67</v>
      </c>
      <c r="C22" s="91">
        <v>208.25</v>
      </c>
      <c r="D22" s="132">
        <v>228.08333333333334</v>
      </c>
      <c r="E22" s="68">
        <v>224</v>
      </c>
      <c r="F22" s="133">
        <f t="shared" si="0"/>
        <v>1.0756302521008403</v>
      </c>
      <c r="G22" s="68">
        <v>216</v>
      </c>
      <c r="H22" s="133">
        <f t="shared" si="1"/>
        <v>0.94702228717573977</v>
      </c>
      <c r="I22" s="68">
        <v>227</v>
      </c>
      <c r="J22" s="135">
        <f t="shared" si="2"/>
        <v>1.0900360144057624</v>
      </c>
      <c r="K22" s="68">
        <v>248</v>
      </c>
      <c r="L22" s="135">
        <f t="shared" si="3"/>
        <v>1.190876350540216</v>
      </c>
      <c r="M22" s="68">
        <v>223</v>
      </c>
      <c r="N22" s="135">
        <f t="shared" si="4"/>
        <v>1.0708283313325331</v>
      </c>
      <c r="O22" s="68">
        <v>214</v>
      </c>
      <c r="P22" s="135">
        <f t="shared" si="5"/>
        <v>1.0276110444177671</v>
      </c>
      <c r="Q22" s="68">
        <v>182</v>
      </c>
      <c r="R22" s="137">
        <f t="shared" si="6"/>
        <v>0.79795396419437337</v>
      </c>
      <c r="S22" s="68">
        <v>212</v>
      </c>
      <c r="T22" s="137">
        <f t="shared" si="7"/>
        <v>0.92948483741322607</v>
      </c>
    </row>
    <row r="23" spans="1:20">
      <c r="A23" s="4" t="s">
        <v>40</v>
      </c>
      <c r="B23" s="4" t="s">
        <v>68</v>
      </c>
      <c r="C23" s="91">
        <v>101.5</v>
      </c>
      <c r="D23" s="132">
        <v>84</v>
      </c>
      <c r="E23" s="68">
        <v>92</v>
      </c>
      <c r="F23" s="133">
        <f t="shared" si="0"/>
        <v>0.90640394088669951</v>
      </c>
      <c r="G23" s="68">
        <v>62</v>
      </c>
      <c r="H23" s="133">
        <f t="shared" si="1"/>
        <v>0.73809523809523814</v>
      </c>
      <c r="I23" s="68">
        <v>87</v>
      </c>
      <c r="J23" s="135">
        <f t="shared" si="2"/>
        <v>0.8571428571428571</v>
      </c>
      <c r="K23" s="68">
        <v>88</v>
      </c>
      <c r="L23" s="135">
        <f t="shared" si="3"/>
        <v>0.86699507389162567</v>
      </c>
      <c r="M23" s="68">
        <v>88</v>
      </c>
      <c r="N23" s="135">
        <f t="shared" si="4"/>
        <v>0.86699507389162567</v>
      </c>
      <c r="O23" s="68">
        <v>85</v>
      </c>
      <c r="P23" s="135">
        <f t="shared" si="5"/>
        <v>0.83743842364532017</v>
      </c>
      <c r="Q23" s="68">
        <v>62</v>
      </c>
      <c r="R23" s="137">
        <f t="shared" si="6"/>
        <v>0.73809523809523814</v>
      </c>
      <c r="S23" s="68">
        <v>54</v>
      </c>
      <c r="T23" s="137">
        <f t="shared" si="7"/>
        <v>0.6428571428571429</v>
      </c>
    </row>
    <row r="24" spans="1:20">
      <c r="A24" s="4" t="s">
        <v>49</v>
      </c>
      <c r="B24" s="4" t="s">
        <v>69</v>
      </c>
      <c r="C24" s="91">
        <v>33.833333333333329</v>
      </c>
      <c r="D24" s="132">
        <v>39.666666666666671</v>
      </c>
      <c r="E24" s="68">
        <v>30</v>
      </c>
      <c r="F24" s="133">
        <f t="shared" si="0"/>
        <v>0.8866995073891627</v>
      </c>
      <c r="G24" s="68">
        <v>26</v>
      </c>
      <c r="H24" s="133">
        <f t="shared" si="1"/>
        <v>0.65546218487394947</v>
      </c>
      <c r="I24" s="68">
        <v>33</v>
      </c>
      <c r="J24" s="135">
        <f t="shared" si="2"/>
        <v>0.97536945812807896</v>
      </c>
      <c r="K24" s="68">
        <v>34</v>
      </c>
      <c r="L24" s="135">
        <f t="shared" si="3"/>
        <v>1.0049261083743843</v>
      </c>
      <c r="M24" s="68">
        <v>31</v>
      </c>
      <c r="N24" s="135">
        <f t="shared" si="4"/>
        <v>0.91625615763546808</v>
      </c>
      <c r="O24" s="68">
        <v>31</v>
      </c>
      <c r="P24" s="135">
        <f t="shared" si="5"/>
        <v>0.91625615763546808</v>
      </c>
      <c r="Q24" s="68">
        <v>27</v>
      </c>
      <c r="R24" s="137">
        <f t="shared" si="6"/>
        <v>0.68067226890756294</v>
      </c>
      <c r="S24" s="68">
        <v>28</v>
      </c>
      <c r="T24" s="137">
        <f t="shared" si="7"/>
        <v>0.70588235294117641</v>
      </c>
    </row>
    <row r="25" spans="1:20">
      <c r="A25" s="4" t="s">
        <v>40</v>
      </c>
      <c r="B25" s="4" t="s">
        <v>70</v>
      </c>
      <c r="C25" s="91">
        <v>249.66666666666666</v>
      </c>
      <c r="D25" s="132">
        <v>239.75</v>
      </c>
      <c r="E25" s="68">
        <v>219</v>
      </c>
      <c r="F25" s="133">
        <f t="shared" si="0"/>
        <v>0.87716955941255015</v>
      </c>
      <c r="G25" s="68">
        <v>182</v>
      </c>
      <c r="H25" s="133">
        <f t="shared" si="1"/>
        <v>0.75912408759124084</v>
      </c>
      <c r="I25" s="68">
        <v>245</v>
      </c>
      <c r="J25" s="135">
        <f t="shared" si="2"/>
        <v>0.98130841121495327</v>
      </c>
      <c r="K25" s="68">
        <v>240</v>
      </c>
      <c r="L25" s="135">
        <f t="shared" si="3"/>
        <v>0.96128170894526044</v>
      </c>
      <c r="M25" s="68">
        <v>224</v>
      </c>
      <c r="N25" s="135">
        <f t="shared" si="4"/>
        <v>0.89719626168224298</v>
      </c>
      <c r="O25" s="68">
        <v>219</v>
      </c>
      <c r="P25" s="135">
        <f t="shared" si="5"/>
        <v>0.87716955941255015</v>
      </c>
      <c r="Q25" s="68">
        <v>164</v>
      </c>
      <c r="R25" s="137">
        <f t="shared" si="6"/>
        <v>0.68404588112617315</v>
      </c>
      <c r="S25" s="68">
        <v>202</v>
      </c>
      <c r="T25" s="137">
        <f t="shared" si="7"/>
        <v>0.84254431699687171</v>
      </c>
    </row>
    <row r="26" spans="1:20">
      <c r="A26" s="4" t="s">
        <v>49</v>
      </c>
      <c r="B26" s="4" t="s">
        <v>71</v>
      </c>
      <c r="C26" s="91">
        <v>54.833333333333329</v>
      </c>
      <c r="D26" s="132">
        <v>53.666666666666671</v>
      </c>
      <c r="E26" s="68">
        <v>59</v>
      </c>
      <c r="F26" s="133">
        <f t="shared" si="0"/>
        <v>1.0759878419452888</v>
      </c>
      <c r="G26" s="68">
        <v>24</v>
      </c>
      <c r="H26" s="133">
        <f t="shared" si="1"/>
        <v>0.44720496894409933</v>
      </c>
      <c r="I26" s="68">
        <v>65</v>
      </c>
      <c r="J26" s="135">
        <f t="shared" si="2"/>
        <v>1.1854103343465046</v>
      </c>
      <c r="K26" s="68">
        <v>68</v>
      </c>
      <c r="L26" s="135">
        <f t="shared" si="3"/>
        <v>1.2401215805471126</v>
      </c>
      <c r="M26" s="68">
        <v>62</v>
      </c>
      <c r="N26" s="135">
        <f t="shared" si="4"/>
        <v>1.1306990881458967</v>
      </c>
      <c r="O26" s="68">
        <v>57</v>
      </c>
      <c r="P26" s="135">
        <f t="shared" si="5"/>
        <v>1.0395136778115504</v>
      </c>
      <c r="Q26" s="68">
        <v>29</v>
      </c>
      <c r="R26" s="137">
        <f t="shared" si="6"/>
        <v>0.54037267080745333</v>
      </c>
      <c r="S26" s="68">
        <v>26</v>
      </c>
      <c r="T26" s="137">
        <f t="shared" si="7"/>
        <v>0.48447204968944096</v>
      </c>
    </row>
    <row r="27" spans="1:20">
      <c r="A27" s="4" t="s">
        <v>43</v>
      </c>
      <c r="B27" s="4" t="s">
        <v>72</v>
      </c>
      <c r="C27" s="91">
        <v>152.83333333333331</v>
      </c>
      <c r="D27" s="132">
        <v>165.08333333333331</v>
      </c>
      <c r="E27" s="68">
        <v>148</v>
      </c>
      <c r="F27" s="133">
        <f t="shared" si="0"/>
        <v>0.96837513631406769</v>
      </c>
      <c r="G27" s="68">
        <v>110</v>
      </c>
      <c r="H27" s="133">
        <f t="shared" si="1"/>
        <v>0.66633013629480065</v>
      </c>
      <c r="I27" s="68">
        <v>156</v>
      </c>
      <c r="J27" s="135">
        <f t="shared" si="2"/>
        <v>1.0207197382769904</v>
      </c>
      <c r="K27" s="68">
        <v>159</v>
      </c>
      <c r="L27" s="135">
        <f t="shared" si="3"/>
        <v>1.0403489640130863</v>
      </c>
      <c r="M27" s="68">
        <v>168</v>
      </c>
      <c r="N27" s="135">
        <f t="shared" si="4"/>
        <v>1.0992366412213741</v>
      </c>
      <c r="O27" s="68">
        <v>156</v>
      </c>
      <c r="P27" s="135">
        <f t="shared" si="5"/>
        <v>1.0207197382769904</v>
      </c>
      <c r="Q27" s="68">
        <v>112</v>
      </c>
      <c r="R27" s="137">
        <f t="shared" si="6"/>
        <v>0.67844522968197885</v>
      </c>
      <c r="S27" s="68">
        <v>110</v>
      </c>
      <c r="T27" s="137">
        <f t="shared" si="7"/>
        <v>0.66633013629480065</v>
      </c>
    </row>
    <row r="28" spans="1:20">
      <c r="A28" s="4" t="s">
        <v>40</v>
      </c>
      <c r="B28" s="4" t="s">
        <v>73</v>
      </c>
      <c r="C28" s="91">
        <v>130.66666666666669</v>
      </c>
      <c r="D28" s="132">
        <v>127.16666666666667</v>
      </c>
      <c r="E28" s="68">
        <v>129</v>
      </c>
      <c r="F28" s="133">
        <f t="shared" si="0"/>
        <v>0.98724489795918358</v>
      </c>
      <c r="G28" s="68">
        <v>82</v>
      </c>
      <c r="H28" s="133">
        <f t="shared" si="1"/>
        <v>0.64482306684141544</v>
      </c>
      <c r="I28" s="68">
        <v>133</v>
      </c>
      <c r="J28" s="135">
        <f t="shared" si="2"/>
        <v>1.0178571428571428</v>
      </c>
      <c r="K28" s="68">
        <v>143</v>
      </c>
      <c r="L28" s="135">
        <f t="shared" si="3"/>
        <v>1.0943877551020407</v>
      </c>
      <c r="M28" s="68">
        <v>133</v>
      </c>
      <c r="N28" s="135">
        <f t="shared" si="4"/>
        <v>1.0178571428571428</v>
      </c>
      <c r="O28" s="68">
        <v>125</v>
      </c>
      <c r="P28" s="135">
        <f t="shared" si="5"/>
        <v>0.95663265306122436</v>
      </c>
      <c r="Q28" s="68">
        <v>82</v>
      </c>
      <c r="R28" s="137">
        <f t="shared" si="6"/>
        <v>0.64482306684141544</v>
      </c>
      <c r="S28" s="68">
        <v>96</v>
      </c>
      <c r="T28" s="137">
        <f t="shared" si="7"/>
        <v>0.7549148099606815</v>
      </c>
    </row>
    <row r="29" spans="1:20">
      <c r="A29" s="4" t="s">
        <v>47</v>
      </c>
      <c r="B29" s="4" t="s">
        <v>74</v>
      </c>
      <c r="C29" s="91">
        <v>68.25</v>
      </c>
      <c r="D29" s="132">
        <v>82.833333333333343</v>
      </c>
      <c r="E29" s="68">
        <v>52</v>
      </c>
      <c r="F29" s="133">
        <f t="shared" si="0"/>
        <v>0.76190476190476186</v>
      </c>
      <c r="G29" s="68">
        <v>79</v>
      </c>
      <c r="H29" s="133">
        <f t="shared" si="1"/>
        <v>0.95372233400402406</v>
      </c>
      <c r="I29" s="68">
        <v>73</v>
      </c>
      <c r="J29" s="135">
        <f t="shared" si="2"/>
        <v>1.0695970695970696</v>
      </c>
      <c r="K29" s="68">
        <v>76</v>
      </c>
      <c r="L29" s="135">
        <f t="shared" si="3"/>
        <v>1.1135531135531136</v>
      </c>
      <c r="M29" s="68">
        <v>55</v>
      </c>
      <c r="N29" s="135">
        <f t="shared" si="4"/>
        <v>0.80586080586080588</v>
      </c>
      <c r="O29" s="68">
        <v>45</v>
      </c>
      <c r="P29" s="135">
        <f t="shared" si="5"/>
        <v>0.65934065934065933</v>
      </c>
      <c r="Q29" s="68">
        <v>77</v>
      </c>
      <c r="R29" s="137">
        <f t="shared" si="6"/>
        <v>0.92957746478873227</v>
      </c>
      <c r="S29" s="68">
        <v>84</v>
      </c>
      <c r="T29" s="137">
        <f t="shared" si="7"/>
        <v>1.0140845070422535</v>
      </c>
    </row>
    <row r="30" spans="1:20">
      <c r="A30" s="4" t="s">
        <v>49</v>
      </c>
      <c r="B30" s="4" t="s">
        <v>75</v>
      </c>
      <c r="C30" s="91">
        <v>233.33333333333334</v>
      </c>
      <c r="D30" s="132">
        <v>237.41666666666666</v>
      </c>
      <c r="E30" s="68">
        <v>171</v>
      </c>
      <c r="F30" s="133">
        <f t="shared" si="0"/>
        <v>0.73285714285714287</v>
      </c>
      <c r="G30" s="68">
        <v>188</v>
      </c>
      <c r="H30" s="133">
        <f t="shared" si="1"/>
        <v>0.79185679185679192</v>
      </c>
      <c r="I30" s="68">
        <v>212</v>
      </c>
      <c r="J30" s="135">
        <f t="shared" si="2"/>
        <v>0.90857142857142859</v>
      </c>
      <c r="K30" s="68">
        <v>211</v>
      </c>
      <c r="L30" s="135">
        <f t="shared" si="3"/>
        <v>0.90428571428571425</v>
      </c>
      <c r="M30" s="68">
        <v>185</v>
      </c>
      <c r="N30" s="135">
        <f t="shared" si="4"/>
        <v>0.79285714285714282</v>
      </c>
      <c r="O30" s="68">
        <v>172</v>
      </c>
      <c r="P30" s="135">
        <f t="shared" si="5"/>
        <v>0.7371428571428571</v>
      </c>
      <c r="Q30" s="68">
        <v>173</v>
      </c>
      <c r="R30" s="137">
        <f t="shared" si="6"/>
        <v>0.72867672867672872</v>
      </c>
      <c r="S30" s="68">
        <v>181</v>
      </c>
      <c r="T30" s="137">
        <f t="shared" si="7"/>
        <v>0.76237276237276241</v>
      </c>
    </row>
    <row r="31" spans="1:20">
      <c r="A31" s="4" t="s">
        <v>40</v>
      </c>
      <c r="B31" s="4" t="s">
        <v>76</v>
      </c>
      <c r="C31" s="91">
        <v>998.66666666666663</v>
      </c>
      <c r="D31" s="132">
        <v>908.25</v>
      </c>
      <c r="E31" s="68">
        <v>681</v>
      </c>
      <c r="F31" s="133">
        <f t="shared" si="0"/>
        <v>0.68190921228304413</v>
      </c>
      <c r="G31" s="68">
        <v>611</v>
      </c>
      <c r="H31" s="133">
        <f t="shared" si="1"/>
        <v>0.67272226809799063</v>
      </c>
      <c r="I31" s="68">
        <v>893</v>
      </c>
      <c r="J31" s="135">
        <f t="shared" si="2"/>
        <v>0.89419225634178912</v>
      </c>
      <c r="K31" s="68">
        <v>940</v>
      </c>
      <c r="L31" s="135">
        <f t="shared" si="3"/>
        <v>0.9412550066755675</v>
      </c>
      <c r="M31" s="68">
        <v>819</v>
      </c>
      <c r="N31" s="135">
        <f t="shared" si="4"/>
        <v>0.8200934579439253</v>
      </c>
      <c r="O31" s="68">
        <v>754</v>
      </c>
      <c r="P31" s="135">
        <f t="shared" si="5"/>
        <v>0.75500667556742329</v>
      </c>
      <c r="Q31" s="68">
        <v>537</v>
      </c>
      <c r="R31" s="137">
        <f t="shared" si="6"/>
        <v>0.59124690338563168</v>
      </c>
      <c r="S31" s="68">
        <v>716</v>
      </c>
      <c r="T31" s="137">
        <f t="shared" si="7"/>
        <v>0.78832920451417565</v>
      </c>
    </row>
    <row r="32" spans="1:20">
      <c r="A32" s="4" t="s">
        <v>40</v>
      </c>
      <c r="B32" s="4" t="s">
        <v>77</v>
      </c>
      <c r="C32" s="91">
        <v>221.66666666666669</v>
      </c>
      <c r="D32" s="132">
        <v>206.5</v>
      </c>
      <c r="E32" s="68">
        <v>212</v>
      </c>
      <c r="F32" s="133">
        <f t="shared" si="0"/>
        <v>0.9563909774436089</v>
      </c>
      <c r="G32" s="68">
        <v>203</v>
      </c>
      <c r="H32" s="133">
        <f t="shared" si="1"/>
        <v>0.98305084745762716</v>
      </c>
      <c r="I32" s="68">
        <v>222</v>
      </c>
      <c r="J32" s="135">
        <f t="shared" si="2"/>
        <v>1.0015037593984961</v>
      </c>
      <c r="K32" s="68">
        <v>231</v>
      </c>
      <c r="L32" s="135">
        <f t="shared" si="3"/>
        <v>1.0421052631578946</v>
      </c>
      <c r="M32" s="68">
        <v>192</v>
      </c>
      <c r="N32" s="135">
        <f t="shared" si="4"/>
        <v>0.86616541353383447</v>
      </c>
      <c r="O32" s="68">
        <v>195</v>
      </c>
      <c r="P32" s="135">
        <f t="shared" si="5"/>
        <v>0.87969924812030065</v>
      </c>
      <c r="Q32" s="68">
        <v>135</v>
      </c>
      <c r="R32" s="137">
        <f t="shared" si="6"/>
        <v>0.65375302663438262</v>
      </c>
      <c r="S32" s="68">
        <v>177</v>
      </c>
      <c r="T32" s="137">
        <f t="shared" si="7"/>
        <v>0.8571428571428571</v>
      </c>
    </row>
    <row r="33" spans="1:20">
      <c r="A33" s="4" t="s">
        <v>40</v>
      </c>
      <c r="B33" s="4" t="s">
        <v>78</v>
      </c>
      <c r="C33" s="91">
        <v>91.583333333333343</v>
      </c>
      <c r="D33" s="132">
        <v>93.333333333333343</v>
      </c>
      <c r="E33" s="68">
        <v>82</v>
      </c>
      <c r="F33" s="133">
        <f t="shared" si="0"/>
        <v>0.89535941765241123</v>
      </c>
      <c r="G33" s="68">
        <v>67</v>
      </c>
      <c r="H33" s="133">
        <f t="shared" si="1"/>
        <v>0.71785714285714275</v>
      </c>
      <c r="I33" s="68">
        <v>67</v>
      </c>
      <c r="J33" s="135">
        <f t="shared" si="2"/>
        <v>0.73157415832575057</v>
      </c>
      <c r="K33" s="68">
        <v>71</v>
      </c>
      <c r="L33" s="135">
        <f t="shared" si="3"/>
        <v>0.77525022747952677</v>
      </c>
      <c r="M33" s="68">
        <v>75</v>
      </c>
      <c r="N33" s="135">
        <f t="shared" si="4"/>
        <v>0.81892629663330296</v>
      </c>
      <c r="O33" s="68">
        <v>73</v>
      </c>
      <c r="P33" s="135">
        <f t="shared" si="5"/>
        <v>0.79708826205641481</v>
      </c>
      <c r="Q33" s="68">
        <v>61</v>
      </c>
      <c r="R33" s="137">
        <f t="shared" si="6"/>
        <v>0.65357142857142847</v>
      </c>
      <c r="S33" s="68">
        <v>60</v>
      </c>
      <c r="T33" s="137">
        <f t="shared" si="7"/>
        <v>0.64285714285714279</v>
      </c>
    </row>
    <row r="34" spans="1:20">
      <c r="A34" s="4" t="s">
        <v>49</v>
      </c>
      <c r="B34" s="4" t="s">
        <v>79</v>
      </c>
      <c r="C34" s="91">
        <v>86.916666666666657</v>
      </c>
      <c r="D34" s="132">
        <v>86.333333333333343</v>
      </c>
      <c r="E34" s="68">
        <v>93</v>
      </c>
      <c r="F34" s="133">
        <f t="shared" si="0"/>
        <v>1.0699904122722916</v>
      </c>
      <c r="G34" s="68">
        <v>77</v>
      </c>
      <c r="H34" s="133">
        <f t="shared" si="1"/>
        <v>0.89189189189189177</v>
      </c>
      <c r="I34" s="68">
        <v>97</v>
      </c>
      <c r="J34" s="135">
        <f t="shared" si="2"/>
        <v>1.1160115052732504</v>
      </c>
      <c r="K34" s="68">
        <v>101</v>
      </c>
      <c r="L34" s="135">
        <f t="shared" si="3"/>
        <v>1.1620325982742092</v>
      </c>
      <c r="M34" s="68">
        <v>101</v>
      </c>
      <c r="N34" s="135">
        <f t="shared" si="4"/>
        <v>1.1620325982742092</v>
      </c>
      <c r="O34" s="68">
        <v>98</v>
      </c>
      <c r="P34" s="135">
        <f t="shared" si="5"/>
        <v>1.1275167785234901</v>
      </c>
      <c r="Q34" s="68">
        <v>68</v>
      </c>
      <c r="R34" s="137">
        <f t="shared" si="6"/>
        <v>0.78764478764478751</v>
      </c>
      <c r="S34" s="68">
        <v>79</v>
      </c>
      <c r="T34" s="137">
        <f t="shared" si="7"/>
        <v>0.91505791505791501</v>
      </c>
    </row>
    <row r="35" spans="1:20">
      <c r="A35" s="4" t="s">
        <v>49</v>
      </c>
      <c r="B35" s="4" t="s">
        <v>80</v>
      </c>
      <c r="C35" s="91">
        <v>70.583333333333343</v>
      </c>
      <c r="D35" s="132">
        <v>91</v>
      </c>
      <c r="E35" s="68">
        <v>76</v>
      </c>
      <c r="F35" s="133">
        <f t="shared" ref="F35:F66" si="8">E35/C35</f>
        <v>1.0767414403778039</v>
      </c>
      <c r="G35" s="68">
        <v>69</v>
      </c>
      <c r="H35" s="133">
        <f t="shared" ref="H35:H66" si="9">G35/D35</f>
        <v>0.75824175824175821</v>
      </c>
      <c r="I35" s="68">
        <v>73</v>
      </c>
      <c r="J35" s="135">
        <f t="shared" ref="J35:J66" si="10">I35/C35</f>
        <v>1.0342384887839431</v>
      </c>
      <c r="K35" s="68">
        <v>72</v>
      </c>
      <c r="L35" s="135">
        <f t="shared" ref="L35:L66" si="11">K35/C35</f>
        <v>1.0200708382526562</v>
      </c>
      <c r="M35" s="68">
        <v>76</v>
      </c>
      <c r="N35" s="135">
        <f t="shared" ref="N35:N66" si="12">M35/C35</f>
        <v>1.0767414403778039</v>
      </c>
      <c r="O35" s="68">
        <v>75</v>
      </c>
      <c r="P35" s="135">
        <f t="shared" ref="P35:P66" si="13">O35/C35</f>
        <v>1.0625737898465171</v>
      </c>
      <c r="Q35" s="68">
        <v>69</v>
      </c>
      <c r="R35" s="137">
        <f t="shared" ref="R35:R66" si="14">Q35/D35</f>
        <v>0.75824175824175821</v>
      </c>
      <c r="S35" s="68">
        <v>69</v>
      </c>
      <c r="T35" s="137">
        <f t="shared" ref="T35:T66" si="15">S35/D35</f>
        <v>0.75824175824175821</v>
      </c>
    </row>
    <row r="36" spans="1:20">
      <c r="A36" s="4" t="s">
        <v>49</v>
      </c>
      <c r="B36" s="4" t="s">
        <v>81</v>
      </c>
      <c r="C36" s="91">
        <v>105.58333333333334</v>
      </c>
      <c r="D36" s="132">
        <v>116.66666666666667</v>
      </c>
      <c r="E36" s="68">
        <v>104</v>
      </c>
      <c r="F36" s="133">
        <f t="shared" si="8"/>
        <v>0.98500394632991306</v>
      </c>
      <c r="G36" s="68">
        <v>93</v>
      </c>
      <c r="H36" s="133">
        <f t="shared" si="9"/>
        <v>0.79714285714285715</v>
      </c>
      <c r="I36" s="68">
        <v>103</v>
      </c>
      <c r="J36" s="135">
        <f t="shared" si="10"/>
        <v>0.97553275453827937</v>
      </c>
      <c r="K36" s="68">
        <v>112</v>
      </c>
      <c r="L36" s="135">
        <f t="shared" si="11"/>
        <v>1.0607734806629834</v>
      </c>
      <c r="M36" s="68">
        <v>91</v>
      </c>
      <c r="N36" s="135">
        <f t="shared" si="12"/>
        <v>0.86187845303867394</v>
      </c>
      <c r="O36" s="68">
        <v>89</v>
      </c>
      <c r="P36" s="135">
        <f t="shared" si="13"/>
        <v>0.84293606945540644</v>
      </c>
      <c r="Q36" s="68">
        <v>89</v>
      </c>
      <c r="R36" s="137">
        <f t="shared" si="14"/>
        <v>0.76285714285714279</v>
      </c>
      <c r="S36" s="68">
        <v>97</v>
      </c>
      <c r="T36" s="137">
        <f t="shared" si="15"/>
        <v>0.83142857142857141</v>
      </c>
    </row>
    <row r="37" spans="1:20">
      <c r="A37" s="4" t="s">
        <v>40</v>
      </c>
      <c r="B37" s="4" t="s">
        <v>82</v>
      </c>
      <c r="C37" s="91">
        <v>78.166666666666657</v>
      </c>
      <c r="D37" s="132">
        <v>89.833333333333343</v>
      </c>
      <c r="E37" s="68">
        <v>70</v>
      </c>
      <c r="F37" s="133">
        <f t="shared" si="8"/>
        <v>0.89552238805970164</v>
      </c>
      <c r="G37" s="68">
        <v>60</v>
      </c>
      <c r="H37" s="133">
        <f t="shared" si="9"/>
        <v>0.66790352504638217</v>
      </c>
      <c r="I37" s="68">
        <v>79</v>
      </c>
      <c r="J37" s="135">
        <f t="shared" si="10"/>
        <v>1.0106609808102347</v>
      </c>
      <c r="K37" s="68">
        <v>78</v>
      </c>
      <c r="L37" s="135">
        <f t="shared" si="11"/>
        <v>0.99786780383795326</v>
      </c>
      <c r="M37" s="68">
        <v>71</v>
      </c>
      <c r="N37" s="135">
        <f t="shared" si="12"/>
        <v>0.90831556503198307</v>
      </c>
      <c r="O37" s="68">
        <v>64</v>
      </c>
      <c r="P37" s="135">
        <f t="shared" si="13"/>
        <v>0.81876332622601289</v>
      </c>
      <c r="Q37" s="68">
        <v>57</v>
      </c>
      <c r="R37" s="137">
        <f t="shared" si="14"/>
        <v>0.63450834879406304</v>
      </c>
      <c r="S37" s="68">
        <v>54</v>
      </c>
      <c r="T37" s="137">
        <f t="shared" si="15"/>
        <v>0.6011131725417439</v>
      </c>
    </row>
    <row r="38" spans="1:20">
      <c r="A38" s="4" t="s">
        <v>49</v>
      </c>
      <c r="B38" s="4" t="s">
        <v>83</v>
      </c>
      <c r="C38" s="91">
        <v>298.08333333333337</v>
      </c>
      <c r="D38" s="132">
        <v>324.33333333333337</v>
      </c>
      <c r="E38" s="68">
        <v>258</v>
      </c>
      <c r="F38" s="133">
        <f t="shared" si="8"/>
        <v>0.86552977355325678</v>
      </c>
      <c r="G38" s="68">
        <v>207</v>
      </c>
      <c r="H38" s="133">
        <f t="shared" si="9"/>
        <v>0.63823227132579641</v>
      </c>
      <c r="I38" s="68">
        <v>269</v>
      </c>
      <c r="J38" s="135">
        <f t="shared" si="10"/>
        <v>0.90243220575901584</v>
      </c>
      <c r="K38" s="68">
        <v>307</v>
      </c>
      <c r="L38" s="135">
        <f t="shared" si="11"/>
        <v>1.0299133351970924</v>
      </c>
      <c r="M38" s="68">
        <v>285</v>
      </c>
      <c r="N38" s="135">
        <f t="shared" si="12"/>
        <v>0.95610847078557437</v>
      </c>
      <c r="O38" s="68">
        <v>255</v>
      </c>
      <c r="P38" s="135">
        <f t="shared" si="13"/>
        <v>0.85546547386077709</v>
      </c>
      <c r="Q38" s="68">
        <v>167</v>
      </c>
      <c r="R38" s="137">
        <f t="shared" si="14"/>
        <v>0.51490236382322707</v>
      </c>
      <c r="S38" s="68">
        <v>229</v>
      </c>
      <c r="T38" s="137">
        <f t="shared" si="15"/>
        <v>0.70606372045220955</v>
      </c>
    </row>
    <row r="39" spans="1:20">
      <c r="A39" s="4" t="s">
        <v>40</v>
      </c>
      <c r="B39" s="4" t="s">
        <v>84</v>
      </c>
      <c r="C39" s="91">
        <v>79.333333333333343</v>
      </c>
      <c r="D39" s="132">
        <v>74.666666666666657</v>
      </c>
      <c r="E39" s="68">
        <v>63</v>
      </c>
      <c r="F39" s="133">
        <f t="shared" si="8"/>
        <v>0.79411764705882348</v>
      </c>
      <c r="G39" s="68">
        <v>62</v>
      </c>
      <c r="H39" s="133">
        <f t="shared" si="9"/>
        <v>0.83035714285714302</v>
      </c>
      <c r="I39" s="68">
        <v>83</v>
      </c>
      <c r="J39" s="135">
        <f t="shared" si="10"/>
        <v>1.0462184873949578</v>
      </c>
      <c r="K39" s="68">
        <v>83</v>
      </c>
      <c r="L39" s="135">
        <f t="shared" si="11"/>
        <v>1.0462184873949578</v>
      </c>
      <c r="M39" s="68">
        <v>68</v>
      </c>
      <c r="N39" s="135">
        <f t="shared" si="12"/>
        <v>0.8571428571428571</v>
      </c>
      <c r="O39" s="68">
        <v>63</v>
      </c>
      <c r="P39" s="135">
        <f t="shared" si="13"/>
        <v>0.79411764705882348</v>
      </c>
      <c r="Q39" s="68">
        <v>65</v>
      </c>
      <c r="R39" s="137">
        <f t="shared" si="14"/>
        <v>0.87053571428571441</v>
      </c>
      <c r="S39" s="68">
        <v>67</v>
      </c>
      <c r="T39" s="137">
        <f t="shared" si="15"/>
        <v>0.89732142857142871</v>
      </c>
    </row>
    <row r="40" spans="1:20">
      <c r="A40" s="4" t="s">
        <v>49</v>
      </c>
      <c r="B40" s="4" t="s">
        <v>85</v>
      </c>
      <c r="C40" s="91">
        <v>249.66666666666666</v>
      </c>
      <c r="D40" s="132">
        <v>239.16666666666666</v>
      </c>
      <c r="E40" s="68">
        <v>215</v>
      </c>
      <c r="F40" s="133">
        <f t="shared" si="8"/>
        <v>0.86114819759679573</v>
      </c>
      <c r="G40" s="68">
        <v>178</v>
      </c>
      <c r="H40" s="133">
        <f t="shared" si="9"/>
        <v>0.74425087108013943</v>
      </c>
      <c r="I40" s="68">
        <v>213</v>
      </c>
      <c r="J40" s="135">
        <f t="shared" si="10"/>
        <v>0.85313751668891857</v>
      </c>
      <c r="K40" s="68">
        <v>228</v>
      </c>
      <c r="L40" s="135">
        <f t="shared" si="11"/>
        <v>0.9132176234979974</v>
      </c>
      <c r="M40" s="68">
        <v>204</v>
      </c>
      <c r="N40" s="135">
        <f t="shared" si="12"/>
        <v>0.81708945260347132</v>
      </c>
      <c r="O40" s="68">
        <v>197</v>
      </c>
      <c r="P40" s="135">
        <f t="shared" si="13"/>
        <v>0.78905206942590123</v>
      </c>
      <c r="Q40" s="68">
        <v>146</v>
      </c>
      <c r="R40" s="137">
        <f t="shared" si="14"/>
        <v>0.61045296167247387</v>
      </c>
      <c r="S40" s="68">
        <v>163</v>
      </c>
      <c r="T40" s="137">
        <f t="shared" si="15"/>
        <v>0.68153310104529619</v>
      </c>
    </row>
    <row r="41" spans="1:20">
      <c r="A41" s="4" t="s">
        <v>43</v>
      </c>
      <c r="B41" s="4" t="s">
        <v>86</v>
      </c>
      <c r="C41" s="91">
        <v>269.5</v>
      </c>
      <c r="D41" s="132">
        <v>259.58333333333337</v>
      </c>
      <c r="E41" s="68">
        <v>232</v>
      </c>
      <c r="F41" s="133">
        <f t="shared" si="8"/>
        <v>0.86085343228200373</v>
      </c>
      <c r="G41" s="68">
        <v>227</v>
      </c>
      <c r="H41" s="133">
        <f t="shared" si="9"/>
        <v>0.87447833065810576</v>
      </c>
      <c r="I41" s="68">
        <v>259</v>
      </c>
      <c r="J41" s="135">
        <f t="shared" si="10"/>
        <v>0.96103896103896103</v>
      </c>
      <c r="K41" s="68">
        <v>277</v>
      </c>
      <c r="L41" s="135">
        <f t="shared" si="11"/>
        <v>1.0278293135435992</v>
      </c>
      <c r="M41" s="68">
        <v>262</v>
      </c>
      <c r="N41" s="135">
        <f t="shared" si="12"/>
        <v>0.9721706864564007</v>
      </c>
      <c r="O41" s="68">
        <v>241</v>
      </c>
      <c r="P41" s="135">
        <f t="shared" si="13"/>
        <v>0.89424860853432286</v>
      </c>
      <c r="Q41" s="68">
        <v>188</v>
      </c>
      <c r="R41" s="137">
        <f t="shared" si="14"/>
        <v>0.72423756019261631</v>
      </c>
      <c r="S41" s="68">
        <v>235</v>
      </c>
      <c r="T41" s="137">
        <f t="shared" si="15"/>
        <v>0.90529695024077028</v>
      </c>
    </row>
    <row r="42" spans="1:20">
      <c r="A42" s="4" t="s">
        <v>49</v>
      </c>
      <c r="B42" s="4" t="s">
        <v>87</v>
      </c>
      <c r="C42" s="91">
        <v>79.333333333333343</v>
      </c>
      <c r="D42" s="132">
        <v>91.583333333333343</v>
      </c>
      <c r="E42" s="68">
        <v>74</v>
      </c>
      <c r="F42" s="133">
        <f t="shared" si="8"/>
        <v>0.93277310924369738</v>
      </c>
      <c r="G42" s="68">
        <v>74</v>
      </c>
      <c r="H42" s="133">
        <f t="shared" si="9"/>
        <v>0.80800727934485883</v>
      </c>
      <c r="I42" s="68">
        <v>67</v>
      </c>
      <c r="J42" s="135">
        <f t="shared" si="10"/>
        <v>0.84453781512605031</v>
      </c>
      <c r="K42" s="68">
        <v>71</v>
      </c>
      <c r="L42" s="135">
        <f t="shared" si="11"/>
        <v>0.89495798319327724</v>
      </c>
      <c r="M42" s="68">
        <v>82</v>
      </c>
      <c r="N42" s="135">
        <f t="shared" si="12"/>
        <v>1.0336134453781511</v>
      </c>
      <c r="O42" s="68">
        <v>78</v>
      </c>
      <c r="P42" s="135">
        <f t="shared" si="13"/>
        <v>0.98319327731092421</v>
      </c>
      <c r="Q42" s="68">
        <v>70</v>
      </c>
      <c r="R42" s="137">
        <f t="shared" si="14"/>
        <v>0.76433121019108274</v>
      </c>
      <c r="S42" s="68">
        <v>77</v>
      </c>
      <c r="T42" s="137">
        <f t="shared" si="15"/>
        <v>0.84076433121019101</v>
      </c>
    </row>
    <row r="43" spans="1:20">
      <c r="A43" s="4" t="s">
        <v>40</v>
      </c>
      <c r="B43" s="4" t="s">
        <v>88</v>
      </c>
      <c r="C43" s="91">
        <v>92.166666666666657</v>
      </c>
      <c r="D43" s="132">
        <v>82.833333333333343</v>
      </c>
      <c r="E43" s="68">
        <v>67</v>
      </c>
      <c r="F43" s="133">
        <f t="shared" si="8"/>
        <v>0.72694394213381563</v>
      </c>
      <c r="G43" s="68">
        <v>73</v>
      </c>
      <c r="H43" s="133">
        <f t="shared" si="9"/>
        <v>0.88128772635814878</v>
      </c>
      <c r="I43" s="68">
        <v>80</v>
      </c>
      <c r="J43" s="135">
        <f t="shared" si="10"/>
        <v>0.86799276672694403</v>
      </c>
      <c r="K43" s="68">
        <v>82</v>
      </c>
      <c r="L43" s="135">
        <f t="shared" si="11"/>
        <v>0.88969258589511768</v>
      </c>
      <c r="M43" s="68">
        <v>65</v>
      </c>
      <c r="N43" s="135">
        <f t="shared" si="12"/>
        <v>0.70524412296564198</v>
      </c>
      <c r="O43" s="68">
        <v>65</v>
      </c>
      <c r="P43" s="135">
        <f t="shared" si="13"/>
        <v>0.70524412296564198</v>
      </c>
      <c r="Q43" s="68">
        <v>81</v>
      </c>
      <c r="R43" s="137">
        <f t="shared" si="14"/>
        <v>0.97786720321931575</v>
      </c>
      <c r="S43" s="68">
        <v>77</v>
      </c>
      <c r="T43" s="137">
        <f t="shared" si="15"/>
        <v>0.92957746478873227</v>
      </c>
    </row>
    <row r="44" spans="1:20">
      <c r="A44" s="4" t="s">
        <v>40</v>
      </c>
      <c r="B44" s="4" t="s">
        <v>89</v>
      </c>
      <c r="C44" s="91">
        <v>56.583333333333336</v>
      </c>
      <c r="D44" s="132">
        <v>77.583333333333343</v>
      </c>
      <c r="E44" s="68">
        <v>75</v>
      </c>
      <c r="F44" s="133">
        <f t="shared" si="8"/>
        <v>1.3254786450662739</v>
      </c>
      <c r="G44" s="68">
        <v>49</v>
      </c>
      <c r="H44" s="133">
        <f t="shared" si="9"/>
        <v>0.63157894736842102</v>
      </c>
      <c r="I44" s="68">
        <v>77</v>
      </c>
      <c r="J44" s="135">
        <f t="shared" si="10"/>
        <v>1.3608247422680413</v>
      </c>
      <c r="K44" s="68">
        <v>78</v>
      </c>
      <c r="L44" s="135">
        <f t="shared" si="11"/>
        <v>1.3784977908689249</v>
      </c>
      <c r="M44" s="68">
        <v>76</v>
      </c>
      <c r="N44" s="135">
        <f t="shared" si="12"/>
        <v>1.3431516936671575</v>
      </c>
      <c r="O44" s="68">
        <v>73</v>
      </c>
      <c r="P44" s="135">
        <f t="shared" si="13"/>
        <v>1.2901325478645065</v>
      </c>
      <c r="Q44" s="68">
        <v>40</v>
      </c>
      <c r="R44" s="137">
        <f t="shared" si="14"/>
        <v>0.5155746509129967</v>
      </c>
      <c r="S44" s="68">
        <v>51</v>
      </c>
      <c r="T44" s="137">
        <f t="shared" si="15"/>
        <v>0.65735767991407079</v>
      </c>
    </row>
    <row r="45" spans="1:20">
      <c r="A45" s="4" t="s">
        <v>47</v>
      </c>
      <c r="B45" s="4" t="s">
        <v>90</v>
      </c>
      <c r="C45" s="91">
        <v>1533</v>
      </c>
      <c r="D45" s="132">
        <v>1430.3333333333335</v>
      </c>
      <c r="E45" s="68">
        <v>1260</v>
      </c>
      <c r="F45" s="133">
        <f t="shared" si="8"/>
        <v>0.82191780821917804</v>
      </c>
      <c r="G45" s="68">
        <v>1013</v>
      </c>
      <c r="H45" s="133">
        <f t="shared" si="9"/>
        <v>0.70822652062456293</v>
      </c>
      <c r="I45" s="68">
        <v>1290</v>
      </c>
      <c r="J45" s="135">
        <f t="shared" si="10"/>
        <v>0.84148727984344418</v>
      </c>
      <c r="K45" s="68">
        <v>1399</v>
      </c>
      <c r="L45" s="135">
        <f t="shared" si="11"/>
        <v>0.91258969341161122</v>
      </c>
      <c r="M45" s="68">
        <v>1291</v>
      </c>
      <c r="N45" s="135">
        <f t="shared" si="12"/>
        <v>0.84213959556425311</v>
      </c>
      <c r="O45" s="68">
        <v>1226</v>
      </c>
      <c r="P45" s="135">
        <f t="shared" si="13"/>
        <v>0.79973907371167641</v>
      </c>
      <c r="Q45" s="68">
        <v>847</v>
      </c>
      <c r="R45" s="137">
        <f t="shared" si="14"/>
        <v>0.59216965742251215</v>
      </c>
      <c r="S45" s="68">
        <v>1052</v>
      </c>
      <c r="T45" s="137">
        <f t="shared" si="15"/>
        <v>0.73549289209974356</v>
      </c>
    </row>
    <row r="46" spans="1:20">
      <c r="A46" s="4" t="s">
        <v>47</v>
      </c>
      <c r="B46" s="4" t="s">
        <v>91</v>
      </c>
      <c r="C46" s="91">
        <v>80.5</v>
      </c>
      <c r="D46" s="132">
        <v>96.833333333333343</v>
      </c>
      <c r="E46" s="68">
        <v>67</v>
      </c>
      <c r="F46" s="133">
        <f t="shared" si="8"/>
        <v>0.83229813664596275</v>
      </c>
      <c r="G46" s="68">
        <v>98</v>
      </c>
      <c r="H46" s="133">
        <f t="shared" si="9"/>
        <v>1.0120481927710843</v>
      </c>
      <c r="I46" s="68">
        <v>67</v>
      </c>
      <c r="J46" s="135">
        <f t="shared" si="10"/>
        <v>0.83229813664596275</v>
      </c>
      <c r="K46" s="68">
        <v>70</v>
      </c>
      <c r="L46" s="135">
        <f t="shared" si="11"/>
        <v>0.86956521739130432</v>
      </c>
      <c r="M46" s="68">
        <v>65</v>
      </c>
      <c r="N46" s="135">
        <f t="shared" si="12"/>
        <v>0.80745341614906829</v>
      </c>
      <c r="O46" s="68">
        <v>62</v>
      </c>
      <c r="P46" s="135">
        <f t="shared" si="13"/>
        <v>0.77018633540372672</v>
      </c>
      <c r="Q46" s="68">
        <v>73</v>
      </c>
      <c r="R46" s="137">
        <f t="shared" si="14"/>
        <v>0.75387263339070565</v>
      </c>
      <c r="S46" s="68">
        <v>68</v>
      </c>
      <c r="T46" s="137">
        <f t="shared" si="15"/>
        <v>0.70223752151462993</v>
      </c>
    </row>
    <row r="47" spans="1:20">
      <c r="A47" s="4" t="s">
        <v>49</v>
      </c>
      <c r="B47" s="4" t="s">
        <v>92</v>
      </c>
      <c r="C47" s="91">
        <v>331.91666666666663</v>
      </c>
      <c r="D47" s="132">
        <v>337.75</v>
      </c>
      <c r="E47" s="68">
        <v>294</v>
      </c>
      <c r="F47" s="133">
        <f t="shared" si="8"/>
        <v>0.88576449912126543</v>
      </c>
      <c r="G47" s="68">
        <v>202</v>
      </c>
      <c r="H47" s="133">
        <f t="shared" si="9"/>
        <v>0.59807549962990381</v>
      </c>
      <c r="I47" s="68">
        <v>292</v>
      </c>
      <c r="J47" s="135">
        <f t="shared" si="10"/>
        <v>0.87973889028370589</v>
      </c>
      <c r="K47" s="68">
        <v>317</v>
      </c>
      <c r="L47" s="135">
        <f t="shared" si="11"/>
        <v>0.95505900075320116</v>
      </c>
      <c r="M47" s="68">
        <v>318</v>
      </c>
      <c r="N47" s="135">
        <f t="shared" si="12"/>
        <v>0.95807180517198098</v>
      </c>
      <c r="O47" s="68">
        <v>282</v>
      </c>
      <c r="P47" s="135">
        <f t="shared" si="13"/>
        <v>0.84961084609590776</v>
      </c>
      <c r="Q47" s="68">
        <v>158</v>
      </c>
      <c r="R47" s="137">
        <f t="shared" si="14"/>
        <v>0.46780162842339007</v>
      </c>
      <c r="S47" s="68">
        <v>220</v>
      </c>
      <c r="T47" s="137">
        <f t="shared" si="15"/>
        <v>0.65136935603256851</v>
      </c>
    </row>
    <row r="48" spans="1:20">
      <c r="A48" s="4" t="s">
        <v>40</v>
      </c>
      <c r="B48" s="4" t="s">
        <v>93</v>
      </c>
      <c r="C48" s="91">
        <v>114.91666666666667</v>
      </c>
      <c r="D48" s="132">
        <v>137.66666666666669</v>
      </c>
      <c r="E48" s="68">
        <v>100</v>
      </c>
      <c r="F48" s="133">
        <f t="shared" si="8"/>
        <v>0.87019579405366199</v>
      </c>
      <c r="G48" s="68">
        <v>102</v>
      </c>
      <c r="H48" s="133">
        <f t="shared" si="9"/>
        <v>0.74092009685230009</v>
      </c>
      <c r="I48" s="68">
        <v>110</v>
      </c>
      <c r="J48" s="135">
        <f t="shared" si="10"/>
        <v>0.9572153734590283</v>
      </c>
      <c r="K48" s="68">
        <v>120</v>
      </c>
      <c r="L48" s="135">
        <f t="shared" si="11"/>
        <v>1.0442349528643944</v>
      </c>
      <c r="M48" s="68">
        <v>93</v>
      </c>
      <c r="N48" s="135">
        <f t="shared" si="12"/>
        <v>0.80928208846990568</v>
      </c>
      <c r="O48" s="68">
        <v>92</v>
      </c>
      <c r="P48" s="135">
        <f t="shared" si="13"/>
        <v>0.80058013052936905</v>
      </c>
      <c r="Q48" s="68">
        <v>99</v>
      </c>
      <c r="R48" s="137">
        <f t="shared" si="14"/>
        <v>0.71912832929782078</v>
      </c>
      <c r="S48" s="68">
        <v>102</v>
      </c>
      <c r="T48" s="137">
        <f t="shared" si="15"/>
        <v>0.74092009685230009</v>
      </c>
    </row>
    <row r="49" spans="1:20">
      <c r="A49" s="4" t="s">
        <v>47</v>
      </c>
      <c r="B49" s="4" t="s">
        <v>94</v>
      </c>
      <c r="C49" s="91">
        <v>84.583333333333343</v>
      </c>
      <c r="D49" s="132">
        <v>95.666666666666657</v>
      </c>
      <c r="E49" s="68">
        <v>96</v>
      </c>
      <c r="F49" s="133">
        <f t="shared" si="8"/>
        <v>1.1349753694581279</v>
      </c>
      <c r="G49" s="68">
        <v>67</v>
      </c>
      <c r="H49" s="133">
        <f t="shared" si="9"/>
        <v>0.70034843205574915</v>
      </c>
      <c r="I49" s="68">
        <v>92</v>
      </c>
      <c r="J49" s="135">
        <f t="shared" si="10"/>
        <v>1.0876847290640392</v>
      </c>
      <c r="K49" s="68">
        <v>103</v>
      </c>
      <c r="L49" s="135">
        <f t="shared" si="11"/>
        <v>1.2177339901477831</v>
      </c>
      <c r="M49" s="68">
        <v>93</v>
      </c>
      <c r="N49" s="135">
        <f t="shared" si="12"/>
        <v>1.0995073891625615</v>
      </c>
      <c r="O49" s="68">
        <v>89</v>
      </c>
      <c r="P49" s="135">
        <f t="shared" si="13"/>
        <v>1.0522167487684728</v>
      </c>
      <c r="Q49" s="68">
        <v>67</v>
      </c>
      <c r="R49" s="137">
        <f t="shared" si="14"/>
        <v>0.70034843205574915</v>
      </c>
      <c r="S49" s="68">
        <v>68</v>
      </c>
      <c r="T49" s="137">
        <f t="shared" si="15"/>
        <v>0.71080139372822304</v>
      </c>
    </row>
    <row r="50" spans="1:20">
      <c r="A50" s="4" t="s">
        <v>49</v>
      </c>
      <c r="B50" s="4" t="s">
        <v>95</v>
      </c>
      <c r="C50" s="91">
        <v>154</v>
      </c>
      <c r="D50" s="132">
        <v>161</v>
      </c>
      <c r="E50" s="68">
        <v>158</v>
      </c>
      <c r="F50" s="133">
        <f t="shared" si="8"/>
        <v>1.025974025974026</v>
      </c>
      <c r="G50" s="68">
        <v>115</v>
      </c>
      <c r="H50" s="133">
        <f t="shared" si="9"/>
        <v>0.7142857142857143</v>
      </c>
      <c r="I50" s="68">
        <v>175</v>
      </c>
      <c r="J50" s="135">
        <f t="shared" si="10"/>
        <v>1.1363636363636365</v>
      </c>
      <c r="K50" s="68">
        <v>179</v>
      </c>
      <c r="L50" s="135">
        <f t="shared" si="11"/>
        <v>1.1623376623376624</v>
      </c>
      <c r="M50" s="68">
        <v>169</v>
      </c>
      <c r="N50" s="135">
        <f t="shared" si="12"/>
        <v>1.0974025974025974</v>
      </c>
      <c r="O50" s="68">
        <v>164</v>
      </c>
      <c r="P50" s="135">
        <f t="shared" si="13"/>
        <v>1.0649350649350648</v>
      </c>
      <c r="Q50" s="68">
        <v>106</v>
      </c>
      <c r="R50" s="137">
        <f t="shared" si="14"/>
        <v>0.65838509316770188</v>
      </c>
      <c r="S50" s="68">
        <v>133</v>
      </c>
      <c r="T50" s="137">
        <f t="shared" si="15"/>
        <v>0.82608695652173914</v>
      </c>
    </row>
    <row r="51" spans="1:20">
      <c r="A51" s="4" t="s">
        <v>43</v>
      </c>
      <c r="B51" s="4" t="s">
        <v>96</v>
      </c>
      <c r="C51" s="91">
        <v>134.75</v>
      </c>
      <c r="D51" s="132">
        <v>162.16666666666669</v>
      </c>
      <c r="E51" s="68">
        <v>128</v>
      </c>
      <c r="F51" s="133">
        <f t="shared" si="8"/>
        <v>0.94990723562152135</v>
      </c>
      <c r="G51" s="68">
        <v>138</v>
      </c>
      <c r="H51" s="133">
        <f t="shared" si="9"/>
        <v>0.85097636176772862</v>
      </c>
      <c r="I51" s="68">
        <v>142</v>
      </c>
      <c r="J51" s="135">
        <f t="shared" si="10"/>
        <v>1.0538033395176252</v>
      </c>
      <c r="K51" s="68">
        <v>143</v>
      </c>
      <c r="L51" s="135">
        <f t="shared" si="11"/>
        <v>1.0612244897959184</v>
      </c>
      <c r="M51" s="68">
        <v>131</v>
      </c>
      <c r="N51" s="135">
        <f t="shared" si="12"/>
        <v>0.9721706864564007</v>
      </c>
      <c r="O51" s="68">
        <v>127</v>
      </c>
      <c r="P51" s="135">
        <f t="shared" si="13"/>
        <v>0.9424860853432282</v>
      </c>
      <c r="Q51" s="68">
        <v>146</v>
      </c>
      <c r="R51" s="137">
        <f t="shared" si="14"/>
        <v>0.90030832476875633</v>
      </c>
      <c r="S51" s="68">
        <v>147</v>
      </c>
      <c r="T51" s="137">
        <f t="shared" si="15"/>
        <v>0.90647482014388481</v>
      </c>
    </row>
    <row r="52" spans="1:20">
      <c r="A52" s="4" t="s">
        <v>43</v>
      </c>
      <c r="B52" s="4" t="s">
        <v>97</v>
      </c>
      <c r="C52" s="91">
        <v>40.833333333333329</v>
      </c>
      <c r="D52" s="132">
        <v>56.583333333333336</v>
      </c>
      <c r="E52" s="68">
        <v>38</v>
      </c>
      <c r="F52" s="133">
        <f t="shared" si="8"/>
        <v>0.93061224489795924</v>
      </c>
      <c r="G52" s="68">
        <v>26</v>
      </c>
      <c r="H52" s="133">
        <f t="shared" si="9"/>
        <v>0.45949926362297494</v>
      </c>
      <c r="I52" s="68">
        <v>32</v>
      </c>
      <c r="J52" s="135">
        <f t="shared" si="10"/>
        <v>0.78367346938775517</v>
      </c>
      <c r="K52" s="68">
        <v>29</v>
      </c>
      <c r="L52" s="135">
        <f t="shared" si="11"/>
        <v>0.71020408163265314</v>
      </c>
      <c r="M52" s="68">
        <v>34</v>
      </c>
      <c r="N52" s="135">
        <f t="shared" si="12"/>
        <v>0.8326530612244899</v>
      </c>
      <c r="O52" s="68">
        <v>37</v>
      </c>
      <c r="P52" s="135">
        <f t="shared" si="13"/>
        <v>0.90612244897959193</v>
      </c>
      <c r="Q52" s="68">
        <v>25</v>
      </c>
      <c r="R52" s="137">
        <f t="shared" si="14"/>
        <v>0.4418262150220913</v>
      </c>
      <c r="S52" s="68">
        <v>35</v>
      </c>
      <c r="T52" s="137">
        <f t="shared" si="15"/>
        <v>0.61855670103092786</v>
      </c>
    </row>
    <row r="53" spans="1:20">
      <c r="A53" s="4" t="s">
        <v>49</v>
      </c>
      <c r="B53" s="4" t="s">
        <v>98</v>
      </c>
      <c r="C53" s="91">
        <v>127.75</v>
      </c>
      <c r="D53" s="132">
        <v>160.41666666666669</v>
      </c>
      <c r="E53" s="68">
        <v>143</v>
      </c>
      <c r="F53" s="133">
        <f t="shared" si="8"/>
        <v>1.1193737769080234</v>
      </c>
      <c r="G53" s="68">
        <v>178</v>
      </c>
      <c r="H53" s="133">
        <f t="shared" si="9"/>
        <v>1.1096103896103895</v>
      </c>
      <c r="I53" s="68">
        <v>122</v>
      </c>
      <c r="J53" s="135">
        <f t="shared" si="10"/>
        <v>0.95499021526418781</v>
      </c>
      <c r="K53" s="68">
        <v>146</v>
      </c>
      <c r="L53" s="135">
        <f t="shared" si="11"/>
        <v>1.1428571428571428</v>
      </c>
      <c r="M53" s="68">
        <v>143</v>
      </c>
      <c r="N53" s="135">
        <f t="shared" si="12"/>
        <v>1.1193737769080234</v>
      </c>
      <c r="O53" s="68">
        <v>146</v>
      </c>
      <c r="P53" s="135">
        <f t="shared" si="13"/>
        <v>1.1428571428571428</v>
      </c>
      <c r="Q53" s="68">
        <v>113</v>
      </c>
      <c r="R53" s="137">
        <f t="shared" si="14"/>
        <v>0.70441558441558438</v>
      </c>
      <c r="S53" s="68">
        <v>120</v>
      </c>
      <c r="T53" s="137">
        <f t="shared" si="15"/>
        <v>0.74805194805194797</v>
      </c>
    </row>
    <row r="54" spans="1:20">
      <c r="A54" s="4" t="s">
        <v>49</v>
      </c>
      <c r="B54" s="4" t="s">
        <v>99</v>
      </c>
      <c r="C54" s="91">
        <v>84.583333333333343</v>
      </c>
      <c r="D54" s="132">
        <v>88.666666666666657</v>
      </c>
      <c r="E54" s="68">
        <v>88</v>
      </c>
      <c r="F54" s="133">
        <f t="shared" si="8"/>
        <v>1.0403940886699505</v>
      </c>
      <c r="G54" s="68">
        <v>101</v>
      </c>
      <c r="H54" s="133">
        <f t="shared" si="9"/>
        <v>1.1390977443609023</v>
      </c>
      <c r="I54" s="68">
        <v>102</v>
      </c>
      <c r="J54" s="135">
        <f t="shared" si="10"/>
        <v>1.205911330049261</v>
      </c>
      <c r="K54" s="68">
        <v>105</v>
      </c>
      <c r="L54" s="135">
        <f t="shared" si="11"/>
        <v>1.2413793103448274</v>
      </c>
      <c r="M54" s="68">
        <v>81</v>
      </c>
      <c r="N54" s="135">
        <f t="shared" si="12"/>
        <v>0.95763546798029542</v>
      </c>
      <c r="O54" s="68">
        <v>85</v>
      </c>
      <c r="P54" s="135">
        <f t="shared" si="13"/>
        <v>1.0049261083743841</v>
      </c>
      <c r="Q54" s="68">
        <v>96</v>
      </c>
      <c r="R54" s="137">
        <f t="shared" si="14"/>
        <v>1.0827067669172934</v>
      </c>
      <c r="S54" s="68">
        <v>103</v>
      </c>
      <c r="T54" s="137">
        <f t="shared" si="15"/>
        <v>1.161654135338346</v>
      </c>
    </row>
    <row r="55" spans="1:20">
      <c r="A55" s="4" t="s">
        <v>43</v>
      </c>
      <c r="B55" s="4" t="s">
        <v>100</v>
      </c>
      <c r="C55" s="91">
        <v>385</v>
      </c>
      <c r="D55" s="132">
        <v>382.66666666666663</v>
      </c>
      <c r="E55" s="68">
        <v>384</v>
      </c>
      <c r="F55" s="133">
        <f t="shared" si="8"/>
        <v>0.9974025974025974</v>
      </c>
      <c r="G55" s="68">
        <v>324</v>
      </c>
      <c r="H55" s="133">
        <f t="shared" si="9"/>
        <v>0.84668989547038331</v>
      </c>
      <c r="I55" s="68">
        <v>393</v>
      </c>
      <c r="J55" s="135">
        <f t="shared" si="10"/>
        <v>1.0207792207792208</v>
      </c>
      <c r="K55" s="68">
        <v>412</v>
      </c>
      <c r="L55" s="135">
        <f t="shared" si="11"/>
        <v>1.07012987012987</v>
      </c>
      <c r="M55" s="68">
        <v>384</v>
      </c>
      <c r="N55" s="135">
        <f t="shared" si="12"/>
        <v>0.9974025974025974</v>
      </c>
      <c r="O55" s="68">
        <v>360</v>
      </c>
      <c r="P55" s="135">
        <f t="shared" si="13"/>
        <v>0.93506493506493504</v>
      </c>
      <c r="Q55" s="68">
        <v>264</v>
      </c>
      <c r="R55" s="137">
        <f t="shared" si="14"/>
        <v>0.68989547038327537</v>
      </c>
      <c r="S55" s="68">
        <v>327</v>
      </c>
      <c r="T55" s="137">
        <f t="shared" si="15"/>
        <v>0.85452961672473871</v>
      </c>
    </row>
    <row r="56" spans="1:20">
      <c r="A56" s="4" t="s">
        <v>47</v>
      </c>
      <c r="B56" s="4" t="s">
        <v>101</v>
      </c>
      <c r="C56" s="91">
        <v>116.66666666666667</v>
      </c>
      <c r="D56" s="132">
        <v>142.33333333333331</v>
      </c>
      <c r="E56" s="68">
        <v>127</v>
      </c>
      <c r="F56" s="133">
        <f t="shared" si="8"/>
        <v>1.0885714285714285</v>
      </c>
      <c r="G56" s="68">
        <v>106</v>
      </c>
      <c r="H56" s="133">
        <f t="shared" si="9"/>
        <v>0.74473067915690871</v>
      </c>
      <c r="I56" s="68">
        <v>130</v>
      </c>
      <c r="J56" s="135">
        <f t="shared" si="10"/>
        <v>1.1142857142857143</v>
      </c>
      <c r="K56" s="68">
        <v>137</v>
      </c>
      <c r="L56" s="135">
        <f t="shared" si="11"/>
        <v>1.1742857142857142</v>
      </c>
      <c r="M56" s="68">
        <v>132</v>
      </c>
      <c r="N56" s="135">
        <f t="shared" si="12"/>
        <v>1.1314285714285715</v>
      </c>
      <c r="O56" s="68">
        <v>124</v>
      </c>
      <c r="P56" s="135">
        <f t="shared" si="13"/>
        <v>1.0628571428571427</v>
      </c>
      <c r="Q56" s="68">
        <v>96</v>
      </c>
      <c r="R56" s="137">
        <f t="shared" si="14"/>
        <v>0.67447306791569095</v>
      </c>
      <c r="S56" s="68">
        <v>112</v>
      </c>
      <c r="T56" s="137">
        <f t="shared" si="15"/>
        <v>0.78688524590163944</v>
      </c>
    </row>
    <row r="57" spans="1:20">
      <c r="A57" s="4" t="s">
        <v>43</v>
      </c>
      <c r="B57" s="4" t="s">
        <v>102</v>
      </c>
      <c r="C57" s="91">
        <v>191.33333333333331</v>
      </c>
      <c r="D57" s="132">
        <v>197.16666666666669</v>
      </c>
      <c r="E57" s="68">
        <v>162</v>
      </c>
      <c r="F57" s="133">
        <f t="shared" si="8"/>
        <v>0.84668989547038331</v>
      </c>
      <c r="G57" s="68">
        <v>210</v>
      </c>
      <c r="H57" s="133">
        <f t="shared" si="9"/>
        <v>1.0650887573964496</v>
      </c>
      <c r="I57" s="68">
        <v>202</v>
      </c>
      <c r="J57" s="135">
        <f t="shared" si="10"/>
        <v>1.0557491289198608</v>
      </c>
      <c r="K57" s="68">
        <v>212</v>
      </c>
      <c r="L57" s="135">
        <f t="shared" si="11"/>
        <v>1.10801393728223</v>
      </c>
      <c r="M57" s="68">
        <v>179</v>
      </c>
      <c r="N57" s="135">
        <f t="shared" si="12"/>
        <v>0.93554006968641124</v>
      </c>
      <c r="O57" s="68">
        <v>180</v>
      </c>
      <c r="P57" s="135">
        <f t="shared" si="13"/>
        <v>0.94076655052264813</v>
      </c>
      <c r="Q57" s="68">
        <v>181</v>
      </c>
      <c r="R57" s="137">
        <f t="shared" si="14"/>
        <v>0.9180050718512256</v>
      </c>
      <c r="S57" s="68">
        <v>231</v>
      </c>
      <c r="T57" s="137">
        <f t="shared" si="15"/>
        <v>1.1715976331360947</v>
      </c>
    </row>
    <row r="58" spans="1:20">
      <c r="A58" s="4" t="s">
        <v>43</v>
      </c>
      <c r="B58" s="4" t="s">
        <v>103</v>
      </c>
      <c r="C58" s="91">
        <v>183.75</v>
      </c>
      <c r="D58" s="132">
        <v>223.41666666666669</v>
      </c>
      <c r="E58" s="68">
        <v>163</v>
      </c>
      <c r="F58" s="133">
        <f t="shared" si="8"/>
        <v>0.88707482993197284</v>
      </c>
      <c r="G58" s="68">
        <v>168</v>
      </c>
      <c r="H58" s="133">
        <f t="shared" si="9"/>
        <v>0.75195822454308092</v>
      </c>
      <c r="I58" s="68">
        <v>223</v>
      </c>
      <c r="J58" s="135">
        <f t="shared" si="10"/>
        <v>1.2136054421768707</v>
      </c>
      <c r="K58" s="68">
        <v>234</v>
      </c>
      <c r="L58" s="135">
        <f t="shared" si="11"/>
        <v>1.273469387755102</v>
      </c>
      <c r="M58" s="68">
        <v>203</v>
      </c>
      <c r="N58" s="135">
        <f t="shared" si="12"/>
        <v>1.1047619047619048</v>
      </c>
      <c r="O58" s="68">
        <v>175</v>
      </c>
      <c r="P58" s="135">
        <f t="shared" si="13"/>
        <v>0.95238095238095233</v>
      </c>
      <c r="Q58" s="68">
        <v>143</v>
      </c>
      <c r="R58" s="137">
        <f t="shared" si="14"/>
        <v>0.64005967922417006</v>
      </c>
      <c r="S58" s="68">
        <v>187</v>
      </c>
      <c r="T58" s="137">
        <f t="shared" si="15"/>
        <v>0.83700111898545315</v>
      </c>
    </row>
    <row r="59" spans="1:20">
      <c r="A59" s="4" t="s">
        <v>49</v>
      </c>
      <c r="B59" s="4" t="s">
        <v>104</v>
      </c>
      <c r="C59" s="91">
        <v>170.91666666666669</v>
      </c>
      <c r="D59" s="132">
        <v>181.41666666666669</v>
      </c>
      <c r="E59" s="68">
        <v>168</v>
      </c>
      <c r="F59" s="133">
        <f t="shared" si="8"/>
        <v>0.9829351535836176</v>
      </c>
      <c r="G59" s="68">
        <v>121</v>
      </c>
      <c r="H59" s="133">
        <f t="shared" si="9"/>
        <v>0.66697289848415242</v>
      </c>
      <c r="I59" s="68">
        <v>184</v>
      </c>
      <c r="J59" s="135">
        <f t="shared" si="10"/>
        <v>1.076548025353486</v>
      </c>
      <c r="K59" s="68">
        <v>168</v>
      </c>
      <c r="L59" s="135">
        <f t="shared" si="11"/>
        <v>0.9829351535836176</v>
      </c>
      <c r="M59" s="68">
        <v>186</v>
      </c>
      <c r="N59" s="135">
        <f t="shared" si="12"/>
        <v>1.0882496343247194</v>
      </c>
      <c r="O59" s="68">
        <v>173</v>
      </c>
      <c r="P59" s="135">
        <f t="shared" si="13"/>
        <v>1.0121891760117014</v>
      </c>
      <c r="Q59" s="68">
        <v>102</v>
      </c>
      <c r="R59" s="137">
        <f t="shared" si="14"/>
        <v>0.56224161690399632</v>
      </c>
      <c r="S59" s="68">
        <v>134</v>
      </c>
      <c r="T59" s="137">
        <f t="shared" si="15"/>
        <v>0.73863114377583827</v>
      </c>
    </row>
    <row r="60" spans="1:20">
      <c r="A60" s="4" t="s">
        <v>43</v>
      </c>
      <c r="B60" s="4" t="s">
        <v>105</v>
      </c>
      <c r="C60" s="91">
        <v>47.25</v>
      </c>
      <c r="D60" s="132">
        <v>49.583333333333329</v>
      </c>
      <c r="E60" s="68">
        <v>44</v>
      </c>
      <c r="F60" s="133">
        <f t="shared" si="8"/>
        <v>0.93121693121693117</v>
      </c>
      <c r="G60" s="68">
        <v>48</v>
      </c>
      <c r="H60" s="133">
        <f t="shared" si="9"/>
        <v>0.96806722689075642</v>
      </c>
      <c r="I60" s="68">
        <v>47</v>
      </c>
      <c r="J60" s="135">
        <f t="shared" si="10"/>
        <v>0.99470899470899465</v>
      </c>
      <c r="K60" s="68">
        <v>46</v>
      </c>
      <c r="L60" s="135">
        <f t="shared" si="11"/>
        <v>0.97354497354497349</v>
      </c>
      <c r="M60" s="68">
        <v>40</v>
      </c>
      <c r="N60" s="135">
        <f t="shared" si="12"/>
        <v>0.84656084656084651</v>
      </c>
      <c r="O60" s="68">
        <v>40</v>
      </c>
      <c r="P60" s="135">
        <f t="shared" si="13"/>
        <v>0.84656084656084651</v>
      </c>
      <c r="Q60" s="68">
        <v>49</v>
      </c>
      <c r="R60" s="137">
        <f t="shared" si="14"/>
        <v>0.9882352941176471</v>
      </c>
      <c r="S60" s="68">
        <v>49</v>
      </c>
      <c r="T60" s="137">
        <f t="shared" si="15"/>
        <v>0.9882352941176471</v>
      </c>
    </row>
    <row r="61" spans="1:20">
      <c r="A61" s="4" t="s">
        <v>49</v>
      </c>
      <c r="B61" s="4" t="s">
        <v>106</v>
      </c>
      <c r="C61" s="91">
        <v>122.5</v>
      </c>
      <c r="D61" s="132">
        <v>139.41666666666669</v>
      </c>
      <c r="E61" s="68">
        <v>123</v>
      </c>
      <c r="F61" s="133">
        <f t="shared" si="8"/>
        <v>1.0040816326530613</v>
      </c>
      <c r="G61" s="68">
        <v>104</v>
      </c>
      <c r="H61" s="133">
        <f t="shared" si="9"/>
        <v>0.74596533173939017</v>
      </c>
      <c r="I61" s="68">
        <v>130</v>
      </c>
      <c r="J61" s="135">
        <f t="shared" si="10"/>
        <v>1.0612244897959184</v>
      </c>
      <c r="K61" s="68">
        <v>134</v>
      </c>
      <c r="L61" s="135">
        <f t="shared" si="11"/>
        <v>1.0938775510204082</v>
      </c>
      <c r="M61" s="68">
        <v>120</v>
      </c>
      <c r="N61" s="135">
        <f t="shared" si="12"/>
        <v>0.97959183673469385</v>
      </c>
      <c r="O61" s="68">
        <v>112</v>
      </c>
      <c r="P61" s="135">
        <f t="shared" si="13"/>
        <v>0.91428571428571426</v>
      </c>
      <c r="Q61" s="68">
        <v>90</v>
      </c>
      <c r="R61" s="137">
        <f t="shared" si="14"/>
        <v>0.64554692169754924</v>
      </c>
      <c r="S61" s="68">
        <v>102</v>
      </c>
      <c r="T61" s="137">
        <f t="shared" si="15"/>
        <v>0.73161984459055573</v>
      </c>
    </row>
    <row r="62" spans="1:20">
      <c r="A62" s="4" t="s">
        <v>47</v>
      </c>
      <c r="B62" s="4" t="s">
        <v>107</v>
      </c>
      <c r="C62" s="91">
        <v>176.75</v>
      </c>
      <c r="D62" s="132">
        <v>133.58333333333331</v>
      </c>
      <c r="E62" s="68">
        <v>169</v>
      </c>
      <c r="F62" s="133">
        <f t="shared" si="8"/>
        <v>0.95615275813295619</v>
      </c>
      <c r="G62" s="68">
        <v>244</v>
      </c>
      <c r="H62" s="133">
        <f t="shared" si="9"/>
        <v>1.8265751715533378</v>
      </c>
      <c r="I62" s="68">
        <v>165</v>
      </c>
      <c r="J62" s="135">
        <f t="shared" si="10"/>
        <v>0.93352192362093356</v>
      </c>
      <c r="K62" s="68">
        <v>176</v>
      </c>
      <c r="L62" s="135">
        <f t="shared" si="11"/>
        <v>0.99575671852899572</v>
      </c>
      <c r="M62" s="68">
        <v>166</v>
      </c>
      <c r="N62" s="135">
        <f t="shared" si="12"/>
        <v>0.93917963224893919</v>
      </c>
      <c r="O62" s="68">
        <v>166</v>
      </c>
      <c r="P62" s="135">
        <f t="shared" si="13"/>
        <v>0.93917963224893919</v>
      </c>
      <c r="Q62" s="68">
        <v>175</v>
      </c>
      <c r="R62" s="137">
        <f t="shared" si="14"/>
        <v>1.3100436681222709</v>
      </c>
      <c r="S62" s="68">
        <v>176</v>
      </c>
      <c r="T62" s="137">
        <f t="shared" si="15"/>
        <v>1.3175296319401124</v>
      </c>
    </row>
    <row r="63" spans="1:20">
      <c r="A63" s="4" t="s">
        <v>49</v>
      </c>
      <c r="B63" s="4" t="s">
        <v>108</v>
      </c>
      <c r="C63" s="91">
        <v>60.083333333333336</v>
      </c>
      <c r="D63" s="132">
        <v>84</v>
      </c>
      <c r="E63" s="68">
        <v>65</v>
      </c>
      <c r="F63" s="133">
        <f t="shared" si="8"/>
        <v>1.0818307905686546</v>
      </c>
      <c r="G63" s="68">
        <v>64</v>
      </c>
      <c r="H63" s="133">
        <f t="shared" si="9"/>
        <v>0.76190476190476186</v>
      </c>
      <c r="I63" s="68">
        <v>62</v>
      </c>
      <c r="J63" s="135">
        <f t="shared" si="10"/>
        <v>1.0319001386962552</v>
      </c>
      <c r="K63" s="68">
        <v>68</v>
      </c>
      <c r="L63" s="135">
        <f t="shared" si="11"/>
        <v>1.131761442441054</v>
      </c>
      <c r="M63" s="68">
        <v>68</v>
      </c>
      <c r="N63" s="135">
        <f t="shared" si="12"/>
        <v>1.131761442441054</v>
      </c>
      <c r="O63" s="68">
        <v>63</v>
      </c>
      <c r="P63" s="135">
        <f t="shared" si="13"/>
        <v>1.0485436893203883</v>
      </c>
      <c r="Q63" s="68">
        <v>46</v>
      </c>
      <c r="R63" s="137">
        <f t="shared" si="14"/>
        <v>0.54761904761904767</v>
      </c>
      <c r="S63" s="68">
        <v>74</v>
      </c>
      <c r="T63" s="137">
        <f t="shared" si="15"/>
        <v>0.88095238095238093</v>
      </c>
    </row>
    <row r="64" spans="1:20">
      <c r="A64" s="4" t="s">
        <v>40</v>
      </c>
      <c r="B64" s="4" t="s">
        <v>109</v>
      </c>
      <c r="C64" s="91">
        <v>49</v>
      </c>
      <c r="D64" s="132">
        <v>90.416666666666657</v>
      </c>
      <c r="E64" s="68">
        <v>65</v>
      </c>
      <c r="F64" s="133">
        <f t="shared" si="8"/>
        <v>1.3265306122448979</v>
      </c>
      <c r="G64" s="68">
        <v>71</v>
      </c>
      <c r="H64" s="133">
        <f t="shared" si="9"/>
        <v>0.78525345622119824</v>
      </c>
      <c r="I64" s="68">
        <v>67</v>
      </c>
      <c r="J64" s="135">
        <f t="shared" si="10"/>
        <v>1.3673469387755102</v>
      </c>
      <c r="K64" s="68">
        <v>72</v>
      </c>
      <c r="L64" s="135">
        <f t="shared" si="11"/>
        <v>1.4693877551020409</v>
      </c>
      <c r="M64" s="68">
        <v>65</v>
      </c>
      <c r="N64" s="135">
        <f t="shared" si="12"/>
        <v>1.3265306122448979</v>
      </c>
      <c r="O64" s="68">
        <v>66</v>
      </c>
      <c r="P64" s="135">
        <f t="shared" si="13"/>
        <v>1.346938775510204</v>
      </c>
      <c r="Q64" s="68">
        <v>67</v>
      </c>
      <c r="R64" s="137">
        <f t="shared" si="14"/>
        <v>0.74101382488479273</v>
      </c>
      <c r="S64" s="68">
        <v>71</v>
      </c>
      <c r="T64" s="137">
        <f t="shared" si="15"/>
        <v>0.78525345622119824</v>
      </c>
    </row>
    <row r="65" spans="1:20">
      <c r="A65" s="4" t="s">
        <v>40</v>
      </c>
      <c r="B65" s="4" t="s">
        <v>110</v>
      </c>
      <c r="C65" s="91">
        <v>403.66666666666663</v>
      </c>
      <c r="D65" s="132">
        <v>399.58333333333337</v>
      </c>
      <c r="E65" s="68">
        <v>369</v>
      </c>
      <c r="F65" s="133">
        <f t="shared" si="8"/>
        <v>0.91412056151940557</v>
      </c>
      <c r="G65" s="68">
        <v>338</v>
      </c>
      <c r="H65" s="133">
        <f t="shared" si="9"/>
        <v>0.84588112617309685</v>
      </c>
      <c r="I65" s="68">
        <v>353</v>
      </c>
      <c r="J65" s="135">
        <f t="shared" si="10"/>
        <v>0.874483897605285</v>
      </c>
      <c r="K65" s="68">
        <v>403</v>
      </c>
      <c r="L65" s="135">
        <f t="shared" si="11"/>
        <v>0.99834847233691171</v>
      </c>
      <c r="M65" s="68">
        <v>367</v>
      </c>
      <c r="N65" s="135">
        <f t="shared" si="12"/>
        <v>0.90916597853014047</v>
      </c>
      <c r="O65" s="68">
        <v>343</v>
      </c>
      <c r="P65" s="135">
        <f t="shared" si="13"/>
        <v>0.84971098265895961</v>
      </c>
      <c r="Q65" s="68">
        <v>246</v>
      </c>
      <c r="R65" s="137">
        <f t="shared" si="14"/>
        <v>0.61564129301355575</v>
      </c>
      <c r="S65" s="68">
        <v>293</v>
      </c>
      <c r="T65" s="137">
        <f t="shared" si="15"/>
        <v>0.73326381647549521</v>
      </c>
    </row>
    <row r="66" spans="1:20">
      <c r="A66" s="4" t="s">
        <v>40</v>
      </c>
      <c r="B66" s="4" t="s">
        <v>111</v>
      </c>
      <c r="C66" s="91">
        <v>171.5</v>
      </c>
      <c r="D66" s="132">
        <v>151.66666666666669</v>
      </c>
      <c r="E66" s="68">
        <v>148</v>
      </c>
      <c r="F66" s="133">
        <f t="shared" si="8"/>
        <v>0.86297376093294464</v>
      </c>
      <c r="G66" s="68">
        <v>138</v>
      </c>
      <c r="H66" s="133">
        <f t="shared" si="9"/>
        <v>0.90989010989010977</v>
      </c>
      <c r="I66" s="68">
        <v>169</v>
      </c>
      <c r="J66" s="135">
        <f t="shared" si="10"/>
        <v>0.98542274052478129</v>
      </c>
      <c r="K66" s="68">
        <v>170</v>
      </c>
      <c r="L66" s="135">
        <f t="shared" si="11"/>
        <v>0.99125364431486884</v>
      </c>
      <c r="M66" s="68">
        <v>150</v>
      </c>
      <c r="N66" s="135">
        <f t="shared" si="12"/>
        <v>0.87463556851311952</v>
      </c>
      <c r="O66" s="68">
        <v>139</v>
      </c>
      <c r="P66" s="135">
        <f t="shared" si="13"/>
        <v>0.81049562682215748</v>
      </c>
      <c r="Q66" s="68">
        <v>128</v>
      </c>
      <c r="R66" s="137">
        <f t="shared" si="14"/>
        <v>0.84395604395604384</v>
      </c>
      <c r="S66" s="68">
        <v>137</v>
      </c>
      <c r="T66" s="137">
        <f t="shared" si="15"/>
        <v>0.9032967032967032</v>
      </c>
    </row>
    <row r="67" spans="1:20">
      <c r="A67" s="4" t="s">
        <v>47</v>
      </c>
      <c r="B67" s="4" t="s">
        <v>112</v>
      </c>
      <c r="C67" s="91">
        <v>68.833333333333343</v>
      </c>
      <c r="D67" s="132">
        <v>68.25</v>
      </c>
      <c r="E67" s="68">
        <v>71</v>
      </c>
      <c r="F67" s="133">
        <f t="shared" ref="F67:F80" si="16">E67/C67</f>
        <v>1.0314769975786924</v>
      </c>
      <c r="G67" s="68">
        <v>68</v>
      </c>
      <c r="H67" s="133">
        <f t="shared" ref="H67:H80" si="17">G67/D67</f>
        <v>0.99633699633699635</v>
      </c>
      <c r="I67" s="68">
        <v>69</v>
      </c>
      <c r="J67" s="135">
        <f t="shared" ref="J67:J80" si="18">I67/C67</f>
        <v>1.0024213075060531</v>
      </c>
      <c r="K67" s="68">
        <v>73</v>
      </c>
      <c r="L67" s="135">
        <f t="shared" ref="L67:L80" si="19">K67/C67</f>
        <v>1.0605326876513315</v>
      </c>
      <c r="M67" s="68">
        <v>73</v>
      </c>
      <c r="N67" s="135">
        <f t="shared" ref="N67:N80" si="20">M67/C67</f>
        <v>1.0605326876513315</v>
      </c>
      <c r="O67" s="68">
        <v>61</v>
      </c>
      <c r="P67" s="135">
        <f t="shared" ref="P67:P80" si="21">O67/C67</f>
        <v>0.88619854721549629</v>
      </c>
      <c r="Q67" s="68">
        <v>63</v>
      </c>
      <c r="R67" s="137">
        <f t="shared" ref="R67:R80" si="22">Q67/D67</f>
        <v>0.92307692307692313</v>
      </c>
      <c r="S67" s="68">
        <v>70</v>
      </c>
      <c r="T67" s="137">
        <f t="shared" ref="T67:T80" si="23">S67/D67</f>
        <v>1.0256410256410255</v>
      </c>
    </row>
    <row r="68" spans="1:20">
      <c r="A68" s="4" t="s">
        <v>47</v>
      </c>
      <c r="B68" s="4" t="s">
        <v>113</v>
      </c>
      <c r="C68" s="91">
        <v>246.16666666666666</v>
      </c>
      <c r="D68" s="132">
        <v>248.5</v>
      </c>
      <c r="E68" s="68">
        <v>185</v>
      </c>
      <c r="F68" s="133">
        <f t="shared" si="16"/>
        <v>0.7515233581584293</v>
      </c>
      <c r="G68" s="68">
        <v>182</v>
      </c>
      <c r="H68" s="133">
        <f t="shared" si="17"/>
        <v>0.73239436619718312</v>
      </c>
      <c r="I68" s="68">
        <v>213</v>
      </c>
      <c r="J68" s="135">
        <f t="shared" si="18"/>
        <v>0.86526743398781314</v>
      </c>
      <c r="K68" s="68">
        <v>214</v>
      </c>
      <c r="L68" s="135">
        <f t="shared" si="19"/>
        <v>0.86932972241029116</v>
      </c>
      <c r="M68" s="68">
        <v>189</v>
      </c>
      <c r="N68" s="135">
        <f t="shared" si="20"/>
        <v>0.76777251184834128</v>
      </c>
      <c r="O68" s="68">
        <v>181</v>
      </c>
      <c r="P68" s="135">
        <f t="shared" si="21"/>
        <v>0.73527420446851732</v>
      </c>
      <c r="Q68" s="68">
        <v>160</v>
      </c>
      <c r="R68" s="137">
        <f t="shared" si="22"/>
        <v>0.64386317907444668</v>
      </c>
      <c r="S68" s="68">
        <v>166</v>
      </c>
      <c r="T68" s="137">
        <f t="shared" si="23"/>
        <v>0.66800804828973848</v>
      </c>
    </row>
    <row r="69" spans="1:20">
      <c r="A69" s="4" t="s">
        <v>49</v>
      </c>
      <c r="B69" s="4" t="s">
        <v>114</v>
      </c>
      <c r="C69" s="91">
        <v>61.833333333333336</v>
      </c>
      <c r="D69" s="132">
        <v>87.5</v>
      </c>
      <c r="E69" s="68">
        <v>42</v>
      </c>
      <c r="F69" s="133">
        <f t="shared" si="16"/>
        <v>0.67924528301886788</v>
      </c>
      <c r="G69" s="68">
        <v>53</v>
      </c>
      <c r="H69" s="133">
        <f t="shared" si="17"/>
        <v>0.60571428571428576</v>
      </c>
      <c r="I69" s="68">
        <v>58</v>
      </c>
      <c r="J69" s="135">
        <f t="shared" si="18"/>
        <v>0.93800539083557943</v>
      </c>
      <c r="K69" s="68">
        <v>58</v>
      </c>
      <c r="L69" s="135">
        <f t="shared" si="19"/>
        <v>0.93800539083557943</v>
      </c>
      <c r="M69" s="68">
        <v>41</v>
      </c>
      <c r="N69" s="135">
        <f t="shared" si="20"/>
        <v>0.66307277628032346</v>
      </c>
      <c r="O69" s="68">
        <v>39</v>
      </c>
      <c r="P69" s="135">
        <f t="shared" si="21"/>
        <v>0.6307277628032345</v>
      </c>
      <c r="Q69" s="68">
        <v>55</v>
      </c>
      <c r="R69" s="137">
        <f t="shared" si="22"/>
        <v>0.62857142857142856</v>
      </c>
      <c r="S69" s="68">
        <v>55</v>
      </c>
      <c r="T69" s="137">
        <f t="shared" si="23"/>
        <v>0.62857142857142856</v>
      </c>
    </row>
    <row r="70" spans="1:20">
      <c r="A70" s="4" t="s">
        <v>43</v>
      </c>
      <c r="B70" s="4" t="s">
        <v>115</v>
      </c>
      <c r="C70" s="91">
        <v>1064</v>
      </c>
      <c r="D70" s="132">
        <v>1030.1666666666665</v>
      </c>
      <c r="E70" s="68">
        <v>765</v>
      </c>
      <c r="F70" s="133">
        <f t="shared" si="16"/>
        <v>0.71898496240601506</v>
      </c>
      <c r="G70" s="68">
        <v>689</v>
      </c>
      <c r="H70" s="133">
        <f t="shared" si="17"/>
        <v>0.66882381491668019</v>
      </c>
      <c r="I70" s="68">
        <v>1002</v>
      </c>
      <c r="J70" s="135">
        <f t="shared" si="18"/>
        <v>0.94172932330827064</v>
      </c>
      <c r="K70" s="68">
        <v>999</v>
      </c>
      <c r="L70" s="135">
        <f t="shared" si="19"/>
        <v>0.93890977443609025</v>
      </c>
      <c r="M70" s="68">
        <v>895</v>
      </c>
      <c r="N70" s="135">
        <f t="shared" si="20"/>
        <v>0.84116541353383456</v>
      </c>
      <c r="O70" s="68">
        <v>816</v>
      </c>
      <c r="P70" s="135">
        <f t="shared" si="21"/>
        <v>0.76691729323308266</v>
      </c>
      <c r="Q70" s="68">
        <v>624</v>
      </c>
      <c r="R70" s="137">
        <f t="shared" si="22"/>
        <v>0.60572722860378592</v>
      </c>
      <c r="S70" s="68">
        <v>761</v>
      </c>
      <c r="T70" s="137">
        <f t="shared" si="23"/>
        <v>0.73871541821711706</v>
      </c>
    </row>
    <row r="71" spans="1:20">
      <c r="A71" s="4" t="s">
        <v>47</v>
      </c>
      <c r="B71" s="4" t="s">
        <v>116</v>
      </c>
      <c r="C71" s="91">
        <v>78.166666666666657</v>
      </c>
      <c r="D71" s="132">
        <v>58.333333333333336</v>
      </c>
      <c r="E71" s="68">
        <v>75</v>
      </c>
      <c r="F71" s="133">
        <f t="shared" si="16"/>
        <v>0.95948827292110883</v>
      </c>
      <c r="G71" s="68">
        <v>68</v>
      </c>
      <c r="H71" s="133">
        <f t="shared" si="17"/>
        <v>1.1657142857142857</v>
      </c>
      <c r="I71" s="68">
        <v>89</v>
      </c>
      <c r="J71" s="135">
        <f t="shared" si="18"/>
        <v>1.1385927505330491</v>
      </c>
      <c r="K71" s="68">
        <v>85</v>
      </c>
      <c r="L71" s="135">
        <f t="shared" si="19"/>
        <v>1.0874200426439233</v>
      </c>
      <c r="M71" s="68">
        <v>76</v>
      </c>
      <c r="N71" s="135">
        <f t="shared" si="20"/>
        <v>0.97228144989339027</v>
      </c>
      <c r="O71" s="68">
        <v>70</v>
      </c>
      <c r="P71" s="135">
        <f t="shared" si="21"/>
        <v>0.89552238805970164</v>
      </c>
      <c r="Q71" s="68">
        <v>71</v>
      </c>
      <c r="R71" s="137">
        <f t="shared" si="22"/>
        <v>1.2171428571428571</v>
      </c>
      <c r="S71" s="68">
        <v>69</v>
      </c>
      <c r="T71" s="137">
        <f t="shared" si="23"/>
        <v>1.1828571428571428</v>
      </c>
    </row>
    <row r="72" spans="1:20">
      <c r="A72" s="4" t="s">
        <v>40</v>
      </c>
      <c r="B72" s="4" t="s">
        <v>117</v>
      </c>
      <c r="C72" s="91">
        <v>4297.4166666666661</v>
      </c>
      <c r="D72" s="132">
        <v>4404.1666666666661</v>
      </c>
      <c r="E72" s="68">
        <v>3199</v>
      </c>
      <c r="F72" s="133">
        <f t="shared" si="16"/>
        <v>0.74440070585041407</v>
      </c>
      <c r="G72" s="68">
        <v>3103</v>
      </c>
      <c r="H72" s="133">
        <f t="shared" si="17"/>
        <v>0.70456007568590362</v>
      </c>
      <c r="I72" s="68">
        <v>3752</v>
      </c>
      <c r="J72" s="135">
        <f t="shared" si="18"/>
        <v>0.87308266594271766</v>
      </c>
      <c r="K72" s="68">
        <v>3970</v>
      </c>
      <c r="L72" s="135">
        <f t="shared" si="19"/>
        <v>0.92381081657584996</v>
      </c>
      <c r="M72" s="68">
        <v>3696</v>
      </c>
      <c r="N72" s="135">
        <f t="shared" si="20"/>
        <v>0.86005158137640847</v>
      </c>
      <c r="O72" s="68">
        <v>3291</v>
      </c>
      <c r="P72" s="135">
        <f t="shared" si="21"/>
        <v>0.76580891620935065</v>
      </c>
      <c r="Q72" s="68">
        <v>2962</v>
      </c>
      <c r="R72" s="137">
        <f t="shared" si="22"/>
        <v>0.67254493850520347</v>
      </c>
      <c r="S72" s="68">
        <v>3570</v>
      </c>
      <c r="T72" s="137">
        <f t="shared" si="23"/>
        <v>0.81059602649006635</v>
      </c>
    </row>
    <row r="73" spans="1:20">
      <c r="A73" s="4" t="s">
        <v>47</v>
      </c>
      <c r="B73" s="4" t="s">
        <v>118</v>
      </c>
      <c r="C73" s="91">
        <v>261.91666666666663</v>
      </c>
      <c r="D73" s="132">
        <v>242.08333333333334</v>
      </c>
      <c r="E73" s="68">
        <v>226</v>
      </c>
      <c r="F73" s="133">
        <f t="shared" si="16"/>
        <v>0.86286986955138412</v>
      </c>
      <c r="G73" s="68">
        <v>179</v>
      </c>
      <c r="H73" s="133">
        <f t="shared" si="17"/>
        <v>0.73941480206540444</v>
      </c>
      <c r="I73" s="68">
        <v>228</v>
      </c>
      <c r="J73" s="135">
        <f t="shared" si="18"/>
        <v>0.8705058860960867</v>
      </c>
      <c r="K73" s="68">
        <v>229</v>
      </c>
      <c r="L73" s="135">
        <f t="shared" si="19"/>
        <v>0.87432389436843794</v>
      </c>
      <c r="M73" s="68">
        <v>227</v>
      </c>
      <c r="N73" s="135">
        <f t="shared" si="20"/>
        <v>0.86668787782373546</v>
      </c>
      <c r="O73" s="68">
        <v>211</v>
      </c>
      <c r="P73" s="135">
        <f t="shared" si="21"/>
        <v>0.80559974546611535</v>
      </c>
      <c r="Q73" s="68">
        <v>185</v>
      </c>
      <c r="R73" s="137">
        <f t="shared" si="22"/>
        <v>0.76419965576592075</v>
      </c>
      <c r="S73" s="68">
        <v>202</v>
      </c>
      <c r="T73" s="137">
        <f t="shared" si="23"/>
        <v>0.83442340791738379</v>
      </c>
    </row>
    <row r="74" spans="1:20">
      <c r="A74" s="4" t="s">
        <v>49</v>
      </c>
      <c r="B74" s="4" t="s">
        <v>119</v>
      </c>
      <c r="C74" s="91">
        <v>155.16666666666669</v>
      </c>
      <c r="D74" s="132">
        <v>162.16666666666669</v>
      </c>
      <c r="E74" s="68">
        <v>163</v>
      </c>
      <c r="F74" s="133">
        <f t="shared" si="16"/>
        <v>1.0504833512352307</v>
      </c>
      <c r="G74" s="68">
        <v>122</v>
      </c>
      <c r="H74" s="133">
        <f t="shared" si="17"/>
        <v>0.75231243576567308</v>
      </c>
      <c r="I74" s="68">
        <v>168</v>
      </c>
      <c r="J74" s="135">
        <f t="shared" si="18"/>
        <v>1.0827067669172932</v>
      </c>
      <c r="K74" s="68">
        <v>174</v>
      </c>
      <c r="L74" s="135">
        <f t="shared" si="19"/>
        <v>1.1213748657357678</v>
      </c>
      <c r="M74" s="68">
        <v>154</v>
      </c>
      <c r="N74" s="135">
        <f t="shared" si="20"/>
        <v>0.99248120300751863</v>
      </c>
      <c r="O74" s="68">
        <v>149</v>
      </c>
      <c r="P74" s="135">
        <f t="shared" si="21"/>
        <v>0.96025778732545641</v>
      </c>
      <c r="Q74" s="68">
        <v>42</v>
      </c>
      <c r="R74" s="137">
        <f t="shared" si="22"/>
        <v>0.25899280575539563</v>
      </c>
      <c r="S74" s="68">
        <v>134</v>
      </c>
      <c r="T74" s="137">
        <f t="shared" si="23"/>
        <v>0.82631038026721471</v>
      </c>
    </row>
    <row r="75" spans="1:20">
      <c r="A75" s="4" t="s">
        <v>40</v>
      </c>
      <c r="B75" s="4" t="s">
        <v>120</v>
      </c>
      <c r="C75" s="91">
        <v>208.25</v>
      </c>
      <c r="D75" s="132">
        <v>191.33333333333331</v>
      </c>
      <c r="E75" s="68">
        <v>220</v>
      </c>
      <c r="F75" s="133">
        <f t="shared" si="16"/>
        <v>1.056422569027611</v>
      </c>
      <c r="G75" s="68">
        <v>232</v>
      </c>
      <c r="H75" s="133">
        <f t="shared" si="17"/>
        <v>1.2125435540069687</v>
      </c>
      <c r="I75" s="68">
        <v>218</v>
      </c>
      <c r="J75" s="135">
        <f t="shared" si="18"/>
        <v>1.0468187274909964</v>
      </c>
      <c r="K75" s="68">
        <v>227</v>
      </c>
      <c r="L75" s="135">
        <f t="shared" si="19"/>
        <v>1.0900360144057624</v>
      </c>
      <c r="M75" s="68">
        <v>200</v>
      </c>
      <c r="N75" s="135">
        <f t="shared" si="20"/>
        <v>0.96038415366146457</v>
      </c>
      <c r="O75" s="68">
        <v>208</v>
      </c>
      <c r="P75" s="135">
        <f t="shared" si="21"/>
        <v>0.99879951980792314</v>
      </c>
      <c r="Q75" s="68">
        <v>163</v>
      </c>
      <c r="R75" s="137">
        <f t="shared" si="22"/>
        <v>0.85191637630662032</v>
      </c>
      <c r="S75" s="68">
        <v>178</v>
      </c>
      <c r="T75" s="137">
        <f t="shared" si="23"/>
        <v>0.93031358885017434</v>
      </c>
    </row>
    <row r="76" spans="1:20">
      <c r="A76" s="4" t="s">
        <v>40</v>
      </c>
      <c r="B76" s="4" t="s">
        <v>121</v>
      </c>
      <c r="C76" s="91">
        <v>530.83333333333326</v>
      </c>
      <c r="D76" s="132">
        <v>620.66666666666674</v>
      </c>
      <c r="E76" s="68">
        <v>496</v>
      </c>
      <c r="F76" s="133">
        <f t="shared" si="16"/>
        <v>0.93437990580847741</v>
      </c>
      <c r="G76" s="68">
        <v>431</v>
      </c>
      <c r="H76" s="133">
        <f t="shared" si="17"/>
        <v>0.69441460794844245</v>
      </c>
      <c r="I76" s="68">
        <v>514</v>
      </c>
      <c r="J76" s="135">
        <f t="shared" si="18"/>
        <v>0.96828885400313991</v>
      </c>
      <c r="K76" s="68">
        <v>532</v>
      </c>
      <c r="L76" s="135">
        <f t="shared" si="19"/>
        <v>1.0021978021978024</v>
      </c>
      <c r="M76" s="68">
        <v>535</v>
      </c>
      <c r="N76" s="135">
        <f t="shared" si="20"/>
        <v>1.0078492935635794</v>
      </c>
      <c r="O76" s="68">
        <v>471</v>
      </c>
      <c r="P76" s="135">
        <f t="shared" si="21"/>
        <v>0.88728414442700165</v>
      </c>
      <c r="Q76" s="68">
        <v>349</v>
      </c>
      <c r="R76" s="137">
        <f t="shared" si="22"/>
        <v>0.56229860365198703</v>
      </c>
      <c r="S76" s="68">
        <v>429</v>
      </c>
      <c r="T76" s="137">
        <f t="shared" si="23"/>
        <v>0.69119226638023623</v>
      </c>
    </row>
    <row r="77" spans="1:20">
      <c r="A77" s="4" t="s">
        <v>43</v>
      </c>
      <c r="B77" s="4" t="s">
        <v>122</v>
      </c>
      <c r="C77" s="91">
        <v>60.666666666666664</v>
      </c>
      <c r="D77" s="132">
        <v>74.083333333333343</v>
      </c>
      <c r="E77" s="68">
        <v>88</v>
      </c>
      <c r="F77" s="133">
        <f t="shared" si="16"/>
        <v>1.4505494505494505</v>
      </c>
      <c r="G77" s="68">
        <v>79</v>
      </c>
      <c r="H77" s="133">
        <f t="shared" si="17"/>
        <v>1.0663667041619795</v>
      </c>
      <c r="I77" s="68">
        <v>70</v>
      </c>
      <c r="J77" s="135">
        <f t="shared" si="18"/>
        <v>1.153846153846154</v>
      </c>
      <c r="K77" s="68">
        <v>72</v>
      </c>
      <c r="L77" s="135">
        <f t="shared" si="19"/>
        <v>1.1868131868131868</v>
      </c>
      <c r="M77" s="68">
        <v>69</v>
      </c>
      <c r="N77" s="135">
        <f t="shared" si="20"/>
        <v>1.1373626373626373</v>
      </c>
      <c r="O77" s="68">
        <v>66</v>
      </c>
      <c r="P77" s="135">
        <f t="shared" si="21"/>
        <v>1.087912087912088</v>
      </c>
      <c r="Q77" s="68">
        <v>57</v>
      </c>
      <c r="R77" s="137">
        <f t="shared" si="22"/>
        <v>0.76940382452193468</v>
      </c>
      <c r="S77" s="68">
        <v>65</v>
      </c>
      <c r="T77" s="137">
        <f t="shared" si="23"/>
        <v>0.87739032620922375</v>
      </c>
    </row>
    <row r="78" spans="1:20">
      <c r="A78" s="4" t="s">
        <v>47</v>
      </c>
      <c r="B78" s="4" t="s">
        <v>123</v>
      </c>
      <c r="C78" s="91">
        <v>138.25</v>
      </c>
      <c r="D78" s="132">
        <v>98.583333333333343</v>
      </c>
      <c r="E78" s="68">
        <v>123</v>
      </c>
      <c r="F78" s="133">
        <f t="shared" si="16"/>
        <v>0.88969258589511757</v>
      </c>
      <c r="G78" s="68">
        <v>104</v>
      </c>
      <c r="H78" s="133">
        <f t="shared" si="17"/>
        <v>1.0549450549450547</v>
      </c>
      <c r="I78" s="68">
        <v>133</v>
      </c>
      <c r="J78" s="135">
        <f t="shared" si="18"/>
        <v>0.96202531645569622</v>
      </c>
      <c r="K78" s="68">
        <v>142</v>
      </c>
      <c r="L78" s="135">
        <f t="shared" si="19"/>
        <v>1.027124773960217</v>
      </c>
      <c r="M78" s="68">
        <v>126</v>
      </c>
      <c r="N78" s="135">
        <f t="shared" si="20"/>
        <v>0.91139240506329111</v>
      </c>
      <c r="O78" s="68">
        <v>114</v>
      </c>
      <c r="P78" s="135">
        <f t="shared" si="21"/>
        <v>0.82459312839059673</v>
      </c>
      <c r="Q78" s="68">
        <v>95</v>
      </c>
      <c r="R78" s="137">
        <f t="shared" si="22"/>
        <v>0.96365173288250205</v>
      </c>
      <c r="S78" s="68">
        <v>98</v>
      </c>
      <c r="T78" s="137">
        <f t="shared" si="23"/>
        <v>0.99408284023668625</v>
      </c>
    </row>
    <row r="79" spans="1:20">
      <c r="A79" s="4" t="s">
        <v>40</v>
      </c>
      <c r="B79" s="4" t="s">
        <v>124</v>
      </c>
      <c r="C79" s="91">
        <v>3171.583333333333</v>
      </c>
      <c r="D79" s="132">
        <v>3310.416666666667</v>
      </c>
      <c r="E79" s="68">
        <v>2334</v>
      </c>
      <c r="F79" s="133">
        <f t="shared" si="16"/>
        <v>0.73591003442024228</v>
      </c>
      <c r="G79" s="68">
        <v>1961</v>
      </c>
      <c r="H79" s="133">
        <f t="shared" si="17"/>
        <v>0.59237256135934546</v>
      </c>
      <c r="I79" s="68">
        <v>2733</v>
      </c>
      <c r="J79" s="135">
        <f t="shared" si="18"/>
        <v>0.86171470611419121</v>
      </c>
      <c r="K79" s="68">
        <v>2849</v>
      </c>
      <c r="L79" s="135">
        <f t="shared" si="19"/>
        <v>0.89828949788486301</v>
      </c>
      <c r="M79" s="68">
        <v>2564</v>
      </c>
      <c r="N79" s="135">
        <f t="shared" si="20"/>
        <v>0.80842901810347101</v>
      </c>
      <c r="O79" s="68">
        <v>2377</v>
      </c>
      <c r="P79" s="135">
        <f t="shared" si="21"/>
        <v>0.74946793136971557</v>
      </c>
      <c r="Q79" s="68">
        <v>1936</v>
      </c>
      <c r="R79" s="137">
        <f t="shared" si="22"/>
        <v>0.58482064191315286</v>
      </c>
      <c r="S79" s="68">
        <v>2219</v>
      </c>
      <c r="T79" s="137">
        <f t="shared" si="23"/>
        <v>0.67030837004405275</v>
      </c>
    </row>
    <row r="80" spans="1:20">
      <c r="A80" s="4" t="s">
        <v>40</v>
      </c>
      <c r="B80" s="4" t="s">
        <v>125</v>
      </c>
      <c r="C80" s="91">
        <v>2040.5</v>
      </c>
      <c r="D80" s="132">
        <v>2235.916666666667</v>
      </c>
      <c r="E80" s="68">
        <v>2014</v>
      </c>
      <c r="F80" s="133">
        <f t="shared" si="16"/>
        <v>0.98701298701298701</v>
      </c>
      <c r="G80" s="68">
        <v>1347</v>
      </c>
      <c r="H80" s="133">
        <f t="shared" si="17"/>
        <v>0.60243747903544398</v>
      </c>
      <c r="I80" s="68">
        <v>2448</v>
      </c>
      <c r="J80" s="135">
        <f t="shared" si="18"/>
        <v>1.1997059544229356</v>
      </c>
      <c r="K80" s="68">
        <v>2504</v>
      </c>
      <c r="L80" s="135">
        <f t="shared" si="19"/>
        <v>1.2271502082822838</v>
      </c>
      <c r="M80" s="68">
        <v>1926</v>
      </c>
      <c r="N80" s="135">
        <f t="shared" si="20"/>
        <v>0.94388630237686844</v>
      </c>
      <c r="O80" s="68">
        <v>1827</v>
      </c>
      <c r="P80" s="135">
        <f t="shared" si="21"/>
        <v>0.89536878216123494</v>
      </c>
      <c r="Q80" s="68">
        <v>1424</v>
      </c>
      <c r="R80" s="137">
        <f t="shared" si="22"/>
        <v>0.6368752562334612</v>
      </c>
      <c r="S80" s="68">
        <v>1664</v>
      </c>
      <c r="T80" s="137">
        <f t="shared" si="23"/>
        <v>0.74421378256494342</v>
      </c>
    </row>
    <row r="82" spans="1:37" s="1" customFormat="1">
      <c r="A82"/>
      <c r="B82" s="6" t="s">
        <v>126</v>
      </c>
      <c r="C82" s="91">
        <f>SUMIF($A$3:$A$80,"Norte",C$3:C$80)</f>
        <v>3313.333333333333</v>
      </c>
      <c r="D82" s="91">
        <f>SUMIF($A$3:$A$80,"Norte",D$3:D$80)</f>
        <v>3376.916666666667</v>
      </c>
      <c r="E82" s="68">
        <f>SUMIF($A$3:$A$80,"Norte",E$3:E$80)</f>
        <v>2814</v>
      </c>
      <c r="F82" s="133">
        <f>E82/C82</f>
        <v>0.84929577464788741</v>
      </c>
      <c r="G82" s="68">
        <f>SUMIF($A$3:$A$80,"Norte",G$3:G$80)</f>
        <v>2611</v>
      </c>
      <c r="H82" s="133">
        <f>G82/D82</f>
        <v>0.77319053377094482</v>
      </c>
      <c r="I82" s="68">
        <f>SUMIF($A$3:$A$80,"Norte",I$3:I$80)</f>
        <v>3259</v>
      </c>
      <c r="J82" s="135">
        <f>I82/C82</f>
        <v>0.98360160965794774</v>
      </c>
      <c r="K82" s="68">
        <f>SUMIF($A$3:$A$80,"Norte",K$3:K$80)</f>
        <v>3354</v>
      </c>
      <c r="L82" s="135">
        <f>K82/C82</f>
        <v>1.0122736418511067</v>
      </c>
      <c r="M82" s="68">
        <f>SUMIF($A$3:$A$80,"Norte",M$3:M$80)</f>
        <v>3051</v>
      </c>
      <c r="N82" s="135">
        <f>M82/C82</f>
        <v>0.92082494969818918</v>
      </c>
      <c r="O82" s="68">
        <f>SUMIF($A$3:$A$80,"Norte",O$3:O$80)</f>
        <v>2860</v>
      </c>
      <c r="P82" s="135">
        <f>O82/C82</f>
        <v>0.86317907444668018</v>
      </c>
      <c r="Q82" s="68">
        <f>SUMIF($A$3:$A$80,"Norte",Q$3:Q$80)</f>
        <v>2311</v>
      </c>
      <c r="R82" s="137">
        <f>Q82/D82</f>
        <v>0.68435209634034988</v>
      </c>
      <c r="S82" s="68">
        <f>SUMIF($A$3:$A$80,"Norte",S$3:S$80)</f>
        <v>2766</v>
      </c>
      <c r="T82" s="137">
        <f>S82/D82</f>
        <v>0.81909039311008558</v>
      </c>
    </row>
    <row r="83" spans="1:37" s="1" customFormat="1">
      <c r="A83"/>
      <c r="B83" s="6" t="s">
        <v>127</v>
      </c>
      <c r="C83" s="91">
        <f>SUMIF($A$3:$A$80,"Central",C$3:C$80)</f>
        <v>4071.6666666666661</v>
      </c>
      <c r="D83" s="91">
        <f>SUMIF($A$3:$A$80,"Central",D$3:D$80)</f>
        <v>3991.7500000000009</v>
      </c>
      <c r="E83" s="68">
        <f>SUMIF($A$3:$A$80,"Central",E$3:E$80)</f>
        <v>3455</v>
      </c>
      <c r="F83" s="133">
        <f>E83/C83</f>
        <v>0.84854686860417528</v>
      </c>
      <c r="G83" s="68">
        <f>SUMIF($A$3:$A$80,"Central",G$3:G$80)</f>
        <v>3091</v>
      </c>
      <c r="H83" s="133">
        <f>G83/D83</f>
        <v>0.77434709087492937</v>
      </c>
      <c r="I83" s="68">
        <f>SUMIF($A$3:$A$80,"Central",I$3:I$80)</f>
        <v>3726</v>
      </c>
      <c r="J83" s="135">
        <f>I83/C83</f>
        <v>0.91510437986082693</v>
      </c>
      <c r="K83" s="68">
        <f>SUMIF($A$3:$A$80,"Central",K$3:K$80)</f>
        <v>3885</v>
      </c>
      <c r="L83" s="135">
        <f>K83/C83</f>
        <v>0.95415472779369637</v>
      </c>
      <c r="M83" s="68">
        <f>SUMIF($A$3:$A$80,"Central",M$3:M$80)</f>
        <v>3522</v>
      </c>
      <c r="N83" s="135">
        <f>M83/C83</f>
        <v>0.86500204666393787</v>
      </c>
      <c r="O83" s="68">
        <f>SUMIF($A$3:$A$80,"Central",O$3:O$80)</f>
        <v>3282</v>
      </c>
      <c r="P83" s="135">
        <f>O83/C83</f>
        <v>0.80605812525583309</v>
      </c>
      <c r="Q83" s="68">
        <f>SUMIF($A$3:$A$80,"Central",Q$3:Q$80)</f>
        <v>2761</v>
      </c>
      <c r="R83" s="137">
        <f>Q83/D83</f>
        <v>0.69167658295233903</v>
      </c>
      <c r="S83" s="68">
        <f>SUMIF($A$3:$A$80,"Central",S$3:S$80)</f>
        <v>3067</v>
      </c>
      <c r="T83" s="137">
        <f>S83/D83</f>
        <v>0.76833469029874102</v>
      </c>
    </row>
    <row r="84" spans="1:37" s="1" customFormat="1">
      <c r="A84"/>
      <c r="B84" s="6" t="s">
        <v>128</v>
      </c>
      <c r="C84" s="91">
        <f>SUMIF($A$3:$A$80,"Metropolitana",C$3:C$80)</f>
        <v>16994.833333333336</v>
      </c>
      <c r="D84" s="91">
        <f>SUMIF($A$3:$A$80,"Metropolitana",D$3:D$80)</f>
        <v>17614.916666666668</v>
      </c>
      <c r="E84" s="68">
        <f>SUMIF($A$3:$A$80,"Metropolitana",E$3:E$80)</f>
        <v>13886</v>
      </c>
      <c r="F84" s="133">
        <f>E84/C84</f>
        <v>0.81707185517166969</v>
      </c>
      <c r="G84" s="68">
        <f>SUMIF($A$3:$A$80,"Metropolitana",G$3:G$80)</f>
        <v>12481</v>
      </c>
      <c r="H84" s="133">
        <f>G84/D84</f>
        <v>0.70854720667615978</v>
      </c>
      <c r="I84" s="68">
        <f>SUMIF($A$3:$A$80,"Metropolitana",I$3:I$80)</f>
        <v>16014</v>
      </c>
      <c r="J84" s="135">
        <f>I84/C84</f>
        <v>0.94228638115505681</v>
      </c>
      <c r="K84" s="68">
        <f>SUMIF($A$3:$A$80,"Metropolitana",K$3:K$80)</f>
        <v>16689</v>
      </c>
      <c r="L84" s="135">
        <f>K84/C84</f>
        <v>0.98200433465072701</v>
      </c>
      <c r="M84" s="68">
        <f>SUMIF($A$3:$A$80,"Metropolitana",M$3:M$80)</f>
        <v>14827</v>
      </c>
      <c r="N84" s="135">
        <f>M84/C84</f>
        <v>0.87244162441526329</v>
      </c>
      <c r="O84" s="68">
        <f>SUMIF($A$3:$A$80,"Metropolitana",O$3:O$80)</f>
        <v>13711</v>
      </c>
      <c r="P84" s="135">
        <f>O84/C84</f>
        <v>0.80677460796908851</v>
      </c>
      <c r="Q84" s="68">
        <f>SUMIF($A$3:$A$80,"Metropolitana",Q$3:Q$80)</f>
        <v>11728</v>
      </c>
      <c r="R84" s="137">
        <f>Q84/D84</f>
        <v>0.66579934619806125</v>
      </c>
      <c r="S84" s="68">
        <f>SUMIF($A$3:$A$80,"Metropolitana",S$3:S$80)</f>
        <v>13795</v>
      </c>
      <c r="T84" s="137">
        <f>S84/D84</f>
        <v>0.7831430747614474</v>
      </c>
    </row>
    <row r="85" spans="1:37" s="1" customFormat="1">
      <c r="A85"/>
      <c r="B85" s="6" t="s">
        <v>129</v>
      </c>
      <c r="C85" s="91">
        <f>SUMIF($A$3:$A$80,"sul",C$3:C$80)</f>
        <v>4765.25</v>
      </c>
      <c r="D85" s="91">
        <f>SUMIF($A$3:$A$80,"sul",D$3:D$80)</f>
        <v>5068.0000000000009</v>
      </c>
      <c r="E85" s="68">
        <f>SUMIF($A$3:$A$80,"sul",E$3:E$80)</f>
        <v>4320</v>
      </c>
      <c r="F85" s="133">
        <f>E85/C85</f>
        <v>0.90656313939457533</v>
      </c>
      <c r="G85" s="68">
        <f>SUMIF($A$3:$A$80,"sul",G$3:G$80)</f>
        <v>3818</v>
      </c>
      <c r="H85" s="133">
        <f>G85/D85</f>
        <v>0.75335438042620351</v>
      </c>
      <c r="I85" s="68">
        <f>SUMIF($A$3:$A$80,"sul",I$3:I$80)</f>
        <v>4525</v>
      </c>
      <c r="J85" s="135">
        <f>I85/C85</f>
        <v>0.94958291800010497</v>
      </c>
      <c r="K85" s="68">
        <f>SUMIF($A$3:$A$80,"sul",K$3:K$80)</f>
        <v>4780</v>
      </c>
      <c r="L85" s="135">
        <f>K85/C85</f>
        <v>1.0030953255338124</v>
      </c>
      <c r="M85" s="68">
        <f>SUMIF($A$3:$A$80,"sul",M$3:M$80)</f>
        <v>4452</v>
      </c>
      <c r="N85" s="135">
        <f>M85/C85</f>
        <v>0.93426367976496516</v>
      </c>
      <c r="O85" s="68">
        <f>SUMIF($A$3:$A$80,"sul",O$3:O$80)</f>
        <v>4205</v>
      </c>
      <c r="P85" s="135">
        <f>O85/C85</f>
        <v>0.88243009285976604</v>
      </c>
      <c r="Q85" s="68">
        <f>SUMIF($A$3:$A$80,"sul",Q$3:Q$80)</f>
        <v>3282</v>
      </c>
      <c r="R85" s="137">
        <f>Q85/D85</f>
        <v>0.64759273875295964</v>
      </c>
      <c r="S85" s="68">
        <f>SUMIF($A$3:$A$80,"sul",S$3:S$80)</f>
        <v>3928</v>
      </c>
      <c r="T85" s="137">
        <f>S85/D85</f>
        <v>0.77505919494869757</v>
      </c>
    </row>
    <row r="86" spans="1:37" s="1" customFormat="1">
      <c r="A86" s="10"/>
      <c r="B86" s="7" t="s">
        <v>130</v>
      </c>
      <c r="C86" s="138">
        <f>SUM(C3:C80)</f>
        <v>29145.083333333339</v>
      </c>
      <c r="D86" s="138">
        <f>SUM(D3:D80)</f>
        <v>30051.583333333336</v>
      </c>
      <c r="E86" s="7">
        <f>SUM(E3:E80)</f>
        <v>24475</v>
      </c>
      <c r="F86" s="331">
        <f>E86/C86</f>
        <v>0.83976428271206394</v>
      </c>
      <c r="G86" s="7">
        <f>SUM(G3:G80)</f>
        <v>22001</v>
      </c>
      <c r="H86" s="161">
        <f>G86/D86</f>
        <v>0.7321078478948696</v>
      </c>
      <c r="I86" s="7">
        <f>SUM(I3:I80)</f>
        <v>27524</v>
      </c>
      <c r="J86" s="332">
        <f>I86/C86</f>
        <v>0.94437884034185282</v>
      </c>
      <c r="K86" s="7">
        <f>SUM(K3:K80)</f>
        <v>28708</v>
      </c>
      <c r="L86" s="332">
        <f>K86/C86</f>
        <v>0.98500318807345988</v>
      </c>
      <c r="M86" s="7">
        <f>SUM(M3:M80)</f>
        <v>25852</v>
      </c>
      <c r="N86" s="332">
        <f>M86/C86</f>
        <v>0.88701067361275898</v>
      </c>
      <c r="O86" s="7">
        <f>SUM(O3:O80)</f>
        <v>24058</v>
      </c>
      <c r="P86" s="332">
        <f>O86/C86</f>
        <v>0.82545655213429348</v>
      </c>
      <c r="Q86" s="7">
        <f>SUM(Q3:Q80)</f>
        <v>20082</v>
      </c>
      <c r="R86" s="163">
        <f>Q86/D86</f>
        <v>0.66825097956569113</v>
      </c>
      <c r="S86" s="7">
        <f>SUM(S3:S80)</f>
        <v>23556</v>
      </c>
      <c r="T86" s="163">
        <f>S86/D86</f>
        <v>0.78385220967281255</v>
      </c>
    </row>
    <row r="88" spans="1:37">
      <c r="P88" s="129" t="s">
        <v>0</v>
      </c>
    </row>
    <row r="90" spans="1:37">
      <c r="A90" s="372"/>
      <c r="B90" s="372"/>
      <c r="C90" s="372"/>
      <c r="D90" s="372"/>
      <c r="E90" s="372"/>
      <c r="F90" s="372"/>
      <c r="G90" s="372"/>
      <c r="H90" s="372"/>
      <c r="I90" s="372"/>
      <c r="J90" s="372"/>
    </row>
    <row r="91" spans="1:37" s="85" customFormat="1">
      <c r="A91" s="164" t="s">
        <v>251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218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/>
      <c r="P99"/>
      <c r="Q99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autoFilter ref="A2:T80"/>
  <customSheetViews>
    <customSheetView guid="{3750D93B-2A32-4040-BAE5-F8408ECDBB1D}" showGridLines="0">
      <pane ySplit="1" topLeftCell="A2" state="frozen"/>
      <selection activeCell="A96" sqref="A96:N96"/>
      <pageMargins left="0" right="0" top="0" bottom="0" header="0" footer="0"/>
      <pageSetup paperSize="9" orientation="portrait"/>
    </customSheetView>
    <customSheetView guid="{1A030D3C-92EE-4DAF-ABAC-228947DF045D}" showGridLines="0">
      <pane ySplit="1" topLeftCell="A2" state="frozen"/>
      <selection activeCell="A96" sqref="A96:N96"/>
      <pageMargins left="0" right="0" top="0" bottom="0" header="0" footer="0"/>
      <pageSetup paperSize="9" orientation="portrait"/>
    </customSheetView>
    <customSheetView guid="{9EFA0E2E-4423-4194-BE85-A51AF61C76D7}" showGridLines="0">
      <pane xSplit="6" ySplit="2" topLeftCell="G84" state="frozen"/>
      <selection activeCell="F3" sqref="F3:F80"/>
      <pageMargins left="0" right="0" top="0" bottom="0" header="0" footer="0"/>
      <pageSetup paperSize="9" orientation="portrait"/>
    </customSheetView>
  </customSheetViews>
  <mergeCells count="4">
    <mergeCell ref="E1:H1"/>
    <mergeCell ref="I1:P1"/>
    <mergeCell ref="Q1:T1"/>
    <mergeCell ref="A90:J90"/>
  </mergeCells>
  <conditionalFormatting sqref="H86 R86 T86">
    <cfRule type="cellIs" dxfId="0" priority="1" operator="greaterThan">
      <formula>0.95</formula>
    </cfRule>
  </conditionalFormatting>
  <pageMargins left="0.511811024" right="0.511811024" top="0.78740157499999996" bottom="0.78740157499999996" header="0.31496062000000002" footer="0.31496062000000002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927"/>
  <sheetViews>
    <sheetView showGridLines="0" workbookViewId="0">
      <selection activeCell="G6" sqref="G6"/>
    </sheetView>
  </sheetViews>
  <sheetFormatPr defaultColWidth="9.140625" defaultRowHeight="15"/>
  <cols>
    <col min="1" max="1" width="20.5703125" style="101" customWidth="1"/>
    <col min="2" max="2" width="23.85546875" style="101" customWidth="1"/>
    <col min="3" max="3" width="14.28515625" style="101" customWidth="1"/>
    <col min="4" max="10" width="9.140625" style="101"/>
    <col min="11" max="11" width="26.5703125" customWidth="1"/>
    <col min="12" max="12" width="9.140625" customWidth="1"/>
    <col min="13" max="13" width="23.28515625" customWidth="1"/>
    <col min="14" max="14" width="8.7109375" customWidth="1"/>
    <col min="15" max="16384" width="9.140625" style="101"/>
  </cols>
  <sheetData>
    <row r="1" spans="1:9" ht="24.75" customHeight="1">
      <c r="A1" s="121" t="s">
        <v>5</v>
      </c>
      <c r="B1" s="121" t="s">
        <v>6</v>
      </c>
      <c r="C1" s="121" t="s">
        <v>163</v>
      </c>
      <c r="I1"/>
    </row>
    <row r="2" spans="1:9">
      <c r="A2" s="122" t="s">
        <v>164</v>
      </c>
      <c r="B2" s="122" t="s">
        <v>41</v>
      </c>
      <c r="C2" s="123"/>
    </row>
    <row r="3" spans="1:9">
      <c r="A3" s="122" t="s">
        <v>165</v>
      </c>
      <c r="B3" s="122" t="s">
        <v>44</v>
      </c>
      <c r="C3" s="123"/>
    </row>
    <row r="4" spans="1:9">
      <c r="A4" s="122" t="s">
        <v>166</v>
      </c>
      <c r="B4" s="122" t="s">
        <v>48</v>
      </c>
      <c r="C4" s="123"/>
    </row>
    <row r="5" spans="1:9">
      <c r="A5" s="122" t="s">
        <v>167</v>
      </c>
      <c r="B5" s="122" t="s">
        <v>50</v>
      </c>
      <c r="C5" s="123"/>
    </row>
    <row r="6" spans="1:9">
      <c r="A6" s="122" t="s">
        <v>167</v>
      </c>
      <c r="B6" s="122" t="s">
        <v>51</v>
      </c>
      <c r="C6" s="123"/>
    </row>
    <row r="7" spans="1:9">
      <c r="A7" s="122" t="s">
        <v>166</v>
      </c>
      <c r="B7" s="122" t="s">
        <v>52</v>
      </c>
      <c r="C7" s="123"/>
    </row>
    <row r="8" spans="1:9">
      <c r="A8" s="122" t="s">
        <v>167</v>
      </c>
      <c r="B8" s="122" t="s">
        <v>53</v>
      </c>
      <c r="C8" s="123"/>
    </row>
    <row r="9" spans="1:9">
      <c r="A9" s="122" t="s">
        <v>167</v>
      </c>
      <c r="B9" s="122" t="s">
        <v>54</v>
      </c>
      <c r="C9" s="123"/>
      <c r="I9"/>
    </row>
    <row r="10" spans="1:9">
      <c r="A10" s="122" t="s">
        <v>164</v>
      </c>
      <c r="B10" s="122" t="s">
        <v>55</v>
      </c>
      <c r="C10" s="123"/>
    </row>
    <row r="11" spans="1:9">
      <c r="A11" s="122" t="s">
        <v>167</v>
      </c>
      <c r="B11" s="122" t="s">
        <v>56</v>
      </c>
      <c r="C11" s="123"/>
    </row>
    <row r="12" spans="1:9">
      <c r="A12" s="122" t="s">
        <v>166</v>
      </c>
      <c r="B12" s="122" t="s">
        <v>58</v>
      </c>
      <c r="C12" s="123"/>
    </row>
    <row r="13" spans="1:9">
      <c r="A13" s="122" t="s">
        <v>165</v>
      </c>
      <c r="B13" s="122" t="s">
        <v>59</v>
      </c>
      <c r="C13" s="123"/>
    </row>
    <row r="14" spans="1:9">
      <c r="A14" s="122" t="s">
        <v>165</v>
      </c>
      <c r="B14" s="122" t="s">
        <v>60</v>
      </c>
      <c r="C14" s="123"/>
    </row>
    <row r="15" spans="1:9">
      <c r="A15" s="122" t="s">
        <v>167</v>
      </c>
      <c r="B15" s="122" t="s">
        <v>61</v>
      </c>
      <c r="C15" s="123"/>
      <c r="I15"/>
    </row>
    <row r="16" spans="1:9">
      <c r="A16" s="122" t="s">
        <v>164</v>
      </c>
      <c r="B16" s="122" t="s">
        <v>62</v>
      </c>
      <c r="C16" s="123"/>
    </row>
    <row r="17" spans="1:14">
      <c r="A17" s="122" t="s">
        <v>167</v>
      </c>
      <c r="B17" s="122" t="s">
        <v>63</v>
      </c>
      <c r="C17" s="123"/>
      <c r="I17"/>
    </row>
    <row r="18" spans="1:14">
      <c r="A18" s="122" t="s">
        <v>164</v>
      </c>
      <c r="B18" s="122" t="s">
        <v>64</v>
      </c>
      <c r="C18" s="123"/>
    </row>
    <row r="19" spans="1:14">
      <c r="A19" s="122" t="s">
        <v>167</v>
      </c>
      <c r="B19" s="122" t="s">
        <v>65</v>
      </c>
      <c r="C19" s="123"/>
    </row>
    <row r="20" spans="1:14">
      <c r="A20" s="122" t="s">
        <v>166</v>
      </c>
      <c r="B20" s="122" t="s">
        <v>66</v>
      </c>
      <c r="C20" s="123"/>
    </row>
    <row r="21" spans="1:14">
      <c r="A21" s="122" t="s">
        <v>165</v>
      </c>
      <c r="B21" s="122" t="s">
        <v>67</v>
      </c>
      <c r="C21" s="123"/>
      <c r="I21"/>
    </row>
    <row r="22" spans="1:14">
      <c r="A22" s="122" t="s">
        <v>164</v>
      </c>
      <c r="B22" s="122" t="s">
        <v>68</v>
      </c>
      <c r="C22" s="123"/>
    </row>
    <row r="23" spans="1:14">
      <c r="A23" s="122" t="s">
        <v>167</v>
      </c>
      <c r="B23" s="122" t="s">
        <v>69</v>
      </c>
      <c r="C23" s="123"/>
      <c r="I23"/>
    </row>
    <row r="24" spans="1:14">
      <c r="A24" s="122" t="s">
        <v>164</v>
      </c>
      <c r="B24" s="122" t="s">
        <v>70</v>
      </c>
      <c r="C24" s="123"/>
    </row>
    <row r="25" spans="1:14">
      <c r="A25" s="122" t="s">
        <v>167</v>
      </c>
      <c r="B25" s="122" t="s">
        <v>71</v>
      </c>
      <c r="C25" s="123"/>
    </row>
    <row r="26" spans="1:14">
      <c r="A26" s="122" t="s">
        <v>165</v>
      </c>
      <c r="B26" s="122" t="s">
        <v>72</v>
      </c>
      <c r="C26" s="123"/>
      <c r="I26"/>
    </row>
    <row r="27" spans="1:14">
      <c r="A27" s="122" t="s">
        <v>164</v>
      </c>
      <c r="B27" s="122" t="s">
        <v>73</v>
      </c>
      <c r="C27" s="123"/>
    </row>
    <row r="28" spans="1:14">
      <c r="A28" s="122" t="s">
        <v>166</v>
      </c>
      <c r="B28" s="122" t="s">
        <v>74</v>
      </c>
      <c r="C28" s="123"/>
    </row>
    <row r="29" spans="1:14">
      <c r="A29" s="122" t="s">
        <v>167</v>
      </c>
      <c r="B29" s="122" t="s">
        <v>75</v>
      </c>
      <c r="C29" s="123"/>
      <c r="I29"/>
      <c r="L29" s="124"/>
    </row>
    <row r="30" spans="1:14">
      <c r="A30" s="122" t="s">
        <v>164</v>
      </c>
      <c r="B30" s="122" t="s">
        <v>76</v>
      </c>
      <c r="C30" s="123"/>
      <c r="I30"/>
      <c r="J30"/>
      <c r="K30" s="101"/>
      <c r="L30" s="101"/>
      <c r="M30" s="101"/>
      <c r="N30" s="101"/>
    </row>
    <row r="31" spans="1:14">
      <c r="A31" s="122" t="s">
        <v>164</v>
      </c>
      <c r="B31" s="122" t="s">
        <v>77</v>
      </c>
      <c r="C31" s="123"/>
      <c r="I31"/>
      <c r="J31"/>
      <c r="K31" s="101"/>
      <c r="L31" s="101"/>
      <c r="M31" s="101"/>
      <c r="N31" s="101"/>
    </row>
    <row r="32" spans="1:14">
      <c r="A32" s="122" t="s">
        <v>164</v>
      </c>
      <c r="B32" s="122" t="s">
        <v>78</v>
      </c>
      <c r="C32" s="123"/>
      <c r="J32"/>
      <c r="K32" s="101"/>
      <c r="L32" s="101"/>
      <c r="M32" s="101"/>
      <c r="N32" s="101"/>
    </row>
    <row r="33" spans="1:14">
      <c r="A33" s="122" t="s">
        <v>167</v>
      </c>
      <c r="B33" s="122" t="s">
        <v>79</v>
      </c>
      <c r="C33" s="123"/>
      <c r="J33"/>
      <c r="K33" s="101"/>
      <c r="L33" s="101"/>
      <c r="M33" s="101"/>
      <c r="N33" s="101"/>
    </row>
    <row r="34" spans="1:14">
      <c r="A34" s="122" t="s">
        <v>167</v>
      </c>
      <c r="B34" s="122" t="s">
        <v>80</v>
      </c>
      <c r="C34" s="123"/>
      <c r="J34"/>
      <c r="K34" s="101"/>
      <c r="L34" s="101"/>
      <c r="M34" s="101"/>
      <c r="N34" s="101"/>
    </row>
    <row r="35" spans="1:14">
      <c r="A35" s="122" t="s">
        <v>167</v>
      </c>
      <c r="B35" s="122" t="s">
        <v>81</v>
      </c>
      <c r="C35" s="123"/>
      <c r="I35"/>
      <c r="J35"/>
      <c r="K35" s="101"/>
      <c r="L35" s="101"/>
      <c r="M35" s="101"/>
      <c r="N35" s="101"/>
    </row>
    <row r="36" spans="1:14">
      <c r="A36" s="122" t="s">
        <v>164</v>
      </c>
      <c r="B36" s="122" t="s">
        <v>82</v>
      </c>
      <c r="C36" s="123"/>
      <c r="J36"/>
      <c r="K36" s="101"/>
      <c r="L36" s="101"/>
      <c r="M36" s="101"/>
      <c r="N36" s="101"/>
    </row>
    <row r="37" spans="1:14">
      <c r="A37" s="122" t="s">
        <v>167</v>
      </c>
      <c r="B37" s="122" t="s">
        <v>83</v>
      </c>
      <c r="C37" s="123"/>
      <c r="I37"/>
      <c r="J37"/>
      <c r="K37" s="101"/>
      <c r="L37" s="101"/>
      <c r="M37" s="101"/>
      <c r="N37" s="101"/>
    </row>
    <row r="38" spans="1:14">
      <c r="A38" s="122" t="s">
        <v>164</v>
      </c>
      <c r="B38" s="122" t="s">
        <v>84</v>
      </c>
      <c r="C38" s="123"/>
      <c r="J38"/>
      <c r="K38" s="101"/>
      <c r="L38" s="101"/>
      <c r="M38" s="101"/>
      <c r="N38" s="101"/>
    </row>
    <row r="39" spans="1:14">
      <c r="A39" s="122" t="s">
        <v>167</v>
      </c>
      <c r="B39" s="122" t="s">
        <v>85</v>
      </c>
      <c r="C39" s="123"/>
      <c r="J39"/>
      <c r="K39" s="101"/>
      <c r="L39" s="101"/>
      <c r="M39" s="101"/>
      <c r="N39" s="101"/>
    </row>
    <row r="40" spans="1:14">
      <c r="A40" s="122" t="s">
        <v>165</v>
      </c>
      <c r="B40" s="122" t="s">
        <v>86</v>
      </c>
      <c r="C40" s="123"/>
      <c r="J40"/>
      <c r="K40" s="101"/>
      <c r="L40" s="101"/>
      <c r="M40" s="101"/>
      <c r="N40" s="101"/>
    </row>
    <row r="41" spans="1:14">
      <c r="A41" s="122" t="s">
        <v>167</v>
      </c>
      <c r="B41" s="122" t="s">
        <v>87</v>
      </c>
      <c r="C41" s="123"/>
      <c r="I41"/>
      <c r="J41"/>
      <c r="K41" s="101"/>
      <c r="L41" s="101"/>
      <c r="M41" s="101"/>
      <c r="N41" s="101"/>
    </row>
    <row r="42" spans="1:14">
      <c r="A42" s="122" t="s">
        <v>164</v>
      </c>
      <c r="B42" s="122" t="s">
        <v>88</v>
      </c>
      <c r="C42" s="123"/>
      <c r="I42"/>
      <c r="J42"/>
      <c r="K42" s="101"/>
      <c r="L42" s="101"/>
      <c r="M42" s="101"/>
      <c r="N42" s="101"/>
    </row>
    <row r="43" spans="1:14">
      <c r="A43" s="122" t="s">
        <v>164</v>
      </c>
      <c r="B43" s="122" t="s">
        <v>89</v>
      </c>
      <c r="C43" s="123"/>
      <c r="J43"/>
      <c r="K43" s="101"/>
      <c r="L43" s="101"/>
      <c r="M43" s="101"/>
      <c r="N43" s="101"/>
    </row>
    <row r="44" spans="1:14">
      <c r="A44" s="122" t="s">
        <v>166</v>
      </c>
      <c r="B44" s="122" t="s">
        <v>90</v>
      </c>
      <c r="C44" s="123"/>
      <c r="J44"/>
      <c r="K44" s="101"/>
      <c r="L44" s="101"/>
      <c r="M44" s="101"/>
      <c r="N44" s="101"/>
    </row>
    <row r="45" spans="1:14">
      <c r="A45" s="122" t="s">
        <v>166</v>
      </c>
      <c r="B45" s="122" t="s">
        <v>91</v>
      </c>
      <c r="C45" s="123"/>
      <c r="J45"/>
      <c r="K45" s="101"/>
      <c r="L45" s="101"/>
      <c r="M45" s="101"/>
      <c r="N45" s="101"/>
    </row>
    <row r="46" spans="1:14">
      <c r="A46" s="122" t="s">
        <v>167</v>
      </c>
      <c r="B46" s="122" t="s">
        <v>92</v>
      </c>
      <c r="C46" s="123"/>
      <c r="I46"/>
      <c r="J46"/>
      <c r="K46" s="101"/>
      <c r="L46" s="101"/>
      <c r="M46" s="101"/>
      <c r="N46" s="101"/>
    </row>
    <row r="47" spans="1:14">
      <c r="A47" s="122" t="s">
        <v>164</v>
      </c>
      <c r="B47" s="122" t="s">
        <v>93</v>
      </c>
      <c r="C47" s="123"/>
      <c r="J47"/>
      <c r="K47" s="101"/>
      <c r="L47" s="101"/>
      <c r="M47" s="101"/>
      <c r="N47" s="101"/>
    </row>
    <row r="48" spans="1:14">
      <c r="A48" s="122" t="s">
        <v>166</v>
      </c>
      <c r="B48" s="122" t="s">
        <v>94</v>
      </c>
      <c r="C48" s="123"/>
      <c r="J48"/>
      <c r="K48" s="101"/>
      <c r="L48" s="101"/>
      <c r="M48" s="101"/>
      <c r="N48" s="101"/>
    </row>
    <row r="49" spans="1:14">
      <c r="A49" s="122" t="s">
        <v>167</v>
      </c>
      <c r="B49" s="122" t="s">
        <v>95</v>
      </c>
      <c r="C49" s="123"/>
      <c r="J49"/>
      <c r="K49" s="101"/>
      <c r="L49" s="101"/>
      <c r="M49" s="101"/>
      <c r="N49" s="101"/>
    </row>
    <row r="50" spans="1:14">
      <c r="A50" s="122" t="s">
        <v>165</v>
      </c>
      <c r="B50" s="122" t="s">
        <v>96</v>
      </c>
      <c r="C50" s="123"/>
      <c r="J50"/>
      <c r="K50" s="101"/>
      <c r="L50" s="101"/>
      <c r="M50" s="101"/>
      <c r="N50" s="101"/>
    </row>
    <row r="51" spans="1:14">
      <c r="A51" s="122" t="s">
        <v>165</v>
      </c>
      <c r="B51" s="122" t="s">
        <v>97</v>
      </c>
      <c r="C51" s="123"/>
      <c r="J51"/>
      <c r="K51" s="101"/>
      <c r="L51" s="101"/>
      <c r="M51" s="101"/>
      <c r="N51" s="101"/>
    </row>
    <row r="52" spans="1:14">
      <c r="A52" s="122" t="s">
        <v>167</v>
      </c>
      <c r="B52" s="122" t="s">
        <v>98</v>
      </c>
      <c r="C52" s="123"/>
      <c r="J52"/>
      <c r="K52" s="101"/>
      <c r="L52" s="101"/>
      <c r="M52" s="101"/>
      <c r="N52" s="101"/>
    </row>
    <row r="53" spans="1:14">
      <c r="A53" s="122" t="s">
        <v>167</v>
      </c>
      <c r="B53" s="122" t="s">
        <v>99</v>
      </c>
      <c r="C53" s="123"/>
    </row>
    <row r="54" spans="1:14">
      <c r="A54" s="122" t="s">
        <v>165</v>
      </c>
      <c r="B54" s="122" t="s">
        <v>100</v>
      </c>
      <c r="C54" s="123"/>
    </row>
    <row r="55" spans="1:14">
      <c r="A55" s="122" t="s">
        <v>166</v>
      </c>
      <c r="B55" s="122" t="s">
        <v>101</v>
      </c>
      <c r="C55" s="123"/>
    </row>
    <row r="56" spans="1:14">
      <c r="A56" s="122" t="s">
        <v>165</v>
      </c>
      <c r="B56" s="122" t="s">
        <v>102</v>
      </c>
      <c r="C56" s="123"/>
    </row>
    <row r="57" spans="1:14">
      <c r="A57" s="122" t="s">
        <v>165</v>
      </c>
      <c r="B57" s="122" t="s">
        <v>103</v>
      </c>
      <c r="C57" s="123"/>
    </row>
    <row r="58" spans="1:14">
      <c r="A58" s="122" t="s">
        <v>167</v>
      </c>
      <c r="B58" s="122" t="s">
        <v>104</v>
      </c>
      <c r="C58" s="123"/>
    </row>
    <row r="59" spans="1:14">
      <c r="A59" s="122" t="s">
        <v>165</v>
      </c>
      <c r="B59" s="122" t="s">
        <v>105</v>
      </c>
      <c r="C59" s="123"/>
      <c r="L59" s="124"/>
    </row>
    <row r="60" spans="1:14">
      <c r="A60" s="122" t="s">
        <v>167</v>
      </c>
      <c r="B60" s="122" t="s">
        <v>106</v>
      </c>
      <c r="C60" s="123"/>
      <c r="L60" s="124"/>
    </row>
    <row r="61" spans="1:14">
      <c r="A61" s="122" t="s">
        <v>166</v>
      </c>
      <c r="B61" s="122" t="s">
        <v>107</v>
      </c>
      <c r="C61" s="123"/>
      <c r="L61" s="124"/>
    </row>
    <row r="62" spans="1:14">
      <c r="A62" s="122" t="s">
        <v>167</v>
      </c>
      <c r="B62" s="122" t="s">
        <v>108</v>
      </c>
      <c r="C62" s="123"/>
      <c r="I62"/>
      <c r="L62" s="124"/>
    </row>
    <row r="63" spans="1:14">
      <c r="A63" s="122" t="s">
        <v>164</v>
      </c>
      <c r="B63" s="122" t="s">
        <v>109</v>
      </c>
      <c r="C63" s="123"/>
      <c r="I63"/>
      <c r="L63" s="124"/>
    </row>
    <row r="64" spans="1:14">
      <c r="A64" s="122" t="s">
        <v>164</v>
      </c>
      <c r="B64" s="122" t="s">
        <v>110</v>
      </c>
      <c r="C64" s="123"/>
      <c r="I64"/>
      <c r="L64" s="124"/>
    </row>
    <row r="65" spans="1:12">
      <c r="A65" s="122" t="s">
        <v>164</v>
      </c>
      <c r="B65" s="122" t="s">
        <v>111</v>
      </c>
      <c r="C65" s="123"/>
      <c r="L65" s="124"/>
    </row>
    <row r="66" spans="1:12">
      <c r="A66" s="122" t="s">
        <v>166</v>
      </c>
      <c r="B66" s="122" t="s">
        <v>112</v>
      </c>
      <c r="C66" s="123"/>
      <c r="L66" s="124"/>
    </row>
    <row r="67" spans="1:12">
      <c r="A67" s="122" t="s">
        <v>166</v>
      </c>
      <c r="B67" s="122" t="s">
        <v>113</v>
      </c>
      <c r="C67" s="123"/>
      <c r="L67" s="124"/>
    </row>
    <row r="68" spans="1:12">
      <c r="A68" s="122" t="s">
        <v>167</v>
      </c>
      <c r="B68" s="122" t="s">
        <v>114</v>
      </c>
      <c r="C68" s="123"/>
      <c r="L68" s="124"/>
    </row>
    <row r="69" spans="1:12">
      <c r="A69" s="122" t="s">
        <v>165</v>
      </c>
      <c r="B69" s="122" t="s">
        <v>115</v>
      </c>
      <c r="C69" s="123"/>
      <c r="L69" s="124"/>
    </row>
    <row r="70" spans="1:12">
      <c r="A70" s="122" t="s">
        <v>166</v>
      </c>
      <c r="B70" s="122" t="s">
        <v>116</v>
      </c>
      <c r="C70" s="123"/>
      <c r="I70"/>
      <c r="L70" s="124"/>
    </row>
    <row r="71" spans="1:12">
      <c r="A71" s="122" t="s">
        <v>164</v>
      </c>
      <c r="B71" s="122" t="s">
        <v>117</v>
      </c>
      <c r="C71" s="123"/>
      <c r="L71" s="124"/>
    </row>
    <row r="72" spans="1:12">
      <c r="A72" s="122" t="s">
        <v>166</v>
      </c>
      <c r="B72" s="122" t="s">
        <v>118</v>
      </c>
      <c r="C72" s="123"/>
      <c r="L72" s="124"/>
    </row>
    <row r="73" spans="1:12">
      <c r="A73" s="122" t="s">
        <v>167</v>
      </c>
      <c r="B73" s="122" t="s">
        <v>119</v>
      </c>
      <c r="C73" s="123"/>
      <c r="I73"/>
      <c r="L73" s="124"/>
    </row>
    <row r="74" spans="1:12">
      <c r="A74" s="122" t="s">
        <v>164</v>
      </c>
      <c r="B74" s="122" t="s">
        <v>120</v>
      </c>
      <c r="C74" s="123"/>
      <c r="I74"/>
      <c r="L74" s="124"/>
    </row>
    <row r="75" spans="1:12">
      <c r="A75" s="122" t="s">
        <v>164</v>
      </c>
      <c r="B75" s="122" t="s">
        <v>121</v>
      </c>
      <c r="C75" s="123"/>
      <c r="L75" s="124"/>
    </row>
    <row r="76" spans="1:12">
      <c r="A76" s="122" t="s">
        <v>165</v>
      </c>
      <c r="B76" s="122" t="s">
        <v>122</v>
      </c>
      <c r="C76" s="123"/>
      <c r="L76" s="124"/>
    </row>
    <row r="77" spans="1:12">
      <c r="A77" s="122" t="s">
        <v>166</v>
      </c>
      <c r="B77" s="122" t="s">
        <v>123</v>
      </c>
      <c r="C77" s="123"/>
      <c r="I77"/>
      <c r="L77" s="124"/>
    </row>
    <row r="78" spans="1:12">
      <c r="A78" s="122" t="s">
        <v>164</v>
      </c>
      <c r="B78" s="122" t="s">
        <v>124</v>
      </c>
      <c r="C78" s="123"/>
      <c r="I78"/>
      <c r="L78" s="124"/>
    </row>
    <row r="79" spans="1:12" customFormat="1">
      <c r="A79" s="122" t="s">
        <v>164</v>
      </c>
      <c r="B79" s="122" t="s">
        <v>125</v>
      </c>
      <c r="C79" s="123"/>
      <c r="D79" s="101"/>
      <c r="E79" s="101"/>
      <c r="F79" s="101"/>
      <c r="G79" s="101"/>
      <c r="H79" s="101"/>
      <c r="I79" s="101"/>
      <c r="J79" s="101"/>
      <c r="L79" s="124"/>
    </row>
    <row r="80" spans="1:12" customFormat="1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L80" s="124"/>
    </row>
    <row r="81" spans="1:12" customFormat="1">
      <c r="A81" s="101"/>
      <c r="B81" s="125" t="s">
        <v>168</v>
      </c>
      <c r="C81" s="126"/>
      <c r="D81" s="101"/>
      <c r="E81" s="101"/>
      <c r="F81" s="101"/>
      <c r="G81" s="101"/>
      <c r="H81" s="101"/>
      <c r="I81" s="101"/>
      <c r="J81" s="101"/>
      <c r="L81" s="124"/>
    </row>
    <row r="82" spans="1:12" customFormat="1">
      <c r="A82" s="101"/>
      <c r="B82" s="127" t="s">
        <v>165</v>
      </c>
      <c r="C82" s="128"/>
      <c r="D82" s="101"/>
      <c r="E82" s="101"/>
      <c r="F82" s="101"/>
      <c r="G82" s="101"/>
      <c r="H82" s="101"/>
      <c r="I82" s="101"/>
      <c r="J82" s="101"/>
      <c r="L82" s="124"/>
    </row>
    <row r="83" spans="1:12" customFormat="1">
      <c r="A83" s="101"/>
      <c r="B83" s="127" t="s">
        <v>166</v>
      </c>
      <c r="C83" s="128"/>
      <c r="D83" s="101"/>
      <c r="E83" s="101"/>
      <c r="F83" s="101"/>
      <c r="G83" s="101"/>
      <c r="H83" s="101"/>
      <c r="I83" s="101"/>
      <c r="J83" s="101"/>
      <c r="L83" s="124"/>
    </row>
    <row r="84" spans="1:12" customFormat="1">
      <c r="A84" s="101"/>
      <c r="B84" s="127" t="s">
        <v>164</v>
      </c>
      <c r="C84" s="128"/>
      <c r="D84" s="101"/>
      <c r="E84" s="101"/>
      <c r="F84" s="101"/>
      <c r="G84" s="101"/>
      <c r="H84" s="101"/>
      <c r="I84" s="101"/>
      <c r="J84" s="101"/>
      <c r="L84" s="124"/>
    </row>
    <row r="85" spans="1:12" customFormat="1">
      <c r="A85" s="101"/>
      <c r="B85" s="127" t="s">
        <v>167</v>
      </c>
      <c r="C85" s="128"/>
      <c r="D85" s="101"/>
      <c r="E85" s="101"/>
      <c r="F85" s="101"/>
      <c r="G85" s="101"/>
      <c r="H85" s="101"/>
      <c r="I85" s="101"/>
      <c r="J85" s="101"/>
      <c r="L85" s="124"/>
    </row>
    <row r="86" spans="1:12" customFormat="1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L86" s="124"/>
    </row>
    <row r="87" spans="1:12" customFormat="1">
      <c r="A87" s="374" t="s">
        <v>169</v>
      </c>
      <c r="B87" s="374"/>
      <c r="C87" s="374"/>
      <c r="D87" s="374"/>
      <c r="E87" s="374"/>
      <c r="F87" s="374"/>
      <c r="G87" s="374"/>
      <c r="H87" s="374"/>
      <c r="I87" s="374"/>
      <c r="J87" s="374"/>
      <c r="L87" s="124"/>
    </row>
    <row r="88" spans="1:12" customFormat="1">
      <c r="A88" s="374" t="s">
        <v>170</v>
      </c>
      <c r="B88" s="374"/>
      <c r="C88" s="374"/>
      <c r="D88" s="374"/>
      <c r="E88" s="374"/>
      <c r="F88" s="374"/>
      <c r="G88" s="374"/>
      <c r="H88" s="374"/>
      <c r="I88" s="374"/>
      <c r="J88" s="374"/>
      <c r="L88" s="124"/>
    </row>
    <row r="89" spans="1:12" customFormat="1">
      <c r="A89" s="374" t="s">
        <v>171</v>
      </c>
      <c r="B89" s="374"/>
      <c r="C89" s="374"/>
      <c r="D89" s="374"/>
      <c r="E89" s="374"/>
      <c r="F89" s="374"/>
      <c r="G89" s="374"/>
      <c r="H89" s="374"/>
      <c r="I89" s="374"/>
      <c r="J89" s="374"/>
      <c r="L89" s="124"/>
    </row>
    <row r="90" spans="1:12" customFormat="1">
      <c r="A90" s="375" t="s">
        <v>172</v>
      </c>
      <c r="B90" s="375"/>
      <c r="C90" s="375"/>
      <c r="D90" s="375"/>
      <c r="E90" s="375"/>
      <c r="F90" s="375"/>
      <c r="G90" s="375"/>
      <c r="H90" s="375"/>
      <c r="I90" s="375"/>
      <c r="J90" s="375"/>
      <c r="L90" s="124"/>
    </row>
    <row r="91" spans="1:12" customFormat="1">
      <c r="A91" s="374" t="s">
        <v>173</v>
      </c>
      <c r="B91" s="374"/>
      <c r="C91" s="374"/>
      <c r="D91" s="374"/>
      <c r="E91" s="374"/>
      <c r="F91" s="374"/>
      <c r="G91" s="374"/>
      <c r="H91" s="374"/>
      <c r="I91" s="374"/>
      <c r="J91" s="374"/>
      <c r="L91" s="124"/>
    </row>
    <row r="92" spans="1:12" customFormat="1">
      <c r="A92" s="373" t="s">
        <v>174</v>
      </c>
      <c r="B92" s="373"/>
      <c r="C92" s="373"/>
      <c r="D92" s="373"/>
      <c r="E92" s="373"/>
      <c r="F92" s="373"/>
      <c r="G92" s="373"/>
      <c r="H92" s="373"/>
      <c r="I92" s="373"/>
      <c r="J92" s="373"/>
      <c r="L92" s="124"/>
    </row>
    <row r="93" spans="1:12" customFormat="1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L93" s="124"/>
    </row>
    <row r="94" spans="1:12" customFormat="1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L94" s="124"/>
    </row>
    <row r="95" spans="1:12" customFormat="1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L95" s="124"/>
    </row>
    <row r="96" spans="1:12" customFormat="1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L96" s="124"/>
    </row>
    <row r="97" spans="1:12" customFormat="1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L97" s="124"/>
    </row>
    <row r="98" spans="1:12" customFormat="1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L98" s="124"/>
    </row>
    <row r="99" spans="1:12" customFormat="1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L99" s="124"/>
    </row>
    <row r="100" spans="1:12" customFormat="1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L100" s="124"/>
    </row>
    <row r="101" spans="1:12" customFormat="1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L101" s="124"/>
    </row>
    <row r="102" spans="1:12" customFormat="1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L102" s="124"/>
    </row>
    <row r="103" spans="1:12" customFormat="1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L103" s="124"/>
    </row>
    <row r="104" spans="1:12" customFormat="1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L104" s="124"/>
    </row>
    <row r="105" spans="1:12" customFormat="1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L105" s="124"/>
    </row>
    <row r="106" spans="1:12" customFormat="1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L106" s="124"/>
    </row>
    <row r="107" spans="1:12" customFormat="1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L107" s="124"/>
    </row>
    <row r="108" spans="1:12" customFormat="1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L108" s="124"/>
    </row>
    <row r="109" spans="1:12" customFormat="1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L109" s="124"/>
    </row>
    <row r="110" spans="1:12" customFormat="1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L110" s="124"/>
    </row>
    <row r="111" spans="1:12" customFormat="1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L111" s="124"/>
    </row>
    <row r="112" spans="1:12" customFormat="1">
      <c r="A112" s="101"/>
      <c r="B112" s="101"/>
      <c r="C112" s="101"/>
      <c r="D112" s="101"/>
      <c r="E112" s="101"/>
      <c r="F112" s="101"/>
      <c r="G112" s="101"/>
      <c r="H112" s="101"/>
      <c r="I112" s="101"/>
      <c r="J112" s="101"/>
      <c r="L112" s="124"/>
    </row>
    <row r="113" spans="1:12" customFormat="1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  <c r="L113" s="124"/>
    </row>
    <row r="114" spans="1:12" customFormat="1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L114" s="124"/>
    </row>
    <row r="115" spans="1:12" customFormat="1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L115" s="124"/>
    </row>
    <row r="116" spans="1:12" customFormat="1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L116" s="124"/>
    </row>
    <row r="117" spans="1:12" customFormat="1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L117" s="124"/>
    </row>
    <row r="118" spans="1:12" customFormat="1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  <c r="L118" s="124"/>
    </row>
    <row r="119" spans="1:12" customFormat="1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L119" s="124"/>
    </row>
    <row r="120" spans="1:12" customFormat="1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L120" s="124"/>
    </row>
    <row r="121" spans="1:12" customFormat="1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L121" s="124"/>
    </row>
    <row r="122" spans="1:12" customFormat="1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L122" s="124"/>
    </row>
    <row r="123" spans="1:12" customFormat="1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L123" s="124"/>
    </row>
    <row r="124" spans="1:12" customFormat="1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L124" s="124"/>
    </row>
    <row r="125" spans="1:12" customFormat="1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L125" s="124"/>
    </row>
    <row r="126" spans="1:12" customFormat="1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L126" s="124"/>
    </row>
    <row r="127" spans="1:12" customFormat="1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L127" s="124"/>
    </row>
    <row r="128" spans="1:12" customFormat="1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L128" s="124"/>
    </row>
    <row r="129" spans="1:12" customFormat="1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L129" s="124"/>
    </row>
    <row r="130" spans="1:12" customFormat="1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  <c r="L130" s="124"/>
    </row>
    <row r="131" spans="1:12" customFormat="1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L131" s="124"/>
    </row>
    <row r="132" spans="1:12" customFormat="1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L132" s="124"/>
    </row>
    <row r="133" spans="1:12" customFormat="1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L133" s="124"/>
    </row>
    <row r="134" spans="1:12" customFormat="1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  <c r="L134" s="124"/>
    </row>
    <row r="135" spans="1:12" customFormat="1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L135" s="124"/>
    </row>
    <row r="136" spans="1:12" customFormat="1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L136" s="124"/>
    </row>
    <row r="137" spans="1:12" customFormat="1">
      <c r="A137" s="101"/>
      <c r="B137" s="101"/>
      <c r="C137" s="101"/>
      <c r="D137" s="101"/>
      <c r="E137" s="101"/>
      <c r="F137" s="101"/>
      <c r="G137" s="101"/>
      <c r="H137" s="101"/>
      <c r="I137" s="101"/>
      <c r="J137" s="101"/>
      <c r="L137" s="124"/>
    </row>
    <row r="138" spans="1:12" customFormat="1">
      <c r="A138" s="101"/>
      <c r="B138" s="101"/>
      <c r="C138" s="101"/>
      <c r="D138" s="101"/>
      <c r="E138" s="101"/>
      <c r="F138" s="101"/>
      <c r="G138" s="101"/>
      <c r="H138" s="101"/>
      <c r="I138" s="101"/>
      <c r="J138" s="101"/>
      <c r="L138" s="124"/>
    </row>
    <row r="139" spans="1:12" customFormat="1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L139" s="124"/>
    </row>
    <row r="140" spans="1:12" customFormat="1">
      <c r="A140" s="101"/>
      <c r="B140" s="101"/>
      <c r="C140" s="101"/>
      <c r="D140" s="101"/>
      <c r="E140" s="101"/>
      <c r="F140" s="101"/>
      <c r="G140" s="101"/>
      <c r="H140" s="101"/>
      <c r="I140" s="101"/>
      <c r="J140" s="101"/>
      <c r="L140" s="124"/>
    </row>
    <row r="141" spans="1:12" customFormat="1">
      <c r="A141" s="101"/>
      <c r="B141" s="101"/>
      <c r="C141" s="101"/>
      <c r="D141" s="101"/>
      <c r="E141" s="101"/>
      <c r="F141" s="101"/>
      <c r="G141" s="101"/>
      <c r="H141" s="101"/>
      <c r="I141" s="101"/>
      <c r="J141" s="101"/>
      <c r="L141" s="124"/>
    </row>
    <row r="142" spans="1:12" customFormat="1">
      <c r="A142" s="101"/>
      <c r="B142" s="101"/>
      <c r="C142" s="101"/>
      <c r="D142" s="101"/>
      <c r="E142" s="101"/>
      <c r="F142" s="101"/>
      <c r="G142" s="101"/>
      <c r="H142" s="101"/>
      <c r="I142" s="101"/>
      <c r="J142" s="101"/>
      <c r="L142" s="124"/>
    </row>
    <row r="143" spans="1:12" customFormat="1">
      <c r="A143" s="101"/>
      <c r="B143" s="101"/>
      <c r="C143" s="101"/>
      <c r="D143" s="101"/>
      <c r="E143" s="101"/>
      <c r="F143" s="101"/>
      <c r="G143" s="101"/>
      <c r="H143" s="101"/>
      <c r="I143" s="101"/>
      <c r="J143" s="101"/>
      <c r="L143" s="124"/>
    </row>
    <row r="144" spans="1:12" customFormat="1">
      <c r="A144" s="101"/>
      <c r="B144" s="101"/>
      <c r="C144" s="101"/>
      <c r="D144" s="101"/>
      <c r="E144" s="101"/>
      <c r="F144" s="101"/>
      <c r="G144" s="101"/>
      <c r="H144" s="101"/>
      <c r="I144" s="101"/>
      <c r="J144" s="101"/>
      <c r="L144" s="124"/>
    </row>
    <row r="145" spans="1:12" customFormat="1">
      <c r="A145" s="101"/>
      <c r="B145" s="101"/>
      <c r="C145" s="101"/>
      <c r="D145" s="101"/>
      <c r="E145" s="101"/>
      <c r="F145" s="101"/>
      <c r="G145" s="101"/>
      <c r="H145" s="101"/>
      <c r="I145" s="101"/>
      <c r="J145" s="101"/>
      <c r="L145" s="124"/>
    </row>
    <row r="146" spans="1:12" customFormat="1">
      <c r="A146" s="101"/>
      <c r="B146" s="101"/>
      <c r="C146" s="101"/>
      <c r="D146" s="101"/>
      <c r="E146" s="101"/>
      <c r="F146" s="101"/>
      <c r="G146" s="101"/>
      <c r="H146" s="101"/>
      <c r="I146" s="101"/>
      <c r="J146" s="101"/>
      <c r="L146" s="124"/>
    </row>
    <row r="147" spans="1:12" customFormat="1">
      <c r="A147" s="101"/>
      <c r="B147" s="101"/>
      <c r="C147" s="101"/>
      <c r="D147" s="101"/>
      <c r="E147" s="101"/>
      <c r="F147" s="101"/>
      <c r="G147" s="101"/>
      <c r="H147" s="101"/>
      <c r="I147" s="101"/>
      <c r="J147" s="101"/>
      <c r="L147" s="124"/>
    </row>
    <row r="148" spans="1:12" customFormat="1">
      <c r="A148" s="101"/>
      <c r="B148" s="101"/>
      <c r="C148" s="101"/>
      <c r="D148" s="101"/>
      <c r="E148" s="101"/>
      <c r="F148" s="101"/>
      <c r="G148" s="101"/>
      <c r="H148" s="101"/>
      <c r="I148" s="101"/>
      <c r="J148" s="101"/>
      <c r="L148" s="124"/>
    </row>
    <row r="149" spans="1:12" customFormat="1">
      <c r="A149" s="101"/>
      <c r="B149" s="101"/>
      <c r="C149" s="101"/>
      <c r="D149" s="101"/>
      <c r="E149" s="101"/>
      <c r="F149" s="101"/>
      <c r="G149" s="101"/>
      <c r="H149" s="101"/>
      <c r="I149" s="101"/>
      <c r="J149" s="101"/>
      <c r="L149" s="124"/>
    </row>
    <row r="150" spans="1:12" customFormat="1">
      <c r="A150" s="101"/>
      <c r="B150" s="101"/>
      <c r="C150" s="101"/>
      <c r="D150" s="101"/>
      <c r="E150" s="101"/>
      <c r="F150" s="101"/>
      <c r="G150" s="101"/>
      <c r="H150" s="101"/>
      <c r="I150" s="101"/>
      <c r="J150" s="101"/>
      <c r="L150" s="124"/>
    </row>
    <row r="151" spans="1:12" customFormat="1">
      <c r="A151" s="101"/>
      <c r="B151" s="101"/>
      <c r="C151" s="101"/>
      <c r="D151" s="101"/>
      <c r="E151" s="101"/>
      <c r="F151" s="101"/>
      <c r="G151" s="101"/>
      <c r="H151" s="101"/>
      <c r="I151" s="101"/>
      <c r="J151" s="101"/>
      <c r="L151" s="124"/>
    </row>
    <row r="152" spans="1:12" customFormat="1">
      <c r="A152" s="101"/>
      <c r="B152" s="101"/>
      <c r="C152" s="101"/>
      <c r="D152" s="101"/>
      <c r="E152" s="101"/>
      <c r="F152" s="101"/>
      <c r="G152" s="101"/>
      <c r="H152" s="101"/>
      <c r="I152" s="101"/>
      <c r="J152" s="101"/>
      <c r="L152" s="124"/>
    </row>
    <row r="153" spans="1:12" customFormat="1">
      <c r="A153" s="101"/>
      <c r="B153" s="101"/>
      <c r="C153" s="101"/>
      <c r="D153" s="101"/>
      <c r="E153" s="101"/>
      <c r="F153" s="101"/>
      <c r="G153" s="101"/>
      <c r="H153" s="101"/>
      <c r="I153" s="101"/>
      <c r="J153" s="101"/>
      <c r="L153" s="124"/>
    </row>
    <row r="154" spans="1:12" customFormat="1">
      <c r="A154" s="101"/>
      <c r="B154" s="101"/>
      <c r="C154" s="101"/>
      <c r="D154" s="101"/>
      <c r="E154" s="101"/>
      <c r="F154" s="101"/>
      <c r="G154" s="101"/>
      <c r="H154" s="101"/>
      <c r="I154" s="101"/>
      <c r="J154" s="101"/>
      <c r="L154" s="124"/>
    </row>
    <row r="155" spans="1:12" customFormat="1">
      <c r="A155" s="101"/>
      <c r="B155" s="101"/>
      <c r="C155" s="101"/>
      <c r="D155" s="101"/>
      <c r="E155" s="101"/>
      <c r="F155" s="101"/>
      <c r="G155" s="101"/>
      <c r="H155" s="101"/>
      <c r="I155" s="101"/>
      <c r="J155" s="101"/>
      <c r="L155" s="124"/>
    </row>
    <row r="156" spans="1:12" customFormat="1">
      <c r="A156" s="101"/>
      <c r="B156" s="101"/>
      <c r="C156" s="101"/>
      <c r="D156" s="101"/>
      <c r="E156" s="101"/>
      <c r="F156" s="101"/>
      <c r="G156" s="101"/>
      <c r="H156" s="101"/>
      <c r="I156" s="101"/>
      <c r="J156" s="101"/>
      <c r="L156" s="124"/>
    </row>
    <row r="157" spans="1:12" customFormat="1">
      <c r="A157" s="101"/>
      <c r="B157" s="101"/>
      <c r="C157" s="101"/>
      <c r="D157" s="101"/>
      <c r="E157" s="101"/>
      <c r="F157" s="101"/>
      <c r="G157" s="101"/>
      <c r="H157" s="101"/>
      <c r="I157" s="101"/>
      <c r="J157" s="101"/>
      <c r="L157" s="124"/>
    </row>
    <row r="158" spans="1:12" customFormat="1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L158" s="124"/>
    </row>
    <row r="159" spans="1:12" customFormat="1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L159" s="124"/>
    </row>
    <row r="160" spans="1:12" customFormat="1">
      <c r="A160" s="101"/>
      <c r="B160" s="101"/>
      <c r="C160" s="101"/>
      <c r="D160" s="101"/>
      <c r="E160" s="101"/>
      <c r="F160" s="101"/>
      <c r="G160" s="101"/>
      <c r="H160" s="101"/>
      <c r="I160" s="101"/>
      <c r="J160" s="101"/>
      <c r="L160" s="124"/>
    </row>
    <row r="161" spans="1:12" customFormat="1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L161" s="124"/>
    </row>
    <row r="162" spans="1:12" customFormat="1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L162" s="124"/>
    </row>
    <row r="163" spans="1:12" customFormat="1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L163" s="124"/>
    </row>
    <row r="164" spans="1:12" customFormat="1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L164" s="124"/>
    </row>
    <row r="165" spans="1:12" customFormat="1">
      <c r="A165" s="101"/>
      <c r="B165" s="101"/>
      <c r="C165" s="101"/>
      <c r="D165" s="101"/>
      <c r="E165" s="101"/>
      <c r="F165" s="101"/>
      <c r="G165" s="101"/>
      <c r="H165" s="101"/>
      <c r="I165" s="101"/>
      <c r="J165" s="101"/>
      <c r="L165" s="124"/>
    </row>
    <row r="166" spans="1:12" customFormat="1">
      <c r="A166" s="101"/>
      <c r="B166" s="101"/>
      <c r="C166" s="101"/>
      <c r="D166" s="101"/>
      <c r="E166" s="101"/>
      <c r="F166" s="101"/>
      <c r="G166" s="101"/>
      <c r="H166" s="101"/>
      <c r="I166" s="101"/>
      <c r="J166" s="101"/>
      <c r="L166" s="124"/>
    </row>
    <row r="167" spans="1:12" customFormat="1">
      <c r="A167" s="101"/>
      <c r="B167" s="101"/>
      <c r="C167" s="101"/>
      <c r="D167" s="101"/>
      <c r="E167" s="101"/>
      <c r="F167" s="101"/>
      <c r="G167" s="101"/>
      <c r="H167" s="101"/>
      <c r="I167" s="101"/>
      <c r="J167" s="101"/>
      <c r="L167" s="124"/>
    </row>
    <row r="168" spans="1:12" customFormat="1">
      <c r="A168" s="101"/>
      <c r="B168" s="101"/>
      <c r="C168" s="101"/>
      <c r="D168" s="101"/>
      <c r="E168" s="101"/>
      <c r="F168" s="101"/>
      <c r="G168" s="101"/>
      <c r="H168" s="101"/>
      <c r="I168" s="101"/>
      <c r="J168" s="101"/>
      <c r="L168" s="124"/>
    </row>
    <row r="169" spans="1:12" customFormat="1">
      <c r="A169" s="101"/>
      <c r="B169" s="101"/>
      <c r="C169" s="101"/>
      <c r="D169" s="101"/>
      <c r="E169" s="101"/>
      <c r="F169" s="101"/>
      <c r="G169" s="101"/>
      <c r="H169" s="101"/>
      <c r="I169" s="101"/>
      <c r="J169" s="101"/>
      <c r="L169" s="124"/>
    </row>
    <row r="170" spans="1:12" customFormat="1">
      <c r="A170" s="101"/>
      <c r="B170" s="101"/>
      <c r="C170" s="101"/>
      <c r="D170" s="101"/>
      <c r="E170" s="101"/>
      <c r="F170" s="101"/>
      <c r="G170" s="101"/>
      <c r="H170" s="101"/>
      <c r="I170" s="101"/>
      <c r="J170" s="101"/>
      <c r="L170" s="124"/>
    </row>
    <row r="171" spans="1:12" customFormat="1">
      <c r="A171" s="101"/>
      <c r="B171" s="101"/>
      <c r="C171" s="101"/>
      <c r="D171" s="101"/>
      <c r="E171" s="101"/>
      <c r="F171" s="101"/>
      <c r="G171" s="101"/>
      <c r="H171" s="101"/>
      <c r="I171" s="101"/>
      <c r="J171" s="101"/>
      <c r="L171" s="124"/>
    </row>
    <row r="172" spans="1:12" customFormat="1">
      <c r="A172" s="101"/>
      <c r="B172" s="101"/>
      <c r="C172" s="101"/>
      <c r="D172" s="101"/>
      <c r="E172" s="101"/>
      <c r="F172" s="101"/>
      <c r="G172" s="101"/>
      <c r="H172" s="101"/>
      <c r="I172" s="101"/>
      <c r="J172" s="101"/>
      <c r="L172" s="124"/>
    </row>
    <row r="173" spans="1:12" customFormat="1">
      <c r="A173" s="101"/>
      <c r="B173" s="101"/>
      <c r="C173" s="101"/>
      <c r="D173" s="101"/>
      <c r="E173" s="101"/>
      <c r="F173" s="101"/>
      <c r="G173" s="101"/>
      <c r="H173" s="101"/>
      <c r="I173" s="101"/>
      <c r="J173" s="101"/>
      <c r="L173" s="124"/>
    </row>
    <row r="174" spans="1:12" customFormat="1">
      <c r="A174" s="101"/>
      <c r="B174" s="101"/>
      <c r="C174" s="101"/>
      <c r="D174" s="101"/>
      <c r="E174" s="101"/>
      <c r="F174" s="101"/>
      <c r="G174" s="101"/>
      <c r="H174" s="101"/>
      <c r="I174" s="101"/>
      <c r="J174" s="101"/>
      <c r="L174" s="124"/>
    </row>
    <row r="175" spans="1:12" customFormat="1">
      <c r="A175" s="101"/>
      <c r="B175" s="101"/>
      <c r="C175" s="101"/>
      <c r="D175" s="101"/>
      <c r="E175" s="101"/>
      <c r="F175" s="101"/>
      <c r="G175" s="101"/>
      <c r="H175" s="101"/>
      <c r="I175" s="101"/>
      <c r="J175" s="101"/>
      <c r="L175" s="124"/>
    </row>
    <row r="176" spans="1:12" customFormat="1">
      <c r="A176" s="101"/>
      <c r="B176" s="101"/>
      <c r="C176" s="101"/>
      <c r="D176" s="101"/>
      <c r="E176" s="101"/>
      <c r="F176" s="101"/>
      <c r="G176" s="101"/>
      <c r="H176" s="101"/>
      <c r="I176" s="101"/>
      <c r="J176" s="101"/>
      <c r="L176" s="124"/>
    </row>
    <row r="177" spans="1:12" customFormat="1">
      <c r="A177" s="101"/>
      <c r="B177" s="101"/>
      <c r="C177" s="101"/>
      <c r="D177" s="101"/>
      <c r="E177" s="101"/>
      <c r="F177" s="101"/>
      <c r="G177" s="101"/>
      <c r="H177" s="101"/>
      <c r="I177" s="101"/>
      <c r="J177" s="101"/>
      <c r="L177" s="124"/>
    </row>
    <row r="178" spans="1:12" customFormat="1">
      <c r="A178" s="101"/>
      <c r="B178" s="101"/>
      <c r="C178" s="101"/>
      <c r="D178" s="101"/>
      <c r="E178" s="101"/>
      <c r="F178" s="101"/>
      <c r="G178" s="101"/>
      <c r="H178" s="101"/>
      <c r="I178" s="101"/>
      <c r="J178" s="101"/>
      <c r="L178" s="124"/>
    </row>
    <row r="179" spans="1:12" customFormat="1">
      <c r="A179" s="101"/>
      <c r="B179" s="101"/>
      <c r="C179" s="101"/>
      <c r="D179" s="101"/>
      <c r="E179" s="101"/>
      <c r="F179" s="101"/>
      <c r="G179" s="101"/>
      <c r="H179" s="101"/>
      <c r="I179" s="101"/>
      <c r="J179" s="101"/>
      <c r="L179" s="124"/>
    </row>
    <row r="180" spans="1:12" customFormat="1">
      <c r="A180" s="101"/>
      <c r="B180" s="101"/>
      <c r="C180" s="101"/>
      <c r="D180" s="101"/>
      <c r="E180" s="101"/>
      <c r="F180" s="101"/>
      <c r="G180" s="101"/>
      <c r="H180" s="101"/>
      <c r="I180" s="101"/>
      <c r="J180" s="101"/>
      <c r="L180" s="124"/>
    </row>
    <row r="181" spans="1:12" customFormat="1">
      <c r="A181" s="101"/>
      <c r="B181" s="101"/>
      <c r="C181" s="101"/>
      <c r="D181" s="101"/>
      <c r="E181" s="101"/>
      <c r="F181" s="101"/>
      <c r="G181" s="101"/>
      <c r="H181" s="101"/>
      <c r="I181" s="101"/>
      <c r="J181" s="101"/>
      <c r="L181" s="124"/>
    </row>
    <row r="182" spans="1:12" customFormat="1">
      <c r="A182" s="101"/>
      <c r="B182" s="101"/>
      <c r="C182" s="101"/>
      <c r="D182" s="101"/>
      <c r="E182" s="101"/>
      <c r="F182" s="101"/>
      <c r="G182" s="101"/>
      <c r="H182" s="101"/>
      <c r="I182" s="101"/>
      <c r="J182" s="101"/>
      <c r="L182" s="124"/>
    </row>
    <row r="183" spans="1:12" customFormat="1">
      <c r="A183" s="101"/>
      <c r="B183" s="101"/>
      <c r="C183" s="101"/>
      <c r="D183" s="101"/>
      <c r="E183" s="101"/>
      <c r="F183" s="101"/>
      <c r="G183" s="101"/>
      <c r="H183" s="101"/>
      <c r="I183" s="101"/>
      <c r="J183" s="101"/>
      <c r="L183" s="124"/>
    </row>
    <row r="184" spans="1:12" customFormat="1">
      <c r="A184" s="101"/>
      <c r="B184" s="101"/>
      <c r="C184" s="101"/>
      <c r="D184" s="101"/>
      <c r="E184" s="101"/>
      <c r="F184" s="101"/>
      <c r="G184" s="101"/>
      <c r="H184" s="101"/>
      <c r="I184" s="101"/>
      <c r="J184" s="101"/>
      <c r="L184" s="124"/>
    </row>
    <row r="185" spans="1:12" customFormat="1">
      <c r="A185" s="101"/>
      <c r="B185" s="101"/>
      <c r="C185" s="101"/>
      <c r="D185" s="101"/>
      <c r="E185" s="101"/>
      <c r="F185" s="101"/>
      <c r="G185" s="101"/>
      <c r="H185" s="101"/>
      <c r="I185" s="101"/>
      <c r="J185" s="101"/>
      <c r="L185" s="124"/>
    </row>
    <row r="186" spans="1:12" customFormat="1">
      <c r="A186" s="101"/>
      <c r="B186" s="101"/>
      <c r="C186" s="101"/>
      <c r="D186" s="101"/>
      <c r="E186" s="101"/>
      <c r="F186" s="101"/>
      <c r="G186" s="101"/>
      <c r="H186" s="101"/>
      <c r="I186" s="101"/>
      <c r="J186" s="101"/>
      <c r="L186" s="124"/>
    </row>
    <row r="187" spans="1:12" customFormat="1">
      <c r="A187" s="101"/>
      <c r="B187" s="101"/>
      <c r="C187" s="101"/>
      <c r="D187" s="101"/>
      <c r="E187" s="101"/>
      <c r="F187" s="101"/>
      <c r="G187" s="101"/>
      <c r="H187" s="101"/>
      <c r="I187" s="101"/>
      <c r="J187" s="101"/>
      <c r="L187" s="124"/>
    </row>
    <row r="188" spans="1:12" customFormat="1">
      <c r="A188" s="101"/>
      <c r="B188" s="101"/>
      <c r="C188" s="101"/>
      <c r="D188" s="101"/>
      <c r="E188" s="101"/>
      <c r="F188" s="101"/>
      <c r="G188" s="101"/>
      <c r="H188" s="101"/>
      <c r="I188" s="101"/>
      <c r="J188" s="101"/>
      <c r="L188" s="124"/>
    </row>
    <row r="189" spans="1:12" customFormat="1">
      <c r="A189" s="101"/>
      <c r="B189" s="101"/>
      <c r="C189" s="101"/>
      <c r="D189" s="101"/>
      <c r="E189" s="101"/>
      <c r="F189" s="101"/>
      <c r="G189" s="101"/>
      <c r="H189" s="101"/>
      <c r="I189" s="101"/>
      <c r="J189" s="101"/>
      <c r="L189" s="124"/>
    </row>
    <row r="190" spans="1:12" customFormat="1">
      <c r="A190" s="101"/>
      <c r="B190" s="101"/>
      <c r="C190" s="101"/>
      <c r="D190" s="101"/>
      <c r="E190" s="101"/>
      <c r="F190" s="101"/>
      <c r="G190" s="101"/>
      <c r="H190" s="101"/>
      <c r="I190" s="101"/>
      <c r="J190" s="101"/>
      <c r="L190" s="124"/>
    </row>
    <row r="191" spans="1:12" customFormat="1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L191" s="124"/>
    </row>
    <row r="192" spans="1:12" customFormat="1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L192" s="124"/>
    </row>
    <row r="193" spans="1:12" customFormat="1">
      <c r="A193" s="101"/>
      <c r="B193" s="101"/>
      <c r="C193" s="101"/>
      <c r="D193" s="101"/>
      <c r="E193" s="101"/>
      <c r="F193" s="101"/>
      <c r="G193" s="101"/>
      <c r="H193" s="101"/>
      <c r="I193" s="101"/>
      <c r="J193" s="101"/>
      <c r="L193" s="124"/>
    </row>
    <row r="194" spans="1:12" customFormat="1">
      <c r="A194" s="101"/>
      <c r="B194" s="101"/>
      <c r="C194" s="101"/>
      <c r="D194" s="101"/>
      <c r="E194" s="101"/>
      <c r="F194" s="101"/>
      <c r="G194" s="101"/>
      <c r="H194" s="101"/>
      <c r="I194" s="101"/>
      <c r="J194" s="101"/>
      <c r="L194" s="124"/>
    </row>
    <row r="195" spans="1:12" customFormat="1">
      <c r="A195" s="101"/>
      <c r="B195" s="101"/>
      <c r="C195" s="101"/>
      <c r="D195" s="101"/>
      <c r="E195" s="101"/>
      <c r="F195" s="101"/>
      <c r="G195" s="101"/>
      <c r="H195" s="101"/>
      <c r="I195" s="101"/>
      <c r="J195" s="101"/>
      <c r="L195" s="124"/>
    </row>
    <row r="196" spans="1:12" customFormat="1">
      <c r="A196" s="101"/>
      <c r="B196" s="101"/>
      <c r="C196" s="101"/>
      <c r="D196" s="101"/>
      <c r="E196" s="101"/>
      <c r="F196" s="101"/>
      <c r="G196" s="101"/>
      <c r="H196" s="101"/>
      <c r="I196" s="101"/>
      <c r="J196" s="101"/>
      <c r="L196" s="124"/>
    </row>
    <row r="197" spans="1:12" customFormat="1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L197" s="124"/>
    </row>
    <row r="198" spans="1:12" customFormat="1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L198" s="124"/>
    </row>
    <row r="199" spans="1:12" customFormat="1">
      <c r="A199" s="101"/>
      <c r="B199" s="101"/>
      <c r="C199" s="101"/>
      <c r="D199" s="101"/>
      <c r="E199" s="101"/>
      <c r="F199" s="101"/>
      <c r="G199" s="101"/>
      <c r="H199" s="101"/>
      <c r="I199" s="101"/>
      <c r="J199" s="101"/>
      <c r="L199" s="124"/>
    </row>
    <row r="200" spans="1:12" customFormat="1">
      <c r="A200" s="101"/>
      <c r="B200" s="101"/>
      <c r="C200" s="101"/>
      <c r="D200" s="101"/>
      <c r="E200" s="101"/>
      <c r="F200" s="101"/>
      <c r="G200" s="101"/>
      <c r="H200" s="101"/>
      <c r="I200" s="101"/>
      <c r="J200" s="101"/>
      <c r="L200" s="124"/>
    </row>
    <row r="201" spans="1:12" customFormat="1">
      <c r="A201" s="101"/>
      <c r="B201" s="101"/>
      <c r="C201" s="101"/>
      <c r="D201" s="101"/>
      <c r="E201" s="101"/>
      <c r="F201" s="101"/>
      <c r="G201" s="101"/>
      <c r="H201" s="101"/>
      <c r="I201" s="101"/>
      <c r="J201" s="101"/>
      <c r="L201" s="124"/>
    </row>
    <row r="202" spans="1:12" customFormat="1">
      <c r="A202" s="101"/>
      <c r="B202" s="101"/>
      <c r="C202" s="101"/>
      <c r="D202" s="101"/>
      <c r="E202" s="101"/>
      <c r="F202" s="101"/>
      <c r="G202" s="101"/>
      <c r="H202" s="101"/>
      <c r="I202" s="101"/>
      <c r="J202" s="101"/>
      <c r="L202" s="124"/>
    </row>
    <row r="203" spans="1:12" customFormat="1">
      <c r="A203" s="101"/>
      <c r="B203" s="101"/>
      <c r="C203" s="101"/>
      <c r="D203" s="101"/>
      <c r="E203" s="101"/>
      <c r="F203" s="101"/>
      <c r="G203" s="101"/>
      <c r="H203" s="101"/>
      <c r="I203" s="101"/>
      <c r="J203" s="101"/>
      <c r="L203" s="124"/>
    </row>
    <row r="204" spans="1:12" customFormat="1">
      <c r="A204" s="101"/>
      <c r="B204" s="101"/>
      <c r="C204" s="101"/>
      <c r="D204" s="101"/>
      <c r="E204" s="101"/>
      <c r="F204" s="101"/>
      <c r="G204" s="101"/>
      <c r="H204" s="101"/>
      <c r="I204" s="101"/>
      <c r="J204" s="101"/>
      <c r="L204" s="124"/>
    </row>
    <row r="205" spans="1:12" customFormat="1">
      <c r="A205" s="101"/>
      <c r="B205" s="101"/>
      <c r="C205" s="101"/>
      <c r="D205" s="101"/>
      <c r="E205" s="101"/>
      <c r="F205" s="101"/>
      <c r="G205" s="101"/>
      <c r="H205" s="101"/>
      <c r="I205" s="101"/>
      <c r="J205" s="101"/>
      <c r="L205" s="124"/>
    </row>
    <row r="206" spans="1:12" customFormat="1">
      <c r="A206" s="101"/>
      <c r="B206" s="101"/>
      <c r="C206" s="101"/>
      <c r="D206" s="101"/>
      <c r="E206" s="101"/>
      <c r="F206" s="101"/>
      <c r="G206" s="101"/>
      <c r="H206" s="101"/>
      <c r="I206" s="101"/>
      <c r="J206" s="101"/>
      <c r="L206" s="124"/>
    </row>
    <row r="207" spans="1:12" customFormat="1">
      <c r="A207" s="101"/>
      <c r="B207" s="101"/>
      <c r="C207" s="101"/>
      <c r="D207" s="101"/>
      <c r="E207" s="101"/>
      <c r="F207" s="101"/>
      <c r="G207" s="101"/>
      <c r="H207" s="101"/>
      <c r="I207" s="101"/>
      <c r="J207" s="101"/>
      <c r="L207" s="124"/>
    </row>
    <row r="208" spans="1:12" customFormat="1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L208" s="124"/>
    </row>
    <row r="209" spans="1:12" customFormat="1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L209" s="124"/>
    </row>
    <row r="210" spans="1:12" customFormat="1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L210" s="124"/>
    </row>
    <row r="211" spans="1:12" customFormat="1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L211" s="124"/>
    </row>
    <row r="212" spans="1:12" customFormat="1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L212" s="124"/>
    </row>
    <row r="213" spans="1:12" customFormat="1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L213" s="124"/>
    </row>
    <row r="214" spans="1:12" customFormat="1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L214" s="124"/>
    </row>
    <row r="215" spans="1:12" customFormat="1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L215" s="124"/>
    </row>
    <row r="216" spans="1:12" customFormat="1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L216" s="124"/>
    </row>
    <row r="217" spans="1:12" customFormat="1">
      <c r="A217" s="101"/>
      <c r="B217" s="101"/>
      <c r="C217" s="101"/>
      <c r="D217" s="101"/>
      <c r="E217" s="101"/>
      <c r="F217" s="101"/>
      <c r="G217" s="101"/>
      <c r="H217" s="101"/>
      <c r="I217" s="101"/>
      <c r="J217" s="101"/>
      <c r="L217" s="124"/>
    </row>
    <row r="218" spans="1:12" customFormat="1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L218" s="124"/>
    </row>
    <row r="219" spans="1:12" customFormat="1">
      <c r="A219" s="101"/>
      <c r="B219" s="101"/>
      <c r="C219" s="101"/>
      <c r="D219" s="101"/>
      <c r="E219" s="101"/>
      <c r="F219" s="101"/>
      <c r="G219" s="101"/>
      <c r="H219" s="101"/>
      <c r="I219" s="101"/>
      <c r="J219" s="101"/>
      <c r="L219" s="124"/>
    </row>
    <row r="220" spans="1:12" customFormat="1">
      <c r="A220" s="101"/>
      <c r="B220" s="101"/>
      <c r="C220" s="101"/>
      <c r="D220" s="101"/>
      <c r="E220" s="101"/>
      <c r="F220" s="101"/>
      <c r="G220" s="101"/>
      <c r="H220" s="101"/>
      <c r="I220" s="101"/>
      <c r="J220" s="101"/>
      <c r="L220" s="124"/>
    </row>
    <row r="221" spans="1:12" customFormat="1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L221" s="124"/>
    </row>
    <row r="222" spans="1:12" customFormat="1">
      <c r="A222" s="101"/>
      <c r="B222" s="101"/>
      <c r="C222" s="101"/>
      <c r="D222" s="101"/>
      <c r="E222" s="101"/>
      <c r="F222" s="101"/>
      <c r="G222" s="101"/>
      <c r="H222" s="101"/>
      <c r="I222" s="101"/>
      <c r="J222" s="101"/>
      <c r="L222" s="124"/>
    </row>
    <row r="223" spans="1:12" customFormat="1">
      <c r="A223" s="101"/>
      <c r="B223" s="101"/>
      <c r="C223" s="101"/>
      <c r="D223" s="101"/>
      <c r="E223" s="101"/>
      <c r="F223" s="101"/>
      <c r="G223" s="101"/>
      <c r="H223" s="101"/>
      <c r="I223" s="101"/>
      <c r="J223" s="101"/>
      <c r="L223" s="124"/>
    </row>
    <row r="224" spans="1:12" customFormat="1">
      <c r="A224" s="101"/>
      <c r="B224" s="101"/>
      <c r="C224" s="101"/>
      <c r="D224" s="101"/>
      <c r="E224" s="101"/>
      <c r="F224" s="101"/>
      <c r="G224" s="101"/>
      <c r="H224" s="101"/>
      <c r="I224" s="101"/>
      <c r="J224" s="101"/>
      <c r="L224" s="124"/>
    </row>
    <row r="225" spans="1:12" customFormat="1">
      <c r="A225" s="101"/>
      <c r="B225" s="101"/>
      <c r="C225" s="101"/>
      <c r="D225" s="101"/>
      <c r="E225" s="101"/>
      <c r="F225" s="101"/>
      <c r="G225" s="101"/>
      <c r="H225" s="101"/>
      <c r="I225" s="101"/>
      <c r="J225" s="101"/>
      <c r="L225" s="124"/>
    </row>
    <row r="226" spans="1:12" customFormat="1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L226" s="124"/>
    </row>
    <row r="227" spans="1:12" customFormat="1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L227" s="124"/>
    </row>
    <row r="228" spans="1:12" customFormat="1">
      <c r="A228" s="101"/>
      <c r="B228" s="101"/>
      <c r="C228" s="101"/>
      <c r="D228" s="101"/>
      <c r="E228" s="101"/>
      <c r="F228" s="101"/>
      <c r="G228" s="101"/>
      <c r="H228" s="101"/>
      <c r="I228" s="101"/>
      <c r="J228" s="101"/>
      <c r="L228" s="124"/>
    </row>
    <row r="229" spans="1:12" customFormat="1">
      <c r="A229" s="101"/>
      <c r="B229" s="101"/>
      <c r="C229" s="101"/>
      <c r="D229" s="101"/>
      <c r="E229" s="101"/>
      <c r="F229" s="101"/>
      <c r="G229" s="101"/>
      <c r="H229" s="101"/>
      <c r="I229" s="101"/>
      <c r="J229" s="101"/>
      <c r="L229" s="124"/>
    </row>
    <row r="230" spans="1:12" customFormat="1">
      <c r="A230" s="101"/>
      <c r="B230" s="101"/>
      <c r="C230" s="101"/>
      <c r="D230" s="101"/>
      <c r="E230" s="101"/>
      <c r="F230" s="101"/>
      <c r="G230" s="101"/>
      <c r="H230" s="101"/>
      <c r="I230" s="101"/>
      <c r="J230" s="101"/>
      <c r="L230" s="124"/>
    </row>
    <row r="231" spans="1:12" customFormat="1">
      <c r="A231" s="101"/>
      <c r="B231" s="101"/>
      <c r="C231" s="101"/>
      <c r="D231" s="101"/>
      <c r="E231" s="101"/>
      <c r="F231" s="101"/>
      <c r="G231" s="101"/>
      <c r="H231" s="101"/>
      <c r="I231" s="101"/>
      <c r="J231" s="101"/>
      <c r="L231" s="124"/>
    </row>
    <row r="232" spans="1:12" customFormat="1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L232" s="124"/>
    </row>
    <row r="233" spans="1:12" customFormat="1">
      <c r="A233" s="101"/>
      <c r="B233" s="101"/>
      <c r="C233" s="101"/>
      <c r="D233" s="101"/>
      <c r="E233" s="101"/>
      <c r="F233" s="101"/>
      <c r="G233" s="101"/>
      <c r="H233" s="101"/>
      <c r="I233" s="101"/>
      <c r="J233" s="101"/>
      <c r="L233" s="124"/>
    </row>
    <row r="234" spans="1:12" customFormat="1">
      <c r="A234" s="101"/>
      <c r="B234" s="101"/>
      <c r="C234" s="101"/>
      <c r="D234" s="101"/>
      <c r="E234" s="101"/>
      <c r="F234" s="101"/>
      <c r="G234" s="101"/>
      <c r="H234" s="101"/>
      <c r="I234" s="101"/>
      <c r="J234" s="101"/>
      <c r="L234" s="124"/>
    </row>
    <row r="235" spans="1:12" customFormat="1">
      <c r="A235" s="101"/>
      <c r="B235" s="101"/>
      <c r="C235" s="101"/>
      <c r="D235" s="101"/>
      <c r="E235" s="101"/>
      <c r="F235" s="101"/>
      <c r="G235" s="101"/>
      <c r="H235" s="101"/>
      <c r="I235" s="101"/>
      <c r="J235" s="101"/>
      <c r="L235" s="124"/>
    </row>
    <row r="236" spans="1:12" customFormat="1">
      <c r="A236" s="101"/>
      <c r="B236" s="101"/>
      <c r="C236" s="101"/>
      <c r="D236" s="101"/>
      <c r="E236" s="101"/>
      <c r="F236" s="101"/>
      <c r="G236" s="101"/>
      <c r="H236" s="101"/>
      <c r="I236" s="101"/>
      <c r="J236" s="101"/>
      <c r="L236" s="124"/>
    </row>
    <row r="237" spans="1:12" customFormat="1">
      <c r="A237" s="101"/>
      <c r="B237" s="101"/>
      <c r="C237" s="101"/>
      <c r="D237" s="101"/>
      <c r="E237" s="101"/>
      <c r="F237" s="101"/>
      <c r="G237" s="101"/>
      <c r="H237" s="101"/>
      <c r="I237" s="101"/>
      <c r="J237" s="101"/>
      <c r="L237" s="124"/>
    </row>
    <row r="238" spans="1:12" customFormat="1">
      <c r="A238" s="101"/>
      <c r="B238" s="101"/>
      <c r="C238" s="101"/>
      <c r="D238" s="101"/>
      <c r="E238" s="101"/>
      <c r="F238" s="101"/>
      <c r="G238" s="101"/>
      <c r="H238" s="101"/>
      <c r="I238" s="101"/>
      <c r="J238" s="101"/>
      <c r="L238" s="124"/>
    </row>
    <row r="239" spans="1:12" customFormat="1">
      <c r="A239" s="101"/>
      <c r="B239" s="101"/>
      <c r="C239" s="101"/>
      <c r="D239" s="101"/>
      <c r="E239" s="101"/>
      <c r="F239" s="101"/>
      <c r="G239" s="101"/>
      <c r="H239" s="101"/>
      <c r="I239" s="101"/>
      <c r="J239" s="101"/>
      <c r="L239" s="124"/>
    </row>
    <row r="240" spans="1:12" customFormat="1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L240" s="124"/>
    </row>
    <row r="241" spans="1:12" customFormat="1">
      <c r="A241" s="101"/>
      <c r="B241" s="101"/>
      <c r="C241" s="101"/>
      <c r="D241" s="101"/>
      <c r="E241" s="101"/>
      <c r="F241" s="101"/>
      <c r="G241" s="101"/>
      <c r="H241" s="101"/>
      <c r="I241" s="101"/>
      <c r="J241" s="101"/>
      <c r="L241" s="124"/>
    </row>
    <row r="242" spans="1:12" customFormat="1">
      <c r="A242" s="101"/>
      <c r="B242" s="101"/>
      <c r="C242" s="101"/>
      <c r="D242" s="101"/>
      <c r="E242" s="101"/>
      <c r="F242" s="101"/>
      <c r="G242" s="101"/>
      <c r="H242" s="101"/>
      <c r="I242" s="101"/>
      <c r="J242" s="101"/>
      <c r="L242" s="124"/>
    </row>
    <row r="243" spans="1:12" customFormat="1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L243" s="124"/>
    </row>
    <row r="244" spans="1:12" customFormat="1">
      <c r="A244" s="101"/>
      <c r="B244" s="101"/>
      <c r="C244" s="101"/>
      <c r="D244" s="101"/>
      <c r="E244" s="101"/>
      <c r="F244" s="101"/>
      <c r="G244" s="101"/>
      <c r="H244" s="101"/>
      <c r="I244" s="101"/>
      <c r="J244" s="101"/>
      <c r="L244" s="124"/>
    </row>
    <row r="245" spans="1:12" customFormat="1">
      <c r="A245" s="101"/>
      <c r="B245" s="101"/>
      <c r="C245" s="101"/>
      <c r="D245" s="101"/>
      <c r="E245" s="101"/>
      <c r="F245" s="101"/>
      <c r="G245" s="101"/>
      <c r="H245" s="101"/>
      <c r="I245" s="101"/>
      <c r="J245" s="101"/>
      <c r="L245" s="124"/>
    </row>
    <row r="246" spans="1:12" customFormat="1">
      <c r="A246" s="101"/>
      <c r="B246" s="101"/>
      <c r="C246" s="101"/>
      <c r="D246" s="101"/>
      <c r="E246" s="101"/>
      <c r="F246" s="101"/>
      <c r="G246" s="101"/>
      <c r="H246" s="101"/>
      <c r="I246" s="101"/>
      <c r="J246" s="101"/>
      <c r="L246" s="124"/>
    </row>
    <row r="247" spans="1:12" customFormat="1">
      <c r="A247" s="101"/>
      <c r="B247" s="101"/>
      <c r="C247" s="101"/>
      <c r="D247" s="101"/>
      <c r="E247" s="101"/>
      <c r="F247" s="101"/>
      <c r="G247" s="101"/>
      <c r="H247" s="101"/>
      <c r="I247" s="101"/>
      <c r="J247" s="101"/>
      <c r="L247" s="124"/>
    </row>
    <row r="248" spans="1:12" customFormat="1">
      <c r="A248" s="101"/>
      <c r="B248" s="101"/>
      <c r="C248" s="101"/>
      <c r="D248" s="101"/>
      <c r="E248" s="101"/>
      <c r="F248" s="101"/>
      <c r="G248" s="101"/>
      <c r="H248" s="101"/>
      <c r="I248" s="101"/>
      <c r="J248" s="101"/>
      <c r="L248" s="124"/>
    </row>
    <row r="249" spans="1:12" customFormat="1">
      <c r="A249" s="101"/>
      <c r="B249" s="101"/>
      <c r="C249" s="101"/>
      <c r="D249" s="101"/>
      <c r="E249" s="101"/>
      <c r="F249" s="101"/>
      <c r="G249" s="101"/>
      <c r="H249" s="101"/>
      <c r="I249" s="101"/>
      <c r="J249" s="101"/>
      <c r="L249" s="124"/>
    </row>
    <row r="250" spans="1:12" customFormat="1">
      <c r="A250" s="101"/>
      <c r="B250" s="101"/>
      <c r="C250" s="101"/>
      <c r="D250" s="101"/>
      <c r="E250" s="101"/>
      <c r="F250" s="101"/>
      <c r="G250" s="101"/>
      <c r="H250" s="101"/>
      <c r="I250" s="101"/>
      <c r="J250" s="101"/>
      <c r="L250" s="124"/>
    </row>
    <row r="251" spans="1:12" customFormat="1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L251" s="124"/>
    </row>
    <row r="252" spans="1:12" customFormat="1">
      <c r="A252" s="101"/>
      <c r="B252" s="101"/>
      <c r="C252" s="101"/>
      <c r="D252" s="101"/>
      <c r="E252" s="101"/>
      <c r="F252" s="101"/>
      <c r="G252" s="101"/>
      <c r="H252" s="101"/>
      <c r="I252" s="101"/>
      <c r="J252" s="101"/>
      <c r="L252" s="124"/>
    </row>
    <row r="253" spans="1:12" customFormat="1">
      <c r="A253" s="101"/>
      <c r="B253" s="101"/>
      <c r="C253" s="101"/>
      <c r="D253" s="101"/>
      <c r="E253" s="101"/>
      <c r="F253" s="101"/>
      <c r="G253" s="101"/>
      <c r="H253" s="101"/>
      <c r="I253" s="101"/>
      <c r="J253" s="101"/>
      <c r="L253" s="124"/>
    </row>
    <row r="254" spans="1:12" customFormat="1">
      <c r="A254" s="101"/>
      <c r="B254" s="101"/>
      <c r="C254" s="101"/>
      <c r="D254" s="101"/>
      <c r="E254" s="101"/>
      <c r="F254" s="101"/>
      <c r="G254" s="101"/>
      <c r="H254" s="101"/>
      <c r="I254" s="101"/>
      <c r="J254" s="101"/>
      <c r="L254" s="124"/>
    </row>
    <row r="255" spans="1:12" customFormat="1">
      <c r="A255" s="101"/>
      <c r="B255" s="101"/>
      <c r="C255" s="101"/>
      <c r="D255" s="101"/>
      <c r="E255" s="101"/>
      <c r="F255" s="101"/>
      <c r="G255" s="101"/>
      <c r="H255" s="101"/>
      <c r="I255" s="101"/>
      <c r="J255" s="101"/>
      <c r="L255" s="124"/>
    </row>
    <row r="256" spans="1:12" customFormat="1">
      <c r="A256" s="101"/>
      <c r="B256" s="101"/>
      <c r="C256" s="101"/>
      <c r="D256" s="101"/>
      <c r="E256" s="101"/>
      <c r="F256" s="101"/>
      <c r="G256" s="101"/>
      <c r="H256" s="101"/>
      <c r="I256" s="101"/>
      <c r="J256" s="101"/>
      <c r="L256" s="124"/>
    </row>
    <row r="257" spans="1:12" customFormat="1">
      <c r="A257" s="101"/>
      <c r="B257" s="101"/>
      <c r="C257" s="101"/>
      <c r="D257" s="101"/>
      <c r="E257" s="101"/>
      <c r="F257" s="101"/>
      <c r="G257" s="101"/>
      <c r="H257" s="101"/>
      <c r="I257" s="101"/>
      <c r="J257" s="101"/>
      <c r="L257" s="124"/>
    </row>
    <row r="258" spans="1:12" customFormat="1">
      <c r="A258" s="101"/>
      <c r="B258" s="101"/>
      <c r="C258" s="101"/>
      <c r="D258" s="101"/>
      <c r="E258" s="101"/>
      <c r="F258" s="101"/>
      <c r="G258" s="101"/>
      <c r="H258" s="101"/>
      <c r="I258" s="101"/>
      <c r="J258" s="101"/>
      <c r="L258" s="124"/>
    </row>
    <row r="259" spans="1:12" customFormat="1">
      <c r="A259" s="101"/>
      <c r="B259" s="101"/>
      <c r="C259" s="101"/>
      <c r="D259" s="101"/>
      <c r="E259" s="101"/>
      <c r="F259" s="101"/>
      <c r="G259" s="101"/>
      <c r="H259" s="101"/>
      <c r="I259" s="101"/>
      <c r="J259" s="101"/>
      <c r="L259" s="124"/>
    </row>
    <row r="260" spans="1:12" customFormat="1">
      <c r="A260" s="101"/>
      <c r="B260" s="101"/>
      <c r="C260" s="101"/>
      <c r="D260" s="101"/>
      <c r="E260" s="101"/>
      <c r="F260" s="101"/>
      <c r="G260" s="101"/>
      <c r="H260" s="101"/>
      <c r="I260" s="101"/>
      <c r="J260" s="101"/>
      <c r="L260" s="124"/>
    </row>
    <row r="261" spans="1:12" customFormat="1">
      <c r="A261" s="101"/>
      <c r="B261" s="101"/>
      <c r="C261" s="101"/>
      <c r="D261" s="101"/>
      <c r="E261" s="101"/>
      <c r="F261" s="101"/>
      <c r="G261" s="101"/>
      <c r="H261" s="101"/>
      <c r="I261" s="101"/>
      <c r="J261" s="101"/>
      <c r="L261" s="124"/>
    </row>
    <row r="262" spans="1:12" customFormat="1">
      <c r="A262" s="101"/>
      <c r="B262" s="101"/>
      <c r="C262" s="101"/>
      <c r="D262" s="101"/>
      <c r="E262" s="101"/>
      <c r="F262" s="101"/>
      <c r="G262" s="101"/>
      <c r="H262" s="101"/>
      <c r="I262" s="101"/>
      <c r="J262" s="101"/>
      <c r="L262" s="124"/>
    </row>
    <row r="263" spans="1:12" customFormat="1">
      <c r="A263" s="101"/>
      <c r="B263" s="101"/>
      <c r="C263" s="101"/>
      <c r="D263" s="101"/>
      <c r="E263" s="101"/>
      <c r="F263" s="101"/>
      <c r="G263" s="101"/>
      <c r="H263" s="101"/>
      <c r="I263" s="101"/>
      <c r="J263" s="101"/>
      <c r="L263" s="124"/>
    </row>
    <row r="264" spans="1:12" customFormat="1">
      <c r="A264" s="101"/>
      <c r="B264" s="101"/>
      <c r="C264" s="101"/>
      <c r="D264" s="101"/>
      <c r="E264" s="101"/>
      <c r="F264" s="101"/>
      <c r="G264" s="101"/>
      <c r="H264" s="101"/>
      <c r="I264" s="101"/>
      <c r="J264" s="101"/>
      <c r="L264" s="124"/>
    </row>
    <row r="265" spans="1:12" customFormat="1">
      <c r="A265" s="101"/>
      <c r="B265" s="101"/>
      <c r="C265" s="101"/>
      <c r="D265" s="101"/>
      <c r="E265" s="101"/>
      <c r="F265" s="101"/>
      <c r="G265" s="101"/>
      <c r="H265" s="101"/>
      <c r="I265" s="101"/>
      <c r="J265" s="101"/>
      <c r="L265" s="124"/>
    </row>
    <row r="266" spans="1:12" customFormat="1">
      <c r="A266" s="101"/>
      <c r="B266" s="101"/>
      <c r="C266" s="101"/>
      <c r="D266" s="101"/>
      <c r="E266" s="101"/>
      <c r="F266" s="101"/>
      <c r="G266" s="101"/>
      <c r="H266" s="101"/>
      <c r="I266" s="101"/>
      <c r="J266" s="101"/>
      <c r="L266" s="124"/>
    </row>
    <row r="267" spans="1:12" customFormat="1">
      <c r="A267" s="101"/>
      <c r="B267" s="101"/>
      <c r="C267" s="101"/>
      <c r="D267" s="101"/>
      <c r="E267" s="101"/>
      <c r="F267" s="101"/>
      <c r="G267" s="101"/>
      <c r="H267" s="101"/>
      <c r="I267" s="101"/>
      <c r="J267" s="101"/>
      <c r="L267" s="124"/>
    </row>
    <row r="268" spans="1:12" customFormat="1">
      <c r="A268" s="101"/>
      <c r="B268" s="101"/>
      <c r="C268" s="101"/>
      <c r="D268" s="101"/>
      <c r="E268" s="101"/>
      <c r="F268" s="101"/>
      <c r="G268" s="101"/>
      <c r="H268" s="101"/>
      <c r="I268" s="101"/>
      <c r="J268" s="101"/>
      <c r="L268" s="124"/>
    </row>
    <row r="269" spans="1:12" customFormat="1">
      <c r="A269" s="101"/>
      <c r="B269" s="101"/>
      <c r="C269" s="101"/>
      <c r="D269" s="101"/>
      <c r="E269" s="101"/>
      <c r="F269" s="101"/>
      <c r="G269" s="101"/>
      <c r="H269" s="101"/>
      <c r="I269" s="101"/>
      <c r="J269" s="101"/>
      <c r="L269" s="124"/>
    </row>
    <row r="270" spans="1:12" customFormat="1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L270" s="124"/>
    </row>
    <row r="271" spans="1:12" customFormat="1">
      <c r="A271" s="101"/>
      <c r="B271" s="101"/>
      <c r="C271" s="101"/>
      <c r="D271" s="101"/>
      <c r="E271" s="101"/>
      <c r="F271" s="101"/>
      <c r="G271" s="101"/>
      <c r="H271" s="101"/>
      <c r="I271" s="101"/>
      <c r="J271" s="101"/>
      <c r="L271" s="124"/>
    </row>
    <row r="272" spans="1:12" customFormat="1">
      <c r="A272" s="101"/>
      <c r="B272" s="101"/>
      <c r="C272" s="101"/>
      <c r="D272" s="101"/>
      <c r="E272" s="101"/>
      <c r="F272" s="101"/>
      <c r="G272" s="101"/>
      <c r="H272" s="101"/>
      <c r="I272" s="101"/>
      <c r="J272" s="101"/>
      <c r="L272" s="124"/>
    </row>
    <row r="273" spans="1:12" customFormat="1">
      <c r="A273" s="101"/>
      <c r="B273" s="101"/>
      <c r="C273" s="101"/>
      <c r="D273" s="101"/>
      <c r="E273" s="101"/>
      <c r="F273" s="101"/>
      <c r="G273" s="101"/>
      <c r="H273" s="101"/>
      <c r="I273" s="101"/>
      <c r="J273" s="101"/>
      <c r="L273" s="124"/>
    </row>
    <row r="274" spans="1:12" customFormat="1">
      <c r="A274" s="101"/>
      <c r="B274" s="101"/>
      <c r="C274" s="101"/>
      <c r="D274" s="101"/>
      <c r="E274" s="101"/>
      <c r="F274" s="101"/>
      <c r="G274" s="101"/>
      <c r="H274" s="101"/>
      <c r="I274" s="101"/>
      <c r="J274" s="101"/>
      <c r="L274" s="124"/>
    </row>
    <row r="275" spans="1:12" customFormat="1">
      <c r="A275" s="101"/>
      <c r="B275" s="101"/>
      <c r="C275" s="101"/>
      <c r="D275" s="101"/>
      <c r="E275" s="101"/>
      <c r="F275" s="101"/>
      <c r="G275" s="101"/>
      <c r="H275" s="101"/>
      <c r="I275" s="101"/>
      <c r="J275" s="101"/>
      <c r="L275" s="124"/>
    </row>
    <row r="276" spans="1:12" customFormat="1">
      <c r="A276" s="101"/>
      <c r="B276" s="101"/>
      <c r="C276" s="101"/>
      <c r="D276" s="101"/>
      <c r="E276" s="101"/>
      <c r="F276" s="101"/>
      <c r="G276" s="101"/>
      <c r="H276" s="101"/>
      <c r="I276" s="101"/>
      <c r="J276" s="101"/>
      <c r="L276" s="124"/>
    </row>
    <row r="277" spans="1:12" customFormat="1">
      <c r="A277" s="101"/>
      <c r="B277" s="101"/>
      <c r="C277" s="101"/>
      <c r="D277" s="101"/>
      <c r="E277" s="101"/>
      <c r="F277" s="101"/>
      <c r="G277" s="101"/>
      <c r="H277" s="101"/>
      <c r="I277" s="101"/>
      <c r="J277" s="101"/>
      <c r="L277" s="124"/>
    </row>
    <row r="278" spans="1:12" customFormat="1">
      <c r="A278" s="101"/>
      <c r="B278" s="101"/>
      <c r="C278" s="101"/>
      <c r="D278" s="101"/>
      <c r="E278" s="101"/>
      <c r="F278" s="101"/>
      <c r="G278" s="101"/>
      <c r="H278" s="101"/>
      <c r="I278" s="101"/>
      <c r="J278" s="101"/>
      <c r="L278" s="124"/>
    </row>
    <row r="279" spans="1:12" customFormat="1">
      <c r="A279" s="101"/>
      <c r="B279" s="101"/>
      <c r="C279" s="101"/>
      <c r="D279" s="101"/>
      <c r="E279" s="101"/>
      <c r="F279" s="101"/>
      <c r="G279" s="101"/>
      <c r="H279" s="101"/>
      <c r="I279" s="101"/>
      <c r="J279" s="101"/>
      <c r="L279" s="124"/>
    </row>
    <row r="280" spans="1:12" customFormat="1">
      <c r="A280" s="101"/>
      <c r="B280" s="101"/>
      <c r="C280" s="101"/>
      <c r="D280" s="101"/>
      <c r="E280" s="101"/>
      <c r="F280" s="101"/>
      <c r="G280" s="101"/>
      <c r="H280" s="101"/>
      <c r="I280" s="101"/>
      <c r="J280" s="101"/>
      <c r="L280" s="124"/>
    </row>
    <row r="281" spans="1:12" customFormat="1">
      <c r="A281" s="101"/>
      <c r="B281" s="101"/>
      <c r="C281" s="101"/>
      <c r="D281" s="101"/>
      <c r="E281" s="101"/>
      <c r="F281" s="101"/>
      <c r="G281" s="101"/>
      <c r="H281" s="101"/>
      <c r="I281" s="101"/>
      <c r="J281" s="101"/>
      <c r="L281" s="124"/>
    </row>
    <row r="282" spans="1:12" customFormat="1">
      <c r="A282" s="101"/>
      <c r="B282" s="101"/>
      <c r="C282" s="101"/>
      <c r="D282" s="101"/>
      <c r="E282" s="101"/>
      <c r="F282" s="101"/>
      <c r="G282" s="101"/>
      <c r="H282" s="101"/>
      <c r="I282" s="101"/>
      <c r="J282" s="101"/>
      <c r="L282" s="124"/>
    </row>
    <row r="283" spans="1:12" customFormat="1">
      <c r="A283" s="101"/>
      <c r="B283" s="101"/>
      <c r="C283" s="101"/>
      <c r="D283" s="101"/>
      <c r="E283" s="101"/>
      <c r="F283" s="101"/>
      <c r="G283" s="101"/>
      <c r="H283" s="101"/>
      <c r="I283" s="101"/>
      <c r="J283" s="101"/>
      <c r="L283" s="124"/>
    </row>
    <row r="284" spans="1:12" customFormat="1">
      <c r="A284" s="101"/>
      <c r="B284" s="101"/>
      <c r="C284" s="101"/>
      <c r="D284" s="101"/>
      <c r="E284" s="101"/>
      <c r="F284" s="101"/>
      <c r="G284" s="101"/>
      <c r="H284" s="101"/>
      <c r="I284" s="101"/>
      <c r="J284" s="101"/>
      <c r="L284" s="124"/>
    </row>
    <row r="285" spans="1:12" customFormat="1">
      <c r="A285" s="101"/>
      <c r="B285" s="101"/>
      <c r="C285" s="101"/>
      <c r="D285" s="101"/>
      <c r="E285" s="101"/>
      <c r="F285" s="101"/>
      <c r="G285" s="101"/>
      <c r="H285" s="101"/>
      <c r="I285" s="101"/>
      <c r="J285" s="101"/>
      <c r="L285" s="124"/>
    </row>
    <row r="286" spans="1:12" customFormat="1">
      <c r="A286" s="101"/>
      <c r="B286" s="101"/>
      <c r="C286" s="101"/>
      <c r="D286" s="101"/>
      <c r="E286" s="101"/>
      <c r="F286" s="101"/>
      <c r="G286" s="101"/>
      <c r="H286" s="101"/>
      <c r="I286" s="101"/>
      <c r="J286" s="101"/>
      <c r="L286" s="124"/>
    </row>
    <row r="287" spans="1:12" customFormat="1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L287" s="124"/>
    </row>
    <row r="288" spans="1:12" customFormat="1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L288" s="124"/>
    </row>
    <row r="289" spans="1:12" customFormat="1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L289" s="124"/>
    </row>
    <row r="290" spans="1:12" customFormat="1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L290" s="124"/>
    </row>
    <row r="291" spans="1:12" customFormat="1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L291" s="124"/>
    </row>
    <row r="292" spans="1:12" customFormat="1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L292" s="124"/>
    </row>
    <row r="293" spans="1:12" customFormat="1">
      <c r="A293" s="101"/>
      <c r="B293" s="101"/>
      <c r="C293" s="101"/>
      <c r="D293" s="101"/>
      <c r="E293" s="101"/>
      <c r="F293" s="101"/>
      <c r="G293" s="101"/>
      <c r="H293" s="101"/>
      <c r="I293" s="101"/>
      <c r="J293" s="101"/>
      <c r="L293" s="124"/>
    </row>
    <row r="294" spans="1:12" customFormat="1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L294" s="124"/>
    </row>
    <row r="295" spans="1:12" customFormat="1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L295" s="124"/>
    </row>
    <row r="296" spans="1:12" customFormat="1">
      <c r="A296" s="101"/>
      <c r="B296" s="101"/>
      <c r="C296" s="101"/>
      <c r="D296" s="101"/>
      <c r="E296" s="101"/>
      <c r="F296" s="101"/>
      <c r="G296" s="101"/>
      <c r="H296" s="101"/>
      <c r="I296" s="101"/>
      <c r="J296" s="101"/>
      <c r="L296" s="124"/>
    </row>
    <row r="297" spans="1:12" customFormat="1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L297" s="124"/>
    </row>
    <row r="298" spans="1:12" customFormat="1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L298" s="124"/>
    </row>
    <row r="299" spans="1:12" customFormat="1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L299" s="124"/>
    </row>
    <row r="300" spans="1:12" customFormat="1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L300" s="124"/>
    </row>
    <row r="301" spans="1:12" customFormat="1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L301" s="124"/>
    </row>
    <row r="302" spans="1:12" customFormat="1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L302" s="124"/>
    </row>
    <row r="303" spans="1:12" customFormat="1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L303" s="124"/>
    </row>
    <row r="304" spans="1:12" customFormat="1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L304" s="124"/>
    </row>
    <row r="305" spans="1:12" customFormat="1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L305" s="124"/>
    </row>
    <row r="306" spans="1:12" customFormat="1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L306" s="124"/>
    </row>
    <row r="307" spans="1:12" customFormat="1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L307" s="124"/>
    </row>
    <row r="308" spans="1:12" customFormat="1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L308" s="124"/>
    </row>
    <row r="309" spans="1:12" customFormat="1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L309" s="124"/>
    </row>
    <row r="310" spans="1:12" customFormat="1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L310" s="124"/>
    </row>
    <row r="311" spans="1:12" customFormat="1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L311" s="124"/>
    </row>
    <row r="312" spans="1:12" customFormat="1">
      <c r="A312" s="101"/>
      <c r="B312" s="101"/>
      <c r="C312" s="101"/>
      <c r="D312" s="101"/>
      <c r="E312" s="101"/>
      <c r="F312" s="101"/>
      <c r="G312" s="101"/>
      <c r="H312" s="101"/>
      <c r="I312" s="101"/>
      <c r="J312" s="101"/>
      <c r="L312" s="124"/>
    </row>
    <row r="313" spans="1:12" customFormat="1">
      <c r="A313" s="101"/>
      <c r="B313" s="101"/>
      <c r="C313" s="101"/>
      <c r="D313" s="101"/>
      <c r="E313" s="101"/>
      <c r="F313" s="101"/>
      <c r="G313" s="101"/>
      <c r="H313" s="101"/>
      <c r="I313" s="101"/>
      <c r="J313" s="101"/>
      <c r="L313" s="124"/>
    </row>
    <row r="314" spans="1:12" customFormat="1">
      <c r="A314" s="101"/>
      <c r="B314" s="101"/>
      <c r="C314" s="101"/>
      <c r="D314" s="101"/>
      <c r="E314" s="101"/>
      <c r="F314" s="101"/>
      <c r="G314" s="101"/>
      <c r="H314" s="101"/>
      <c r="I314" s="101"/>
      <c r="J314" s="101"/>
      <c r="L314" s="124"/>
    </row>
    <row r="315" spans="1:12" customFormat="1">
      <c r="A315" s="101"/>
      <c r="B315" s="101"/>
      <c r="C315" s="101"/>
      <c r="D315" s="101"/>
      <c r="E315" s="101"/>
      <c r="F315" s="101"/>
      <c r="G315" s="101"/>
      <c r="H315" s="101"/>
      <c r="I315" s="101"/>
      <c r="J315" s="101"/>
      <c r="L315" s="124"/>
    </row>
    <row r="316" spans="1:12" customFormat="1">
      <c r="A316" s="101"/>
      <c r="B316" s="101"/>
      <c r="C316" s="101"/>
      <c r="D316" s="101"/>
      <c r="E316" s="101"/>
      <c r="F316" s="101"/>
      <c r="G316" s="101"/>
      <c r="H316" s="101"/>
      <c r="I316" s="101"/>
      <c r="J316" s="101"/>
      <c r="L316" s="124"/>
    </row>
    <row r="317" spans="1:12" customFormat="1">
      <c r="A317" s="101"/>
      <c r="B317" s="101"/>
      <c r="C317" s="101"/>
      <c r="D317" s="101"/>
      <c r="E317" s="101"/>
      <c r="F317" s="101"/>
      <c r="G317" s="101"/>
      <c r="H317" s="101"/>
      <c r="I317" s="101"/>
      <c r="J317" s="101"/>
      <c r="L317" s="124"/>
    </row>
    <row r="318" spans="1:12" customFormat="1">
      <c r="A318" s="101"/>
      <c r="B318" s="101"/>
      <c r="C318" s="101"/>
      <c r="D318" s="101"/>
      <c r="E318" s="101"/>
      <c r="F318" s="101"/>
      <c r="G318" s="101"/>
      <c r="H318" s="101"/>
      <c r="I318" s="101"/>
      <c r="J318" s="101"/>
      <c r="L318" s="124"/>
    </row>
    <row r="319" spans="1:12" customFormat="1">
      <c r="A319" s="101"/>
      <c r="B319" s="101"/>
      <c r="C319" s="101"/>
      <c r="D319" s="101"/>
      <c r="E319" s="101"/>
      <c r="F319" s="101"/>
      <c r="G319" s="101"/>
      <c r="H319" s="101"/>
      <c r="I319" s="101"/>
      <c r="J319" s="101"/>
      <c r="L319" s="124"/>
    </row>
    <row r="320" spans="1:12" customFormat="1">
      <c r="A320" s="101"/>
      <c r="B320" s="101"/>
      <c r="C320" s="101"/>
      <c r="D320" s="101"/>
      <c r="E320" s="101"/>
      <c r="F320" s="101"/>
      <c r="G320" s="101"/>
      <c r="H320" s="101"/>
      <c r="I320" s="101"/>
      <c r="J320" s="101"/>
      <c r="L320" s="124"/>
    </row>
    <row r="321" spans="1:12" customFormat="1">
      <c r="A321" s="101"/>
      <c r="B321" s="101"/>
      <c r="C321" s="101"/>
      <c r="D321" s="101"/>
      <c r="E321" s="101"/>
      <c r="F321" s="101"/>
      <c r="G321" s="101"/>
      <c r="H321" s="101"/>
      <c r="I321" s="101"/>
      <c r="J321" s="101"/>
      <c r="L321" s="124"/>
    </row>
    <row r="322" spans="1:12" customFormat="1">
      <c r="A322" s="101"/>
      <c r="B322" s="101"/>
      <c r="C322" s="101"/>
      <c r="D322" s="101"/>
      <c r="E322" s="101"/>
      <c r="F322" s="101"/>
      <c r="G322" s="101"/>
      <c r="H322" s="101"/>
      <c r="I322" s="101"/>
      <c r="J322" s="101"/>
      <c r="L322" s="124"/>
    </row>
    <row r="323" spans="1:12" customFormat="1">
      <c r="A323" s="101"/>
      <c r="B323" s="101"/>
      <c r="C323" s="101"/>
      <c r="D323" s="101"/>
      <c r="E323" s="101"/>
      <c r="F323" s="101"/>
      <c r="G323" s="101"/>
      <c r="H323" s="101"/>
      <c r="I323" s="101"/>
      <c r="J323" s="101"/>
      <c r="L323" s="124"/>
    </row>
    <row r="324" spans="1:12" customFormat="1">
      <c r="A324" s="101"/>
      <c r="B324" s="101"/>
      <c r="C324" s="101"/>
      <c r="D324" s="101"/>
      <c r="E324" s="101"/>
      <c r="F324" s="101"/>
      <c r="G324" s="101"/>
      <c r="H324" s="101"/>
      <c r="I324" s="101"/>
      <c r="J324" s="101"/>
      <c r="L324" s="124"/>
    </row>
    <row r="325" spans="1:12" customFormat="1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L325" s="124"/>
    </row>
    <row r="326" spans="1:12" customFormat="1">
      <c r="A326" s="101"/>
      <c r="B326" s="101"/>
      <c r="C326" s="101"/>
      <c r="D326" s="101"/>
      <c r="E326" s="101"/>
      <c r="F326" s="101"/>
      <c r="G326" s="101"/>
      <c r="H326" s="101"/>
      <c r="I326" s="101"/>
      <c r="J326" s="101"/>
      <c r="L326" s="124"/>
    </row>
    <row r="327" spans="1:12" customFormat="1">
      <c r="A327" s="101"/>
      <c r="B327" s="101"/>
      <c r="C327" s="101"/>
      <c r="D327" s="101"/>
      <c r="E327" s="101"/>
      <c r="F327" s="101"/>
      <c r="G327" s="101"/>
      <c r="H327" s="101"/>
      <c r="I327" s="101"/>
      <c r="J327" s="101"/>
      <c r="L327" s="124"/>
    </row>
    <row r="328" spans="1:12" customFormat="1">
      <c r="A328" s="101"/>
      <c r="B328" s="101"/>
      <c r="C328" s="101"/>
      <c r="D328" s="101"/>
      <c r="E328" s="101"/>
      <c r="F328" s="101"/>
      <c r="G328" s="101"/>
      <c r="H328" s="101"/>
      <c r="I328" s="101"/>
      <c r="J328" s="101"/>
      <c r="L328" s="124"/>
    </row>
    <row r="329" spans="1:12" customFormat="1">
      <c r="A329" s="101"/>
      <c r="B329" s="101"/>
      <c r="C329" s="101"/>
      <c r="D329" s="101"/>
      <c r="E329" s="101"/>
      <c r="F329" s="101"/>
      <c r="G329" s="101"/>
      <c r="H329" s="101"/>
      <c r="I329" s="101"/>
      <c r="J329" s="101"/>
      <c r="L329" s="124"/>
    </row>
    <row r="330" spans="1:12" customFormat="1">
      <c r="A330" s="101"/>
      <c r="B330" s="101"/>
      <c r="C330" s="101"/>
      <c r="D330" s="101"/>
      <c r="E330" s="101"/>
      <c r="F330" s="101"/>
      <c r="G330" s="101"/>
      <c r="H330" s="101"/>
      <c r="I330" s="101"/>
      <c r="J330" s="101"/>
      <c r="L330" s="124"/>
    </row>
    <row r="331" spans="1:12" customFormat="1">
      <c r="A331" s="101"/>
      <c r="B331" s="101"/>
      <c r="C331" s="101"/>
      <c r="D331" s="101"/>
      <c r="E331" s="101"/>
      <c r="F331" s="101"/>
      <c r="G331" s="101"/>
      <c r="H331" s="101"/>
      <c r="I331" s="101"/>
      <c r="J331" s="101"/>
      <c r="L331" s="124"/>
    </row>
    <row r="332" spans="1:12" customFormat="1">
      <c r="A332" s="101"/>
      <c r="B332" s="101"/>
      <c r="C332" s="101"/>
      <c r="D332" s="101"/>
      <c r="E332" s="101"/>
      <c r="F332" s="101"/>
      <c r="G332" s="101"/>
      <c r="H332" s="101"/>
      <c r="I332" s="101"/>
      <c r="J332" s="101"/>
      <c r="L332" s="124"/>
    </row>
    <row r="333" spans="1:12" customFormat="1">
      <c r="A333" s="101"/>
      <c r="B333" s="101"/>
      <c r="C333" s="101"/>
      <c r="D333" s="101"/>
      <c r="E333" s="101"/>
      <c r="F333" s="101"/>
      <c r="G333" s="101"/>
      <c r="H333" s="101"/>
      <c r="I333" s="101"/>
      <c r="J333" s="101"/>
      <c r="L333" s="124"/>
    </row>
    <row r="334" spans="1:12" customFormat="1">
      <c r="A334" s="101"/>
      <c r="B334" s="101"/>
      <c r="C334" s="101"/>
      <c r="D334" s="101"/>
      <c r="E334" s="101"/>
      <c r="F334" s="101"/>
      <c r="G334" s="101"/>
      <c r="H334" s="101"/>
      <c r="I334" s="101"/>
      <c r="J334" s="101"/>
      <c r="L334" s="124"/>
    </row>
    <row r="335" spans="1:12" customFormat="1">
      <c r="A335" s="101"/>
      <c r="B335" s="101"/>
      <c r="C335" s="101"/>
      <c r="D335" s="101"/>
      <c r="E335" s="101"/>
      <c r="F335" s="101"/>
      <c r="G335" s="101"/>
      <c r="H335" s="101"/>
      <c r="I335" s="101"/>
      <c r="J335" s="101"/>
      <c r="L335" s="124"/>
    </row>
    <row r="336" spans="1:12" customFormat="1">
      <c r="A336" s="101"/>
      <c r="B336" s="101"/>
      <c r="C336" s="101"/>
      <c r="D336" s="101"/>
      <c r="E336" s="101"/>
      <c r="F336" s="101"/>
      <c r="G336" s="101"/>
      <c r="H336" s="101"/>
      <c r="I336" s="101"/>
      <c r="J336" s="101"/>
      <c r="L336" s="124"/>
    </row>
    <row r="337" spans="1:12" customFormat="1">
      <c r="A337" s="101"/>
      <c r="B337" s="101"/>
      <c r="C337" s="101"/>
      <c r="D337" s="101"/>
      <c r="E337" s="101"/>
      <c r="F337" s="101"/>
      <c r="G337" s="101"/>
      <c r="H337" s="101"/>
      <c r="I337" s="101"/>
      <c r="J337" s="101"/>
      <c r="L337" s="124"/>
    </row>
    <row r="338" spans="1:12" customFormat="1">
      <c r="A338" s="101"/>
      <c r="B338" s="101"/>
      <c r="C338" s="101"/>
      <c r="D338" s="101"/>
      <c r="E338" s="101"/>
      <c r="F338" s="101"/>
      <c r="G338" s="101"/>
      <c r="H338" s="101"/>
      <c r="I338" s="101"/>
      <c r="J338" s="101"/>
      <c r="L338" s="124"/>
    </row>
    <row r="339" spans="1:12" customFormat="1">
      <c r="A339" s="101"/>
      <c r="B339" s="101"/>
      <c r="C339" s="101"/>
      <c r="D339" s="101"/>
      <c r="E339" s="101"/>
      <c r="F339" s="101"/>
      <c r="G339" s="101"/>
      <c r="H339" s="101"/>
      <c r="I339" s="101"/>
      <c r="J339" s="101"/>
      <c r="L339" s="124"/>
    </row>
    <row r="340" spans="1:12" customFormat="1">
      <c r="A340" s="101"/>
      <c r="B340" s="101"/>
      <c r="C340" s="101"/>
      <c r="D340" s="101"/>
      <c r="E340" s="101"/>
      <c r="F340" s="101"/>
      <c r="G340" s="101"/>
      <c r="H340" s="101"/>
      <c r="I340" s="101"/>
      <c r="J340" s="101"/>
      <c r="L340" s="124"/>
    </row>
    <row r="341" spans="1:12" customFormat="1">
      <c r="A341" s="101"/>
      <c r="B341" s="101"/>
      <c r="C341" s="101"/>
      <c r="D341" s="101"/>
      <c r="E341" s="101"/>
      <c r="F341" s="101"/>
      <c r="G341" s="101"/>
      <c r="H341" s="101"/>
      <c r="I341" s="101"/>
      <c r="J341" s="101"/>
      <c r="L341" s="124"/>
    </row>
    <row r="342" spans="1:12" customFormat="1">
      <c r="A342" s="101"/>
      <c r="B342" s="101"/>
      <c r="C342" s="101"/>
      <c r="D342" s="101"/>
      <c r="E342" s="101"/>
      <c r="F342" s="101"/>
      <c r="G342" s="101"/>
      <c r="H342" s="101"/>
      <c r="I342" s="101"/>
      <c r="J342" s="101"/>
      <c r="L342" s="124"/>
    </row>
    <row r="343" spans="1:12" customFormat="1">
      <c r="A343" s="101"/>
      <c r="B343" s="101"/>
      <c r="C343" s="101"/>
      <c r="D343" s="101"/>
      <c r="E343" s="101"/>
      <c r="F343" s="101"/>
      <c r="G343" s="101"/>
      <c r="H343" s="101"/>
      <c r="I343" s="101"/>
      <c r="J343" s="101"/>
      <c r="L343" s="124"/>
    </row>
    <row r="344" spans="1:12" customFormat="1">
      <c r="A344" s="101"/>
      <c r="B344" s="101"/>
      <c r="C344" s="101"/>
      <c r="D344" s="101"/>
      <c r="E344" s="101"/>
      <c r="F344" s="101"/>
      <c r="G344" s="101"/>
      <c r="H344" s="101"/>
      <c r="I344" s="101"/>
      <c r="J344" s="101"/>
      <c r="L344" s="124"/>
    </row>
    <row r="345" spans="1:12" customFormat="1">
      <c r="A345" s="101"/>
      <c r="B345" s="101"/>
      <c r="C345" s="101"/>
      <c r="D345" s="101"/>
      <c r="E345" s="101"/>
      <c r="F345" s="101"/>
      <c r="G345" s="101"/>
      <c r="H345" s="101"/>
      <c r="I345" s="101"/>
      <c r="J345" s="101"/>
      <c r="L345" s="124"/>
    </row>
    <row r="346" spans="1:12" customFormat="1">
      <c r="A346" s="101"/>
      <c r="B346" s="101"/>
      <c r="C346" s="101"/>
      <c r="D346" s="101"/>
      <c r="E346" s="101"/>
      <c r="F346" s="101"/>
      <c r="G346" s="101"/>
      <c r="H346" s="101"/>
      <c r="I346" s="101"/>
      <c r="J346" s="101"/>
      <c r="L346" s="124"/>
    </row>
    <row r="347" spans="1:12" customFormat="1">
      <c r="A347" s="101"/>
      <c r="B347" s="101"/>
      <c r="C347" s="101"/>
      <c r="D347" s="101"/>
      <c r="E347" s="101"/>
      <c r="F347" s="101"/>
      <c r="G347" s="101"/>
      <c r="H347" s="101"/>
      <c r="I347" s="101"/>
      <c r="J347" s="101"/>
      <c r="L347" s="124"/>
    </row>
    <row r="348" spans="1:12" customFormat="1">
      <c r="A348" s="101"/>
      <c r="B348" s="101"/>
      <c r="C348" s="101"/>
      <c r="D348" s="101"/>
      <c r="E348" s="101"/>
      <c r="F348" s="101"/>
      <c r="G348" s="101"/>
      <c r="H348" s="101"/>
      <c r="I348" s="101"/>
      <c r="J348" s="101"/>
      <c r="L348" s="124"/>
    </row>
    <row r="349" spans="1:12" customFormat="1">
      <c r="A349" s="101"/>
      <c r="B349" s="101"/>
      <c r="C349" s="101"/>
      <c r="D349" s="101"/>
      <c r="E349" s="101"/>
      <c r="F349" s="101"/>
      <c r="G349" s="101"/>
      <c r="H349" s="101"/>
      <c r="I349" s="101"/>
      <c r="J349" s="101"/>
      <c r="L349" s="124"/>
    </row>
    <row r="350" spans="1:12" customFormat="1">
      <c r="A350" s="101"/>
      <c r="B350" s="101"/>
      <c r="C350" s="101"/>
      <c r="D350" s="101"/>
      <c r="E350" s="101"/>
      <c r="F350" s="101"/>
      <c r="G350" s="101"/>
      <c r="H350" s="101"/>
      <c r="I350" s="101"/>
      <c r="J350" s="101"/>
      <c r="L350" s="124"/>
    </row>
    <row r="351" spans="1:12" customFormat="1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  <c r="L351" s="124"/>
    </row>
    <row r="352" spans="1:12" customFormat="1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  <c r="L352" s="124"/>
    </row>
    <row r="353" spans="1:12" customFormat="1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  <c r="L353" s="124"/>
    </row>
    <row r="354" spans="1:12" customFormat="1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  <c r="L354" s="124"/>
    </row>
    <row r="355" spans="1:12" customFormat="1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  <c r="L355" s="124"/>
    </row>
    <row r="356" spans="1:12" customFormat="1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  <c r="L356" s="124"/>
    </row>
    <row r="357" spans="1:12" customFormat="1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  <c r="L357" s="124"/>
    </row>
    <row r="358" spans="1:12" customFormat="1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  <c r="L358" s="124"/>
    </row>
    <row r="359" spans="1:12" customFormat="1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  <c r="L359" s="124"/>
    </row>
    <row r="360" spans="1:12" customFormat="1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  <c r="L360" s="124"/>
    </row>
    <row r="361" spans="1:12" customFormat="1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  <c r="L361" s="124"/>
    </row>
    <row r="362" spans="1:12" customFormat="1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  <c r="L362" s="124"/>
    </row>
    <row r="363" spans="1:12" customFormat="1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  <c r="L363" s="124"/>
    </row>
    <row r="364" spans="1:12" customFormat="1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  <c r="L364" s="124"/>
    </row>
    <row r="365" spans="1:12" customFormat="1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  <c r="L365" s="124"/>
    </row>
    <row r="366" spans="1:12" customFormat="1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  <c r="L366" s="124"/>
    </row>
    <row r="367" spans="1:12" customFormat="1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  <c r="L367" s="124"/>
    </row>
    <row r="368" spans="1:12" customFormat="1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  <c r="L368" s="124"/>
    </row>
    <row r="369" spans="1:12" customFormat="1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  <c r="L369" s="124"/>
    </row>
    <row r="370" spans="1:12" customFormat="1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  <c r="L370" s="124"/>
    </row>
    <row r="371" spans="1:12" customFormat="1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  <c r="L371" s="124"/>
    </row>
    <row r="372" spans="1:12" customFormat="1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  <c r="L372" s="124"/>
    </row>
    <row r="373" spans="1:12" customFormat="1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  <c r="L373" s="124"/>
    </row>
    <row r="374" spans="1:12" customFormat="1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  <c r="L374" s="124"/>
    </row>
    <row r="375" spans="1:12" customFormat="1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  <c r="L375" s="124"/>
    </row>
    <row r="376" spans="1:12" customFormat="1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  <c r="L376" s="124"/>
    </row>
    <row r="377" spans="1:12" customFormat="1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  <c r="L377" s="124"/>
    </row>
    <row r="378" spans="1:12" customFormat="1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  <c r="L378" s="124"/>
    </row>
    <row r="379" spans="1:12" customFormat="1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L379" s="124"/>
    </row>
    <row r="380" spans="1:12" customFormat="1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  <c r="L380" s="124"/>
    </row>
    <row r="381" spans="1:12" customFormat="1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  <c r="L381" s="124"/>
    </row>
    <row r="382" spans="1:12" customFormat="1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  <c r="L382" s="124"/>
    </row>
    <row r="383" spans="1:12" customFormat="1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  <c r="L383" s="124"/>
    </row>
    <row r="384" spans="1:12" customFormat="1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  <c r="L384" s="124"/>
    </row>
    <row r="385" spans="1:12" customFormat="1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  <c r="L385" s="124"/>
    </row>
    <row r="386" spans="1:12" customFormat="1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  <c r="L386" s="124"/>
    </row>
    <row r="387" spans="1:12" customFormat="1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  <c r="L387" s="124"/>
    </row>
    <row r="388" spans="1:12" customFormat="1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  <c r="L388" s="124"/>
    </row>
    <row r="389" spans="1:12" customFormat="1">
      <c r="A389" s="101"/>
      <c r="B389" s="101"/>
      <c r="C389" s="101"/>
      <c r="D389" s="101"/>
      <c r="E389" s="101"/>
      <c r="F389" s="101"/>
      <c r="G389" s="101"/>
      <c r="H389" s="101"/>
      <c r="I389" s="101"/>
      <c r="J389" s="101"/>
      <c r="L389" s="124"/>
    </row>
    <row r="390" spans="1:12" customFormat="1">
      <c r="A390" s="101"/>
      <c r="B390" s="101"/>
      <c r="C390" s="101"/>
      <c r="D390" s="101"/>
      <c r="E390" s="101"/>
      <c r="F390" s="101"/>
      <c r="G390" s="101"/>
      <c r="H390" s="101"/>
      <c r="I390" s="101"/>
      <c r="J390" s="101"/>
      <c r="L390" s="124"/>
    </row>
    <row r="391" spans="1:12" customFormat="1">
      <c r="A391" s="101"/>
      <c r="B391" s="101"/>
      <c r="C391" s="101"/>
      <c r="D391" s="101"/>
      <c r="E391" s="101"/>
      <c r="F391" s="101"/>
      <c r="G391" s="101"/>
      <c r="H391" s="101"/>
      <c r="I391" s="101"/>
      <c r="J391" s="101"/>
      <c r="L391" s="124"/>
    </row>
    <row r="392" spans="1:12" customFormat="1">
      <c r="A392" s="101"/>
      <c r="B392" s="101"/>
      <c r="C392" s="101"/>
      <c r="D392" s="101"/>
      <c r="E392" s="101"/>
      <c r="F392" s="101"/>
      <c r="G392" s="101"/>
      <c r="H392" s="101"/>
      <c r="I392" s="101"/>
      <c r="J392" s="101"/>
      <c r="L392" s="124"/>
    </row>
    <row r="393" spans="1:12" customFormat="1">
      <c r="A393" s="101"/>
      <c r="B393" s="101"/>
      <c r="C393" s="101"/>
      <c r="D393" s="101"/>
      <c r="E393" s="101"/>
      <c r="F393" s="101"/>
      <c r="G393" s="101"/>
      <c r="H393" s="101"/>
      <c r="I393" s="101"/>
      <c r="J393" s="101"/>
      <c r="L393" s="124"/>
    </row>
    <row r="394" spans="1:12" customFormat="1">
      <c r="A394" s="101"/>
      <c r="B394" s="101"/>
      <c r="C394" s="101"/>
      <c r="D394" s="101"/>
      <c r="E394" s="101"/>
      <c r="F394" s="101"/>
      <c r="G394" s="101"/>
      <c r="H394" s="101"/>
      <c r="I394" s="101"/>
      <c r="J394" s="101"/>
      <c r="L394" s="124"/>
    </row>
    <row r="395" spans="1:12" customFormat="1">
      <c r="A395" s="101"/>
      <c r="B395" s="101"/>
      <c r="C395" s="101"/>
      <c r="D395" s="101"/>
      <c r="E395" s="101"/>
      <c r="F395" s="101"/>
      <c r="G395" s="101"/>
      <c r="H395" s="101"/>
      <c r="I395" s="101"/>
      <c r="J395" s="101"/>
      <c r="L395" s="124"/>
    </row>
    <row r="396" spans="1:12" customFormat="1">
      <c r="A396" s="101"/>
      <c r="B396" s="101"/>
      <c r="C396" s="101"/>
      <c r="D396" s="101"/>
      <c r="E396" s="101"/>
      <c r="F396" s="101"/>
      <c r="G396" s="101"/>
      <c r="H396" s="101"/>
      <c r="I396" s="101"/>
      <c r="J396" s="101"/>
      <c r="L396" s="124"/>
    </row>
    <row r="397" spans="1:12" customFormat="1">
      <c r="A397" s="101"/>
      <c r="B397" s="101"/>
      <c r="C397" s="101"/>
      <c r="D397" s="101"/>
      <c r="E397" s="101"/>
      <c r="F397" s="101"/>
      <c r="G397" s="101"/>
      <c r="H397" s="101"/>
      <c r="I397" s="101"/>
      <c r="J397" s="101"/>
      <c r="L397" s="124"/>
    </row>
    <row r="398" spans="1:12" customFormat="1">
      <c r="A398" s="101"/>
      <c r="B398" s="101"/>
      <c r="C398" s="101"/>
      <c r="D398" s="101"/>
      <c r="E398" s="101"/>
      <c r="F398" s="101"/>
      <c r="G398" s="101"/>
      <c r="H398" s="101"/>
      <c r="I398" s="101"/>
      <c r="J398" s="101"/>
      <c r="L398" s="124"/>
    </row>
    <row r="399" spans="1:12" customFormat="1">
      <c r="A399" s="101"/>
      <c r="B399" s="101"/>
      <c r="C399" s="101"/>
      <c r="D399" s="101"/>
      <c r="E399" s="101"/>
      <c r="F399" s="101"/>
      <c r="G399" s="101"/>
      <c r="H399" s="101"/>
      <c r="I399" s="101"/>
      <c r="J399" s="101"/>
      <c r="L399" s="124"/>
    </row>
    <row r="400" spans="1:12" customFormat="1">
      <c r="A400" s="101"/>
      <c r="B400" s="101"/>
      <c r="C400" s="101"/>
      <c r="D400" s="101"/>
      <c r="E400" s="101"/>
      <c r="F400" s="101"/>
      <c r="G400" s="101"/>
      <c r="H400" s="101"/>
      <c r="I400" s="101"/>
      <c r="J400" s="101"/>
      <c r="L400" s="124"/>
    </row>
    <row r="401" spans="1:12" customFormat="1">
      <c r="A401" s="101"/>
      <c r="B401" s="101"/>
      <c r="C401" s="101"/>
      <c r="D401" s="101"/>
      <c r="E401" s="101"/>
      <c r="F401" s="101"/>
      <c r="G401" s="101"/>
      <c r="H401" s="101"/>
      <c r="I401" s="101"/>
      <c r="J401" s="101"/>
      <c r="L401" s="124"/>
    </row>
    <row r="402" spans="1:12" customFormat="1">
      <c r="A402" s="101"/>
      <c r="B402" s="101"/>
      <c r="C402" s="101"/>
      <c r="D402" s="101"/>
      <c r="E402" s="101"/>
      <c r="F402" s="101"/>
      <c r="G402" s="101"/>
      <c r="H402" s="101"/>
      <c r="I402" s="101"/>
      <c r="J402" s="101"/>
      <c r="L402" s="124"/>
    </row>
    <row r="403" spans="1:12" customFormat="1">
      <c r="A403" s="101"/>
      <c r="B403" s="101"/>
      <c r="C403" s="101"/>
      <c r="D403" s="101"/>
      <c r="E403" s="101"/>
      <c r="F403" s="101"/>
      <c r="G403" s="101"/>
      <c r="H403" s="101"/>
      <c r="I403" s="101"/>
      <c r="J403" s="101"/>
      <c r="L403" s="124"/>
    </row>
    <row r="404" spans="1:12" customFormat="1">
      <c r="A404" s="101"/>
      <c r="B404" s="101"/>
      <c r="C404" s="101"/>
      <c r="D404" s="101"/>
      <c r="E404" s="101"/>
      <c r="F404" s="101"/>
      <c r="G404" s="101"/>
      <c r="H404" s="101"/>
      <c r="I404" s="101"/>
      <c r="J404" s="101"/>
      <c r="L404" s="124"/>
    </row>
    <row r="405" spans="1:12" customFormat="1">
      <c r="A405" s="101"/>
      <c r="B405" s="101"/>
      <c r="C405" s="101"/>
      <c r="D405" s="101"/>
      <c r="E405" s="101"/>
      <c r="F405" s="101"/>
      <c r="G405" s="101"/>
      <c r="H405" s="101"/>
      <c r="I405" s="101"/>
      <c r="J405" s="101"/>
      <c r="L405" s="124"/>
    </row>
    <row r="406" spans="1:12" customFormat="1">
      <c r="A406" s="101"/>
      <c r="B406" s="101"/>
      <c r="C406" s="101"/>
      <c r="D406" s="101"/>
      <c r="E406" s="101"/>
      <c r="F406" s="101"/>
      <c r="G406" s="101"/>
      <c r="H406" s="101"/>
      <c r="I406" s="101"/>
      <c r="J406" s="101"/>
      <c r="L406" s="124"/>
    </row>
    <row r="407" spans="1:12" customFormat="1">
      <c r="A407" s="101"/>
      <c r="B407" s="101"/>
      <c r="C407" s="101"/>
      <c r="D407" s="101"/>
      <c r="E407" s="101"/>
      <c r="F407" s="101"/>
      <c r="G407" s="101"/>
      <c r="H407" s="101"/>
      <c r="I407" s="101"/>
      <c r="J407" s="101"/>
      <c r="L407" s="124"/>
    </row>
    <row r="408" spans="1:12" customFormat="1">
      <c r="A408" s="101"/>
      <c r="B408" s="101"/>
      <c r="C408" s="101"/>
      <c r="D408" s="101"/>
      <c r="E408" s="101"/>
      <c r="F408" s="101"/>
      <c r="G408" s="101"/>
      <c r="H408" s="101"/>
      <c r="I408" s="101"/>
      <c r="J408" s="101"/>
      <c r="L408" s="124"/>
    </row>
    <row r="409" spans="1:12" customFormat="1">
      <c r="A409" s="101"/>
      <c r="B409" s="101"/>
      <c r="C409" s="101"/>
      <c r="D409" s="101"/>
      <c r="E409" s="101"/>
      <c r="F409" s="101"/>
      <c r="G409" s="101"/>
      <c r="H409" s="101"/>
      <c r="I409" s="101"/>
      <c r="J409" s="101"/>
      <c r="L409" s="124"/>
    </row>
    <row r="410" spans="1:12" customFormat="1">
      <c r="A410" s="101"/>
      <c r="B410" s="101"/>
      <c r="C410" s="101"/>
      <c r="D410" s="101"/>
      <c r="E410" s="101"/>
      <c r="F410" s="101"/>
      <c r="G410" s="101"/>
      <c r="H410" s="101"/>
      <c r="I410" s="101"/>
      <c r="J410" s="101"/>
      <c r="L410" s="124"/>
    </row>
    <row r="411" spans="1:12" customFormat="1">
      <c r="A411" s="101"/>
      <c r="B411" s="101"/>
      <c r="C411" s="101"/>
      <c r="D411" s="101"/>
      <c r="E411" s="101"/>
      <c r="F411" s="101"/>
      <c r="G411" s="101"/>
      <c r="H411" s="101"/>
      <c r="I411" s="101"/>
      <c r="J411" s="101"/>
      <c r="L411" s="124"/>
    </row>
    <row r="412" spans="1:12" customFormat="1">
      <c r="A412" s="101"/>
      <c r="B412" s="101"/>
      <c r="C412" s="101"/>
      <c r="D412" s="101"/>
      <c r="E412" s="101"/>
      <c r="F412" s="101"/>
      <c r="G412" s="101"/>
      <c r="H412" s="101"/>
      <c r="I412" s="101"/>
      <c r="J412" s="101"/>
      <c r="L412" s="124"/>
    </row>
    <row r="413" spans="1:12" customFormat="1">
      <c r="A413" s="101"/>
      <c r="B413" s="101"/>
      <c r="C413" s="101"/>
      <c r="D413" s="101"/>
      <c r="E413" s="101"/>
      <c r="F413" s="101"/>
      <c r="G413" s="101"/>
      <c r="H413" s="101"/>
      <c r="I413" s="101"/>
      <c r="J413" s="101"/>
      <c r="L413" s="124"/>
    </row>
    <row r="414" spans="1:12" customFormat="1">
      <c r="A414" s="101"/>
      <c r="B414" s="101"/>
      <c r="C414" s="101"/>
      <c r="D414" s="101"/>
      <c r="E414" s="101"/>
      <c r="F414" s="101"/>
      <c r="G414" s="101"/>
      <c r="H414" s="101"/>
      <c r="I414" s="101"/>
      <c r="J414" s="101"/>
      <c r="L414" s="124"/>
    </row>
    <row r="415" spans="1:12" customFormat="1">
      <c r="A415" s="101"/>
      <c r="B415" s="101"/>
      <c r="C415" s="101"/>
      <c r="D415" s="101"/>
      <c r="E415" s="101"/>
      <c r="F415" s="101"/>
      <c r="G415" s="101"/>
      <c r="H415" s="101"/>
      <c r="I415" s="101"/>
      <c r="J415" s="101"/>
      <c r="L415" s="124"/>
    </row>
    <row r="416" spans="1:12" customFormat="1">
      <c r="A416" s="101"/>
      <c r="B416" s="101"/>
      <c r="C416" s="101"/>
      <c r="D416" s="101"/>
      <c r="E416" s="101"/>
      <c r="F416" s="101"/>
      <c r="G416" s="101"/>
      <c r="H416" s="101"/>
      <c r="I416" s="101"/>
      <c r="J416" s="101"/>
      <c r="L416" s="124"/>
    </row>
    <row r="417" spans="1:12" customFormat="1">
      <c r="A417" s="101"/>
      <c r="B417" s="101"/>
      <c r="C417" s="101"/>
      <c r="D417" s="101"/>
      <c r="E417" s="101"/>
      <c r="F417" s="101"/>
      <c r="G417" s="101"/>
      <c r="H417" s="101"/>
      <c r="I417" s="101"/>
      <c r="J417" s="101"/>
      <c r="L417" s="124"/>
    </row>
    <row r="418" spans="1:12" customFormat="1">
      <c r="A418" s="101"/>
      <c r="B418" s="101"/>
      <c r="C418" s="101"/>
      <c r="D418" s="101"/>
      <c r="E418" s="101"/>
      <c r="F418" s="101"/>
      <c r="G418" s="101"/>
      <c r="H418" s="101"/>
      <c r="I418" s="101"/>
      <c r="J418" s="101"/>
      <c r="L418" s="124"/>
    </row>
    <row r="419" spans="1:12" customFormat="1">
      <c r="A419" s="101"/>
      <c r="B419" s="101"/>
      <c r="C419" s="101"/>
      <c r="D419" s="101"/>
      <c r="E419" s="101"/>
      <c r="F419" s="101"/>
      <c r="G419" s="101"/>
      <c r="H419" s="101"/>
      <c r="I419" s="101"/>
      <c r="J419" s="101"/>
      <c r="L419" s="124"/>
    </row>
    <row r="420" spans="1:12" customFormat="1">
      <c r="A420" s="101"/>
      <c r="B420" s="101"/>
      <c r="C420" s="101"/>
      <c r="D420" s="101"/>
      <c r="E420" s="101"/>
      <c r="F420" s="101"/>
      <c r="G420" s="101"/>
      <c r="H420" s="101"/>
      <c r="I420" s="101"/>
      <c r="J420" s="101"/>
      <c r="L420" s="124"/>
    </row>
    <row r="421" spans="1:12" customFormat="1">
      <c r="A421" s="101"/>
      <c r="B421" s="101"/>
      <c r="C421" s="101"/>
      <c r="D421" s="101"/>
      <c r="E421" s="101"/>
      <c r="F421" s="101"/>
      <c r="G421" s="101"/>
      <c r="H421" s="101"/>
      <c r="I421" s="101"/>
      <c r="J421" s="101"/>
      <c r="L421" s="124"/>
    </row>
    <row r="422" spans="1:12" customFormat="1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L422" s="124"/>
    </row>
    <row r="423" spans="1:12" customFormat="1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L423" s="124"/>
    </row>
    <row r="424" spans="1:12" customFormat="1">
      <c r="A424" s="101"/>
      <c r="B424" s="101"/>
      <c r="C424" s="101"/>
      <c r="D424" s="101"/>
      <c r="E424" s="101"/>
      <c r="F424" s="101"/>
      <c r="G424" s="101"/>
      <c r="H424" s="101"/>
      <c r="I424" s="101"/>
      <c r="J424" s="101"/>
      <c r="L424" s="124"/>
    </row>
    <row r="425" spans="1:12" customFormat="1">
      <c r="A425" s="101"/>
      <c r="B425" s="101"/>
      <c r="C425" s="101"/>
      <c r="D425" s="101"/>
      <c r="E425" s="101"/>
      <c r="F425" s="101"/>
      <c r="G425" s="101"/>
      <c r="H425" s="101"/>
      <c r="I425" s="101"/>
      <c r="J425" s="101"/>
      <c r="L425" s="124"/>
    </row>
    <row r="426" spans="1:12" customFormat="1">
      <c r="A426" s="101"/>
      <c r="B426" s="101"/>
      <c r="C426" s="101"/>
      <c r="D426" s="101"/>
      <c r="E426" s="101"/>
      <c r="F426" s="101"/>
      <c r="G426" s="101"/>
      <c r="H426" s="101"/>
      <c r="I426" s="101"/>
      <c r="J426" s="101"/>
      <c r="L426" s="124"/>
    </row>
    <row r="427" spans="1:12" customFormat="1">
      <c r="A427" s="101"/>
      <c r="B427" s="101"/>
      <c r="C427" s="101"/>
      <c r="D427" s="101"/>
      <c r="E427" s="101"/>
      <c r="F427" s="101"/>
      <c r="G427" s="101"/>
      <c r="H427" s="101"/>
      <c r="I427" s="101"/>
      <c r="J427" s="101"/>
      <c r="L427" s="124"/>
    </row>
    <row r="428" spans="1:12" customFormat="1">
      <c r="A428" s="101"/>
      <c r="B428" s="101"/>
      <c r="C428" s="101"/>
      <c r="D428" s="101"/>
      <c r="E428" s="101"/>
      <c r="F428" s="101"/>
      <c r="G428" s="101"/>
      <c r="H428" s="101"/>
      <c r="I428" s="101"/>
      <c r="J428" s="101"/>
      <c r="L428" s="124"/>
    </row>
    <row r="429" spans="1:12" customFormat="1">
      <c r="A429" s="101"/>
      <c r="B429" s="101"/>
      <c r="C429" s="101"/>
      <c r="D429" s="101"/>
      <c r="E429" s="101"/>
      <c r="F429" s="101"/>
      <c r="G429" s="101"/>
      <c r="H429" s="101"/>
      <c r="I429" s="101"/>
      <c r="J429" s="101"/>
      <c r="L429" s="124"/>
    </row>
    <row r="430" spans="1:12" customFormat="1">
      <c r="A430" s="101"/>
      <c r="B430" s="101"/>
      <c r="C430" s="101"/>
      <c r="D430" s="101"/>
      <c r="E430" s="101"/>
      <c r="F430" s="101"/>
      <c r="G430" s="101"/>
      <c r="H430" s="101"/>
      <c r="I430" s="101"/>
      <c r="J430" s="101"/>
      <c r="L430" s="124"/>
    </row>
    <row r="431" spans="1:12" customFormat="1">
      <c r="A431" s="101"/>
      <c r="B431" s="101"/>
      <c r="C431" s="101"/>
      <c r="D431" s="101"/>
      <c r="E431" s="101"/>
      <c r="F431" s="101"/>
      <c r="G431" s="101"/>
      <c r="H431" s="101"/>
      <c r="I431" s="101"/>
      <c r="J431" s="101"/>
      <c r="L431" s="124"/>
    </row>
    <row r="432" spans="1:12" customFormat="1">
      <c r="A432" s="101"/>
      <c r="B432" s="101"/>
      <c r="C432" s="101"/>
      <c r="D432" s="101"/>
      <c r="E432" s="101"/>
      <c r="F432" s="101"/>
      <c r="G432" s="101"/>
      <c r="H432" s="101"/>
      <c r="I432" s="101"/>
      <c r="J432" s="101"/>
      <c r="L432" s="124"/>
    </row>
    <row r="433" spans="1:12" customFormat="1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L433" s="124"/>
    </row>
    <row r="434" spans="1:12" customFormat="1">
      <c r="A434" s="101"/>
      <c r="B434" s="101"/>
      <c r="C434" s="101"/>
      <c r="D434" s="101"/>
      <c r="E434" s="101"/>
      <c r="F434" s="101"/>
      <c r="G434" s="101"/>
      <c r="H434" s="101"/>
      <c r="I434" s="101"/>
      <c r="J434" s="101"/>
      <c r="L434" s="124"/>
    </row>
    <row r="435" spans="1:12" customFormat="1">
      <c r="A435" s="101"/>
      <c r="B435" s="101"/>
      <c r="C435" s="101"/>
      <c r="D435" s="101"/>
      <c r="E435" s="101"/>
      <c r="F435" s="101"/>
      <c r="G435" s="101"/>
      <c r="H435" s="101"/>
      <c r="I435" s="101"/>
      <c r="J435" s="101"/>
      <c r="L435" s="124"/>
    </row>
    <row r="436" spans="1:12" customFormat="1">
      <c r="A436" s="101"/>
      <c r="B436" s="101"/>
      <c r="C436" s="101"/>
      <c r="D436" s="101"/>
      <c r="E436" s="101"/>
      <c r="F436" s="101"/>
      <c r="G436" s="101"/>
      <c r="H436" s="101"/>
      <c r="I436" s="101"/>
      <c r="J436" s="101"/>
      <c r="L436" s="124"/>
    </row>
    <row r="437" spans="1:12" customFormat="1">
      <c r="A437" s="101"/>
      <c r="B437" s="101"/>
      <c r="C437" s="101"/>
      <c r="D437" s="101"/>
      <c r="E437" s="101"/>
      <c r="F437" s="101"/>
      <c r="G437" s="101"/>
      <c r="H437" s="101"/>
      <c r="I437" s="101"/>
      <c r="J437" s="101"/>
      <c r="L437" s="124"/>
    </row>
    <row r="438" spans="1:12" customFormat="1">
      <c r="A438" s="101"/>
      <c r="B438" s="101"/>
      <c r="C438" s="101"/>
      <c r="D438" s="101"/>
      <c r="E438" s="101"/>
      <c r="F438" s="101"/>
      <c r="G438" s="101"/>
      <c r="H438" s="101"/>
      <c r="I438" s="101"/>
      <c r="J438" s="101"/>
      <c r="L438" s="124"/>
    </row>
    <row r="439" spans="1:12" customFormat="1">
      <c r="A439" s="101"/>
      <c r="B439" s="101"/>
      <c r="C439" s="101"/>
      <c r="D439" s="101"/>
      <c r="E439" s="101"/>
      <c r="F439" s="101"/>
      <c r="G439" s="101"/>
      <c r="H439" s="101"/>
      <c r="I439" s="101"/>
      <c r="J439" s="101"/>
      <c r="L439" s="124"/>
    </row>
    <row r="440" spans="1:12" customFormat="1">
      <c r="A440" s="101"/>
      <c r="B440" s="101"/>
      <c r="C440" s="101"/>
      <c r="D440" s="101"/>
      <c r="E440" s="101"/>
      <c r="F440" s="101"/>
      <c r="G440" s="101"/>
      <c r="H440" s="101"/>
      <c r="I440" s="101"/>
      <c r="J440" s="101"/>
      <c r="L440" s="124"/>
    </row>
    <row r="441" spans="1:12" customFormat="1">
      <c r="A441" s="101"/>
      <c r="B441" s="101"/>
      <c r="C441" s="101"/>
      <c r="D441" s="101"/>
      <c r="E441" s="101"/>
      <c r="F441" s="101"/>
      <c r="G441" s="101"/>
      <c r="H441" s="101"/>
      <c r="I441" s="101"/>
      <c r="J441" s="101"/>
      <c r="L441" s="124"/>
    </row>
    <row r="442" spans="1:12" customFormat="1">
      <c r="A442" s="101"/>
      <c r="B442" s="101"/>
      <c r="C442" s="101"/>
      <c r="D442" s="101"/>
      <c r="E442" s="101"/>
      <c r="F442" s="101"/>
      <c r="G442" s="101"/>
      <c r="H442" s="101"/>
      <c r="I442" s="101"/>
      <c r="J442" s="101"/>
      <c r="L442" s="124"/>
    </row>
    <row r="443" spans="1:12" customFormat="1">
      <c r="A443" s="101"/>
      <c r="B443" s="101"/>
      <c r="C443" s="101"/>
      <c r="D443" s="101"/>
      <c r="E443" s="101"/>
      <c r="F443" s="101"/>
      <c r="G443" s="101"/>
      <c r="H443" s="101"/>
      <c r="I443" s="101"/>
      <c r="J443" s="101"/>
      <c r="L443" s="124"/>
    </row>
    <row r="444" spans="1:12" customFormat="1">
      <c r="A444" s="101"/>
      <c r="B444" s="101"/>
      <c r="C444" s="101"/>
      <c r="D444" s="101"/>
      <c r="E444" s="101"/>
      <c r="F444" s="101"/>
      <c r="G444" s="101"/>
      <c r="H444" s="101"/>
      <c r="I444" s="101"/>
      <c r="J444" s="101"/>
      <c r="L444" s="124"/>
    </row>
    <row r="445" spans="1:12" customFormat="1">
      <c r="A445" s="101"/>
      <c r="B445" s="101"/>
      <c r="C445" s="101"/>
      <c r="D445" s="101"/>
      <c r="E445" s="101"/>
      <c r="F445" s="101"/>
      <c r="G445" s="101"/>
      <c r="H445" s="101"/>
      <c r="I445" s="101"/>
      <c r="J445" s="101"/>
      <c r="L445" s="124"/>
    </row>
    <row r="446" spans="1:12" customFormat="1">
      <c r="A446" s="101"/>
      <c r="B446" s="101"/>
      <c r="C446" s="101"/>
      <c r="D446" s="101"/>
      <c r="E446" s="101"/>
      <c r="F446" s="101"/>
      <c r="G446" s="101"/>
      <c r="H446" s="101"/>
      <c r="I446" s="101"/>
      <c r="J446" s="101"/>
      <c r="L446" s="124"/>
    </row>
    <row r="447" spans="1:12" customFormat="1">
      <c r="A447" s="101"/>
      <c r="B447" s="101"/>
      <c r="C447" s="101"/>
      <c r="D447" s="101"/>
      <c r="E447" s="101"/>
      <c r="F447" s="101"/>
      <c r="G447" s="101"/>
      <c r="H447" s="101"/>
      <c r="I447" s="101"/>
      <c r="J447" s="101"/>
      <c r="L447" s="124"/>
    </row>
    <row r="448" spans="1:12" customFormat="1">
      <c r="A448" s="101"/>
      <c r="B448" s="101"/>
      <c r="C448" s="101"/>
      <c r="D448" s="101"/>
      <c r="E448" s="101"/>
      <c r="F448" s="101"/>
      <c r="G448" s="101"/>
      <c r="H448" s="101"/>
      <c r="I448" s="101"/>
      <c r="J448" s="101"/>
      <c r="L448" s="124"/>
    </row>
    <row r="449" spans="1:12" customFormat="1">
      <c r="A449" s="101"/>
      <c r="B449" s="101"/>
      <c r="C449" s="101"/>
      <c r="D449" s="101"/>
      <c r="E449" s="101"/>
      <c r="F449" s="101"/>
      <c r="G449" s="101"/>
      <c r="H449" s="101"/>
      <c r="I449" s="101"/>
      <c r="J449" s="101"/>
      <c r="L449" s="124"/>
    </row>
    <row r="450" spans="1:12" customFormat="1">
      <c r="A450" s="101"/>
      <c r="B450" s="101"/>
      <c r="C450" s="101"/>
      <c r="D450" s="101"/>
      <c r="E450" s="101"/>
      <c r="F450" s="101"/>
      <c r="G450" s="101"/>
      <c r="H450" s="101"/>
      <c r="I450" s="101"/>
      <c r="J450" s="101"/>
      <c r="L450" s="124"/>
    </row>
    <row r="451" spans="1:12" customFormat="1">
      <c r="A451" s="101"/>
      <c r="B451" s="101"/>
      <c r="C451" s="101"/>
      <c r="D451" s="101"/>
      <c r="E451" s="101"/>
      <c r="F451" s="101"/>
      <c r="G451" s="101"/>
      <c r="H451" s="101"/>
      <c r="I451" s="101"/>
      <c r="J451" s="101"/>
      <c r="L451" s="124"/>
    </row>
    <row r="452" spans="1:12" customFormat="1">
      <c r="A452" s="101"/>
      <c r="B452" s="101"/>
      <c r="C452" s="101"/>
      <c r="D452" s="101"/>
      <c r="E452" s="101"/>
      <c r="F452" s="101"/>
      <c r="G452" s="101"/>
      <c r="H452" s="101"/>
      <c r="I452" s="101"/>
      <c r="J452" s="101"/>
      <c r="L452" s="124"/>
    </row>
    <row r="453" spans="1:12" customFormat="1">
      <c r="A453" s="101"/>
      <c r="B453" s="101"/>
      <c r="C453" s="101"/>
      <c r="D453" s="101"/>
      <c r="E453" s="101"/>
      <c r="F453" s="101"/>
      <c r="G453" s="101"/>
      <c r="H453" s="101"/>
      <c r="I453" s="101"/>
      <c r="J453" s="101"/>
      <c r="L453" s="124"/>
    </row>
    <row r="454" spans="1:12" customFormat="1">
      <c r="A454" s="101"/>
      <c r="B454" s="101"/>
      <c r="C454" s="101"/>
      <c r="D454" s="101"/>
      <c r="E454" s="101"/>
      <c r="F454" s="101"/>
      <c r="G454" s="101"/>
      <c r="H454" s="101"/>
      <c r="I454" s="101"/>
      <c r="J454" s="101"/>
      <c r="L454" s="124"/>
    </row>
    <row r="455" spans="1:12" customFormat="1">
      <c r="A455" s="101"/>
      <c r="B455" s="101"/>
      <c r="C455" s="101"/>
      <c r="D455" s="101"/>
      <c r="E455" s="101"/>
      <c r="F455" s="101"/>
      <c r="G455" s="101"/>
      <c r="H455" s="101"/>
      <c r="I455" s="101"/>
      <c r="J455" s="101"/>
      <c r="L455" s="124"/>
    </row>
    <row r="456" spans="1:12" customFormat="1">
      <c r="A456" s="101"/>
      <c r="B456" s="101"/>
      <c r="C456" s="101"/>
      <c r="D456" s="101"/>
      <c r="E456" s="101"/>
      <c r="F456" s="101"/>
      <c r="G456" s="101"/>
      <c r="H456" s="101"/>
      <c r="I456" s="101"/>
      <c r="J456" s="101"/>
      <c r="L456" s="124"/>
    </row>
    <row r="457" spans="1:12" customFormat="1">
      <c r="A457" s="101"/>
      <c r="B457" s="101"/>
      <c r="C457" s="101"/>
      <c r="D457" s="101"/>
      <c r="E457" s="101"/>
      <c r="F457" s="101"/>
      <c r="G457" s="101"/>
      <c r="H457" s="101"/>
      <c r="I457" s="101"/>
      <c r="J457" s="101"/>
      <c r="L457" s="124"/>
    </row>
    <row r="458" spans="1:12" customFormat="1">
      <c r="A458" s="101"/>
      <c r="B458" s="101"/>
      <c r="C458" s="101"/>
      <c r="D458" s="101"/>
      <c r="E458" s="101"/>
      <c r="F458" s="101"/>
      <c r="G458" s="101"/>
      <c r="H458" s="101"/>
      <c r="I458" s="101"/>
      <c r="J458" s="101"/>
      <c r="L458" s="124"/>
    </row>
    <row r="459" spans="1:12" customFormat="1">
      <c r="A459" s="101"/>
      <c r="B459" s="101"/>
      <c r="C459" s="101"/>
      <c r="D459" s="101"/>
      <c r="E459" s="101"/>
      <c r="F459" s="101"/>
      <c r="G459" s="101"/>
      <c r="H459" s="101"/>
      <c r="I459" s="101"/>
      <c r="J459" s="101"/>
      <c r="L459" s="124"/>
    </row>
    <row r="460" spans="1:12" customFormat="1">
      <c r="A460" s="101"/>
      <c r="B460" s="101"/>
      <c r="C460" s="101"/>
      <c r="D460" s="101"/>
      <c r="E460" s="101"/>
      <c r="F460" s="101"/>
      <c r="G460" s="101"/>
      <c r="H460" s="101"/>
      <c r="I460" s="101"/>
      <c r="J460" s="101"/>
      <c r="L460" s="124"/>
    </row>
    <row r="461" spans="1:12" customFormat="1">
      <c r="A461" s="101"/>
      <c r="B461" s="101"/>
      <c r="C461" s="101"/>
      <c r="D461" s="101"/>
      <c r="E461" s="101"/>
      <c r="F461" s="101"/>
      <c r="G461" s="101"/>
      <c r="H461" s="101"/>
      <c r="I461" s="101"/>
      <c r="J461" s="101"/>
      <c r="L461" s="124"/>
    </row>
    <row r="462" spans="1:12" customFormat="1">
      <c r="A462" s="101"/>
      <c r="B462" s="101"/>
      <c r="C462" s="101"/>
      <c r="D462" s="101"/>
      <c r="E462" s="101"/>
      <c r="F462" s="101"/>
      <c r="G462" s="101"/>
      <c r="H462" s="101"/>
      <c r="I462" s="101"/>
      <c r="J462" s="101"/>
      <c r="L462" s="124"/>
    </row>
    <row r="463" spans="1:12" customFormat="1">
      <c r="A463" s="101"/>
      <c r="B463" s="101"/>
      <c r="C463" s="101"/>
      <c r="D463" s="101"/>
      <c r="E463" s="101"/>
      <c r="F463" s="101"/>
      <c r="G463" s="101"/>
      <c r="H463" s="101"/>
      <c r="I463" s="101"/>
      <c r="J463" s="101"/>
      <c r="L463" s="124"/>
    </row>
    <row r="464" spans="1:12" customFormat="1">
      <c r="A464" s="101"/>
      <c r="B464" s="101"/>
      <c r="C464" s="101"/>
      <c r="D464" s="101"/>
      <c r="E464" s="101"/>
      <c r="F464" s="101"/>
      <c r="G464" s="101"/>
      <c r="H464" s="101"/>
      <c r="I464" s="101"/>
      <c r="J464" s="101"/>
      <c r="L464" s="124"/>
    </row>
    <row r="465" spans="1:12" customFormat="1">
      <c r="A465" s="101"/>
      <c r="B465" s="101"/>
      <c r="C465" s="101"/>
      <c r="D465" s="101"/>
      <c r="E465" s="101"/>
      <c r="F465" s="101"/>
      <c r="G465" s="101"/>
      <c r="H465" s="101"/>
      <c r="I465" s="101"/>
      <c r="J465" s="101"/>
      <c r="L465" s="124"/>
    </row>
    <row r="466" spans="1:12" customFormat="1">
      <c r="A466" s="101"/>
      <c r="B466" s="101"/>
      <c r="C466" s="101"/>
      <c r="D466" s="101"/>
      <c r="E466" s="101"/>
      <c r="F466" s="101"/>
      <c r="G466" s="101"/>
      <c r="H466" s="101"/>
      <c r="I466" s="101"/>
      <c r="J466" s="101"/>
      <c r="L466" s="124"/>
    </row>
    <row r="467" spans="1:12" customFormat="1">
      <c r="A467" s="101"/>
      <c r="B467" s="101"/>
      <c r="C467" s="101"/>
      <c r="D467" s="101"/>
      <c r="E467" s="101"/>
      <c r="F467" s="101"/>
      <c r="G467" s="101"/>
      <c r="H467" s="101"/>
      <c r="I467" s="101"/>
      <c r="J467" s="101"/>
      <c r="L467" s="124"/>
    </row>
    <row r="468" spans="1:12" customFormat="1">
      <c r="A468" s="101"/>
      <c r="B468" s="101"/>
      <c r="C468" s="101"/>
      <c r="D468" s="101"/>
      <c r="E468" s="101"/>
      <c r="F468" s="101"/>
      <c r="G468" s="101"/>
      <c r="H468" s="101"/>
      <c r="I468" s="101"/>
      <c r="J468" s="101"/>
      <c r="L468" s="124"/>
    </row>
    <row r="469" spans="1:12" customFormat="1">
      <c r="A469" s="101"/>
      <c r="B469" s="101"/>
      <c r="C469" s="101"/>
      <c r="D469" s="101"/>
      <c r="E469" s="101"/>
      <c r="F469" s="101"/>
      <c r="G469" s="101"/>
      <c r="H469" s="101"/>
      <c r="I469" s="101"/>
      <c r="J469" s="101"/>
      <c r="L469" s="124"/>
    </row>
    <row r="470" spans="1:12" customFormat="1">
      <c r="A470" s="101"/>
      <c r="B470" s="101"/>
      <c r="C470" s="101"/>
      <c r="D470" s="101"/>
      <c r="E470" s="101"/>
      <c r="F470" s="101"/>
      <c r="G470" s="101"/>
      <c r="H470" s="101"/>
      <c r="I470" s="101"/>
      <c r="J470" s="101"/>
      <c r="L470" s="124"/>
    </row>
    <row r="471" spans="1:12" customFormat="1">
      <c r="A471" s="101"/>
      <c r="B471" s="101"/>
      <c r="C471" s="101"/>
      <c r="D471" s="101"/>
      <c r="E471" s="101"/>
      <c r="F471" s="101"/>
      <c r="G471" s="101"/>
      <c r="H471" s="101"/>
      <c r="I471" s="101"/>
      <c r="J471" s="101"/>
      <c r="L471" s="124"/>
    </row>
    <row r="472" spans="1:12" customFormat="1">
      <c r="A472" s="101"/>
      <c r="B472" s="101"/>
      <c r="C472" s="101"/>
      <c r="D472" s="101"/>
      <c r="E472" s="101"/>
      <c r="F472" s="101"/>
      <c r="G472" s="101"/>
      <c r="H472" s="101"/>
      <c r="I472" s="101"/>
      <c r="J472" s="101"/>
      <c r="L472" s="124"/>
    </row>
    <row r="473" spans="1:12" customFormat="1">
      <c r="A473" s="101"/>
      <c r="B473" s="101"/>
      <c r="C473" s="101"/>
      <c r="D473" s="101"/>
      <c r="E473" s="101"/>
      <c r="F473" s="101"/>
      <c r="G473" s="101"/>
      <c r="H473" s="101"/>
      <c r="I473" s="101"/>
      <c r="J473" s="101"/>
      <c r="L473" s="124"/>
    </row>
    <row r="474" spans="1:12" customFormat="1">
      <c r="A474" s="101"/>
      <c r="B474" s="101"/>
      <c r="C474" s="101"/>
      <c r="D474" s="101"/>
      <c r="E474" s="101"/>
      <c r="F474" s="101"/>
      <c r="G474" s="101"/>
      <c r="H474" s="101"/>
      <c r="I474" s="101"/>
      <c r="J474" s="101"/>
      <c r="L474" s="124"/>
    </row>
    <row r="475" spans="1:12" customFormat="1">
      <c r="A475" s="101"/>
      <c r="B475" s="101"/>
      <c r="C475" s="101"/>
      <c r="D475" s="101"/>
      <c r="E475" s="101"/>
      <c r="F475" s="101"/>
      <c r="G475" s="101"/>
      <c r="H475" s="101"/>
      <c r="I475" s="101"/>
      <c r="J475" s="101"/>
      <c r="L475" s="124"/>
    </row>
    <row r="476" spans="1:12" customFormat="1">
      <c r="A476" s="101"/>
      <c r="B476" s="101"/>
      <c r="C476" s="101"/>
      <c r="D476" s="101"/>
      <c r="E476" s="101"/>
      <c r="F476" s="101"/>
      <c r="G476" s="101"/>
      <c r="H476" s="101"/>
      <c r="I476" s="101"/>
      <c r="J476" s="101"/>
      <c r="L476" s="124"/>
    </row>
    <row r="477" spans="1:12" customFormat="1">
      <c r="A477" s="101"/>
      <c r="B477" s="101"/>
      <c r="C477" s="101"/>
      <c r="D477" s="101"/>
      <c r="E477" s="101"/>
      <c r="F477" s="101"/>
      <c r="G477" s="101"/>
      <c r="H477" s="101"/>
      <c r="I477" s="101"/>
      <c r="J477" s="101"/>
      <c r="L477" s="124"/>
    </row>
    <row r="478" spans="1:12" customFormat="1">
      <c r="A478" s="101"/>
      <c r="B478" s="101"/>
      <c r="C478" s="101"/>
      <c r="D478" s="101"/>
      <c r="E478" s="101"/>
      <c r="F478" s="101"/>
      <c r="G478" s="101"/>
      <c r="H478" s="101"/>
      <c r="I478" s="101"/>
      <c r="J478" s="101"/>
      <c r="L478" s="124"/>
    </row>
    <row r="479" spans="1:12" customFormat="1">
      <c r="A479" s="101"/>
      <c r="B479" s="101"/>
      <c r="C479" s="101"/>
      <c r="D479" s="101"/>
      <c r="E479" s="101"/>
      <c r="F479" s="101"/>
      <c r="G479" s="101"/>
      <c r="H479" s="101"/>
      <c r="I479" s="101"/>
      <c r="J479" s="101"/>
      <c r="L479" s="124"/>
    </row>
    <row r="480" spans="1:12" customFormat="1">
      <c r="A480" s="101"/>
      <c r="B480" s="101"/>
      <c r="C480" s="101"/>
      <c r="D480" s="101"/>
      <c r="E480" s="101"/>
      <c r="F480" s="101"/>
      <c r="G480" s="101"/>
      <c r="H480" s="101"/>
      <c r="I480" s="101"/>
      <c r="J480" s="101"/>
      <c r="L480" s="124"/>
    </row>
    <row r="481" spans="1:12" customFormat="1">
      <c r="A481" s="101"/>
      <c r="B481" s="101"/>
      <c r="C481" s="101"/>
      <c r="D481" s="101"/>
      <c r="E481" s="101"/>
      <c r="F481" s="101"/>
      <c r="G481" s="101"/>
      <c r="H481" s="101"/>
      <c r="I481" s="101"/>
      <c r="J481" s="101"/>
      <c r="L481" s="124"/>
    </row>
    <row r="482" spans="1:12" customFormat="1">
      <c r="A482" s="101"/>
      <c r="B482" s="101"/>
      <c r="C482" s="101"/>
      <c r="D482" s="101"/>
      <c r="E482" s="101"/>
      <c r="F482" s="101"/>
      <c r="G482" s="101"/>
      <c r="H482" s="101"/>
      <c r="I482" s="101"/>
      <c r="J482" s="101"/>
      <c r="L482" s="124"/>
    </row>
    <row r="483" spans="1:12" customFormat="1">
      <c r="A483" s="101"/>
      <c r="B483" s="101"/>
      <c r="C483" s="101"/>
      <c r="D483" s="101"/>
      <c r="E483" s="101"/>
      <c r="F483" s="101"/>
      <c r="G483" s="101"/>
      <c r="H483" s="101"/>
      <c r="I483" s="101"/>
      <c r="J483" s="101"/>
      <c r="L483" s="124"/>
    </row>
    <row r="484" spans="1:12" customFormat="1">
      <c r="A484" s="101"/>
      <c r="B484" s="101"/>
      <c r="C484" s="101"/>
      <c r="D484" s="101"/>
      <c r="E484" s="101"/>
      <c r="F484" s="101"/>
      <c r="G484" s="101"/>
      <c r="H484" s="101"/>
      <c r="I484" s="101"/>
      <c r="J484" s="101"/>
      <c r="L484" s="124"/>
    </row>
    <row r="485" spans="1:12" customFormat="1">
      <c r="A485" s="101"/>
      <c r="B485" s="101"/>
      <c r="C485" s="101"/>
      <c r="D485" s="101"/>
      <c r="E485" s="101"/>
      <c r="F485" s="101"/>
      <c r="G485" s="101"/>
      <c r="H485" s="101"/>
      <c r="I485" s="101"/>
      <c r="J485" s="101"/>
      <c r="L485" s="124"/>
    </row>
    <row r="486" spans="1:12" customFormat="1">
      <c r="A486" s="101"/>
      <c r="B486" s="101"/>
      <c r="C486" s="101"/>
      <c r="D486" s="101"/>
      <c r="E486" s="101"/>
      <c r="F486" s="101"/>
      <c r="G486" s="101"/>
      <c r="H486" s="101"/>
      <c r="I486" s="101"/>
      <c r="J486" s="101"/>
      <c r="L486" s="124"/>
    </row>
    <row r="487" spans="1:12" customFormat="1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L487" s="124"/>
    </row>
    <row r="488" spans="1:12" customFormat="1">
      <c r="A488" s="101"/>
      <c r="B488" s="101"/>
      <c r="C488" s="101"/>
      <c r="D488" s="101"/>
      <c r="E488" s="101"/>
      <c r="F488" s="101"/>
      <c r="G488" s="101"/>
      <c r="H488" s="101"/>
      <c r="I488" s="101"/>
      <c r="J488" s="101"/>
      <c r="L488" s="124"/>
    </row>
    <row r="489" spans="1:12" customFormat="1">
      <c r="A489" s="101"/>
      <c r="B489" s="101"/>
      <c r="C489" s="101"/>
      <c r="D489" s="101"/>
      <c r="E489" s="101"/>
      <c r="F489" s="101"/>
      <c r="G489" s="101"/>
      <c r="H489" s="101"/>
      <c r="I489" s="101"/>
      <c r="J489" s="101"/>
      <c r="L489" s="124"/>
    </row>
    <row r="490" spans="1:12" customFormat="1">
      <c r="A490" s="101"/>
      <c r="B490" s="101"/>
      <c r="C490" s="101"/>
      <c r="D490" s="101"/>
      <c r="E490" s="101"/>
      <c r="F490" s="101"/>
      <c r="G490" s="101"/>
      <c r="H490" s="101"/>
      <c r="I490" s="101"/>
      <c r="J490" s="101"/>
      <c r="L490" s="124"/>
    </row>
    <row r="491" spans="1:12" customFormat="1">
      <c r="A491" s="101"/>
      <c r="B491" s="101"/>
      <c r="C491" s="101"/>
      <c r="D491" s="101"/>
      <c r="E491" s="101"/>
      <c r="F491" s="101"/>
      <c r="G491" s="101"/>
      <c r="H491" s="101"/>
      <c r="I491" s="101"/>
      <c r="J491" s="101"/>
      <c r="L491" s="124"/>
    </row>
    <row r="492" spans="1:12" customFormat="1">
      <c r="A492" s="101"/>
      <c r="B492" s="101"/>
      <c r="C492" s="101"/>
      <c r="D492" s="101"/>
      <c r="E492" s="101"/>
      <c r="F492" s="101"/>
      <c r="G492" s="101"/>
      <c r="H492" s="101"/>
      <c r="I492" s="101"/>
      <c r="J492" s="101"/>
      <c r="L492" s="124"/>
    </row>
    <row r="493" spans="1:12" customFormat="1">
      <c r="A493" s="101"/>
      <c r="B493" s="101"/>
      <c r="C493" s="101"/>
      <c r="D493" s="101"/>
      <c r="E493" s="101"/>
      <c r="F493" s="101"/>
      <c r="G493" s="101"/>
      <c r="H493" s="101"/>
      <c r="I493" s="101"/>
      <c r="J493" s="101"/>
      <c r="L493" s="124"/>
    </row>
    <row r="494" spans="1:12" customFormat="1">
      <c r="A494" s="101"/>
      <c r="B494" s="101"/>
      <c r="C494" s="101"/>
      <c r="D494" s="101"/>
      <c r="E494" s="101"/>
      <c r="F494" s="101"/>
      <c r="G494" s="101"/>
      <c r="H494" s="101"/>
      <c r="I494" s="101"/>
      <c r="J494" s="101"/>
      <c r="L494" s="124"/>
    </row>
    <row r="495" spans="1:12" customFormat="1">
      <c r="A495" s="101"/>
      <c r="B495" s="101"/>
      <c r="C495" s="101"/>
      <c r="D495" s="101"/>
      <c r="E495" s="101"/>
      <c r="F495" s="101"/>
      <c r="G495" s="101"/>
      <c r="H495" s="101"/>
      <c r="I495" s="101"/>
      <c r="J495" s="101"/>
      <c r="L495" s="124"/>
    </row>
    <row r="496" spans="1:12" customFormat="1">
      <c r="A496" s="101"/>
      <c r="B496" s="101"/>
      <c r="C496" s="101"/>
      <c r="D496" s="101"/>
      <c r="E496" s="101"/>
      <c r="F496" s="101"/>
      <c r="G496" s="101"/>
      <c r="H496" s="101"/>
      <c r="I496" s="101"/>
      <c r="J496" s="101"/>
      <c r="L496" s="124"/>
    </row>
    <row r="497" spans="1:12" customFormat="1">
      <c r="A497" s="101"/>
      <c r="B497" s="101"/>
      <c r="C497" s="101"/>
      <c r="D497" s="101"/>
      <c r="E497" s="101"/>
      <c r="F497" s="101"/>
      <c r="G497" s="101"/>
      <c r="H497" s="101"/>
      <c r="I497" s="101"/>
      <c r="J497" s="101"/>
      <c r="L497" s="124"/>
    </row>
    <row r="498" spans="1:12" customFormat="1">
      <c r="A498" s="101"/>
      <c r="B498" s="101"/>
      <c r="C498" s="101"/>
      <c r="D498" s="101"/>
      <c r="E498" s="101"/>
      <c r="F498" s="101"/>
      <c r="G498" s="101"/>
      <c r="H498" s="101"/>
      <c r="I498" s="101"/>
      <c r="J498" s="101"/>
      <c r="L498" s="124"/>
    </row>
    <row r="499" spans="1:12" customFormat="1">
      <c r="A499" s="101"/>
      <c r="B499" s="101"/>
      <c r="C499" s="101"/>
      <c r="D499" s="101"/>
      <c r="E499" s="101"/>
      <c r="F499" s="101"/>
      <c r="G499" s="101"/>
      <c r="H499" s="101"/>
      <c r="I499" s="101"/>
      <c r="J499" s="101"/>
      <c r="L499" s="124"/>
    </row>
    <row r="500" spans="1:12" customFormat="1">
      <c r="A500" s="101"/>
      <c r="B500" s="101"/>
      <c r="C500" s="101"/>
      <c r="D500" s="101"/>
      <c r="E500" s="101"/>
      <c r="F500" s="101"/>
      <c r="G500" s="101"/>
      <c r="H500" s="101"/>
      <c r="I500" s="101"/>
      <c r="J500" s="101"/>
      <c r="L500" s="124"/>
    </row>
    <row r="501" spans="1:12" customFormat="1">
      <c r="A501" s="101"/>
      <c r="B501" s="101"/>
      <c r="C501" s="101"/>
      <c r="D501" s="101"/>
      <c r="E501" s="101"/>
      <c r="F501" s="101"/>
      <c r="G501" s="101"/>
      <c r="H501" s="101"/>
      <c r="I501" s="101"/>
      <c r="J501" s="101"/>
      <c r="L501" s="124"/>
    </row>
    <row r="502" spans="1:12" customFormat="1">
      <c r="A502" s="101"/>
      <c r="B502" s="101"/>
      <c r="C502" s="101"/>
      <c r="D502" s="101"/>
      <c r="E502" s="101"/>
      <c r="F502" s="101"/>
      <c r="G502" s="101"/>
      <c r="H502" s="101"/>
      <c r="I502" s="101"/>
      <c r="J502" s="101"/>
      <c r="L502" s="124"/>
    </row>
    <row r="503" spans="1:12" customFormat="1">
      <c r="A503" s="101"/>
      <c r="B503" s="101"/>
      <c r="C503" s="101"/>
      <c r="D503" s="101"/>
      <c r="E503" s="101"/>
      <c r="F503" s="101"/>
      <c r="G503" s="101"/>
      <c r="H503" s="101"/>
      <c r="I503" s="101"/>
      <c r="J503" s="101"/>
      <c r="L503" s="124"/>
    </row>
    <row r="504" spans="1:12" customFormat="1">
      <c r="A504" s="101"/>
      <c r="B504" s="101"/>
      <c r="C504" s="101"/>
      <c r="D504" s="101"/>
      <c r="E504" s="101"/>
      <c r="F504" s="101"/>
      <c r="G504" s="101"/>
      <c r="H504" s="101"/>
      <c r="I504" s="101"/>
      <c r="J504" s="101"/>
      <c r="L504" s="124"/>
    </row>
    <row r="505" spans="1:12" customFormat="1">
      <c r="A505" s="101"/>
      <c r="B505" s="101"/>
      <c r="C505" s="101"/>
      <c r="D505" s="101"/>
      <c r="E505" s="101"/>
      <c r="F505" s="101"/>
      <c r="G505" s="101"/>
      <c r="H505" s="101"/>
      <c r="I505" s="101"/>
      <c r="J505" s="101"/>
      <c r="L505" s="124"/>
    </row>
    <row r="506" spans="1:12" customFormat="1">
      <c r="A506" s="101"/>
      <c r="B506" s="101"/>
      <c r="C506" s="101"/>
      <c r="D506" s="101"/>
      <c r="E506" s="101"/>
      <c r="F506" s="101"/>
      <c r="G506" s="101"/>
      <c r="H506" s="101"/>
      <c r="I506" s="101"/>
      <c r="J506" s="101"/>
      <c r="L506" s="124"/>
    </row>
    <row r="507" spans="1:12" customFormat="1">
      <c r="A507" s="101"/>
      <c r="B507" s="101"/>
      <c r="C507" s="101"/>
      <c r="D507" s="101"/>
      <c r="E507" s="101"/>
      <c r="F507" s="101"/>
      <c r="G507" s="101"/>
      <c r="H507" s="101"/>
      <c r="I507" s="101"/>
      <c r="J507" s="101"/>
      <c r="L507" s="124"/>
    </row>
    <row r="508" spans="1:12" customFormat="1">
      <c r="A508" s="101"/>
      <c r="B508" s="101"/>
      <c r="C508" s="101"/>
      <c r="D508" s="101"/>
      <c r="E508" s="101"/>
      <c r="F508" s="101"/>
      <c r="G508" s="101"/>
      <c r="H508" s="101"/>
      <c r="I508" s="101"/>
      <c r="J508" s="101"/>
      <c r="L508" s="124"/>
    </row>
    <row r="509" spans="1:12" customFormat="1">
      <c r="A509" s="101"/>
      <c r="B509" s="101"/>
      <c r="C509" s="101"/>
      <c r="D509" s="101"/>
      <c r="E509" s="101"/>
      <c r="F509" s="101"/>
      <c r="G509" s="101"/>
      <c r="H509" s="101"/>
      <c r="I509" s="101"/>
      <c r="J509" s="101"/>
      <c r="L509" s="124"/>
    </row>
    <row r="510" spans="1:12" customFormat="1">
      <c r="A510" s="101"/>
      <c r="B510" s="101"/>
      <c r="C510" s="101"/>
      <c r="D510" s="101"/>
      <c r="E510" s="101"/>
      <c r="F510" s="101"/>
      <c r="G510" s="101"/>
      <c r="H510" s="101"/>
      <c r="I510" s="101"/>
      <c r="J510" s="101"/>
      <c r="L510" s="124"/>
    </row>
    <row r="511" spans="1:12" customFormat="1">
      <c r="A511" s="101"/>
      <c r="B511" s="101"/>
      <c r="C511" s="101"/>
      <c r="D511" s="101"/>
      <c r="E511" s="101"/>
      <c r="F511" s="101"/>
      <c r="G511" s="101"/>
      <c r="H511" s="101"/>
      <c r="I511" s="101"/>
      <c r="J511" s="101"/>
      <c r="L511" s="124"/>
    </row>
    <row r="512" spans="1:12" customFormat="1">
      <c r="A512" s="101"/>
      <c r="B512" s="101"/>
      <c r="C512" s="101"/>
      <c r="D512" s="101"/>
      <c r="E512" s="101"/>
      <c r="F512" s="101"/>
      <c r="G512" s="101"/>
      <c r="H512" s="101"/>
      <c r="I512" s="101"/>
      <c r="J512" s="101"/>
      <c r="L512" s="124"/>
    </row>
    <row r="513" spans="1:12" customFormat="1">
      <c r="A513" s="101"/>
      <c r="B513" s="101"/>
      <c r="C513" s="101"/>
      <c r="D513" s="101"/>
      <c r="E513" s="101"/>
      <c r="F513" s="101"/>
      <c r="G513" s="101"/>
      <c r="H513" s="101"/>
      <c r="I513" s="101"/>
      <c r="J513" s="101"/>
      <c r="L513" s="124"/>
    </row>
    <row r="514" spans="1:12" customFormat="1">
      <c r="A514" s="101"/>
      <c r="B514" s="101"/>
      <c r="C514" s="101"/>
      <c r="D514" s="101"/>
      <c r="E514" s="101"/>
      <c r="F514" s="101"/>
      <c r="G514" s="101"/>
      <c r="H514" s="101"/>
      <c r="I514" s="101"/>
      <c r="J514" s="101"/>
      <c r="L514" s="124"/>
    </row>
    <row r="515" spans="1:12" customFormat="1">
      <c r="A515" s="101"/>
      <c r="B515" s="101"/>
      <c r="C515" s="101"/>
      <c r="D515" s="101"/>
      <c r="E515" s="101"/>
      <c r="F515" s="101"/>
      <c r="G515" s="101"/>
      <c r="H515" s="101"/>
      <c r="I515" s="101"/>
      <c r="J515" s="101"/>
      <c r="L515" s="124"/>
    </row>
    <row r="516" spans="1:12" customFormat="1">
      <c r="A516" s="101"/>
      <c r="B516" s="101"/>
      <c r="C516" s="101"/>
      <c r="D516" s="101"/>
      <c r="E516" s="101"/>
      <c r="F516" s="101"/>
      <c r="G516" s="101"/>
      <c r="H516" s="101"/>
      <c r="I516" s="101"/>
      <c r="J516" s="101"/>
      <c r="L516" s="124"/>
    </row>
    <row r="517" spans="1:12" customFormat="1">
      <c r="A517" s="101"/>
      <c r="B517" s="101"/>
      <c r="C517" s="101"/>
      <c r="D517" s="101"/>
      <c r="E517" s="101"/>
      <c r="F517" s="101"/>
      <c r="G517" s="101"/>
      <c r="H517" s="101"/>
      <c r="I517" s="101"/>
      <c r="J517" s="101"/>
      <c r="L517" s="124"/>
    </row>
    <row r="518" spans="1:12" customFormat="1">
      <c r="A518" s="101"/>
      <c r="B518" s="101"/>
      <c r="C518" s="101"/>
      <c r="D518" s="101"/>
      <c r="E518" s="101"/>
      <c r="F518" s="101"/>
      <c r="G518" s="101"/>
      <c r="H518" s="101"/>
      <c r="I518" s="101"/>
      <c r="J518" s="101"/>
      <c r="L518" s="124"/>
    </row>
    <row r="519" spans="1:12" customFormat="1">
      <c r="A519" s="101"/>
      <c r="B519" s="101"/>
      <c r="C519" s="101"/>
      <c r="D519" s="101"/>
      <c r="E519" s="101"/>
      <c r="F519" s="101"/>
      <c r="G519" s="101"/>
      <c r="H519" s="101"/>
      <c r="I519" s="101"/>
      <c r="J519" s="101"/>
      <c r="L519" s="124"/>
    </row>
    <row r="520" spans="1:12" customFormat="1">
      <c r="A520" s="101"/>
      <c r="B520" s="101"/>
      <c r="C520" s="101"/>
      <c r="D520" s="101"/>
      <c r="E520" s="101"/>
      <c r="F520" s="101"/>
      <c r="G520" s="101"/>
      <c r="H520" s="101"/>
      <c r="I520" s="101"/>
      <c r="J520" s="101"/>
      <c r="L520" s="124"/>
    </row>
    <row r="521" spans="1:12" customFormat="1">
      <c r="A521" s="101"/>
      <c r="B521" s="101"/>
      <c r="C521" s="101"/>
      <c r="D521" s="101"/>
      <c r="E521" s="101"/>
      <c r="F521" s="101"/>
      <c r="G521" s="101"/>
      <c r="H521" s="101"/>
      <c r="I521" s="101"/>
      <c r="J521" s="101"/>
      <c r="L521" s="124"/>
    </row>
    <row r="522" spans="1:12" customFormat="1">
      <c r="A522" s="101"/>
      <c r="B522" s="101"/>
      <c r="C522" s="101"/>
      <c r="D522" s="101"/>
      <c r="E522" s="101"/>
      <c r="F522" s="101"/>
      <c r="G522" s="101"/>
      <c r="H522" s="101"/>
      <c r="I522" s="101"/>
      <c r="J522" s="101"/>
      <c r="L522" s="124"/>
    </row>
    <row r="523" spans="1:12" customFormat="1">
      <c r="A523" s="101"/>
      <c r="B523" s="101"/>
      <c r="C523" s="101"/>
      <c r="D523" s="101"/>
      <c r="E523" s="101"/>
      <c r="F523" s="101"/>
      <c r="G523" s="101"/>
      <c r="H523" s="101"/>
      <c r="I523" s="101"/>
      <c r="J523" s="101"/>
      <c r="L523" s="124"/>
    </row>
    <row r="524" spans="1:12" customFormat="1">
      <c r="A524" s="101"/>
      <c r="B524" s="101"/>
      <c r="C524" s="101"/>
      <c r="D524" s="101"/>
      <c r="E524" s="101"/>
      <c r="F524" s="101"/>
      <c r="G524" s="101"/>
      <c r="H524" s="101"/>
      <c r="I524" s="101"/>
      <c r="J524" s="101"/>
      <c r="L524" s="124"/>
    </row>
    <row r="525" spans="1:12" customFormat="1">
      <c r="A525" s="101"/>
      <c r="B525" s="101"/>
      <c r="C525" s="101"/>
      <c r="D525" s="101"/>
      <c r="E525" s="101"/>
      <c r="F525" s="101"/>
      <c r="G525" s="101"/>
      <c r="H525" s="101"/>
      <c r="I525" s="101"/>
      <c r="J525" s="101"/>
      <c r="L525" s="124"/>
    </row>
    <row r="526" spans="1:12" customFormat="1">
      <c r="A526" s="101"/>
      <c r="B526" s="101"/>
      <c r="C526" s="101"/>
      <c r="D526" s="101"/>
      <c r="E526" s="101"/>
      <c r="F526" s="101"/>
      <c r="G526" s="101"/>
      <c r="H526" s="101"/>
      <c r="I526" s="101"/>
      <c r="J526" s="101"/>
      <c r="L526" s="124"/>
    </row>
    <row r="527" spans="1:12" customFormat="1">
      <c r="A527" s="101"/>
      <c r="B527" s="101"/>
      <c r="C527" s="101"/>
      <c r="D527" s="101"/>
      <c r="E527" s="101"/>
      <c r="F527" s="101"/>
      <c r="G527" s="101"/>
      <c r="H527" s="101"/>
      <c r="I527" s="101"/>
      <c r="J527" s="101"/>
      <c r="L527" s="124"/>
    </row>
    <row r="528" spans="1:12" customFormat="1">
      <c r="A528" s="101"/>
      <c r="B528" s="101"/>
      <c r="C528" s="101"/>
      <c r="D528" s="101"/>
      <c r="E528" s="101"/>
      <c r="F528" s="101"/>
      <c r="G528" s="101"/>
      <c r="H528" s="101"/>
      <c r="I528" s="101"/>
      <c r="J528" s="101"/>
      <c r="L528" s="124"/>
    </row>
    <row r="529" spans="1:12" customFormat="1">
      <c r="A529" s="101"/>
      <c r="B529" s="101"/>
      <c r="C529" s="101"/>
      <c r="D529" s="101"/>
      <c r="E529" s="101"/>
      <c r="F529" s="101"/>
      <c r="G529" s="101"/>
      <c r="H529" s="101"/>
      <c r="I529" s="101"/>
      <c r="J529" s="101"/>
      <c r="L529" s="124"/>
    </row>
    <row r="530" spans="1:12" customFormat="1">
      <c r="A530" s="101"/>
      <c r="B530" s="101"/>
      <c r="C530" s="101"/>
      <c r="D530" s="101"/>
      <c r="E530" s="101"/>
      <c r="F530" s="101"/>
      <c r="G530" s="101"/>
      <c r="H530" s="101"/>
      <c r="I530" s="101"/>
      <c r="J530" s="101"/>
      <c r="L530" s="124"/>
    </row>
    <row r="531" spans="1:12" customFormat="1">
      <c r="A531" s="101"/>
      <c r="B531" s="101"/>
      <c r="C531" s="101"/>
      <c r="D531" s="101"/>
      <c r="E531" s="101"/>
      <c r="F531" s="101"/>
      <c r="G531" s="101"/>
      <c r="H531" s="101"/>
      <c r="I531" s="101"/>
      <c r="J531" s="101"/>
      <c r="L531" s="124"/>
    </row>
    <row r="532" spans="1:12" customFormat="1">
      <c r="A532" s="101"/>
      <c r="B532" s="101"/>
      <c r="C532" s="101"/>
      <c r="D532" s="101"/>
      <c r="E532" s="101"/>
      <c r="F532" s="101"/>
      <c r="G532" s="101"/>
      <c r="H532" s="101"/>
      <c r="I532" s="101"/>
      <c r="J532" s="101"/>
      <c r="L532" s="124"/>
    </row>
    <row r="533" spans="1:12" customFormat="1">
      <c r="A533" s="101"/>
      <c r="B533" s="101"/>
      <c r="C533" s="101"/>
      <c r="D533" s="101"/>
      <c r="E533" s="101"/>
      <c r="F533" s="101"/>
      <c r="G533" s="101"/>
      <c r="H533" s="101"/>
      <c r="I533" s="101"/>
      <c r="J533" s="101"/>
      <c r="L533" s="124"/>
    </row>
    <row r="534" spans="1:12" customFormat="1">
      <c r="A534" s="101"/>
      <c r="B534" s="101"/>
      <c r="C534" s="101"/>
      <c r="D534" s="101"/>
      <c r="E534" s="101"/>
      <c r="F534" s="101"/>
      <c r="G534" s="101"/>
      <c r="H534" s="101"/>
      <c r="I534" s="101"/>
      <c r="J534" s="101"/>
      <c r="L534" s="124"/>
    </row>
    <row r="535" spans="1:12" customFormat="1">
      <c r="A535" s="101"/>
      <c r="B535" s="101"/>
      <c r="C535" s="101"/>
      <c r="D535" s="101"/>
      <c r="E535" s="101"/>
      <c r="F535" s="101"/>
      <c r="G535" s="101"/>
      <c r="H535" s="101"/>
      <c r="I535" s="101"/>
      <c r="J535" s="101"/>
      <c r="L535" s="124"/>
    </row>
    <row r="536" spans="1:12" customFormat="1">
      <c r="A536" s="101"/>
      <c r="B536" s="101"/>
      <c r="C536" s="101"/>
      <c r="D536" s="101"/>
      <c r="E536" s="101"/>
      <c r="F536" s="101"/>
      <c r="G536" s="101"/>
      <c r="H536" s="101"/>
      <c r="I536" s="101"/>
      <c r="J536" s="101"/>
      <c r="L536" s="124"/>
    </row>
    <row r="537" spans="1:12" customFormat="1">
      <c r="A537" s="101"/>
      <c r="B537" s="101"/>
      <c r="C537" s="101"/>
      <c r="D537" s="101"/>
      <c r="E537" s="101"/>
      <c r="F537" s="101"/>
      <c r="G537" s="101"/>
      <c r="H537" s="101"/>
      <c r="I537" s="101"/>
      <c r="J537" s="101"/>
      <c r="L537" s="124"/>
    </row>
    <row r="538" spans="1:12" customFormat="1">
      <c r="A538" s="101"/>
      <c r="B538" s="101"/>
      <c r="C538" s="101"/>
      <c r="D538" s="101"/>
      <c r="E538" s="101"/>
      <c r="F538" s="101"/>
      <c r="G538" s="101"/>
      <c r="H538" s="101"/>
      <c r="I538" s="101"/>
      <c r="J538" s="101"/>
      <c r="L538" s="124"/>
    </row>
    <row r="539" spans="1:12" customFormat="1">
      <c r="A539" s="101"/>
      <c r="B539" s="101"/>
      <c r="C539" s="101"/>
      <c r="D539" s="101"/>
      <c r="E539" s="101"/>
      <c r="F539" s="101"/>
      <c r="G539" s="101"/>
      <c r="H539" s="101"/>
      <c r="I539" s="101"/>
      <c r="J539" s="101"/>
      <c r="L539" s="124"/>
    </row>
    <row r="540" spans="1:12" customFormat="1">
      <c r="A540" s="101"/>
      <c r="B540" s="101"/>
      <c r="C540" s="101"/>
      <c r="D540" s="101"/>
      <c r="E540" s="101"/>
      <c r="F540" s="101"/>
      <c r="G540" s="101"/>
      <c r="H540" s="101"/>
      <c r="I540" s="101"/>
      <c r="J540" s="101"/>
      <c r="L540" s="124"/>
    </row>
    <row r="541" spans="1:12" customFormat="1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L541" s="124"/>
    </row>
    <row r="542" spans="1:12" customFormat="1">
      <c r="A542" s="101"/>
      <c r="B542" s="101"/>
      <c r="C542" s="101"/>
      <c r="D542" s="101"/>
      <c r="E542" s="101"/>
      <c r="F542" s="101"/>
      <c r="G542" s="101"/>
      <c r="H542" s="101"/>
      <c r="I542" s="101"/>
      <c r="J542" s="101"/>
      <c r="L542" s="124"/>
    </row>
    <row r="543" spans="1:12" customFormat="1">
      <c r="A543" s="101"/>
      <c r="B543" s="101"/>
      <c r="C543" s="101"/>
      <c r="D543" s="101"/>
      <c r="E543" s="101"/>
      <c r="F543" s="101"/>
      <c r="G543" s="101"/>
      <c r="H543" s="101"/>
      <c r="I543" s="101"/>
      <c r="J543" s="101"/>
      <c r="L543" s="124"/>
    </row>
    <row r="544" spans="1:12" customFormat="1">
      <c r="A544" s="101"/>
      <c r="B544" s="101"/>
      <c r="C544" s="101"/>
      <c r="D544" s="101"/>
      <c r="E544" s="101"/>
      <c r="F544" s="101"/>
      <c r="G544" s="101"/>
      <c r="H544" s="101"/>
      <c r="I544" s="101"/>
      <c r="J544" s="101"/>
      <c r="L544" s="124"/>
    </row>
    <row r="545" spans="1:12" customFormat="1">
      <c r="A545" s="101"/>
      <c r="B545" s="101"/>
      <c r="C545" s="101"/>
      <c r="D545" s="101"/>
      <c r="E545" s="101"/>
      <c r="F545" s="101"/>
      <c r="G545" s="101"/>
      <c r="H545" s="101"/>
      <c r="I545" s="101"/>
      <c r="J545" s="101"/>
      <c r="L545" s="124"/>
    </row>
    <row r="546" spans="1:12" customFormat="1">
      <c r="A546" s="101"/>
      <c r="B546" s="101"/>
      <c r="C546" s="101"/>
      <c r="D546" s="101"/>
      <c r="E546" s="101"/>
      <c r="F546" s="101"/>
      <c r="G546" s="101"/>
      <c r="H546" s="101"/>
      <c r="I546" s="101"/>
      <c r="J546" s="101"/>
      <c r="L546" s="124"/>
    </row>
    <row r="547" spans="1:12" customFormat="1">
      <c r="A547" s="101"/>
      <c r="B547" s="101"/>
      <c r="C547" s="101"/>
      <c r="D547" s="101"/>
      <c r="E547" s="101"/>
      <c r="F547" s="101"/>
      <c r="G547" s="101"/>
      <c r="H547" s="101"/>
      <c r="I547" s="101"/>
      <c r="J547" s="101"/>
      <c r="L547" s="124"/>
    </row>
    <row r="548" spans="1:12" customFormat="1">
      <c r="A548" s="101"/>
      <c r="B548" s="101"/>
      <c r="C548" s="101"/>
      <c r="D548" s="101"/>
      <c r="E548" s="101"/>
      <c r="F548" s="101"/>
      <c r="G548" s="101"/>
      <c r="H548" s="101"/>
      <c r="I548" s="101"/>
      <c r="J548" s="101"/>
      <c r="L548" s="124"/>
    </row>
    <row r="549" spans="1:12" customFormat="1">
      <c r="A549" s="101"/>
      <c r="B549" s="101"/>
      <c r="C549" s="101"/>
      <c r="D549" s="101"/>
      <c r="E549" s="101"/>
      <c r="F549" s="101"/>
      <c r="G549" s="101"/>
      <c r="H549" s="101"/>
      <c r="I549" s="101"/>
      <c r="J549" s="101"/>
      <c r="L549" s="124"/>
    </row>
    <row r="550" spans="1:12" customFormat="1">
      <c r="A550" s="101"/>
      <c r="B550" s="101"/>
      <c r="C550" s="101"/>
      <c r="D550" s="101"/>
      <c r="E550" s="101"/>
      <c r="F550" s="101"/>
      <c r="G550" s="101"/>
      <c r="H550" s="101"/>
      <c r="I550" s="101"/>
      <c r="J550" s="101"/>
      <c r="L550" s="124"/>
    </row>
    <row r="551" spans="1:12" customFormat="1">
      <c r="A551" s="101"/>
      <c r="B551" s="101"/>
      <c r="C551" s="101"/>
      <c r="D551" s="101"/>
      <c r="E551" s="101"/>
      <c r="F551" s="101"/>
      <c r="G551" s="101"/>
      <c r="H551" s="101"/>
      <c r="I551" s="101"/>
      <c r="J551" s="101"/>
      <c r="L551" s="124"/>
    </row>
    <row r="552" spans="1:12" customFormat="1">
      <c r="A552" s="101"/>
      <c r="B552" s="101"/>
      <c r="C552" s="101"/>
      <c r="D552" s="101"/>
      <c r="E552" s="101"/>
      <c r="F552" s="101"/>
      <c r="G552" s="101"/>
      <c r="H552" s="101"/>
      <c r="I552" s="101"/>
      <c r="J552" s="101"/>
      <c r="L552" s="124"/>
    </row>
    <row r="553" spans="1:12" customFormat="1">
      <c r="A553" s="101"/>
      <c r="B553" s="101"/>
      <c r="C553" s="101"/>
      <c r="D553" s="101"/>
      <c r="E553" s="101"/>
      <c r="F553" s="101"/>
      <c r="G553" s="101"/>
      <c r="H553" s="101"/>
      <c r="I553" s="101"/>
      <c r="J553" s="101"/>
      <c r="L553" s="124"/>
    </row>
    <row r="554" spans="1:12" customFormat="1">
      <c r="A554" s="101"/>
      <c r="B554" s="101"/>
      <c r="C554" s="101"/>
      <c r="D554" s="101"/>
      <c r="E554" s="101"/>
      <c r="F554" s="101"/>
      <c r="G554" s="101"/>
      <c r="H554" s="101"/>
      <c r="I554" s="101"/>
      <c r="J554" s="101"/>
      <c r="L554" s="124"/>
    </row>
    <row r="555" spans="1:12" customFormat="1">
      <c r="A555" s="101"/>
      <c r="B555" s="101"/>
      <c r="C555" s="101"/>
      <c r="D555" s="101"/>
      <c r="E555" s="101"/>
      <c r="F555" s="101"/>
      <c r="G555" s="101"/>
      <c r="H555" s="101"/>
      <c r="I555" s="101"/>
      <c r="J555" s="101"/>
      <c r="L555" s="124"/>
    </row>
    <row r="556" spans="1:12" customFormat="1">
      <c r="A556" s="101"/>
      <c r="B556" s="101"/>
      <c r="C556" s="101"/>
      <c r="D556" s="101"/>
      <c r="E556" s="101"/>
      <c r="F556" s="101"/>
      <c r="G556" s="101"/>
      <c r="H556" s="101"/>
      <c r="I556" s="101"/>
      <c r="J556" s="101"/>
      <c r="L556" s="124"/>
    </row>
    <row r="557" spans="1:12" customFormat="1">
      <c r="A557" s="101"/>
      <c r="B557" s="101"/>
      <c r="C557" s="101"/>
      <c r="D557" s="101"/>
      <c r="E557" s="101"/>
      <c r="F557" s="101"/>
      <c r="G557" s="101"/>
      <c r="H557" s="101"/>
      <c r="I557" s="101"/>
      <c r="J557" s="101"/>
      <c r="L557" s="124"/>
    </row>
    <row r="558" spans="1:12" customFormat="1">
      <c r="A558" s="101"/>
      <c r="B558" s="101"/>
      <c r="C558" s="101"/>
      <c r="D558" s="101"/>
      <c r="E558" s="101"/>
      <c r="F558" s="101"/>
      <c r="G558" s="101"/>
      <c r="H558" s="101"/>
      <c r="I558" s="101"/>
      <c r="J558" s="101"/>
      <c r="L558" s="124"/>
    </row>
    <row r="559" spans="1:12" customFormat="1">
      <c r="A559" s="101"/>
      <c r="B559" s="101"/>
      <c r="C559" s="101"/>
      <c r="D559" s="101"/>
      <c r="E559" s="101"/>
      <c r="F559" s="101"/>
      <c r="G559" s="101"/>
      <c r="H559" s="101"/>
      <c r="I559" s="101"/>
      <c r="J559" s="101"/>
      <c r="L559" s="124"/>
    </row>
    <row r="560" spans="1:12" customFormat="1">
      <c r="A560" s="101"/>
      <c r="B560" s="101"/>
      <c r="C560" s="101"/>
      <c r="D560" s="101"/>
      <c r="E560" s="101"/>
      <c r="F560" s="101"/>
      <c r="G560" s="101"/>
      <c r="H560" s="101"/>
      <c r="I560" s="101"/>
      <c r="J560" s="101"/>
      <c r="L560" s="124"/>
    </row>
    <row r="561" spans="1:12" customFormat="1">
      <c r="A561" s="101"/>
      <c r="B561" s="101"/>
      <c r="C561" s="101"/>
      <c r="D561" s="101"/>
      <c r="E561" s="101"/>
      <c r="F561" s="101"/>
      <c r="G561" s="101"/>
      <c r="H561" s="101"/>
      <c r="I561" s="101"/>
      <c r="J561" s="101"/>
      <c r="L561" s="124"/>
    </row>
    <row r="562" spans="1:12" customFormat="1">
      <c r="A562" s="101"/>
      <c r="B562" s="101"/>
      <c r="C562" s="101"/>
      <c r="D562" s="101"/>
      <c r="E562" s="101"/>
      <c r="F562" s="101"/>
      <c r="G562" s="101"/>
      <c r="H562" s="101"/>
      <c r="I562" s="101"/>
      <c r="J562" s="101"/>
      <c r="L562" s="124"/>
    </row>
    <row r="563" spans="1:12" customFormat="1">
      <c r="A563" s="101"/>
      <c r="B563" s="101"/>
      <c r="C563" s="101"/>
      <c r="D563" s="101"/>
      <c r="E563" s="101"/>
      <c r="F563" s="101"/>
      <c r="G563" s="101"/>
      <c r="H563" s="101"/>
      <c r="I563" s="101"/>
      <c r="J563" s="101"/>
      <c r="L563" s="124"/>
    </row>
    <row r="564" spans="1:12" customFormat="1">
      <c r="A564" s="101"/>
      <c r="B564" s="101"/>
      <c r="C564" s="101"/>
      <c r="D564" s="101"/>
      <c r="E564" s="101"/>
      <c r="F564" s="101"/>
      <c r="G564" s="101"/>
      <c r="H564" s="101"/>
      <c r="I564" s="101"/>
      <c r="J564" s="101"/>
      <c r="L564" s="124"/>
    </row>
    <row r="565" spans="1:12" customFormat="1">
      <c r="A565" s="101"/>
      <c r="B565" s="101"/>
      <c r="C565" s="101"/>
      <c r="D565" s="101"/>
      <c r="E565" s="101"/>
      <c r="F565" s="101"/>
      <c r="G565" s="101"/>
      <c r="H565" s="101"/>
      <c r="I565" s="101"/>
      <c r="J565" s="101"/>
      <c r="L565" s="124"/>
    </row>
    <row r="566" spans="1:12" customFormat="1">
      <c r="A566" s="101"/>
      <c r="B566" s="101"/>
      <c r="C566" s="101"/>
      <c r="D566" s="101"/>
      <c r="E566" s="101"/>
      <c r="F566" s="101"/>
      <c r="G566" s="101"/>
      <c r="H566" s="101"/>
      <c r="I566" s="101"/>
      <c r="J566" s="101"/>
      <c r="L566" s="124"/>
    </row>
    <row r="567" spans="1:12" customFormat="1">
      <c r="A567" s="101"/>
      <c r="B567" s="101"/>
      <c r="C567" s="101"/>
      <c r="D567" s="101"/>
      <c r="E567" s="101"/>
      <c r="F567" s="101"/>
      <c r="G567" s="101"/>
      <c r="H567" s="101"/>
      <c r="I567" s="101"/>
      <c r="J567" s="101"/>
      <c r="L567" s="124"/>
    </row>
    <row r="568" spans="1:12" customFormat="1">
      <c r="A568" s="101"/>
      <c r="B568" s="101"/>
      <c r="C568" s="101"/>
      <c r="D568" s="101"/>
      <c r="E568" s="101"/>
      <c r="F568" s="101"/>
      <c r="G568" s="101"/>
      <c r="H568" s="101"/>
      <c r="I568" s="101"/>
      <c r="J568" s="101"/>
      <c r="L568" s="124"/>
    </row>
    <row r="569" spans="1:12" customFormat="1">
      <c r="A569" s="101"/>
      <c r="B569" s="101"/>
      <c r="C569" s="101"/>
      <c r="D569" s="101"/>
      <c r="E569" s="101"/>
      <c r="F569" s="101"/>
      <c r="G569" s="101"/>
      <c r="H569" s="101"/>
      <c r="I569" s="101"/>
      <c r="J569" s="101"/>
      <c r="L569" s="124"/>
    </row>
    <row r="570" spans="1:12" customFormat="1">
      <c r="A570" s="101"/>
      <c r="B570" s="101"/>
      <c r="C570" s="101"/>
      <c r="D570" s="101"/>
      <c r="E570" s="101"/>
      <c r="F570" s="101"/>
      <c r="G570" s="101"/>
      <c r="H570" s="101"/>
      <c r="I570" s="101"/>
      <c r="J570" s="101"/>
      <c r="L570" s="124"/>
    </row>
    <row r="571" spans="1:12" customFormat="1">
      <c r="A571" s="101"/>
      <c r="B571" s="101"/>
      <c r="C571" s="101"/>
      <c r="D571" s="101"/>
      <c r="E571" s="101"/>
      <c r="F571" s="101"/>
      <c r="G571" s="101"/>
      <c r="H571" s="101"/>
      <c r="I571" s="101"/>
      <c r="J571" s="101"/>
      <c r="L571" s="124"/>
    </row>
    <row r="572" spans="1:12" customFormat="1">
      <c r="A572" s="101"/>
      <c r="B572" s="101"/>
      <c r="C572" s="101"/>
      <c r="D572" s="101"/>
      <c r="E572" s="101"/>
      <c r="F572" s="101"/>
      <c r="G572" s="101"/>
      <c r="H572" s="101"/>
      <c r="I572" s="101"/>
      <c r="J572" s="101"/>
      <c r="L572" s="124"/>
    </row>
    <row r="573" spans="1:12" customFormat="1">
      <c r="A573" s="101"/>
      <c r="B573" s="101"/>
      <c r="C573" s="101"/>
      <c r="D573" s="101"/>
      <c r="E573" s="101"/>
      <c r="F573" s="101"/>
      <c r="G573" s="101"/>
      <c r="H573" s="101"/>
      <c r="I573" s="101"/>
      <c r="J573" s="101"/>
      <c r="L573" s="124"/>
    </row>
    <row r="574" spans="1:12" customFormat="1">
      <c r="A574" s="101"/>
      <c r="B574" s="101"/>
      <c r="C574" s="101"/>
      <c r="D574" s="101"/>
      <c r="E574" s="101"/>
      <c r="F574" s="101"/>
      <c r="G574" s="101"/>
      <c r="H574" s="101"/>
      <c r="I574" s="101"/>
      <c r="J574" s="101"/>
      <c r="L574" s="124"/>
    </row>
    <row r="575" spans="1:12" customFormat="1">
      <c r="A575" s="101"/>
      <c r="B575" s="101"/>
      <c r="C575" s="101"/>
      <c r="D575" s="101"/>
      <c r="E575" s="101"/>
      <c r="F575" s="101"/>
      <c r="G575" s="101"/>
      <c r="H575" s="101"/>
      <c r="I575" s="101"/>
      <c r="J575" s="101"/>
      <c r="L575" s="124"/>
    </row>
    <row r="576" spans="1:12" customFormat="1">
      <c r="A576" s="101"/>
      <c r="B576" s="101"/>
      <c r="C576" s="101"/>
      <c r="D576" s="101"/>
      <c r="E576" s="101"/>
      <c r="F576" s="101"/>
      <c r="G576" s="101"/>
      <c r="H576" s="101"/>
      <c r="I576" s="101"/>
      <c r="J576" s="101"/>
      <c r="L576" s="124"/>
    </row>
    <row r="577" spans="1:12" customFormat="1">
      <c r="A577" s="101"/>
      <c r="B577" s="101"/>
      <c r="C577" s="101"/>
      <c r="D577" s="101"/>
      <c r="E577" s="101"/>
      <c r="F577" s="101"/>
      <c r="G577" s="101"/>
      <c r="H577" s="101"/>
      <c r="I577" s="101"/>
      <c r="J577" s="101"/>
      <c r="L577" s="124"/>
    </row>
    <row r="578" spans="1:12" customFormat="1">
      <c r="A578" s="101"/>
      <c r="B578" s="101"/>
      <c r="C578" s="101"/>
      <c r="D578" s="101"/>
      <c r="E578" s="101"/>
      <c r="F578" s="101"/>
      <c r="G578" s="101"/>
      <c r="H578" s="101"/>
      <c r="I578" s="101"/>
      <c r="J578" s="101"/>
      <c r="L578" s="124"/>
    </row>
    <row r="579" spans="1:12" customFormat="1">
      <c r="A579" s="101"/>
      <c r="B579" s="101"/>
      <c r="C579" s="101"/>
      <c r="D579" s="101"/>
      <c r="E579" s="101"/>
      <c r="F579" s="101"/>
      <c r="G579" s="101"/>
      <c r="H579" s="101"/>
      <c r="I579" s="101"/>
      <c r="J579" s="101"/>
      <c r="L579" s="124"/>
    </row>
    <row r="580" spans="1:12" customFormat="1">
      <c r="A580" s="101"/>
      <c r="B580" s="101"/>
      <c r="C580" s="101"/>
      <c r="D580" s="101"/>
      <c r="E580" s="101"/>
      <c r="F580" s="101"/>
      <c r="G580" s="101"/>
      <c r="H580" s="101"/>
      <c r="I580" s="101"/>
      <c r="J580" s="101"/>
      <c r="L580" s="124"/>
    </row>
    <row r="581" spans="1:12" customFormat="1">
      <c r="A581" s="101"/>
      <c r="B581" s="101"/>
      <c r="C581" s="101"/>
      <c r="D581" s="101"/>
      <c r="E581" s="101"/>
      <c r="F581" s="101"/>
      <c r="G581" s="101"/>
      <c r="H581" s="101"/>
      <c r="I581" s="101"/>
      <c r="J581" s="101"/>
      <c r="L581" s="124"/>
    </row>
    <row r="582" spans="1:12" customFormat="1">
      <c r="A582" s="101"/>
      <c r="B582" s="101"/>
      <c r="C582" s="101"/>
      <c r="D582" s="101"/>
      <c r="E582" s="101"/>
      <c r="F582" s="101"/>
      <c r="G582" s="101"/>
      <c r="H582" s="101"/>
      <c r="I582" s="101"/>
      <c r="J582" s="101"/>
      <c r="L582" s="124"/>
    </row>
    <row r="583" spans="1:12" customFormat="1">
      <c r="A583" s="101"/>
      <c r="B583" s="101"/>
      <c r="C583" s="101"/>
      <c r="D583" s="101"/>
      <c r="E583" s="101"/>
      <c r="F583" s="101"/>
      <c r="G583" s="101"/>
      <c r="H583" s="101"/>
      <c r="I583" s="101"/>
      <c r="J583" s="101"/>
      <c r="L583" s="124"/>
    </row>
    <row r="584" spans="1:12" customFormat="1">
      <c r="A584" s="101"/>
      <c r="B584" s="101"/>
      <c r="C584" s="101"/>
      <c r="D584" s="101"/>
      <c r="E584" s="101"/>
      <c r="F584" s="101"/>
      <c r="G584" s="101"/>
      <c r="H584" s="101"/>
      <c r="I584" s="101"/>
      <c r="J584" s="101"/>
      <c r="L584" s="124"/>
    </row>
    <row r="585" spans="1:12" customFormat="1">
      <c r="A585" s="101"/>
      <c r="B585" s="101"/>
      <c r="C585" s="101"/>
      <c r="D585" s="101"/>
      <c r="E585" s="101"/>
      <c r="F585" s="101"/>
      <c r="G585" s="101"/>
      <c r="H585" s="101"/>
      <c r="I585" s="101"/>
      <c r="J585" s="101"/>
      <c r="L585" s="124"/>
    </row>
    <row r="586" spans="1:12" customFormat="1">
      <c r="A586" s="101"/>
      <c r="B586" s="101"/>
      <c r="C586" s="101"/>
      <c r="D586" s="101"/>
      <c r="E586" s="101"/>
      <c r="F586" s="101"/>
      <c r="G586" s="101"/>
      <c r="H586" s="101"/>
      <c r="I586" s="101"/>
      <c r="J586" s="101"/>
      <c r="L586" s="124"/>
    </row>
    <row r="587" spans="1:12" customFormat="1">
      <c r="A587" s="101"/>
      <c r="B587" s="101"/>
      <c r="C587" s="101"/>
      <c r="D587" s="101"/>
      <c r="E587" s="101"/>
      <c r="F587" s="101"/>
      <c r="G587" s="101"/>
      <c r="H587" s="101"/>
      <c r="I587" s="101"/>
      <c r="J587" s="101"/>
      <c r="L587" s="124"/>
    </row>
    <row r="588" spans="1:12" customFormat="1">
      <c r="A588" s="101"/>
      <c r="B588" s="101"/>
      <c r="C588" s="101"/>
      <c r="D588" s="101"/>
      <c r="E588" s="101"/>
      <c r="F588" s="101"/>
      <c r="G588" s="101"/>
      <c r="H588" s="101"/>
      <c r="I588" s="101"/>
      <c r="J588" s="101"/>
      <c r="L588" s="124"/>
    </row>
    <row r="589" spans="1:12" customFormat="1">
      <c r="A589" s="101"/>
      <c r="B589" s="101"/>
      <c r="C589" s="101"/>
      <c r="D589" s="101"/>
      <c r="E589" s="101"/>
      <c r="F589" s="101"/>
      <c r="G589" s="101"/>
      <c r="H589" s="101"/>
      <c r="I589" s="101"/>
      <c r="J589" s="101"/>
      <c r="L589" s="124"/>
    </row>
    <row r="590" spans="1:12" customFormat="1">
      <c r="A590" s="101"/>
      <c r="B590" s="101"/>
      <c r="C590" s="101"/>
      <c r="D590" s="101"/>
      <c r="E590" s="101"/>
      <c r="F590" s="101"/>
      <c r="G590" s="101"/>
      <c r="H590" s="101"/>
      <c r="I590" s="101"/>
      <c r="J590" s="101"/>
      <c r="L590" s="124"/>
    </row>
    <row r="591" spans="1:12" customFormat="1">
      <c r="A591" s="101"/>
      <c r="B591" s="101"/>
      <c r="C591" s="101"/>
      <c r="D591" s="101"/>
      <c r="E591" s="101"/>
      <c r="F591" s="101"/>
      <c r="G591" s="101"/>
      <c r="H591" s="101"/>
      <c r="I591" s="101"/>
      <c r="J591" s="101"/>
      <c r="L591" s="124"/>
    </row>
    <row r="592" spans="1:12" customFormat="1">
      <c r="A592" s="101"/>
      <c r="B592" s="101"/>
      <c r="C592" s="101"/>
      <c r="D592" s="101"/>
      <c r="E592" s="101"/>
      <c r="F592" s="101"/>
      <c r="G592" s="101"/>
      <c r="H592" s="101"/>
      <c r="I592" s="101"/>
      <c r="J592" s="101"/>
      <c r="L592" s="124"/>
    </row>
    <row r="593" spans="1:12" customFormat="1">
      <c r="A593" s="101"/>
      <c r="B593" s="101"/>
      <c r="C593" s="101"/>
      <c r="D593" s="101"/>
      <c r="E593" s="101"/>
      <c r="F593" s="101"/>
      <c r="G593" s="101"/>
      <c r="H593" s="101"/>
      <c r="I593" s="101"/>
      <c r="J593" s="101"/>
      <c r="L593" s="124"/>
    </row>
    <row r="594" spans="1:12" customFormat="1">
      <c r="A594" s="101"/>
      <c r="B594" s="101"/>
      <c r="C594" s="101"/>
      <c r="D594" s="101"/>
      <c r="E594" s="101"/>
      <c r="F594" s="101"/>
      <c r="G594" s="101"/>
      <c r="H594" s="101"/>
      <c r="I594" s="101"/>
      <c r="J594" s="101"/>
      <c r="L594" s="124"/>
    </row>
    <row r="595" spans="1:12" customFormat="1">
      <c r="A595" s="101"/>
      <c r="B595" s="101"/>
      <c r="C595" s="101"/>
      <c r="D595" s="101"/>
      <c r="E595" s="101"/>
      <c r="F595" s="101"/>
      <c r="G595" s="101"/>
      <c r="H595" s="101"/>
      <c r="I595" s="101"/>
      <c r="J595" s="101"/>
      <c r="L595" s="124"/>
    </row>
    <row r="596" spans="1:12" customFormat="1">
      <c r="A596" s="101"/>
      <c r="B596" s="101"/>
      <c r="C596" s="101"/>
      <c r="D596" s="101"/>
      <c r="E596" s="101"/>
      <c r="F596" s="101"/>
      <c r="G596" s="101"/>
      <c r="H596" s="101"/>
      <c r="I596" s="101"/>
      <c r="J596" s="101"/>
      <c r="L596" s="124"/>
    </row>
    <row r="597" spans="1:12" customFormat="1">
      <c r="A597" s="101"/>
      <c r="B597" s="101"/>
      <c r="C597" s="101"/>
      <c r="D597" s="101"/>
      <c r="E597" s="101"/>
      <c r="F597" s="101"/>
      <c r="G597" s="101"/>
      <c r="H597" s="101"/>
      <c r="I597" s="101"/>
      <c r="J597" s="101"/>
      <c r="L597" s="124"/>
    </row>
    <row r="598" spans="1:12" customFormat="1">
      <c r="A598" s="101"/>
      <c r="B598" s="101"/>
      <c r="C598" s="101"/>
      <c r="D598" s="101"/>
      <c r="E598" s="101"/>
      <c r="F598" s="101"/>
      <c r="G598" s="101"/>
      <c r="H598" s="101"/>
      <c r="I598" s="101"/>
      <c r="J598" s="101"/>
      <c r="L598" s="124"/>
    </row>
    <row r="599" spans="1:12" customFormat="1">
      <c r="A599" s="101"/>
      <c r="B599" s="101"/>
      <c r="C599" s="101"/>
      <c r="D599" s="101"/>
      <c r="E599" s="101"/>
      <c r="F599" s="101"/>
      <c r="G599" s="101"/>
      <c r="H599" s="101"/>
      <c r="I599" s="101"/>
      <c r="J599" s="101"/>
      <c r="L599" s="124"/>
    </row>
    <row r="600" spans="1:12" customFormat="1">
      <c r="A600" s="101"/>
      <c r="B600" s="101"/>
      <c r="C600" s="101"/>
      <c r="D600" s="101"/>
      <c r="E600" s="101"/>
      <c r="F600" s="101"/>
      <c r="G600" s="101"/>
      <c r="H600" s="101"/>
      <c r="I600" s="101"/>
      <c r="J600" s="101"/>
      <c r="L600" s="124"/>
    </row>
    <row r="601" spans="1:12" customFormat="1">
      <c r="A601" s="101"/>
      <c r="B601" s="101"/>
      <c r="C601" s="101"/>
      <c r="D601" s="101"/>
      <c r="E601" s="101"/>
      <c r="F601" s="101"/>
      <c r="G601" s="101"/>
      <c r="H601" s="101"/>
      <c r="I601" s="101"/>
      <c r="J601" s="101"/>
      <c r="L601" s="124"/>
    </row>
    <row r="602" spans="1:12" customFormat="1">
      <c r="A602" s="101"/>
      <c r="B602" s="101"/>
      <c r="C602" s="101"/>
      <c r="D602" s="101"/>
      <c r="E602" s="101"/>
      <c r="F602" s="101"/>
      <c r="G602" s="101"/>
      <c r="H602" s="101"/>
      <c r="I602" s="101"/>
      <c r="J602" s="101"/>
      <c r="L602" s="124"/>
    </row>
    <row r="603" spans="1:12" customFormat="1">
      <c r="A603" s="101"/>
      <c r="B603" s="101"/>
      <c r="C603" s="101"/>
      <c r="D603" s="101"/>
      <c r="E603" s="101"/>
      <c r="F603" s="101"/>
      <c r="G603" s="101"/>
      <c r="H603" s="101"/>
      <c r="I603" s="101"/>
      <c r="J603" s="101"/>
      <c r="L603" s="124"/>
    </row>
    <row r="604" spans="1:12" customFormat="1">
      <c r="A604" s="101"/>
      <c r="B604" s="101"/>
      <c r="C604" s="101"/>
      <c r="D604" s="101"/>
      <c r="E604" s="101"/>
      <c r="F604" s="101"/>
      <c r="G604" s="101"/>
      <c r="H604" s="101"/>
      <c r="I604" s="101"/>
      <c r="J604" s="101"/>
      <c r="L604" s="124"/>
    </row>
    <row r="605" spans="1:12" customFormat="1">
      <c r="A605" s="101"/>
      <c r="B605" s="101"/>
      <c r="C605" s="101"/>
      <c r="D605" s="101"/>
      <c r="E605" s="101"/>
      <c r="F605" s="101"/>
      <c r="G605" s="101"/>
      <c r="H605" s="101"/>
      <c r="I605" s="101"/>
      <c r="J605" s="101"/>
      <c r="L605" s="124"/>
    </row>
    <row r="606" spans="1:12" customFormat="1">
      <c r="A606" s="101"/>
      <c r="B606" s="101"/>
      <c r="C606" s="101"/>
      <c r="D606" s="101"/>
      <c r="E606" s="101"/>
      <c r="F606" s="101"/>
      <c r="G606" s="101"/>
      <c r="H606" s="101"/>
      <c r="I606" s="101"/>
      <c r="J606" s="101"/>
      <c r="L606" s="124"/>
    </row>
    <row r="607" spans="1:12" customFormat="1">
      <c r="A607" s="101"/>
      <c r="B607" s="101"/>
      <c r="C607" s="101"/>
      <c r="D607" s="101"/>
      <c r="E607" s="101"/>
      <c r="F607" s="101"/>
      <c r="G607" s="101"/>
      <c r="H607" s="101"/>
      <c r="I607" s="101"/>
      <c r="J607" s="101"/>
      <c r="L607" s="124"/>
    </row>
    <row r="608" spans="1:12" customFormat="1">
      <c r="A608" s="101"/>
      <c r="B608" s="101"/>
      <c r="C608" s="101"/>
      <c r="D608" s="101"/>
      <c r="E608" s="101"/>
      <c r="F608" s="101"/>
      <c r="G608" s="101"/>
      <c r="H608" s="101"/>
      <c r="I608" s="101"/>
      <c r="J608" s="101"/>
      <c r="L608" s="124"/>
    </row>
    <row r="609" spans="1:12" customFormat="1">
      <c r="A609" s="101"/>
      <c r="B609" s="101"/>
      <c r="C609" s="101"/>
      <c r="D609" s="101"/>
      <c r="E609" s="101"/>
      <c r="F609" s="101"/>
      <c r="G609" s="101"/>
      <c r="H609" s="101"/>
      <c r="I609" s="101"/>
      <c r="J609" s="101"/>
      <c r="L609" s="124"/>
    </row>
    <row r="610" spans="1:12" customFormat="1">
      <c r="A610" s="101"/>
      <c r="B610" s="101"/>
      <c r="C610" s="101"/>
      <c r="D610" s="101"/>
      <c r="E610" s="101"/>
      <c r="F610" s="101"/>
      <c r="G610" s="101"/>
      <c r="H610" s="101"/>
      <c r="I610" s="101"/>
      <c r="J610" s="101"/>
      <c r="L610" s="124"/>
    </row>
    <row r="611" spans="1:12" customFormat="1">
      <c r="A611" s="101"/>
      <c r="B611" s="101"/>
      <c r="C611" s="101"/>
      <c r="D611" s="101"/>
      <c r="E611" s="101"/>
      <c r="F611" s="101"/>
      <c r="G611" s="101"/>
      <c r="H611" s="101"/>
      <c r="I611" s="101"/>
      <c r="J611" s="101"/>
      <c r="L611" s="124"/>
    </row>
    <row r="612" spans="1:12" customFormat="1">
      <c r="A612" s="101"/>
      <c r="B612" s="101"/>
      <c r="C612" s="101"/>
      <c r="D612" s="101"/>
      <c r="E612" s="101"/>
      <c r="F612" s="101"/>
      <c r="G612" s="101"/>
      <c r="H612" s="101"/>
      <c r="I612" s="101"/>
      <c r="J612" s="101"/>
      <c r="L612" s="124"/>
    </row>
    <row r="613" spans="1:12" customFormat="1">
      <c r="A613" s="101"/>
      <c r="B613" s="101"/>
      <c r="C613" s="101"/>
      <c r="D613" s="101"/>
      <c r="E613" s="101"/>
      <c r="F613" s="101"/>
      <c r="G613" s="101"/>
      <c r="H613" s="101"/>
      <c r="I613" s="101"/>
      <c r="J613" s="101"/>
      <c r="L613" s="124"/>
    </row>
    <row r="614" spans="1:12" customFormat="1">
      <c r="A614" s="101"/>
      <c r="B614" s="101"/>
      <c r="C614" s="101"/>
      <c r="D614" s="101"/>
      <c r="E614" s="101"/>
      <c r="F614" s="101"/>
      <c r="G614" s="101"/>
      <c r="H614" s="101"/>
      <c r="I614" s="101"/>
      <c r="J614" s="101"/>
      <c r="L614" s="124"/>
    </row>
    <row r="615" spans="1:12" customFormat="1">
      <c r="A615" s="101"/>
      <c r="B615" s="101"/>
      <c r="C615" s="101"/>
      <c r="D615" s="101"/>
      <c r="E615" s="101"/>
      <c r="F615" s="101"/>
      <c r="G615" s="101"/>
      <c r="H615" s="101"/>
      <c r="I615" s="101"/>
      <c r="J615" s="101"/>
      <c r="L615" s="124"/>
    </row>
    <row r="616" spans="1:12" customFormat="1">
      <c r="A616" s="101"/>
      <c r="B616" s="101"/>
      <c r="C616" s="101"/>
      <c r="D616" s="101"/>
      <c r="E616" s="101"/>
      <c r="F616" s="101"/>
      <c r="G616" s="101"/>
      <c r="H616" s="101"/>
      <c r="I616" s="101"/>
      <c r="J616" s="101"/>
      <c r="L616" s="124"/>
    </row>
    <row r="617" spans="1:12" customFormat="1">
      <c r="A617" s="101"/>
      <c r="B617" s="101"/>
      <c r="C617" s="101"/>
      <c r="D617" s="101"/>
      <c r="E617" s="101"/>
      <c r="F617" s="101"/>
      <c r="G617" s="101"/>
      <c r="H617" s="101"/>
      <c r="I617" s="101"/>
      <c r="J617" s="101"/>
      <c r="L617" s="124"/>
    </row>
    <row r="618" spans="1:12" customFormat="1">
      <c r="A618" s="101"/>
      <c r="B618" s="101"/>
      <c r="C618" s="101"/>
      <c r="D618" s="101"/>
      <c r="E618" s="101"/>
      <c r="F618" s="101"/>
      <c r="G618" s="101"/>
      <c r="H618" s="101"/>
      <c r="I618" s="101"/>
      <c r="J618" s="101"/>
      <c r="L618" s="124"/>
    </row>
    <row r="619" spans="1:12" customFormat="1">
      <c r="A619" s="101"/>
      <c r="B619" s="101"/>
      <c r="C619" s="101"/>
      <c r="D619" s="101"/>
      <c r="E619" s="101"/>
      <c r="F619" s="101"/>
      <c r="G619" s="101"/>
      <c r="H619" s="101"/>
      <c r="I619" s="101"/>
      <c r="J619" s="101"/>
      <c r="L619" s="124"/>
    </row>
    <row r="620" spans="1:12" customFormat="1">
      <c r="A620" s="101"/>
      <c r="B620" s="101"/>
      <c r="C620" s="101"/>
      <c r="D620" s="101"/>
      <c r="E620" s="101"/>
      <c r="F620" s="101"/>
      <c r="G620" s="101"/>
      <c r="H620" s="101"/>
      <c r="I620" s="101"/>
      <c r="J620" s="101"/>
      <c r="L620" s="124"/>
    </row>
    <row r="621" spans="1:12" customFormat="1">
      <c r="A621" s="101"/>
      <c r="B621" s="101"/>
      <c r="C621" s="101"/>
      <c r="D621" s="101"/>
      <c r="E621" s="101"/>
      <c r="F621" s="101"/>
      <c r="G621" s="101"/>
      <c r="H621" s="101"/>
      <c r="I621" s="101"/>
      <c r="J621" s="101"/>
      <c r="L621" s="124"/>
    </row>
    <row r="622" spans="1:12" customFormat="1">
      <c r="A622" s="101"/>
      <c r="B622" s="101"/>
      <c r="C622" s="101"/>
      <c r="D622" s="101"/>
      <c r="E622" s="101"/>
      <c r="F622" s="101"/>
      <c r="G622" s="101"/>
      <c r="H622" s="101"/>
      <c r="I622" s="101"/>
      <c r="J622" s="101"/>
      <c r="L622" s="124"/>
    </row>
    <row r="623" spans="1:12" customFormat="1">
      <c r="A623" s="101"/>
      <c r="B623" s="101"/>
      <c r="C623" s="101"/>
      <c r="D623" s="101"/>
      <c r="E623" s="101"/>
      <c r="F623" s="101"/>
      <c r="G623" s="101"/>
      <c r="H623" s="101"/>
      <c r="I623" s="101"/>
      <c r="J623" s="101"/>
      <c r="L623" s="124"/>
    </row>
    <row r="624" spans="1:12" customFormat="1">
      <c r="A624" s="101"/>
      <c r="B624" s="101"/>
      <c r="C624" s="101"/>
      <c r="D624" s="101"/>
      <c r="E624" s="101"/>
      <c r="F624" s="101"/>
      <c r="G624" s="101"/>
      <c r="H624" s="101"/>
      <c r="I624" s="101"/>
      <c r="J624" s="101"/>
      <c r="L624" s="124"/>
    </row>
    <row r="625" spans="1:12" customFormat="1">
      <c r="A625" s="101"/>
      <c r="B625" s="101"/>
      <c r="C625" s="101"/>
      <c r="D625" s="101"/>
      <c r="E625" s="101"/>
      <c r="F625" s="101"/>
      <c r="G625" s="101"/>
      <c r="H625" s="101"/>
      <c r="I625" s="101"/>
      <c r="J625" s="101"/>
      <c r="L625" s="124"/>
    </row>
    <row r="626" spans="1:12" customFormat="1">
      <c r="A626" s="101"/>
      <c r="B626" s="101"/>
      <c r="C626" s="101"/>
      <c r="D626" s="101"/>
      <c r="E626" s="101"/>
      <c r="F626" s="101"/>
      <c r="G626" s="101"/>
      <c r="H626" s="101"/>
      <c r="I626" s="101"/>
      <c r="J626" s="101"/>
      <c r="L626" s="124"/>
    </row>
    <row r="627" spans="1:12" customFormat="1">
      <c r="A627" s="101"/>
      <c r="B627" s="101"/>
      <c r="C627" s="101"/>
      <c r="D627" s="101"/>
      <c r="E627" s="101"/>
      <c r="F627" s="101"/>
      <c r="G627" s="101"/>
      <c r="H627" s="101"/>
      <c r="I627" s="101"/>
      <c r="J627" s="101"/>
      <c r="L627" s="124"/>
    </row>
    <row r="628" spans="1:12" customFormat="1">
      <c r="A628" s="101"/>
      <c r="B628" s="101"/>
      <c r="C628" s="101"/>
      <c r="D628" s="101"/>
      <c r="E628" s="101"/>
      <c r="F628" s="101"/>
      <c r="G628" s="101"/>
      <c r="H628" s="101"/>
      <c r="I628" s="101"/>
      <c r="J628" s="101"/>
      <c r="L628" s="124"/>
    </row>
    <row r="629" spans="1:12" customFormat="1">
      <c r="A629" s="101"/>
      <c r="B629" s="101"/>
      <c r="C629" s="101"/>
      <c r="D629" s="101"/>
      <c r="E629" s="101"/>
      <c r="F629" s="101"/>
      <c r="G629" s="101"/>
      <c r="H629" s="101"/>
      <c r="I629" s="101"/>
      <c r="J629" s="101"/>
      <c r="L629" s="124"/>
    </row>
    <row r="630" spans="1:12" customFormat="1">
      <c r="A630" s="101"/>
      <c r="B630" s="101"/>
      <c r="C630" s="101"/>
      <c r="D630" s="101"/>
      <c r="E630" s="101"/>
      <c r="F630" s="101"/>
      <c r="G630" s="101"/>
      <c r="H630" s="101"/>
      <c r="I630" s="101"/>
      <c r="J630" s="101"/>
      <c r="L630" s="124"/>
    </row>
    <row r="631" spans="1:12" customFormat="1">
      <c r="A631" s="101"/>
      <c r="B631" s="101"/>
      <c r="C631" s="101"/>
      <c r="D631" s="101"/>
      <c r="E631" s="101"/>
      <c r="F631" s="101"/>
      <c r="G631" s="101"/>
      <c r="H631" s="101"/>
      <c r="I631" s="101"/>
      <c r="J631" s="101"/>
      <c r="L631" s="124"/>
    </row>
    <row r="632" spans="1:12" customFormat="1">
      <c r="A632" s="101"/>
      <c r="B632" s="101"/>
      <c r="C632" s="101"/>
      <c r="D632" s="101"/>
      <c r="E632" s="101"/>
      <c r="F632" s="101"/>
      <c r="G632" s="101"/>
      <c r="H632" s="101"/>
      <c r="I632" s="101"/>
      <c r="J632" s="101"/>
      <c r="L632" s="124"/>
    </row>
    <row r="633" spans="1:12" customFormat="1">
      <c r="A633" s="101"/>
      <c r="B633" s="101"/>
      <c r="C633" s="101"/>
      <c r="D633" s="101"/>
      <c r="E633" s="101"/>
      <c r="F633" s="101"/>
      <c r="G633" s="101"/>
      <c r="H633" s="101"/>
      <c r="I633" s="101"/>
      <c r="J633" s="101"/>
      <c r="L633" s="124"/>
    </row>
    <row r="634" spans="1:12" customFormat="1">
      <c r="A634" s="101"/>
      <c r="B634" s="101"/>
      <c r="C634" s="101"/>
      <c r="D634" s="101"/>
      <c r="E634" s="101"/>
      <c r="F634" s="101"/>
      <c r="G634" s="101"/>
      <c r="H634" s="101"/>
      <c r="I634" s="101"/>
      <c r="J634" s="101"/>
      <c r="L634" s="124"/>
    </row>
    <row r="635" spans="1:12" customFormat="1">
      <c r="A635" s="101"/>
      <c r="B635" s="101"/>
      <c r="C635" s="101"/>
      <c r="D635" s="101"/>
      <c r="E635" s="101"/>
      <c r="F635" s="101"/>
      <c r="G635" s="101"/>
      <c r="H635" s="101"/>
      <c r="I635" s="101"/>
      <c r="J635" s="101"/>
      <c r="L635" s="124"/>
    </row>
    <row r="636" spans="1:12" customFormat="1">
      <c r="A636" s="101"/>
      <c r="B636" s="101"/>
      <c r="C636" s="101"/>
      <c r="D636" s="101"/>
      <c r="E636" s="101"/>
      <c r="F636" s="101"/>
      <c r="G636" s="101"/>
      <c r="H636" s="101"/>
      <c r="I636" s="101"/>
      <c r="J636" s="101"/>
      <c r="L636" s="124"/>
    </row>
    <row r="637" spans="1:12" customFormat="1">
      <c r="A637" s="101"/>
      <c r="B637" s="101"/>
      <c r="C637" s="101"/>
      <c r="D637" s="101"/>
      <c r="E637" s="101"/>
      <c r="F637" s="101"/>
      <c r="G637" s="101"/>
      <c r="H637" s="101"/>
      <c r="I637" s="101"/>
      <c r="J637" s="101"/>
      <c r="L637" s="124"/>
    </row>
    <row r="638" spans="1:12" customFormat="1">
      <c r="A638" s="101"/>
      <c r="B638" s="101"/>
      <c r="C638" s="101"/>
      <c r="D638" s="101"/>
      <c r="E638" s="101"/>
      <c r="F638" s="101"/>
      <c r="G638" s="101"/>
      <c r="H638" s="101"/>
      <c r="I638" s="101"/>
      <c r="J638" s="101"/>
      <c r="L638" s="124"/>
    </row>
    <row r="639" spans="1:12" customFormat="1">
      <c r="A639" s="101"/>
      <c r="B639" s="101"/>
      <c r="C639" s="101"/>
      <c r="D639" s="101"/>
      <c r="E639" s="101"/>
      <c r="F639" s="101"/>
      <c r="G639" s="101"/>
      <c r="H639" s="101"/>
      <c r="I639" s="101"/>
      <c r="J639" s="101"/>
      <c r="L639" s="124"/>
    </row>
    <row r="640" spans="1:12" customFormat="1">
      <c r="A640" s="101"/>
      <c r="B640" s="101"/>
      <c r="C640" s="101"/>
      <c r="D640" s="101"/>
      <c r="E640" s="101"/>
      <c r="F640" s="101"/>
      <c r="G640" s="101"/>
      <c r="H640" s="101"/>
      <c r="I640" s="101"/>
      <c r="J640" s="101"/>
      <c r="L640" s="124"/>
    </row>
    <row r="641" spans="1:12" customFormat="1">
      <c r="A641" s="101"/>
      <c r="B641" s="101"/>
      <c r="C641" s="101"/>
      <c r="D641" s="101"/>
      <c r="E641" s="101"/>
      <c r="F641" s="101"/>
      <c r="G641" s="101"/>
      <c r="H641" s="101"/>
      <c r="I641" s="101"/>
      <c r="J641" s="101"/>
      <c r="L641" s="124"/>
    </row>
    <row r="642" spans="1:12" customFormat="1">
      <c r="A642" s="101"/>
      <c r="B642" s="101"/>
      <c r="C642" s="101"/>
      <c r="D642" s="101"/>
      <c r="E642" s="101"/>
      <c r="F642" s="101"/>
      <c r="G642" s="101"/>
      <c r="H642" s="101"/>
      <c r="I642" s="101"/>
      <c r="J642" s="101"/>
      <c r="L642" s="124"/>
    </row>
    <row r="643" spans="1:12" customFormat="1">
      <c r="A643" s="101"/>
      <c r="B643" s="101"/>
      <c r="C643" s="101"/>
      <c r="D643" s="101"/>
      <c r="E643" s="101"/>
      <c r="F643" s="101"/>
      <c r="G643" s="101"/>
      <c r="H643" s="101"/>
      <c r="I643" s="101"/>
      <c r="J643" s="101"/>
      <c r="L643" s="124"/>
    </row>
    <row r="644" spans="1:12" customFormat="1">
      <c r="A644" s="101"/>
      <c r="B644" s="101"/>
      <c r="C644" s="101"/>
      <c r="D644" s="101"/>
      <c r="E644" s="101"/>
      <c r="F644" s="101"/>
      <c r="G644" s="101"/>
      <c r="H644" s="101"/>
      <c r="I644" s="101"/>
      <c r="J644" s="101"/>
      <c r="L644" s="124"/>
    </row>
    <row r="645" spans="1:12" customFormat="1">
      <c r="A645" s="101"/>
      <c r="B645" s="101"/>
      <c r="C645" s="101"/>
      <c r="D645" s="101"/>
      <c r="E645" s="101"/>
      <c r="F645" s="101"/>
      <c r="G645" s="101"/>
      <c r="H645" s="101"/>
      <c r="I645" s="101"/>
      <c r="J645" s="101"/>
      <c r="L645" s="124"/>
    </row>
    <row r="646" spans="1:12" customFormat="1">
      <c r="A646" s="101"/>
      <c r="B646" s="101"/>
      <c r="C646" s="101"/>
      <c r="D646" s="101"/>
      <c r="E646" s="101"/>
      <c r="F646" s="101"/>
      <c r="G646" s="101"/>
      <c r="H646" s="101"/>
      <c r="I646" s="101"/>
      <c r="J646" s="101"/>
      <c r="L646" s="124"/>
    </row>
    <row r="647" spans="1:12" customFormat="1">
      <c r="A647" s="101"/>
      <c r="B647" s="101"/>
      <c r="C647" s="101"/>
      <c r="D647" s="101"/>
      <c r="E647" s="101"/>
      <c r="F647" s="101"/>
      <c r="G647" s="101"/>
      <c r="H647" s="101"/>
      <c r="I647" s="101"/>
      <c r="J647" s="101"/>
      <c r="L647" s="124"/>
    </row>
    <row r="648" spans="1:12" customFormat="1">
      <c r="A648" s="101"/>
      <c r="B648" s="101"/>
      <c r="C648" s="101"/>
      <c r="D648" s="101"/>
      <c r="E648" s="101"/>
      <c r="F648" s="101"/>
      <c r="G648" s="101"/>
      <c r="H648" s="101"/>
      <c r="I648" s="101"/>
      <c r="J648" s="101"/>
      <c r="L648" s="124"/>
    </row>
    <row r="649" spans="1:12" customFormat="1">
      <c r="A649" s="101"/>
      <c r="B649" s="101"/>
      <c r="C649" s="101"/>
      <c r="D649" s="101"/>
      <c r="E649" s="101"/>
      <c r="F649" s="101"/>
      <c r="G649" s="101"/>
      <c r="H649" s="101"/>
      <c r="I649" s="101"/>
      <c r="J649" s="101"/>
      <c r="L649" s="124"/>
    </row>
    <row r="650" spans="1:12" customFormat="1">
      <c r="A650" s="101"/>
      <c r="B650" s="101"/>
      <c r="C650" s="101"/>
      <c r="D650" s="101"/>
      <c r="E650" s="101"/>
      <c r="F650" s="101"/>
      <c r="G650" s="101"/>
      <c r="H650" s="101"/>
      <c r="I650" s="101"/>
      <c r="J650" s="101"/>
      <c r="L650" s="124"/>
    </row>
    <row r="651" spans="1:12" customFormat="1">
      <c r="A651" s="101"/>
      <c r="B651" s="101"/>
      <c r="C651" s="101"/>
      <c r="D651" s="101"/>
      <c r="E651" s="101"/>
      <c r="F651" s="101"/>
      <c r="G651" s="101"/>
      <c r="H651" s="101"/>
      <c r="I651" s="101"/>
      <c r="J651" s="101"/>
      <c r="L651" s="124"/>
    </row>
    <row r="652" spans="1:12" customFormat="1">
      <c r="A652" s="101"/>
      <c r="B652" s="101"/>
      <c r="C652" s="101"/>
      <c r="D652" s="101"/>
      <c r="E652" s="101"/>
      <c r="F652" s="101"/>
      <c r="G652" s="101"/>
      <c r="H652" s="101"/>
      <c r="I652" s="101"/>
      <c r="J652" s="101"/>
      <c r="L652" s="124"/>
    </row>
    <row r="653" spans="1:12" customFormat="1">
      <c r="A653" s="101"/>
      <c r="B653" s="101"/>
      <c r="C653" s="101"/>
      <c r="D653" s="101"/>
      <c r="E653" s="101"/>
      <c r="F653" s="101"/>
      <c r="G653" s="101"/>
      <c r="H653" s="101"/>
      <c r="I653" s="101"/>
      <c r="J653" s="101"/>
      <c r="L653" s="124"/>
    </row>
    <row r="654" spans="1:12" customFormat="1">
      <c r="A654" s="101"/>
      <c r="B654" s="101"/>
      <c r="C654" s="101"/>
      <c r="D654" s="101"/>
      <c r="E654" s="101"/>
      <c r="F654" s="101"/>
      <c r="G654" s="101"/>
      <c r="H654" s="101"/>
      <c r="I654" s="101"/>
      <c r="J654" s="101"/>
      <c r="L654" s="124"/>
    </row>
    <row r="655" spans="1:12" customFormat="1">
      <c r="A655" s="101"/>
      <c r="B655" s="101"/>
      <c r="C655" s="101"/>
      <c r="D655" s="101"/>
      <c r="E655" s="101"/>
      <c r="F655" s="101"/>
      <c r="G655" s="101"/>
      <c r="H655" s="101"/>
      <c r="I655" s="101"/>
      <c r="J655" s="101"/>
      <c r="L655" s="124"/>
    </row>
    <row r="656" spans="1:12" customFormat="1">
      <c r="A656" s="101"/>
      <c r="B656" s="101"/>
      <c r="C656" s="101"/>
      <c r="D656" s="101"/>
      <c r="E656" s="101"/>
      <c r="F656" s="101"/>
      <c r="G656" s="101"/>
      <c r="H656" s="101"/>
      <c r="I656" s="101"/>
      <c r="J656" s="101"/>
      <c r="L656" s="124"/>
    </row>
    <row r="657" spans="1:12" customFormat="1">
      <c r="A657" s="101"/>
      <c r="B657" s="101"/>
      <c r="C657" s="101"/>
      <c r="D657" s="101"/>
      <c r="E657" s="101"/>
      <c r="F657" s="101"/>
      <c r="G657" s="101"/>
      <c r="H657" s="101"/>
      <c r="I657" s="101"/>
      <c r="J657" s="101"/>
      <c r="L657" s="124"/>
    </row>
    <row r="658" spans="1:12" customFormat="1">
      <c r="A658" s="101"/>
      <c r="B658" s="101"/>
      <c r="C658" s="101"/>
      <c r="D658" s="101"/>
      <c r="E658" s="101"/>
      <c r="F658" s="101"/>
      <c r="G658" s="101"/>
      <c r="H658" s="101"/>
      <c r="I658" s="101"/>
      <c r="J658" s="101"/>
      <c r="L658" s="124"/>
    </row>
    <row r="659" spans="1:12" customFormat="1">
      <c r="A659" s="101"/>
      <c r="B659" s="101"/>
      <c r="C659" s="101"/>
      <c r="D659" s="101"/>
      <c r="E659" s="101"/>
      <c r="F659" s="101"/>
      <c r="G659" s="101"/>
      <c r="H659" s="101"/>
      <c r="I659" s="101"/>
      <c r="J659" s="101"/>
      <c r="L659" s="124"/>
    </row>
    <row r="660" spans="1:12" customFormat="1">
      <c r="A660" s="101"/>
      <c r="B660" s="101"/>
      <c r="C660" s="101"/>
      <c r="D660" s="101"/>
      <c r="E660" s="101"/>
      <c r="F660" s="101"/>
      <c r="G660" s="101"/>
      <c r="H660" s="101"/>
      <c r="I660" s="101"/>
      <c r="J660" s="101"/>
      <c r="L660" s="124"/>
    </row>
    <row r="661" spans="1:12" customFormat="1">
      <c r="A661" s="101"/>
      <c r="B661" s="101"/>
      <c r="C661" s="101"/>
      <c r="D661" s="101"/>
      <c r="E661" s="101"/>
      <c r="F661" s="101"/>
      <c r="G661" s="101"/>
      <c r="H661" s="101"/>
      <c r="I661" s="101"/>
      <c r="J661" s="101"/>
      <c r="L661" s="124"/>
    </row>
    <row r="662" spans="1:12" customFormat="1">
      <c r="A662" s="101"/>
      <c r="B662" s="101"/>
      <c r="C662" s="101"/>
      <c r="D662" s="101"/>
      <c r="E662" s="101"/>
      <c r="F662" s="101"/>
      <c r="G662" s="101"/>
      <c r="H662" s="101"/>
      <c r="I662" s="101"/>
      <c r="J662" s="101"/>
      <c r="L662" s="124"/>
    </row>
    <row r="663" spans="1:12" customFormat="1">
      <c r="A663" s="101"/>
      <c r="B663" s="101"/>
      <c r="C663" s="101"/>
      <c r="D663" s="101"/>
      <c r="E663" s="101"/>
      <c r="F663" s="101"/>
      <c r="G663" s="101"/>
      <c r="H663" s="101"/>
      <c r="I663" s="101"/>
      <c r="J663" s="101"/>
      <c r="L663" s="124"/>
    </row>
    <row r="664" spans="1:12" customFormat="1">
      <c r="A664" s="101"/>
      <c r="B664" s="101"/>
      <c r="C664" s="101"/>
      <c r="D664" s="101"/>
      <c r="E664" s="101"/>
      <c r="F664" s="101"/>
      <c r="G664" s="101"/>
      <c r="H664" s="101"/>
      <c r="I664" s="101"/>
      <c r="J664" s="101"/>
      <c r="L664" s="124"/>
    </row>
    <row r="665" spans="1:12" customFormat="1">
      <c r="A665" s="101"/>
      <c r="B665" s="101"/>
      <c r="C665" s="101"/>
      <c r="D665" s="101"/>
      <c r="E665" s="101"/>
      <c r="F665" s="101"/>
      <c r="G665" s="101"/>
      <c r="H665" s="101"/>
      <c r="I665" s="101"/>
      <c r="J665" s="101"/>
      <c r="L665" s="124"/>
    </row>
    <row r="666" spans="1:12" customFormat="1">
      <c r="A666" s="101"/>
      <c r="B666" s="101"/>
      <c r="C666" s="101"/>
      <c r="D666" s="101"/>
      <c r="E666" s="101"/>
      <c r="F666" s="101"/>
      <c r="G666" s="101"/>
      <c r="H666" s="101"/>
      <c r="I666" s="101"/>
      <c r="J666" s="101"/>
      <c r="L666" s="124"/>
    </row>
    <row r="667" spans="1:12" customFormat="1">
      <c r="A667" s="101"/>
      <c r="B667" s="101"/>
      <c r="C667" s="101"/>
      <c r="D667" s="101"/>
      <c r="E667" s="101"/>
      <c r="F667" s="101"/>
      <c r="G667" s="101"/>
      <c r="H667" s="101"/>
      <c r="I667" s="101"/>
      <c r="J667" s="101"/>
      <c r="L667" s="124"/>
    </row>
    <row r="668" spans="1:12" customFormat="1">
      <c r="A668" s="101"/>
      <c r="B668" s="101"/>
      <c r="C668" s="101"/>
      <c r="D668" s="101"/>
      <c r="E668" s="101"/>
      <c r="F668" s="101"/>
      <c r="G668" s="101"/>
      <c r="H668" s="101"/>
      <c r="I668" s="101"/>
      <c r="J668" s="101"/>
      <c r="L668" s="124"/>
    </row>
    <row r="669" spans="1:12" customFormat="1">
      <c r="A669" s="101"/>
      <c r="B669" s="101"/>
      <c r="C669" s="101"/>
      <c r="D669" s="101"/>
      <c r="E669" s="101"/>
      <c r="F669" s="101"/>
      <c r="G669" s="101"/>
      <c r="H669" s="101"/>
      <c r="I669" s="101"/>
      <c r="J669" s="101"/>
      <c r="L669" s="124"/>
    </row>
    <row r="670" spans="1:12" customFormat="1">
      <c r="A670" s="101"/>
      <c r="B670" s="101"/>
      <c r="C670" s="101"/>
      <c r="D670" s="101"/>
      <c r="E670" s="101"/>
      <c r="F670" s="101"/>
      <c r="G670" s="101"/>
      <c r="H670" s="101"/>
      <c r="I670" s="101"/>
      <c r="J670" s="101"/>
      <c r="L670" s="124"/>
    </row>
    <row r="671" spans="1:12" customFormat="1">
      <c r="A671" s="101"/>
      <c r="B671" s="101"/>
      <c r="C671" s="101"/>
      <c r="D671" s="101"/>
      <c r="E671" s="101"/>
      <c r="F671" s="101"/>
      <c r="G671" s="101"/>
      <c r="H671" s="101"/>
      <c r="I671" s="101"/>
      <c r="J671" s="101"/>
      <c r="L671" s="124"/>
    </row>
    <row r="672" spans="1:12" customFormat="1">
      <c r="A672" s="101"/>
      <c r="B672" s="101"/>
      <c r="C672" s="101"/>
      <c r="D672" s="101"/>
      <c r="E672" s="101"/>
      <c r="F672" s="101"/>
      <c r="G672" s="101"/>
      <c r="H672" s="101"/>
      <c r="I672" s="101"/>
      <c r="J672" s="101"/>
      <c r="L672" s="124"/>
    </row>
    <row r="673" spans="1:12" customFormat="1">
      <c r="A673" s="101"/>
      <c r="B673" s="101"/>
      <c r="C673" s="101"/>
      <c r="D673" s="101"/>
      <c r="E673" s="101"/>
      <c r="F673" s="101"/>
      <c r="G673" s="101"/>
      <c r="H673" s="101"/>
      <c r="I673" s="101"/>
      <c r="J673" s="101"/>
      <c r="L673" s="124"/>
    </row>
    <row r="674" spans="1:12" customFormat="1">
      <c r="A674" s="101"/>
      <c r="B674" s="101"/>
      <c r="C674" s="101"/>
      <c r="D674" s="101"/>
      <c r="E674" s="101"/>
      <c r="F674" s="101"/>
      <c r="G674" s="101"/>
      <c r="H674" s="101"/>
      <c r="I674" s="101"/>
      <c r="J674" s="101"/>
      <c r="L674" s="124"/>
    </row>
    <row r="675" spans="1:12" customFormat="1">
      <c r="A675" s="101"/>
      <c r="B675" s="101"/>
      <c r="C675" s="101"/>
      <c r="D675" s="101"/>
      <c r="E675" s="101"/>
      <c r="F675" s="101"/>
      <c r="G675" s="101"/>
      <c r="H675" s="101"/>
      <c r="I675" s="101"/>
      <c r="J675" s="101"/>
      <c r="L675" s="124"/>
    </row>
    <row r="676" spans="1:12" customFormat="1">
      <c r="A676" s="101"/>
      <c r="B676" s="101"/>
      <c r="C676" s="101"/>
      <c r="D676" s="101"/>
      <c r="E676" s="101"/>
      <c r="F676" s="101"/>
      <c r="G676" s="101"/>
      <c r="H676" s="101"/>
      <c r="I676" s="101"/>
      <c r="J676" s="101"/>
      <c r="L676" s="124"/>
    </row>
    <row r="677" spans="1:12" customFormat="1">
      <c r="A677" s="101"/>
      <c r="B677" s="101"/>
      <c r="C677" s="101"/>
      <c r="D677" s="101"/>
      <c r="E677" s="101"/>
      <c r="F677" s="101"/>
      <c r="G677" s="101"/>
      <c r="H677" s="101"/>
      <c r="I677" s="101"/>
      <c r="J677" s="101"/>
      <c r="L677" s="124"/>
    </row>
    <row r="678" spans="1:12" customFormat="1">
      <c r="A678" s="101"/>
      <c r="B678" s="101"/>
      <c r="C678" s="101"/>
      <c r="D678" s="101"/>
      <c r="E678" s="101"/>
      <c r="F678" s="101"/>
      <c r="G678" s="101"/>
      <c r="H678" s="101"/>
      <c r="I678" s="101"/>
      <c r="J678" s="101"/>
      <c r="L678" s="124"/>
    </row>
    <row r="679" spans="1:12" customFormat="1">
      <c r="A679" s="101"/>
      <c r="B679" s="101"/>
      <c r="C679" s="101"/>
      <c r="D679" s="101"/>
      <c r="E679" s="101"/>
      <c r="F679" s="101"/>
      <c r="G679" s="101"/>
      <c r="H679" s="101"/>
      <c r="I679" s="101"/>
      <c r="J679" s="101"/>
      <c r="L679" s="124"/>
    </row>
    <row r="680" spans="1:12" customFormat="1">
      <c r="A680" s="101"/>
      <c r="B680" s="101"/>
      <c r="C680" s="101"/>
      <c r="D680" s="101"/>
      <c r="E680" s="101"/>
      <c r="F680" s="101"/>
      <c r="G680" s="101"/>
      <c r="H680" s="101"/>
      <c r="I680" s="101"/>
      <c r="J680" s="101"/>
      <c r="L680" s="124"/>
    </row>
    <row r="681" spans="1:12" customFormat="1">
      <c r="A681" s="101"/>
      <c r="B681" s="101"/>
      <c r="C681" s="101"/>
      <c r="D681" s="101"/>
      <c r="E681" s="101"/>
      <c r="F681" s="101"/>
      <c r="G681" s="101"/>
      <c r="H681" s="101"/>
      <c r="I681" s="101"/>
      <c r="J681" s="101"/>
      <c r="L681" s="124"/>
    </row>
    <row r="682" spans="1:12" customFormat="1">
      <c r="A682" s="101"/>
      <c r="B682" s="101"/>
      <c r="C682" s="101"/>
      <c r="D682" s="101"/>
      <c r="E682" s="101"/>
      <c r="F682" s="101"/>
      <c r="G682" s="101"/>
      <c r="H682" s="101"/>
      <c r="I682" s="101"/>
      <c r="J682" s="101"/>
      <c r="L682" s="124"/>
    </row>
    <row r="683" spans="1:12" customFormat="1">
      <c r="A683" s="101"/>
      <c r="B683" s="101"/>
      <c r="C683" s="101"/>
      <c r="D683" s="101"/>
      <c r="E683" s="101"/>
      <c r="F683" s="101"/>
      <c r="G683" s="101"/>
      <c r="H683" s="101"/>
      <c r="I683" s="101"/>
      <c r="J683" s="101"/>
      <c r="L683" s="124"/>
    </row>
    <row r="684" spans="1:12" customFormat="1">
      <c r="A684" s="101"/>
      <c r="B684" s="101"/>
      <c r="C684" s="101"/>
      <c r="D684" s="101"/>
      <c r="E684" s="101"/>
      <c r="F684" s="101"/>
      <c r="G684" s="101"/>
      <c r="H684" s="101"/>
      <c r="I684" s="101"/>
      <c r="J684" s="101"/>
      <c r="L684" s="124"/>
    </row>
    <row r="685" spans="1:12" customFormat="1">
      <c r="A685" s="101"/>
      <c r="B685" s="101"/>
      <c r="C685" s="101"/>
      <c r="D685" s="101"/>
      <c r="E685" s="101"/>
      <c r="F685" s="101"/>
      <c r="G685" s="101"/>
      <c r="H685" s="101"/>
      <c r="I685" s="101"/>
      <c r="J685" s="101"/>
      <c r="L685" s="124"/>
    </row>
    <row r="686" spans="1:12" customFormat="1">
      <c r="A686" s="101"/>
      <c r="B686" s="101"/>
      <c r="C686" s="101"/>
      <c r="D686" s="101"/>
      <c r="E686" s="101"/>
      <c r="F686" s="101"/>
      <c r="G686" s="101"/>
      <c r="H686" s="101"/>
      <c r="I686" s="101"/>
      <c r="J686" s="101"/>
      <c r="L686" s="124"/>
    </row>
    <row r="687" spans="1:12" customFormat="1">
      <c r="A687" s="101"/>
      <c r="B687" s="101"/>
      <c r="C687" s="101"/>
      <c r="D687" s="101"/>
      <c r="E687" s="101"/>
      <c r="F687" s="101"/>
      <c r="G687" s="101"/>
      <c r="H687" s="101"/>
      <c r="I687" s="101"/>
      <c r="J687" s="101"/>
      <c r="L687" s="124"/>
    </row>
    <row r="688" spans="1:12" customFormat="1">
      <c r="A688" s="101"/>
      <c r="B688" s="101"/>
      <c r="C688" s="101"/>
      <c r="D688" s="101"/>
      <c r="E688" s="101"/>
      <c r="F688" s="101"/>
      <c r="G688" s="101"/>
      <c r="H688" s="101"/>
      <c r="I688" s="101"/>
      <c r="J688" s="101"/>
      <c r="L688" s="124"/>
    </row>
    <row r="689" spans="1:12" customFormat="1">
      <c r="A689" s="101"/>
      <c r="B689" s="101"/>
      <c r="C689" s="101"/>
      <c r="D689" s="101"/>
      <c r="E689" s="101"/>
      <c r="F689" s="101"/>
      <c r="G689" s="101"/>
      <c r="H689" s="101"/>
      <c r="I689" s="101"/>
      <c r="J689" s="101"/>
      <c r="L689" s="124"/>
    </row>
    <row r="690" spans="1:12" customFormat="1">
      <c r="A690" s="101"/>
      <c r="B690" s="101"/>
      <c r="C690" s="101"/>
      <c r="D690" s="101"/>
      <c r="E690" s="101"/>
      <c r="F690" s="101"/>
      <c r="G690" s="101"/>
      <c r="H690" s="101"/>
      <c r="I690" s="101"/>
      <c r="J690" s="101"/>
      <c r="L690" s="124"/>
    </row>
    <row r="691" spans="1:12" customFormat="1">
      <c r="A691" s="101"/>
      <c r="B691" s="101"/>
      <c r="C691" s="101"/>
      <c r="D691" s="101"/>
      <c r="E691" s="101"/>
      <c r="F691" s="101"/>
      <c r="G691" s="101"/>
      <c r="H691" s="101"/>
      <c r="I691" s="101"/>
      <c r="J691" s="101"/>
      <c r="L691" s="124"/>
    </row>
    <row r="692" spans="1:12" customFormat="1">
      <c r="A692" s="101"/>
      <c r="B692" s="101"/>
      <c r="C692" s="101"/>
      <c r="D692" s="101"/>
      <c r="E692" s="101"/>
      <c r="F692" s="101"/>
      <c r="G692" s="101"/>
      <c r="H692" s="101"/>
      <c r="I692" s="101"/>
      <c r="J692" s="101"/>
      <c r="L692" s="124"/>
    </row>
    <row r="693" spans="1:12" customFormat="1">
      <c r="A693" s="101"/>
      <c r="B693" s="101"/>
      <c r="C693" s="101"/>
      <c r="D693" s="101"/>
      <c r="E693" s="101"/>
      <c r="F693" s="101"/>
      <c r="G693" s="101"/>
      <c r="H693" s="101"/>
      <c r="I693" s="101"/>
      <c r="J693" s="101"/>
      <c r="L693" s="124"/>
    </row>
    <row r="694" spans="1:12" customFormat="1">
      <c r="A694" s="101"/>
      <c r="B694" s="101"/>
      <c r="C694" s="101"/>
      <c r="D694" s="101"/>
      <c r="E694" s="101"/>
      <c r="F694" s="101"/>
      <c r="G694" s="101"/>
      <c r="H694" s="101"/>
      <c r="I694" s="101"/>
      <c r="J694" s="101"/>
      <c r="L694" s="124"/>
    </row>
    <row r="695" spans="1:12" customFormat="1">
      <c r="A695" s="101"/>
      <c r="B695" s="101"/>
      <c r="C695" s="101"/>
      <c r="D695" s="101"/>
      <c r="E695" s="101"/>
      <c r="F695" s="101"/>
      <c r="G695" s="101"/>
      <c r="H695" s="101"/>
      <c r="I695" s="101"/>
      <c r="J695" s="101"/>
      <c r="L695" s="124"/>
    </row>
    <row r="696" spans="1:12" customFormat="1">
      <c r="A696" s="101"/>
      <c r="B696" s="101"/>
      <c r="C696" s="101"/>
      <c r="D696" s="101"/>
      <c r="E696" s="101"/>
      <c r="F696" s="101"/>
      <c r="G696" s="101"/>
      <c r="H696" s="101"/>
      <c r="I696" s="101"/>
      <c r="J696" s="101"/>
      <c r="L696" s="124"/>
    </row>
    <row r="697" spans="1:12" customFormat="1">
      <c r="A697" s="101"/>
      <c r="B697" s="101"/>
      <c r="C697" s="101"/>
      <c r="D697" s="101"/>
      <c r="E697" s="101"/>
      <c r="F697" s="101"/>
      <c r="G697" s="101"/>
      <c r="H697" s="101"/>
      <c r="I697" s="101"/>
      <c r="J697" s="101"/>
      <c r="L697" s="124"/>
    </row>
    <row r="698" spans="1:12" customFormat="1">
      <c r="A698" s="101"/>
      <c r="B698" s="101"/>
      <c r="C698" s="101"/>
      <c r="D698" s="101"/>
      <c r="E698" s="101"/>
      <c r="F698" s="101"/>
      <c r="G698" s="101"/>
      <c r="H698" s="101"/>
      <c r="I698" s="101"/>
      <c r="J698" s="101"/>
      <c r="L698" s="124"/>
    </row>
    <row r="699" spans="1:12" customFormat="1">
      <c r="A699" s="101"/>
      <c r="B699" s="101"/>
      <c r="C699" s="101"/>
      <c r="D699" s="101"/>
      <c r="E699" s="101"/>
      <c r="F699" s="101"/>
      <c r="G699" s="101"/>
      <c r="H699" s="101"/>
      <c r="I699" s="101"/>
      <c r="J699" s="101"/>
      <c r="L699" s="124"/>
    </row>
    <row r="700" spans="1:12" customFormat="1">
      <c r="A700" s="101"/>
      <c r="B700" s="101"/>
      <c r="C700" s="101"/>
      <c r="D700" s="101"/>
      <c r="E700" s="101"/>
      <c r="F700" s="101"/>
      <c r="G700" s="101"/>
      <c r="H700" s="101"/>
      <c r="I700" s="101"/>
      <c r="J700" s="101"/>
      <c r="L700" s="124"/>
    </row>
    <row r="701" spans="1:12" customFormat="1">
      <c r="A701" s="101"/>
      <c r="B701" s="101"/>
      <c r="C701" s="101"/>
      <c r="D701" s="101"/>
      <c r="E701" s="101"/>
      <c r="F701" s="101"/>
      <c r="G701" s="101"/>
      <c r="H701" s="101"/>
      <c r="I701" s="101"/>
      <c r="J701" s="101"/>
      <c r="L701" s="124"/>
    </row>
    <row r="702" spans="1:12" customFormat="1">
      <c r="A702" s="101"/>
      <c r="B702" s="101"/>
      <c r="C702" s="101"/>
      <c r="D702" s="101"/>
      <c r="E702" s="101"/>
      <c r="F702" s="101"/>
      <c r="G702" s="101"/>
      <c r="H702" s="101"/>
      <c r="I702" s="101"/>
      <c r="J702" s="101"/>
      <c r="L702" s="124"/>
    </row>
    <row r="703" spans="1:12" customFormat="1">
      <c r="A703" s="101"/>
      <c r="B703" s="101"/>
      <c r="C703" s="101"/>
      <c r="D703" s="101"/>
      <c r="E703" s="101"/>
      <c r="F703" s="101"/>
      <c r="G703" s="101"/>
      <c r="H703" s="101"/>
      <c r="I703" s="101"/>
      <c r="J703" s="101"/>
      <c r="L703" s="124"/>
    </row>
    <row r="704" spans="1:12" customFormat="1">
      <c r="A704" s="101"/>
      <c r="B704" s="101"/>
      <c r="C704" s="101"/>
      <c r="D704" s="101"/>
      <c r="E704" s="101"/>
      <c r="F704" s="101"/>
      <c r="G704" s="101"/>
      <c r="H704" s="101"/>
      <c r="I704" s="101"/>
      <c r="J704" s="101"/>
      <c r="L704" s="124"/>
    </row>
    <row r="705" spans="1:12" customFormat="1">
      <c r="A705" s="101"/>
      <c r="B705" s="101"/>
      <c r="C705" s="101"/>
      <c r="D705" s="101"/>
      <c r="E705" s="101"/>
      <c r="F705" s="101"/>
      <c r="G705" s="101"/>
      <c r="H705" s="101"/>
      <c r="I705" s="101"/>
      <c r="J705" s="101"/>
      <c r="L705" s="124"/>
    </row>
    <row r="706" spans="1:12" customFormat="1">
      <c r="A706" s="101"/>
      <c r="B706" s="101"/>
      <c r="C706" s="101"/>
      <c r="D706" s="101"/>
      <c r="E706" s="101"/>
      <c r="F706" s="101"/>
      <c r="G706" s="101"/>
      <c r="H706" s="101"/>
      <c r="I706" s="101"/>
      <c r="J706" s="101"/>
      <c r="L706" s="124"/>
    </row>
    <row r="707" spans="1:12" customFormat="1">
      <c r="A707" s="101"/>
      <c r="B707" s="101"/>
      <c r="C707" s="101"/>
      <c r="D707" s="101"/>
      <c r="E707" s="101"/>
      <c r="F707" s="101"/>
      <c r="G707" s="101"/>
      <c r="H707" s="101"/>
      <c r="I707" s="101"/>
      <c r="J707" s="101"/>
      <c r="L707" s="124"/>
    </row>
    <row r="708" spans="1:12" customFormat="1">
      <c r="A708" s="101"/>
      <c r="B708" s="101"/>
      <c r="C708" s="101"/>
      <c r="D708" s="101"/>
      <c r="E708" s="101"/>
      <c r="F708" s="101"/>
      <c r="G708" s="101"/>
      <c r="H708" s="101"/>
      <c r="I708" s="101"/>
      <c r="J708" s="101"/>
      <c r="L708" s="124"/>
    </row>
    <row r="709" spans="1:12" customFormat="1">
      <c r="A709" s="101"/>
      <c r="B709" s="101"/>
      <c r="C709" s="101"/>
      <c r="D709" s="101"/>
      <c r="E709" s="101"/>
      <c r="F709" s="101"/>
      <c r="G709" s="101"/>
      <c r="H709" s="101"/>
      <c r="I709" s="101"/>
      <c r="J709" s="101"/>
      <c r="L709" s="124"/>
    </row>
    <row r="710" spans="1:12" customFormat="1">
      <c r="A710" s="101"/>
      <c r="B710" s="101"/>
      <c r="C710" s="101"/>
      <c r="D710" s="101"/>
      <c r="E710" s="101"/>
      <c r="F710" s="101"/>
      <c r="G710" s="101"/>
      <c r="H710" s="101"/>
      <c r="I710" s="101"/>
      <c r="J710" s="101"/>
      <c r="L710" s="124"/>
    </row>
    <row r="711" spans="1:12" customFormat="1">
      <c r="A711" s="101"/>
      <c r="B711" s="101"/>
      <c r="C711" s="101"/>
      <c r="D711" s="101"/>
      <c r="E711" s="101"/>
      <c r="F711" s="101"/>
      <c r="G711" s="101"/>
      <c r="H711" s="101"/>
      <c r="I711" s="101"/>
      <c r="J711" s="101"/>
      <c r="L711" s="124"/>
    </row>
    <row r="712" spans="1:12" customFormat="1">
      <c r="A712" s="101"/>
      <c r="B712" s="101"/>
      <c r="C712" s="101"/>
      <c r="D712" s="101"/>
      <c r="E712" s="101"/>
      <c r="F712" s="101"/>
      <c r="G712" s="101"/>
      <c r="H712" s="101"/>
      <c r="I712" s="101"/>
      <c r="J712" s="101"/>
      <c r="L712" s="124"/>
    </row>
    <row r="713" spans="1:12" customFormat="1">
      <c r="A713" s="101"/>
      <c r="B713" s="101"/>
      <c r="C713" s="101"/>
      <c r="D713" s="101"/>
      <c r="E713" s="101"/>
      <c r="F713" s="101"/>
      <c r="G713" s="101"/>
      <c r="H713" s="101"/>
      <c r="I713" s="101"/>
      <c r="J713" s="101"/>
      <c r="L713" s="124"/>
    </row>
    <row r="714" spans="1:12" customFormat="1">
      <c r="A714" s="101"/>
      <c r="B714" s="101"/>
      <c r="C714" s="101"/>
      <c r="D714" s="101"/>
      <c r="E714" s="101"/>
      <c r="F714" s="101"/>
      <c r="G714" s="101"/>
      <c r="H714" s="101"/>
      <c r="I714" s="101"/>
      <c r="J714" s="101"/>
      <c r="L714" s="124"/>
    </row>
    <row r="715" spans="1:12" customFormat="1">
      <c r="A715" s="101"/>
      <c r="B715" s="101"/>
      <c r="C715" s="101"/>
      <c r="D715" s="101"/>
      <c r="E715" s="101"/>
      <c r="F715" s="101"/>
      <c r="G715" s="101"/>
      <c r="H715" s="101"/>
      <c r="I715" s="101"/>
      <c r="J715" s="101"/>
      <c r="L715" s="124"/>
    </row>
    <row r="716" spans="1:12" customFormat="1">
      <c r="A716" s="101"/>
      <c r="B716" s="101"/>
      <c r="C716" s="101"/>
      <c r="D716" s="101"/>
      <c r="E716" s="101"/>
      <c r="F716" s="101"/>
      <c r="G716" s="101"/>
      <c r="H716" s="101"/>
      <c r="I716" s="101"/>
      <c r="J716" s="101"/>
      <c r="L716" s="124"/>
    </row>
    <row r="717" spans="1:12" customFormat="1">
      <c r="A717" s="101"/>
      <c r="B717" s="101"/>
      <c r="C717" s="101"/>
      <c r="D717" s="101"/>
      <c r="E717" s="101"/>
      <c r="F717" s="101"/>
      <c r="G717" s="101"/>
      <c r="H717" s="101"/>
      <c r="I717" s="101"/>
      <c r="J717" s="101"/>
      <c r="L717" s="124"/>
    </row>
    <row r="718" spans="1:12" customFormat="1">
      <c r="A718" s="101"/>
      <c r="B718" s="101"/>
      <c r="C718" s="101"/>
      <c r="D718" s="101"/>
      <c r="E718" s="101"/>
      <c r="F718" s="101"/>
      <c r="G718" s="101"/>
      <c r="H718" s="101"/>
      <c r="I718" s="101"/>
      <c r="J718" s="101"/>
      <c r="L718" s="124"/>
    </row>
    <row r="719" spans="1:12" customFormat="1">
      <c r="A719" s="101"/>
      <c r="B719" s="101"/>
      <c r="C719" s="101"/>
      <c r="D719" s="101"/>
      <c r="E719" s="101"/>
      <c r="F719" s="101"/>
      <c r="G719" s="101"/>
      <c r="H719" s="101"/>
      <c r="I719" s="101"/>
      <c r="J719" s="101"/>
      <c r="L719" s="124"/>
    </row>
    <row r="720" spans="1:12" customFormat="1">
      <c r="A720" s="101"/>
      <c r="B720" s="101"/>
      <c r="C720" s="101"/>
      <c r="D720" s="101"/>
      <c r="E720" s="101"/>
      <c r="F720" s="101"/>
      <c r="G720" s="101"/>
      <c r="H720" s="101"/>
      <c r="I720" s="101"/>
      <c r="J720" s="101"/>
      <c r="L720" s="124"/>
    </row>
    <row r="721" spans="1:12" customFormat="1">
      <c r="A721" s="101"/>
      <c r="B721" s="101"/>
      <c r="C721" s="101"/>
      <c r="D721" s="101"/>
      <c r="E721" s="101"/>
      <c r="F721" s="101"/>
      <c r="G721" s="101"/>
      <c r="H721" s="101"/>
      <c r="I721" s="101"/>
      <c r="J721" s="101"/>
      <c r="L721" s="124"/>
    </row>
    <row r="722" spans="1:12" customFormat="1">
      <c r="A722" s="101"/>
      <c r="B722" s="101"/>
      <c r="C722" s="101"/>
      <c r="D722" s="101"/>
      <c r="E722" s="101"/>
      <c r="F722" s="101"/>
      <c r="G722" s="101"/>
      <c r="H722" s="101"/>
      <c r="I722" s="101"/>
      <c r="J722" s="101"/>
      <c r="L722" s="124"/>
    </row>
    <row r="723" spans="1:12" customFormat="1">
      <c r="A723" s="101"/>
      <c r="B723" s="101"/>
      <c r="C723" s="101"/>
      <c r="D723" s="101"/>
      <c r="E723" s="101"/>
      <c r="F723" s="101"/>
      <c r="G723" s="101"/>
      <c r="H723" s="101"/>
      <c r="I723" s="101"/>
      <c r="J723" s="101"/>
      <c r="L723" s="124"/>
    </row>
    <row r="724" spans="1:12" customFormat="1">
      <c r="A724" s="101"/>
      <c r="B724" s="101"/>
      <c r="C724" s="101"/>
      <c r="D724" s="101"/>
      <c r="E724" s="101"/>
      <c r="F724" s="101"/>
      <c r="G724" s="101"/>
      <c r="H724" s="101"/>
      <c r="I724" s="101"/>
      <c r="J724" s="101"/>
      <c r="L724" s="124"/>
    </row>
    <row r="725" spans="1:12" customFormat="1">
      <c r="A725" s="101"/>
      <c r="B725" s="101"/>
      <c r="C725" s="101"/>
      <c r="D725" s="101"/>
      <c r="E725" s="101"/>
      <c r="F725" s="101"/>
      <c r="G725" s="101"/>
      <c r="H725" s="101"/>
      <c r="I725" s="101"/>
      <c r="J725" s="101"/>
      <c r="L725" s="124"/>
    </row>
    <row r="726" spans="1:12" customFormat="1">
      <c r="A726" s="101"/>
      <c r="B726" s="101"/>
      <c r="C726" s="101"/>
      <c r="D726" s="101"/>
      <c r="E726" s="101"/>
      <c r="F726" s="101"/>
      <c r="G726" s="101"/>
      <c r="H726" s="101"/>
      <c r="I726" s="101"/>
      <c r="J726" s="101"/>
      <c r="L726" s="124"/>
    </row>
    <row r="727" spans="1:12" customFormat="1">
      <c r="A727" s="101"/>
      <c r="B727" s="101"/>
      <c r="C727" s="101"/>
      <c r="D727" s="101"/>
      <c r="E727" s="101"/>
      <c r="F727" s="101"/>
      <c r="G727" s="101"/>
      <c r="H727" s="101"/>
      <c r="I727" s="101"/>
      <c r="J727" s="101"/>
      <c r="L727" s="124"/>
    </row>
    <row r="728" spans="1:12" customFormat="1">
      <c r="A728" s="101"/>
      <c r="B728" s="101"/>
      <c r="C728" s="101"/>
      <c r="D728" s="101"/>
      <c r="E728" s="101"/>
      <c r="F728" s="101"/>
      <c r="G728" s="101"/>
      <c r="H728" s="101"/>
      <c r="I728" s="101"/>
      <c r="J728" s="101"/>
      <c r="L728" s="124"/>
    </row>
    <row r="729" spans="1:12" customFormat="1">
      <c r="A729" s="101"/>
      <c r="B729" s="101"/>
      <c r="C729" s="101"/>
      <c r="D729" s="101"/>
      <c r="E729" s="101"/>
      <c r="F729" s="101"/>
      <c r="G729" s="101"/>
      <c r="H729" s="101"/>
      <c r="I729" s="101"/>
      <c r="J729" s="101"/>
      <c r="L729" s="124"/>
    </row>
    <row r="730" spans="1:12" customFormat="1">
      <c r="A730" s="101"/>
      <c r="B730" s="101"/>
      <c r="C730" s="101"/>
      <c r="D730" s="101"/>
      <c r="E730" s="101"/>
      <c r="F730" s="101"/>
      <c r="G730" s="101"/>
      <c r="H730" s="101"/>
      <c r="I730" s="101"/>
      <c r="J730" s="101"/>
      <c r="L730" s="124"/>
    </row>
    <row r="731" spans="1:12" customFormat="1">
      <c r="A731" s="101"/>
      <c r="B731" s="101"/>
      <c r="C731" s="101"/>
      <c r="D731" s="101"/>
      <c r="E731" s="101"/>
      <c r="F731" s="101"/>
      <c r="G731" s="101"/>
      <c r="H731" s="101"/>
      <c r="I731" s="101"/>
      <c r="J731" s="101"/>
      <c r="L731" s="124"/>
    </row>
    <row r="732" spans="1:12" customFormat="1">
      <c r="A732" s="101"/>
      <c r="B732" s="101"/>
      <c r="C732" s="101"/>
      <c r="D732" s="101"/>
      <c r="E732" s="101"/>
      <c r="F732" s="101"/>
      <c r="G732" s="101"/>
      <c r="H732" s="101"/>
      <c r="I732" s="101"/>
      <c r="J732" s="101"/>
      <c r="L732" s="124"/>
    </row>
    <row r="733" spans="1:12" customFormat="1">
      <c r="A733" s="101"/>
      <c r="B733" s="101"/>
      <c r="C733" s="101"/>
      <c r="D733" s="101"/>
      <c r="E733" s="101"/>
      <c r="F733" s="101"/>
      <c r="G733" s="101"/>
      <c r="H733" s="101"/>
      <c r="I733" s="101"/>
      <c r="J733" s="101"/>
      <c r="L733" s="124"/>
    </row>
    <row r="734" spans="1:12" customFormat="1">
      <c r="A734" s="101"/>
      <c r="B734" s="101"/>
      <c r="C734" s="101"/>
      <c r="D734" s="101"/>
      <c r="E734" s="101"/>
      <c r="F734" s="101"/>
      <c r="G734" s="101"/>
      <c r="H734" s="101"/>
      <c r="I734" s="101"/>
      <c r="J734" s="101"/>
      <c r="L734" s="124"/>
    </row>
    <row r="735" spans="1:12" customFormat="1">
      <c r="A735" s="101"/>
      <c r="B735" s="101"/>
      <c r="C735" s="101"/>
      <c r="D735" s="101"/>
      <c r="E735" s="101"/>
      <c r="F735" s="101"/>
      <c r="G735" s="101"/>
      <c r="H735" s="101"/>
      <c r="I735" s="101"/>
      <c r="J735" s="101"/>
      <c r="L735" s="124"/>
    </row>
    <row r="736" spans="1:12" customFormat="1">
      <c r="A736" s="101"/>
      <c r="B736" s="101"/>
      <c r="C736" s="101"/>
      <c r="D736" s="101"/>
      <c r="E736" s="101"/>
      <c r="F736" s="101"/>
      <c r="G736" s="101"/>
      <c r="H736" s="101"/>
      <c r="I736" s="101"/>
      <c r="J736" s="101"/>
      <c r="L736" s="124"/>
    </row>
    <row r="737" spans="1:12" customFormat="1">
      <c r="A737" s="101"/>
      <c r="B737" s="101"/>
      <c r="C737" s="101"/>
      <c r="D737" s="101"/>
      <c r="E737" s="101"/>
      <c r="F737" s="101"/>
      <c r="G737" s="101"/>
      <c r="H737" s="101"/>
      <c r="I737" s="101"/>
      <c r="J737" s="101"/>
      <c r="L737" s="124"/>
    </row>
    <row r="738" spans="1:12" customFormat="1">
      <c r="A738" s="101"/>
      <c r="B738" s="101"/>
      <c r="C738" s="101"/>
      <c r="D738" s="101"/>
      <c r="E738" s="101"/>
      <c r="F738" s="101"/>
      <c r="G738" s="101"/>
      <c r="H738" s="101"/>
      <c r="I738" s="101"/>
      <c r="J738" s="101"/>
      <c r="L738" s="124"/>
    </row>
    <row r="739" spans="1:12" customFormat="1">
      <c r="A739" s="101"/>
      <c r="B739" s="101"/>
      <c r="C739" s="101"/>
      <c r="D739" s="101"/>
      <c r="E739" s="101"/>
      <c r="F739" s="101"/>
      <c r="G739" s="101"/>
      <c r="H739" s="101"/>
      <c r="I739" s="101"/>
      <c r="J739" s="101"/>
      <c r="L739" s="124"/>
    </row>
    <row r="740" spans="1:12" customFormat="1">
      <c r="A740" s="101"/>
      <c r="B740" s="101"/>
      <c r="C740" s="101"/>
      <c r="D740" s="101"/>
      <c r="E740" s="101"/>
      <c r="F740" s="101"/>
      <c r="G740" s="101"/>
      <c r="H740" s="101"/>
      <c r="I740" s="101"/>
      <c r="J740" s="101"/>
      <c r="L740" s="124"/>
    </row>
    <row r="741" spans="1:12" customFormat="1">
      <c r="A741" s="101"/>
      <c r="B741" s="101"/>
      <c r="C741" s="101"/>
      <c r="D741" s="101"/>
      <c r="E741" s="101"/>
      <c r="F741" s="101"/>
      <c r="G741" s="101"/>
      <c r="H741" s="101"/>
      <c r="I741" s="101"/>
      <c r="J741" s="101"/>
      <c r="L741" s="124"/>
    </row>
    <row r="742" spans="1:12" customFormat="1">
      <c r="A742" s="101"/>
      <c r="B742" s="101"/>
      <c r="C742" s="101"/>
      <c r="D742" s="101"/>
      <c r="E742" s="101"/>
      <c r="F742" s="101"/>
      <c r="G742" s="101"/>
      <c r="H742" s="101"/>
      <c r="I742" s="101"/>
      <c r="J742" s="101"/>
      <c r="L742" s="124"/>
    </row>
    <row r="743" spans="1:12" customFormat="1">
      <c r="A743" s="101"/>
      <c r="B743" s="101"/>
      <c r="C743" s="101"/>
      <c r="D743" s="101"/>
      <c r="E743" s="101"/>
      <c r="F743" s="101"/>
      <c r="G743" s="101"/>
      <c r="H743" s="101"/>
      <c r="I743" s="101"/>
      <c r="J743" s="101"/>
      <c r="L743" s="124"/>
    </row>
    <row r="744" spans="1:12" customFormat="1">
      <c r="A744" s="101"/>
      <c r="B744" s="101"/>
      <c r="C744" s="101"/>
      <c r="D744" s="101"/>
      <c r="E744" s="101"/>
      <c r="F744" s="101"/>
      <c r="G744" s="101"/>
      <c r="H744" s="101"/>
      <c r="I744" s="101"/>
      <c r="J744" s="101"/>
      <c r="L744" s="124"/>
    </row>
    <row r="745" spans="1:12" customFormat="1">
      <c r="A745" s="101"/>
      <c r="B745" s="101"/>
      <c r="C745" s="101"/>
      <c r="D745" s="101"/>
      <c r="E745" s="101"/>
      <c r="F745" s="101"/>
      <c r="G745" s="101"/>
      <c r="H745" s="101"/>
      <c r="I745" s="101"/>
      <c r="J745" s="101"/>
      <c r="L745" s="124"/>
    </row>
    <row r="746" spans="1:12" customFormat="1">
      <c r="A746" s="101"/>
      <c r="B746" s="101"/>
      <c r="C746" s="101"/>
      <c r="D746" s="101"/>
      <c r="E746" s="101"/>
      <c r="F746" s="101"/>
      <c r="G746" s="101"/>
      <c r="H746" s="101"/>
      <c r="I746" s="101"/>
      <c r="J746" s="101"/>
      <c r="L746" s="124"/>
    </row>
    <row r="747" spans="1:12" customFormat="1">
      <c r="A747" s="101"/>
      <c r="B747" s="101"/>
      <c r="C747" s="101"/>
      <c r="D747" s="101"/>
      <c r="E747" s="101"/>
      <c r="F747" s="101"/>
      <c r="G747" s="101"/>
      <c r="H747" s="101"/>
      <c r="I747" s="101"/>
      <c r="J747" s="101"/>
      <c r="L747" s="124"/>
    </row>
    <row r="748" spans="1:12" customFormat="1">
      <c r="A748" s="101"/>
      <c r="B748" s="101"/>
      <c r="C748" s="101"/>
      <c r="D748" s="101"/>
      <c r="E748" s="101"/>
      <c r="F748" s="101"/>
      <c r="G748" s="101"/>
      <c r="H748" s="101"/>
      <c r="I748" s="101"/>
      <c r="J748" s="101"/>
      <c r="L748" s="124"/>
    </row>
    <row r="749" spans="1:12" customFormat="1">
      <c r="A749" s="101"/>
      <c r="B749" s="101"/>
      <c r="C749" s="101"/>
      <c r="D749" s="101"/>
      <c r="E749" s="101"/>
      <c r="F749" s="101"/>
      <c r="G749" s="101"/>
      <c r="H749" s="101"/>
      <c r="I749" s="101"/>
      <c r="J749" s="101"/>
      <c r="L749" s="124"/>
    </row>
    <row r="750" spans="1:12" customFormat="1">
      <c r="A750" s="101"/>
      <c r="B750" s="101"/>
      <c r="C750" s="101"/>
      <c r="D750" s="101"/>
      <c r="E750" s="101"/>
      <c r="F750" s="101"/>
      <c r="G750" s="101"/>
      <c r="H750" s="101"/>
      <c r="I750" s="101"/>
      <c r="J750" s="101"/>
      <c r="L750" s="124"/>
    </row>
    <row r="751" spans="1:12" customFormat="1">
      <c r="A751" s="101"/>
      <c r="B751" s="101"/>
      <c r="C751" s="101"/>
      <c r="D751" s="101"/>
      <c r="E751" s="101"/>
      <c r="F751" s="101"/>
      <c r="G751" s="101"/>
      <c r="H751" s="101"/>
      <c r="I751" s="101"/>
      <c r="J751" s="101"/>
      <c r="L751" s="124"/>
    </row>
    <row r="752" spans="1:12" customFormat="1">
      <c r="A752" s="101"/>
      <c r="B752" s="101"/>
      <c r="C752" s="101"/>
      <c r="D752" s="101"/>
      <c r="E752" s="101"/>
      <c r="F752" s="101"/>
      <c r="G752" s="101"/>
      <c r="H752" s="101"/>
      <c r="I752" s="101"/>
      <c r="J752" s="101"/>
      <c r="L752" s="124"/>
    </row>
    <row r="753" spans="1:12" customFormat="1">
      <c r="A753" s="101"/>
      <c r="B753" s="101"/>
      <c r="C753" s="101"/>
      <c r="D753" s="101"/>
      <c r="E753" s="101"/>
      <c r="F753" s="101"/>
      <c r="G753" s="101"/>
      <c r="H753" s="101"/>
      <c r="I753" s="101"/>
      <c r="J753" s="101"/>
      <c r="L753" s="124"/>
    </row>
    <row r="754" spans="1:12" customFormat="1">
      <c r="A754" s="101"/>
      <c r="B754" s="101"/>
      <c r="C754" s="101"/>
      <c r="D754" s="101"/>
      <c r="E754" s="101"/>
      <c r="F754" s="101"/>
      <c r="G754" s="101"/>
      <c r="H754" s="101"/>
      <c r="I754" s="101"/>
      <c r="J754" s="101"/>
      <c r="L754" s="124"/>
    </row>
    <row r="755" spans="1:12" customFormat="1">
      <c r="A755" s="101"/>
      <c r="B755" s="101"/>
      <c r="C755" s="101"/>
      <c r="D755" s="101"/>
      <c r="E755" s="101"/>
      <c r="F755" s="101"/>
      <c r="G755" s="101"/>
      <c r="H755" s="101"/>
      <c r="I755" s="101"/>
      <c r="J755" s="101"/>
      <c r="L755" s="124"/>
    </row>
    <row r="756" spans="1:12" customFormat="1">
      <c r="A756" s="101"/>
      <c r="B756" s="101"/>
      <c r="C756" s="101"/>
      <c r="D756" s="101"/>
      <c r="E756" s="101"/>
      <c r="F756" s="101"/>
      <c r="G756" s="101"/>
      <c r="H756" s="101"/>
      <c r="I756" s="101"/>
      <c r="J756" s="101"/>
      <c r="L756" s="124"/>
    </row>
    <row r="757" spans="1:12" customFormat="1">
      <c r="A757" s="101"/>
      <c r="B757" s="101"/>
      <c r="C757" s="101"/>
      <c r="D757" s="101"/>
      <c r="E757" s="101"/>
      <c r="F757" s="101"/>
      <c r="G757" s="101"/>
      <c r="H757" s="101"/>
      <c r="I757" s="101"/>
      <c r="J757" s="101"/>
      <c r="L757" s="124"/>
    </row>
    <row r="758" spans="1:12" customFormat="1">
      <c r="A758" s="101"/>
      <c r="B758" s="101"/>
      <c r="C758" s="101"/>
      <c r="D758" s="101"/>
      <c r="E758" s="101"/>
      <c r="F758" s="101"/>
      <c r="G758" s="101"/>
      <c r="H758" s="101"/>
      <c r="I758" s="101"/>
      <c r="J758" s="101"/>
      <c r="L758" s="124"/>
    </row>
    <row r="759" spans="1:12" customFormat="1">
      <c r="A759" s="101"/>
      <c r="B759" s="101"/>
      <c r="C759" s="101"/>
      <c r="D759" s="101"/>
      <c r="E759" s="101"/>
      <c r="F759" s="101"/>
      <c r="G759" s="101"/>
      <c r="H759" s="101"/>
      <c r="I759" s="101"/>
      <c r="J759" s="101"/>
      <c r="L759" s="124"/>
    </row>
    <row r="760" spans="1:12" customFormat="1">
      <c r="A760" s="101"/>
      <c r="B760" s="101"/>
      <c r="C760" s="101"/>
      <c r="D760" s="101"/>
      <c r="E760" s="101"/>
      <c r="F760" s="101"/>
      <c r="G760" s="101"/>
      <c r="H760" s="101"/>
      <c r="I760" s="101"/>
      <c r="J760" s="101"/>
      <c r="L760" s="124"/>
    </row>
    <row r="761" spans="1:12" customFormat="1">
      <c r="A761" s="101"/>
      <c r="B761" s="101"/>
      <c r="C761" s="101"/>
      <c r="D761" s="101"/>
      <c r="E761" s="101"/>
      <c r="F761" s="101"/>
      <c r="G761" s="101"/>
      <c r="H761" s="101"/>
      <c r="I761" s="101"/>
      <c r="J761" s="101"/>
      <c r="L761" s="124"/>
    </row>
    <row r="762" spans="1:12" customFormat="1">
      <c r="A762" s="101"/>
      <c r="B762" s="101"/>
      <c r="C762" s="101"/>
      <c r="D762" s="101"/>
      <c r="E762" s="101"/>
      <c r="F762" s="101"/>
      <c r="G762" s="101"/>
      <c r="H762" s="101"/>
      <c r="I762" s="101"/>
      <c r="J762" s="101"/>
      <c r="L762" s="124"/>
    </row>
    <row r="763" spans="1:12" customFormat="1">
      <c r="A763" s="101"/>
      <c r="B763" s="101"/>
      <c r="C763" s="101"/>
      <c r="D763" s="101"/>
      <c r="E763" s="101"/>
      <c r="F763" s="101"/>
      <c r="G763" s="101"/>
      <c r="H763" s="101"/>
      <c r="I763" s="101"/>
      <c r="J763" s="101"/>
      <c r="L763" s="124"/>
    </row>
    <row r="764" spans="1:12" customFormat="1">
      <c r="A764" s="101"/>
      <c r="B764" s="101"/>
      <c r="C764" s="101"/>
      <c r="D764" s="101"/>
      <c r="E764" s="101"/>
      <c r="F764" s="101"/>
      <c r="G764" s="101"/>
      <c r="H764" s="101"/>
      <c r="I764" s="101"/>
      <c r="J764" s="101"/>
      <c r="L764" s="124"/>
    </row>
    <row r="765" spans="1:12" customFormat="1">
      <c r="A765" s="101"/>
      <c r="B765" s="101"/>
      <c r="C765" s="101"/>
      <c r="D765" s="101"/>
      <c r="E765" s="101"/>
      <c r="F765" s="101"/>
      <c r="G765" s="101"/>
      <c r="H765" s="101"/>
      <c r="I765" s="101"/>
      <c r="J765" s="101"/>
      <c r="L765" s="124"/>
    </row>
    <row r="766" spans="1:12" customFormat="1">
      <c r="A766" s="101"/>
      <c r="B766" s="101"/>
      <c r="C766" s="101"/>
      <c r="D766" s="101"/>
      <c r="E766" s="101"/>
      <c r="F766" s="101"/>
      <c r="G766" s="101"/>
      <c r="H766" s="101"/>
      <c r="I766" s="101"/>
      <c r="J766" s="101"/>
      <c r="L766" s="124"/>
    </row>
    <row r="767" spans="1:12" customFormat="1">
      <c r="A767" s="101"/>
      <c r="B767" s="101"/>
      <c r="C767" s="101"/>
      <c r="D767" s="101"/>
      <c r="E767" s="101"/>
      <c r="F767" s="101"/>
      <c r="G767" s="101"/>
      <c r="H767" s="101"/>
      <c r="I767" s="101"/>
      <c r="J767" s="101"/>
      <c r="L767" s="124"/>
    </row>
    <row r="768" spans="1:12" customFormat="1">
      <c r="A768" s="101"/>
      <c r="B768" s="101"/>
      <c r="C768" s="101"/>
      <c r="D768" s="101"/>
      <c r="E768" s="101"/>
      <c r="F768" s="101"/>
      <c r="G768" s="101"/>
      <c r="H768" s="101"/>
      <c r="I768" s="101"/>
      <c r="J768" s="101"/>
      <c r="L768" s="124"/>
    </row>
    <row r="769" spans="1:12" customFormat="1">
      <c r="A769" s="101"/>
      <c r="B769" s="101"/>
      <c r="C769" s="101"/>
      <c r="D769" s="101"/>
      <c r="E769" s="101"/>
      <c r="F769" s="101"/>
      <c r="G769" s="101"/>
      <c r="H769" s="101"/>
      <c r="I769" s="101"/>
      <c r="J769" s="101"/>
      <c r="L769" s="124"/>
    </row>
    <row r="770" spans="1:12" customFormat="1">
      <c r="A770" s="101"/>
      <c r="B770" s="101"/>
      <c r="C770" s="101"/>
      <c r="D770" s="101"/>
      <c r="E770" s="101"/>
      <c r="F770" s="101"/>
      <c r="G770" s="101"/>
      <c r="H770" s="101"/>
      <c r="I770" s="101"/>
      <c r="J770" s="101"/>
      <c r="L770" s="124"/>
    </row>
    <row r="771" spans="1:12" customFormat="1">
      <c r="A771" s="101"/>
      <c r="B771" s="101"/>
      <c r="C771" s="101"/>
      <c r="D771" s="101"/>
      <c r="E771" s="101"/>
      <c r="F771" s="101"/>
      <c r="G771" s="101"/>
      <c r="H771" s="101"/>
      <c r="I771" s="101"/>
      <c r="J771" s="101"/>
      <c r="L771" s="124"/>
    </row>
    <row r="772" spans="1:12" customFormat="1">
      <c r="A772" s="101"/>
      <c r="B772" s="101"/>
      <c r="C772" s="101"/>
      <c r="D772" s="101"/>
      <c r="E772" s="101"/>
      <c r="F772" s="101"/>
      <c r="G772" s="101"/>
      <c r="H772" s="101"/>
      <c r="I772" s="101"/>
      <c r="J772" s="101"/>
      <c r="L772" s="124"/>
    </row>
    <row r="773" spans="1:12" customFormat="1">
      <c r="A773" s="101"/>
      <c r="B773" s="101"/>
      <c r="C773" s="101"/>
      <c r="D773" s="101"/>
      <c r="E773" s="101"/>
      <c r="F773" s="101"/>
      <c r="G773" s="101"/>
      <c r="H773" s="101"/>
      <c r="I773" s="101"/>
      <c r="J773" s="101"/>
      <c r="L773" s="124"/>
    </row>
    <row r="774" spans="1:12" customFormat="1">
      <c r="A774" s="101"/>
      <c r="B774" s="101"/>
      <c r="C774" s="101"/>
      <c r="D774" s="101"/>
      <c r="E774" s="101"/>
      <c r="F774" s="101"/>
      <c r="G774" s="101"/>
      <c r="H774" s="101"/>
      <c r="I774" s="101"/>
      <c r="J774" s="101"/>
      <c r="L774" s="124"/>
    </row>
    <row r="775" spans="1:12" customFormat="1">
      <c r="A775" s="101"/>
      <c r="B775" s="101"/>
      <c r="C775" s="101"/>
      <c r="D775" s="101"/>
      <c r="E775" s="101"/>
      <c r="F775" s="101"/>
      <c r="G775" s="101"/>
      <c r="H775" s="101"/>
      <c r="I775" s="101"/>
      <c r="J775" s="101"/>
      <c r="L775" s="124"/>
    </row>
    <row r="776" spans="1:12" customFormat="1">
      <c r="A776" s="101"/>
      <c r="B776" s="101"/>
      <c r="C776" s="101"/>
      <c r="D776" s="101"/>
      <c r="E776" s="101"/>
      <c r="F776" s="101"/>
      <c r="G776" s="101"/>
      <c r="H776" s="101"/>
      <c r="I776" s="101"/>
      <c r="J776" s="101"/>
      <c r="L776" s="124"/>
    </row>
    <row r="777" spans="1:12" customFormat="1">
      <c r="A777" s="101"/>
      <c r="B777" s="101"/>
      <c r="C777" s="101"/>
      <c r="D777" s="101"/>
      <c r="E777" s="101"/>
      <c r="F777" s="101"/>
      <c r="G777" s="101"/>
      <c r="H777" s="101"/>
      <c r="I777" s="101"/>
      <c r="J777" s="101"/>
      <c r="L777" s="124"/>
    </row>
    <row r="778" spans="1:12" customFormat="1">
      <c r="A778" s="101"/>
      <c r="B778" s="101"/>
      <c r="C778" s="101"/>
      <c r="D778" s="101"/>
      <c r="E778" s="101"/>
      <c r="F778" s="101"/>
      <c r="G778" s="101"/>
      <c r="H778" s="101"/>
      <c r="I778" s="101"/>
      <c r="J778" s="101"/>
      <c r="L778" s="124"/>
    </row>
    <row r="779" spans="1:12" customFormat="1">
      <c r="A779" s="101"/>
      <c r="B779" s="101"/>
      <c r="C779" s="101"/>
      <c r="D779" s="101"/>
      <c r="E779" s="101"/>
      <c r="F779" s="101"/>
      <c r="G779" s="101"/>
      <c r="H779" s="101"/>
      <c r="I779" s="101"/>
      <c r="J779" s="101"/>
      <c r="L779" s="124"/>
    </row>
    <row r="780" spans="1:12" customFormat="1">
      <c r="A780" s="101"/>
      <c r="B780" s="101"/>
      <c r="C780" s="101"/>
      <c r="D780" s="101"/>
      <c r="E780" s="101"/>
      <c r="F780" s="101"/>
      <c r="G780" s="101"/>
      <c r="H780" s="101"/>
      <c r="I780" s="101"/>
      <c r="J780" s="101"/>
      <c r="L780" s="124"/>
    </row>
    <row r="781" spans="1:12" customFormat="1">
      <c r="A781" s="101"/>
      <c r="B781" s="101"/>
      <c r="C781" s="101"/>
      <c r="D781" s="101"/>
      <c r="E781" s="101"/>
      <c r="F781" s="101"/>
      <c r="G781" s="101"/>
      <c r="H781" s="101"/>
      <c r="I781" s="101"/>
      <c r="J781" s="101"/>
      <c r="L781" s="124"/>
    </row>
    <row r="782" spans="1:12" customFormat="1">
      <c r="A782" s="101"/>
      <c r="B782" s="101"/>
      <c r="C782" s="101"/>
      <c r="D782" s="101"/>
      <c r="E782" s="101"/>
      <c r="F782" s="101"/>
      <c r="G782" s="101"/>
      <c r="H782" s="101"/>
      <c r="I782" s="101"/>
      <c r="J782" s="101"/>
      <c r="L782" s="124"/>
    </row>
    <row r="783" spans="1:12" customFormat="1">
      <c r="A783" s="101"/>
      <c r="B783" s="101"/>
      <c r="C783" s="101"/>
      <c r="D783" s="101"/>
      <c r="E783" s="101"/>
      <c r="F783" s="101"/>
      <c r="G783" s="101"/>
      <c r="H783" s="101"/>
      <c r="I783" s="101"/>
      <c r="J783" s="101"/>
      <c r="L783" s="124"/>
    </row>
    <row r="784" spans="1:12" customFormat="1">
      <c r="A784" s="101"/>
      <c r="B784" s="101"/>
      <c r="C784" s="101"/>
      <c r="D784" s="101"/>
      <c r="E784" s="101"/>
      <c r="F784" s="101"/>
      <c r="G784" s="101"/>
      <c r="H784" s="101"/>
      <c r="I784" s="101"/>
      <c r="J784" s="101"/>
      <c r="L784" s="124"/>
    </row>
    <row r="785" spans="1:12" customFormat="1">
      <c r="A785" s="101"/>
      <c r="B785" s="101"/>
      <c r="C785" s="101"/>
      <c r="D785" s="101"/>
      <c r="E785" s="101"/>
      <c r="F785" s="101"/>
      <c r="G785" s="101"/>
      <c r="H785" s="101"/>
      <c r="I785" s="101"/>
      <c r="J785" s="101"/>
      <c r="L785" s="124"/>
    </row>
    <row r="786" spans="1:12" customFormat="1">
      <c r="A786" s="101"/>
      <c r="B786" s="101"/>
      <c r="C786" s="101"/>
      <c r="D786" s="101"/>
      <c r="E786" s="101"/>
      <c r="F786" s="101"/>
      <c r="G786" s="101"/>
      <c r="H786" s="101"/>
      <c r="I786" s="101"/>
      <c r="J786" s="101"/>
      <c r="L786" s="124"/>
    </row>
    <row r="787" spans="1:12" customFormat="1">
      <c r="A787" s="101"/>
      <c r="B787" s="101"/>
      <c r="C787" s="101"/>
      <c r="D787" s="101"/>
      <c r="E787" s="101"/>
      <c r="F787" s="101"/>
      <c r="G787" s="101"/>
      <c r="H787" s="101"/>
      <c r="I787" s="101"/>
      <c r="J787" s="101"/>
      <c r="L787" s="124"/>
    </row>
    <row r="788" spans="1:12" customFormat="1">
      <c r="A788" s="101"/>
      <c r="B788" s="101"/>
      <c r="C788" s="101"/>
      <c r="D788" s="101"/>
      <c r="E788" s="101"/>
      <c r="F788" s="101"/>
      <c r="G788" s="101"/>
      <c r="H788" s="101"/>
      <c r="I788" s="101"/>
      <c r="J788" s="101"/>
      <c r="L788" s="124"/>
    </row>
    <row r="789" spans="1:12" customFormat="1">
      <c r="A789" s="101"/>
      <c r="B789" s="101"/>
      <c r="C789" s="101"/>
      <c r="D789" s="101"/>
      <c r="E789" s="101"/>
      <c r="F789" s="101"/>
      <c r="G789" s="101"/>
      <c r="H789" s="101"/>
      <c r="I789" s="101"/>
      <c r="J789" s="101"/>
      <c r="L789" s="124"/>
    </row>
    <row r="790" spans="1:12" customFormat="1">
      <c r="A790" s="101"/>
      <c r="B790" s="101"/>
      <c r="C790" s="101"/>
      <c r="D790" s="101"/>
      <c r="E790" s="101"/>
      <c r="F790" s="101"/>
      <c r="G790" s="101"/>
      <c r="H790" s="101"/>
      <c r="I790" s="101"/>
      <c r="J790" s="101"/>
      <c r="L790" s="124"/>
    </row>
    <row r="791" spans="1:12" customFormat="1">
      <c r="A791" s="101"/>
      <c r="B791" s="101"/>
      <c r="C791" s="101"/>
      <c r="D791" s="101"/>
      <c r="E791" s="101"/>
      <c r="F791" s="101"/>
      <c r="G791" s="101"/>
      <c r="H791" s="101"/>
      <c r="I791" s="101"/>
      <c r="J791" s="101"/>
      <c r="L791" s="124"/>
    </row>
    <row r="792" spans="1:12" customFormat="1">
      <c r="A792" s="101"/>
      <c r="B792" s="101"/>
      <c r="C792" s="101"/>
      <c r="D792" s="101"/>
      <c r="E792" s="101"/>
      <c r="F792" s="101"/>
      <c r="G792" s="101"/>
      <c r="H792" s="101"/>
      <c r="I792" s="101"/>
      <c r="J792" s="101"/>
      <c r="L792" s="124"/>
    </row>
    <row r="793" spans="1:12" customFormat="1">
      <c r="A793" s="101"/>
      <c r="B793" s="101"/>
      <c r="C793" s="101"/>
      <c r="D793" s="101"/>
      <c r="E793" s="101"/>
      <c r="F793" s="101"/>
      <c r="G793" s="101"/>
      <c r="H793" s="101"/>
      <c r="I793" s="101"/>
      <c r="J793" s="101"/>
      <c r="L793" s="124"/>
    </row>
    <row r="794" spans="1:12" customFormat="1">
      <c r="A794" s="101"/>
      <c r="B794" s="101"/>
      <c r="C794" s="101"/>
      <c r="D794" s="101"/>
      <c r="E794" s="101"/>
      <c r="F794" s="101"/>
      <c r="G794" s="101"/>
      <c r="H794" s="101"/>
      <c r="I794" s="101"/>
      <c r="J794" s="101"/>
      <c r="L794" s="124"/>
    </row>
    <row r="795" spans="1:12" customFormat="1">
      <c r="A795" s="101"/>
      <c r="B795" s="101"/>
      <c r="C795" s="101"/>
      <c r="D795" s="101"/>
      <c r="E795" s="101"/>
      <c r="F795" s="101"/>
      <c r="G795" s="101"/>
      <c r="H795" s="101"/>
      <c r="I795" s="101"/>
      <c r="J795" s="101"/>
      <c r="L795" s="124"/>
    </row>
    <row r="796" spans="1:12" customFormat="1">
      <c r="A796" s="101"/>
      <c r="B796" s="101"/>
      <c r="C796" s="101"/>
      <c r="D796" s="101"/>
      <c r="E796" s="101"/>
      <c r="F796" s="101"/>
      <c r="G796" s="101"/>
      <c r="H796" s="101"/>
      <c r="I796" s="101"/>
      <c r="J796" s="101"/>
      <c r="L796" s="124"/>
    </row>
    <row r="797" spans="1:12" customFormat="1">
      <c r="A797" s="101"/>
      <c r="B797" s="101"/>
      <c r="C797" s="101"/>
      <c r="D797" s="101"/>
      <c r="E797" s="101"/>
      <c r="F797" s="101"/>
      <c r="G797" s="101"/>
      <c r="H797" s="101"/>
      <c r="I797" s="101"/>
      <c r="J797" s="101"/>
      <c r="L797" s="124"/>
    </row>
    <row r="798" spans="1:12" customFormat="1">
      <c r="A798" s="101"/>
      <c r="B798" s="101"/>
      <c r="C798" s="101"/>
      <c r="D798" s="101"/>
      <c r="E798" s="101"/>
      <c r="F798" s="101"/>
      <c r="G798" s="101"/>
      <c r="H798" s="101"/>
      <c r="I798" s="101"/>
      <c r="J798" s="101"/>
      <c r="L798" s="124"/>
    </row>
    <row r="799" spans="1:12" customFormat="1">
      <c r="A799" s="101"/>
      <c r="B799" s="101"/>
      <c r="C799" s="101"/>
      <c r="D799" s="101"/>
      <c r="E799" s="101"/>
      <c r="F799" s="101"/>
      <c r="G799" s="101"/>
      <c r="H799" s="101"/>
      <c r="I799" s="101"/>
      <c r="J799" s="101"/>
      <c r="L799" s="124"/>
    </row>
    <row r="800" spans="1:12" customFormat="1">
      <c r="A800" s="101"/>
      <c r="B800" s="101"/>
      <c r="C800" s="101"/>
      <c r="D800" s="101"/>
      <c r="E800" s="101"/>
      <c r="F800" s="101"/>
      <c r="G800" s="101"/>
      <c r="H800" s="101"/>
      <c r="I800" s="101"/>
      <c r="J800" s="101"/>
      <c r="L800" s="124"/>
    </row>
    <row r="801" spans="1:12" customFormat="1">
      <c r="A801" s="101"/>
      <c r="B801" s="101"/>
      <c r="C801" s="101"/>
      <c r="D801" s="101"/>
      <c r="E801" s="101"/>
      <c r="F801" s="101"/>
      <c r="G801" s="101"/>
      <c r="H801" s="101"/>
      <c r="I801" s="101"/>
      <c r="J801" s="101"/>
      <c r="L801" s="124"/>
    </row>
    <row r="802" spans="1:12" customFormat="1">
      <c r="A802" s="101"/>
      <c r="B802" s="101"/>
      <c r="C802" s="101"/>
      <c r="D802" s="101"/>
      <c r="E802" s="101"/>
      <c r="F802" s="101"/>
      <c r="G802" s="101"/>
      <c r="H802" s="101"/>
      <c r="I802" s="101"/>
      <c r="J802" s="101"/>
      <c r="L802" s="124"/>
    </row>
    <row r="803" spans="1:12" customFormat="1">
      <c r="A803" s="101"/>
      <c r="B803" s="101"/>
      <c r="C803" s="101"/>
      <c r="D803" s="101"/>
      <c r="E803" s="101"/>
      <c r="F803" s="101"/>
      <c r="G803" s="101"/>
      <c r="H803" s="101"/>
      <c r="I803" s="101"/>
      <c r="J803" s="101"/>
      <c r="L803" s="124"/>
    </row>
    <row r="804" spans="1:12" customFormat="1">
      <c r="A804" s="101"/>
      <c r="B804" s="101"/>
      <c r="C804" s="101"/>
      <c r="D804" s="101"/>
      <c r="E804" s="101"/>
      <c r="F804" s="101"/>
      <c r="G804" s="101"/>
      <c r="H804" s="101"/>
      <c r="I804" s="101"/>
      <c r="J804" s="101"/>
      <c r="L804" s="124"/>
    </row>
    <row r="805" spans="1:12" customFormat="1">
      <c r="A805" s="101"/>
      <c r="B805" s="101"/>
      <c r="C805" s="101"/>
      <c r="D805" s="101"/>
      <c r="E805" s="101"/>
      <c r="F805" s="101"/>
      <c r="G805" s="101"/>
      <c r="H805" s="101"/>
      <c r="I805" s="101"/>
      <c r="J805" s="101"/>
      <c r="L805" s="124"/>
    </row>
    <row r="806" spans="1:12" customFormat="1">
      <c r="A806" s="101"/>
      <c r="B806" s="101"/>
      <c r="C806" s="101"/>
      <c r="D806" s="101"/>
      <c r="E806" s="101"/>
      <c r="F806" s="101"/>
      <c r="G806" s="101"/>
      <c r="H806" s="101"/>
      <c r="I806" s="101"/>
      <c r="J806" s="101"/>
      <c r="L806" s="124"/>
    </row>
    <row r="807" spans="1:12" customFormat="1">
      <c r="A807" s="101"/>
      <c r="B807" s="101"/>
      <c r="C807" s="101"/>
      <c r="D807" s="101"/>
      <c r="E807" s="101"/>
      <c r="F807" s="101"/>
      <c r="G807" s="101"/>
      <c r="H807" s="101"/>
      <c r="I807" s="101"/>
      <c r="J807" s="101"/>
      <c r="L807" s="124"/>
    </row>
    <row r="808" spans="1:12" customFormat="1">
      <c r="A808" s="101"/>
      <c r="B808" s="101"/>
      <c r="C808" s="101"/>
      <c r="D808" s="101"/>
      <c r="E808" s="101"/>
      <c r="F808" s="101"/>
      <c r="G808" s="101"/>
      <c r="H808" s="101"/>
      <c r="I808" s="101"/>
      <c r="J808" s="101"/>
      <c r="L808" s="124"/>
    </row>
    <row r="809" spans="1:12" customFormat="1">
      <c r="A809" s="101"/>
      <c r="B809" s="101"/>
      <c r="C809" s="101"/>
      <c r="D809" s="101"/>
      <c r="E809" s="101"/>
      <c r="F809" s="101"/>
      <c r="G809" s="101"/>
      <c r="H809" s="101"/>
      <c r="I809" s="101"/>
      <c r="J809" s="101"/>
      <c r="L809" s="124"/>
    </row>
    <row r="810" spans="1:12" customFormat="1">
      <c r="A810" s="101"/>
      <c r="B810" s="101"/>
      <c r="C810" s="101"/>
      <c r="D810" s="101"/>
      <c r="E810" s="101"/>
      <c r="F810" s="101"/>
      <c r="G810" s="101"/>
      <c r="H810" s="101"/>
      <c r="I810" s="101"/>
      <c r="J810" s="101"/>
      <c r="L810" s="124"/>
    </row>
    <row r="811" spans="1:12" customFormat="1">
      <c r="A811" s="101"/>
      <c r="B811" s="101"/>
      <c r="C811" s="101"/>
      <c r="D811" s="101"/>
      <c r="E811" s="101"/>
      <c r="F811" s="101"/>
      <c r="G811" s="101"/>
      <c r="H811" s="101"/>
      <c r="I811" s="101"/>
      <c r="J811" s="101"/>
      <c r="L811" s="124"/>
    </row>
    <row r="812" spans="1:12" customFormat="1">
      <c r="A812" s="101"/>
      <c r="B812" s="101"/>
      <c r="C812" s="101"/>
      <c r="D812" s="101"/>
      <c r="E812" s="101"/>
      <c r="F812" s="101"/>
      <c r="G812" s="101"/>
      <c r="H812" s="101"/>
      <c r="I812" s="101"/>
      <c r="J812" s="101"/>
      <c r="L812" s="124"/>
    </row>
    <row r="813" spans="1:12" customFormat="1">
      <c r="A813" s="101"/>
      <c r="B813" s="101"/>
      <c r="C813" s="101"/>
      <c r="D813" s="101"/>
      <c r="E813" s="101"/>
      <c r="F813" s="101"/>
      <c r="G813" s="101"/>
      <c r="H813" s="101"/>
      <c r="I813" s="101"/>
      <c r="J813" s="101"/>
      <c r="L813" s="124"/>
    </row>
    <row r="814" spans="1:12" customFormat="1">
      <c r="A814" s="101"/>
      <c r="B814" s="101"/>
      <c r="C814" s="101"/>
      <c r="D814" s="101"/>
      <c r="E814" s="101"/>
      <c r="F814" s="101"/>
      <c r="G814" s="101"/>
      <c r="H814" s="101"/>
      <c r="I814" s="101"/>
      <c r="J814" s="101"/>
      <c r="L814" s="124"/>
    </row>
    <row r="815" spans="1:12" customFormat="1">
      <c r="A815" s="101"/>
      <c r="B815" s="101"/>
      <c r="C815" s="101"/>
      <c r="D815" s="101"/>
      <c r="E815" s="101"/>
      <c r="F815" s="101"/>
      <c r="G815" s="101"/>
      <c r="H815" s="101"/>
      <c r="I815" s="101"/>
      <c r="J815" s="101"/>
      <c r="L815" s="124"/>
    </row>
    <row r="816" spans="1:12" customFormat="1">
      <c r="A816" s="101"/>
      <c r="B816" s="101"/>
      <c r="C816" s="101"/>
      <c r="D816" s="101"/>
      <c r="E816" s="101"/>
      <c r="F816" s="101"/>
      <c r="G816" s="101"/>
      <c r="H816" s="101"/>
      <c r="I816" s="101"/>
      <c r="J816" s="101"/>
      <c r="L816" s="124"/>
    </row>
    <row r="817" spans="1:12" customFormat="1">
      <c r="A817" s="101"/>
      <c r="B817" s="101"/>
      <c r="C817" s="101"/>
      <c r="D817" s="101"/>
      <c r="E817" s="101"/>
      <c r="F817" s="101"/>
      <c r="G817" s="101"/>
      <c r="H817" s="101"/>
      <c r="I817" s="101"/>
      <c r="J817" s="101"/>
      <c r="L817" s="124"/>
    </row>
    <row r="818" spans="1:12" customFormat="1">
      <c r="A818" s="101"/>
      <c r="B818" s="101"/>
      <c r="C818" s="101"/>
      <c r="D818" s="101"/>
      <c r="E818" s="101"/>
      <c r="F818" s="101"/>
      <c r="G818" s="101"/>
      <c r="H818" s="101"/>
      <c r="I818" s="101"/>
      <c r="J818" s="101"/>
      <c r="L818" s="124"/>
    </row>
    <row r="819" spans="1:12" customFormat="1">
      <c r="A819" s="101"/>
      <c r="B819" s="101"/>
      <c r="C819" s="101"/>
      <c r="D819" s="101"/>
      <c r="E819" s="101"/>
      <c r="F819" s="101"/>
      <c r="G819" s="101"/>
      <c r="H819" s="101"/>
      <c r="I819" s="101"/>
      <c r="J819" s="101"/>
      <c r="L819" s="124"/>
    </row>
    <row r="820" spans="1:12" customFormat="1">
      <c r="A820" s="101"/>
      <c r="B820" s="101"/>
      <c r="C820" s="101"/>
      <c r="D820" s="101"/>
      <c r="E820" s="101"/>
      <c r="F820" s="101"/>
      <c r="G820" s="101"/>
      <c r="H820" s="101"/>
      <c r="I820" s="101"/>
      <c r="J820" s="101"/>
      <c r="L820" s="124"/>
    </row>
    <row r="821" spans="1:12" customFormat="1">
      <c r="A821" s="101"/>
      <c r="B821" s="101"/>
      <c r="C821" s="101"/>
      <c r="D821" s="101"/>
      <c r="E821" s="101"/>
      <c r="F821" s="101"/>
      <c r="G821" s="101"/>
      <c r="H821" s="101"/>
      <c r="I821" s="101"/>
      <c r="J821" s="101"/>
      <c r="L821" s="124"/>
    </row>
    <row r="822" spans="1:12" customFormat="1">
      <c r="A822" s="101"/>
      <c r="B822" s="101"/>
      <c r="C822" s="101"/>
      <c r="D822" s="101"/>
      <c r="E822" s="101"/>
      <c r="F822" s="101"/>
      <c r="G822" s="101"/>
      <c r="H822" s="101"/>
      <c r="I822" s="101"/>
      <c r="J822" s="101"/>
      <c r="L822" s="124"/>
    </row>
    <row r="823" spans="1:12" customFormat="1">
      <c r="A823" s="101"/>
      <c r="B823" s="101"/>
      <c r="C823" s="101"/>
      <c r="D823" s="101"/>
      <c r="E823" s="101"/>
      <c r="F823" s="101"/>
      <c r="G823" s="101"/>
      <c r="H823" s="101"/>
      <c r="I823" s="101"/>
      <c r="J823" s="101"/>
      <c r="L823" s="124"/>
    </row>
    <row r="824" spans="1:12" customFormat="1">
      <c r="A824" s="101"/>
      <c r="B824" s="101"/>
      <c r="C824" s="101"/>
      <c r="D824" s="101"/>
      <c r="E824" s="101"/>
      <c r="F824" s="101"/>
      <c r="G824" s="101"/>
      <c r="H824" s="101"/>
      <c r="I824" s="101"/>
      <c r="J824" s="101"/>
      <c r="L824" s="124"/>
    </row>
    <row r="825" spans="1:12" customFormat="1">
      <c r="A825" s="101"/>
      <c r="B825" s="101"/>
      <c r="C825" s="101"/>
      <c r="D825" s="101"/>
      <c r="E825" s="101"/>
      <c r="F825" s="101"/>
      <c r="G825" s="101"/>
      <c r="H825" s="101"/>
      <c r="I825" s="101"/>
      <c r="J825" s="101"/>
      <c r="L825" s="124"/>
    </row>
    <row r="826" spans="1:12" customFormat="1">
      <c r="A826" s="101"/>
      <c r="B826" s="101"/>
      <c r="C826" s="101"/>
      <c r="D826" s="101"/>
      <c r="E826" s="101"/>
      <c r="F826" s="101"/>
      <c r="G826" s="101"/>
      <c r="H826" s="101"/>
      <c r="I826" s="101"/>
      <c r="J826" s="101"/>
      <c r="L826" s="124"/>
    </row>
    <row r="827" spans="1:12" customFormat="1">
      <c r="A827" s="101"/>
      <c r="B827" s="101"/>
      <c r="C827" s="101"/>
      <c r="D827" s="101"/>
      <c r="E827" s="101"/>
      <c r="F827" s="101"/>
      <c r="G827" s="101"/>
      <c r="H827" s="101"/>
      <c r="I827" s="101"/>
      <c r="J827" s="101"/>
      <c r="L827" s="124"/>
    </row>
    <row r="828" spans="1:12" customFormat="1">
      <c r="A828" s="101"/>
      <c r="B828" s="101"/>
      <c r="C828" s="101"/>
      <c r="D828" s="101"/>
      <c r="E828" s="101"/>
      <c r="F828" s="101"/>
      <c r="G828" s="101"/>
      <c r="H828" s="101"/>
      <c r="I828" s="101"/>
      <c r="J828" s="101"/>
      <c r="L828" s="124"/>
    </row>
    <row r="829" spans="1:12" customFormat="1">
      <c r="A829" s="101"/>
      <c r="B829" s="101"/>
      <c r="C829" s="101"/>
      <c r="D829" s="101"/>
      <c r="E829" s="101"/>
      <c r="F829" s="101"/>
      <c r="G829" s="101"/>
      <c r="H829" s="101"/>
      <c r="I829" s="101"/>
      <c r="J829" s="101"/>
      <c r="L829" s="124"/>
    </row>
    <row r="830" spans="1:12" customFormat="1">
      <c r="A830" s="101"/>
      <c r="B830" s="101"/>
      <c r="C830" s="101"/>
      <c r="D830" s="101"/>
      <c r="E830" s="101"/>
      <c r="F830" s="101"/>
      <c r="G830" s="101"/>
      <c r="H830" s="101"/>
      <c r="I830" s="101"/>
      <c r="J830" s="101"/>
      <c r="L830" s="124"/>
    </row>
    <row r="831" spans="1:12" customFormat="1">
      <c r="A831" s="101"/>
      <c r="B831" s="101"/>
      <c r="C831" s="101"/>
      <c r="D831" s="101"/>
      <c r="E831" s="101"/>
      <c r="F831" s="101"/>
      <c r="G831" s="101"/>
      <c r="H831" s="101"/>
      <c r="I831" s="101"/>
      <c r="J831" s="101"/>
      <c r="L831" s="124"/>
    </row>
    <row r="832" spans="1:12" customFormat="1">
      <c r="A832" s="101"/>
      <c r="B832" s="101"/>
      <c r="C832" s="101"/>
      <c r="D832" s="101"/>
      <c r="E832" s="101"/>
      <c r="F832" s="101"/>
      <c r="G832" s="101"/>
      <c r="H832" s="101"/>
      <c r="I832" s="101"/>
      <c r="J832" s="101"/>
      <c r="L832" s="124"/>
    </row>
    <row r="833" spans="1:12" customFormat="1">
      <c r="A833" s="101"/>
      <c r="B833" s="101"/>
      <c r="C833" s="101"/>
      <c r="D833" s="101"/>
      <c r="E833" s="101"/>
      <c r="F833" s="101"/>
      <c r="G833" s="101"/>
      <c r="H833" s="101"/>
      <c r="I833" s="101"/>
      <c r="J833" s="101"/>
      <c r="L833" s="124"/>
    </row>
    <row r="834" spans="1:12" customFormat="1">
      <c r="A834" s="101"/>
      <c r="B834" s="101"/>
      <c r="C834" s="101"/>
      <c r="D834" s="101"/>
      <c r="E834" s="101"/>
      <c r="F834" s="101"/>
      <c r="G834" s="101"/>
      <c r="H834" s="101"/>
      <c r="I834" s="101"/>
      <c r="J834" s="101"/>
      <c r="L834" s="124"/>
    </row>
    <row r="835" spans="1:12" customFormat="1">
      <c r="A835" s="101"/>
      <c r="B835" s="101"/>
      <c r="C835" s="101"/>
      <c r="D835" s="101"/>
      <c r="E835" s="101"/>
      <c r="F835" s="101"/>
      <c r="G835" s="101"/>
      <c r="H835" s="101"/>
      <c r="I835" s="101"/>
      <c r="J835" s="101"/>
      <c r="L835" s="124"/>
    </row>
    <row r="836" spans="1:12" customFormat="1">
      <c r="A836" s="101"/>
      <c r="B836" s="101"/>
      <c r="C836" s="101"/>
      <c r="D836" s="101"/>
      <c r="E836" s="101"/>
      <c r="F836" s="101"/>
      <c r="G836" s="101"/>
      <c r="H836" s="101"/>
      <c r="I836" s="101"/>
      <c r="J836" s="101"/>
      <c r="L836" s="124"/>
    </row>
    <row r="837" spans="1:12" customFormat="1">
      <c r="A837" s="101"/>
      <c r="B837" s="101"/>
      <c r="C837" s="101"/>
      <c r="D837" s="101"/>
      <c r="E837" s="101"/>
      <c r="F837" s="101"/>
      <c r="G837" s="101"/>
      <c r="H837" s="101"/>
      <c r="I837" s="101"/>
      <c r="J837" s="101"/>
      <c r="L837" s="124"/>
    </row>
    <row r="838" spans="1:12" customFormat="1">
      <c r="A838" s="101"/>
      <c r="B838" s="101"/>
      <c r="C838" s="101"/>
      <c r="D838" s="101"/>
      <c r="E838" s="101"/>
      <c r="F838" s="101"/>
      <c r="G838" s="101"/>
      <c r="H838" s="101"/>
      <c r="I838" s="101"/>
      <c r="J838" s="101"/>
      <c r="L838" s="124"/>
    </row>
    <row r="839" spans="1:12" customFormat="1">
      <c r="A839" s="101"/>
      <c r="B839" s="101"/>
      <c r="C839" s="101"/>
      <c r="D839" s="101"/>
      <c r="E839" s="101"/>
      <c r="F839" s="101"/>
      <c r="G839" s="101"/>
      <c r="H839" s="101"/>
      <c r="I839" s="101"/>
      <c r="J839" s="101"/>
      <c r="L839" s="124"/>
    </row>
    <row r="840" spans="1:12" customFormat="1">
      <c r="A840" s="101"/>
      <c r="B840" s="101"/>
      <c r="C840" s="101"/>
      <c r="D840" s="101"/>
      <c r="E840" s="101"/>
      <c r="F840" s="101"/>
      <c r="G840" s="101"/>
      <c r="H840" s="101"/>
      <c r="I840" s="101"/>
      <c r="J840" s="101"/>
      <c r="L840" s="124"/>
    </row>
    <row r="841" spans="1:12" customFormat="1">
      <c r="A841" s="101"/>
      <c r="B841" s="101"/>
      <c r="C841" s="101"/>
      <c r="D841" s="101"/>
      <c r="E841" s="101"/>
      <c r="F841" s="101"/>
      <c r="G841" s="101"/>
      <c r="H841" s="101"/>
      <c r="I841" s="101"/>
      <c r="J841" s="101"/>
      <c r="L841" s="124"/>
    </row>
    <row r="842" spans="1:12" customFormat="1">
      <c r="A842" s="101"/>
      <c r="B842" s="101"/>
      <c r="C842" s="101"/>
      <c r="D842" s="101"/>
      <c r="E842" s="101"/>
      <c r="F842" s="101"/>
      <c r="G842" s="101"/>
      <c r="H842" s="101"/>
      <c r="I842" s="101"/>
      <c r="J842" s="101"/>
      <c r="L842" s="124"/>
    </row>
    <row r="843" spans="1:12" customFormat="1">
      <c r="A843" s="101"/>
      <c r="B843" s="101"/>
      <c r="C843" s="101"/>
      <c r="D843" s="101"/>
      <c r="E843" s="101"/>
      <c r="F843" s="101"/>
      <c r="G843" s="101"/>
      <c r="H843" s="101"/>
      <c r="I843" s="101"/>
      <c r="J843" s="101"/>
      <c r="L843" s="124"/>
    </row>
    <row r="844" spans="1:12" customFormat="1">
      <c r="A844" s="101"/>
      <c r="B844" s="101"/>
      <c r="C844" s="101"/>
      <c r="D844" s="101"/>
      <c r="E844" s="101"/>
      <c r="F844" s="101"/>
      <c r="G844" s="101"/>
      <c r="H844" s="101"/>
      <c r="I844" s="101"/>
      <c r="J844" s="101"/>
      <c r="L844" s="124"/>
    </row>
    <row r="845" spans="1:12" customFormat="1">
      <c r="A845" s="101"/>
      <c r="B845" s="101"/>
      <c r="C845" s="101"/>
      <c r="D845" s="101"/>
      <c r="E845" s="101"/>
      <c r="F845" s="101"/>
      <c r="G845" s="101"/>
      <c r="H845" s="101"/>
      <c r="I845" s="101"/>
      <c r="J845" s="101"/>
      <c r="L845" s="124"/>
    </row>
    <row r="846" spans="1:12" customFormat="1">
      <c r="A846" s="101"/>
      <c r="B846" s="101"/>
      <c r="C846" s="101"/>
      <c r="D846" s="101"/>
      <c r="E846" s="101"/>
      <c r="F846" s="101"/>
      <c r="G846" s="101"/>
      <c r="H846" s="101"/>
      <c r="I846" s="101"/>
      <c r="J846" s="101"/>
      <c r="L846" s="124"/>
    </row>
    <row r="847" spans="1:12" customFormat="1">
      <c r="A847" s="101"/>
      <c r="B847" s="101"/>
      <c r="C847" s="101"/>
      <c r="D847" s="101"/>
      <c r="E847" s="101"/>
      <c r="F847" s="101"/>
      <c r="G847" s="101"/>
      <c r="H847" s="101"/>
      <c r="I847" s="101"/>
      <c r="J847" s="101"/>
      <c r="L847" s="124"/>
    </row>
    <row r="848" spans="1:12" customFormat="1">
      <c r="A848" s="101"/>
      <c r="B848" s="101"/>
      <c r="C848" s="101"/>
      <c r="D848" s="101"/>
      <c r="E848" s="101"/>
      <c r="F848" s="101"/>
      <c r="G848" s="101"/>
      <c r="H848" s="101"/>
      <c r="I848" s="101"/>
      <c r="J848" s="101"/>
      <c r="L848" s="124"/>
    </row>
    <row r="849" spans="1:12" customFormat="1">
      <c r="A849" s="101"/>
      <c r="B849" s="101"/>
      <c r="C849" s="101"/>
      <c r="D849" s="101"/>
      <c r="E849" s="101"/>
      <c r="F849" s="101"/>
      <c r="G849" s="101"/>
      <c r="H849" s="101"/>
      <c r="I849" s="101"/>
      <c r="J849" s="101"/>
      <c r="L849" s="124"/>
    </row>
    <row r="850" spans="1:12" customFormat="1">
      <c r="A850" s="101"/>
      <c r="B850" s="101"/>
      <c r="C850" s="101"/>
      <c r="D850" s="101"/>
      <c r="E850" s="101"/>
      <c r="F850" s="101"/>
      <c r="G850" s="101"/>
      <c r="H850" s="101"/>
      <c r="I850" s="101"/>
      <c r="J850" s="101"/>
      <c r="L850" s="124"/>
    </row>
    <row r="851" spans="1:12" customFormat="1">
      <c r="A851" s="101"/>
      <c r="B851" s="101"/>
      <c r="C851" s="101"/>
      <c r="D851" s="101"/>
      <c r="E851" s="101"/>
      <c r="F851" s="101"/>
      <c r="G851" s="101"/>
      <c r="H851" s="101"/>
      <c r="I851" s="101"/>
      <c r="J851" s="101"/>
      <c r="L851" s="124"/>
    </row>
    <row r="852" spans="1:12" customFormat="1">
      <c r="A852" s="101"/>
      <c r="B852" s="101"/>
      <c r="C852" s="101"/>
      <c r="D852" s="101"/>
      <c r="E852" s="101"/>
      <c r="F852" s="101"/>
      <c r="G852" s="101"/>
      <c r="H852" s="101"/>
      <c r="I852" s="101"/>
      <c r="J852" s="101"/>
      <c r="L852" s="124"/>
    </row>
    <row r="853" spans="1:12" customFormat="1">
      <c r="A853" s="101"/>
      <c r="B853" s="101"/>
      <c r="C853" s="101"/>
      <c r="D853" s="101"/>
      <c r="E853" s="101"/>
      <c r="F853" s="101"/>
      <c r="G853" s="101"/>
      <c r="H853" s="101"/>
      <c r="I853" s="101"/>
      <c r="J853" s="101"/>
      <c r="L853" s="124"/>
    </row>
    <row r="854" spans="1:12" customFormat="1">
      <c r="A854" s="101"/>
      <c r="B854" s="101"/>
      <c r="C854" s="101"/>
      <c r="D854" s="101"/>
      <c r="E854" s="101"/>
      <c r="F854" s="101"/>
      <c r="G854" s="101"/>
      <c r="H854" s="101"/>
      <c r="I854" s="101"/>
      <c r="J854" s="101"/>
      <c r="L854" s="124"/>
    </row>
    <row r="855" spans="1:12" customFormat="1">
      <c r="A855" s="101"/>
      <c r="B855" s="101"/>
      <c r="C855" s="101"/>
      <c r="D855" s="101"/>
      <c r="E855" s="101"/>
      <c r="F855" s="101"/>
      <c r="G855" s="101"/>
      <c r="H855" s="101"/>
      <c r="I855" s="101"/>
      <c r="J855" s="101"/>
      <c r="L855" s="124"/>
    </row>
    <row r="856" spans="1:12" customFormat="1">
      <c r="A856" s="101"/>
      <c r="B856" s="101"/>
      <c r="C856" s="101"/>
      <c r="D856" s="101"/>
      <c r="E856" s="101"/>
      <c r="F856" s="101"/>
      <c r="G856" s="101"/>
      <c r="H856" s="101"/>
      <c r="I856" s="101"/>
      <c r="J856" s="101"/>
      <c r="L856" s="124"/>
    </row>
    <row r="857" spans="1:12" customFormat="1">
      <c r="A857" s="101"/>
      <c r="B857" s="101"/>
      <c r="C857" s="101"/>
      <c r="D857" s="101"/>
      <c r="E857" s="101"/>
      <c r="F857" s="101"/>
      <c r="G857" s="101"/>
      <c r="H857" s="101"/>
      <c r="I857" s="101"/>
      <c r="J857" s="101"/>
      <c r="L857" s="124"/>
    </row>
    <row r="858" spans="1:12" customFormat="1">
      <c r="A858" s="101"/>
      <c r="B858" s="101"/>
      <c r="C858" s="101"/>
      <c r="D858" s="101"/>
      <c r="E858" s="101"/>
      <c r="F858" s="101"/>
      <c r="G858" s="101"/>
      <c r="H858" s="101"/>
      <c r="I858" s="101"/>
      <c r="J858" s="101"/>
      <c r="L858" s="124"/>
    </row>
    <row r="859" spans="1:12" customFormat="1">
      <c r="A859" s="101"/>
      <c r="B859" s="101"/>
      <c r="C859" s="101"/>
      <c r="D859" s="101"/>
      <c r="E859" s="101"/>
      <c r="F859" s="101"/>
      <c r="G859" s="101"/>
      <c r="H859" s="101"/>
      <c r="I859" s="101"/>
      <c r="J859" s="101"/>
      <c r="L859" s="124"/>
    </row>
    <row r="860" spans="1:12" customFormat="1">
      <c r="A860" s="101"/>
      <c r="B860" s="101"/>
      <c r="C860" s="101"/>
      <c r="D860" s="101"/>
      <c r="E860" s="101"/>
      <c r="F860" s="101"/>
      <c r="G860" s="101"/>
      <c r="H860" s="101"/>
      <c r="I860" s="101"/>
      <c r="J860" s="101"/>
      <c r="L860" s="124"/>
    </row>
    <row r="861" spans="1:12" customFormat="1">
      <c r="A861" s="101"/>
      <c r="B861" s="101"/>
      <c r="C861" s="101"/>
      <c r="D861" s="101"/>
      <c r="E861" s="101"/>
      <c r="F861" s="101"/>
      <c r="G861" s="101"/>
      <c r="H861" s="101"/>
      <c r="I861" s="101"/>
      <c r="J861" s="101"/>
      <c r="L861" s="124"/>
    </row>
    <row r="862" spans="1:12" customFormat="1">
      <c r="A862" s="101"/>
      <c r="B862" s="101"/>
      <c r="C862" s="101"/>
      <c r="D862" s="101"/>
      <c r="E862" s="101"/>
      <c r="F862" s="101"/>
      <c r="G862" s="101"/>
      <c r="H862" s="101"/>
      <c r="I862" s="101"/>
      <c r="J862" s="101"/>
      <c r="L862" s="124"/>
    </row>
    <row r="863" spans="1:12" customFormat="1">
      <c r="A863" s="101"/>
      <c r="B863" s="101"/>
      <c r="C863" s="101"/>
      <c r="D863" s="101"/>
      <c r="E863" s="101"/>
      <c r="F863" s="101"/>
      <c r="G863" s="101"/>
      <c r="H863" s="101"/>
      <c r="I863" s="101"/>
      <c r="J863" s="101"/>
      <c r="L863" s="124"/>
    </row>
    <row r="864" spans="1:12" customFormat="1">
      <c r="A864" s="101"/>
      <c r="B864" s="101"/>
      <c r="C864" s="101"/>
      <c r="D864" s="101"/>
      <c r="E864" s="101"/>
      <c r="F864" s="101"/>
      <c r="G864" s="101"/>
      <c r="H864" s="101"/>
      <c r="I864" s="101"/>
      <c r="J864" s="101"/>
      <c r="L864" s="124"/>
    </row>
    <row r="865" spans="1:12" customFormat="1">
      <c r="A865" s="101"/>
      <c r="B865" s="101"/>
      <c r="C865" s="101"/>
      <c r="D865" s="101"/>
      <c r="E865" s="101"/>
      <c r="F865" s="101"/>
      <c r="G865" s="101"/>
      <c r="H865" s="101"/>
      <c r="I865" s="101"/>
      <c r="J865" s="101"/>
      <c r="L865" s="124"/>
    </row>
    <row r="866" spans="1:12" customFormat="1">
      <c r="A866" s="101"/>
      <c r="B866" s="101"/>
      <c r="C866" s="101"/>
      <c r="D866" s="101"/>
      <c r="E866" s="101"/>
      <c r="F866" s="101"/>
      <c r="G866" s="101"/>
      <c r="H866" s="101"/>
      <c r="I866" s="101"/>
      <c r="J866" s="101"/>
      <c r="L866" s="124"/>
    </row>
    <row r="867" spans="1:12" customFormat="1">
      <c r="A867" s="101"/>
      <c r="B867" s="101"/>
      <c r="C867" s="101"/>
      <c r="D867" s="101"/>
      <c r="E867" s="101"/>
      <c r="F867" s="101"/>
      <c r="G867" s="101"/>
      <c r="H867" s="101"/>
      <c r="I867" s="101"/>
      <c r="J867" s="101"/>
      <c r="L867" s="124"/>
    </row>
    <row r="868" spans="1:12" customFormat="1">
      <c r="A868" s="101"/>
      <c r="B868" s="101"/>
      <c r="C868" s="101"/>
      <c r="D868" s="101"/>
      <c r="E868" s="101"/>
      <c r="F868" s="101"/>
      <c r="G868" s="101"/>
      <c r="H868" s="101"/>
      <c r="I868" s="101"/>
      <c r="J868" s="101"/>
      <c r="L868" s="124"/>
    </row>
    <row r="869" spans="1:12" customFormat="1">
      <c r="A869" s="101"/>
      <c r="B869" s="101"/>
      <c r="C869" s="101"/>
      <c r="D869" s="101"/>
      <c r="E869" s="101"/>
      <c r="F869" s="101"/>
      <c r="G869" s="101"/>
      <c r="H869" s="101"/>
      <c r="I869" s="101"/>
      <c r="J869" s="101"/>
      <c r="L869" s="124"/>
    </row>
    <row r="870" spans="1:12" customFormat="1">
      <c r="A870" s="101"/>
      <c r="B870" s="101"/>
      <c r="C870" s="101"/>
      <c r="D870" s="101"/>
      <c r="E870" s="101"/>
      <c r="F870" s="101"/>
      <c r="G870" s="101"/>
      <c r="H870" s="101"/>
      <c r="I870" s="101"/>
      <c r="J870" s="101"/>
      <c r="L870" s="124"/>
    </row>
    <row r="871" spans="1:12" customFormat="1">
      <c r="A871" s="101"/>
      <c r="B871" s="101"/>
      <c r="C871" s="101"/>
      <c r="D871" s="101"/>
      <c r="E871" s="101"/>
      <c r="F871" s="101"/>
      <c r="G871" s="101"/>
      <c r="H871" s="101"/>
      <c r="I871" s="101"/>
      <c r="J871" s="101"/>
      <c r="L871" s="124"/>
    </row>
    <row r="872" spans="1:12" customFormat="1">
      <c r="A872" s="101"/>
      <c r="B872" s="101"/>
      <c r="C872" s="101"/>
      <c r="D872" s="101"/>
      <c r="E872" s="101"/>
      <c r="F872" s="101"/>
      <c r="G872" s="101"/>
      <c r="H872" s="101"/>
      <c r="I872" s="101"/>
      <c r="J872" s="101"/>
      <c r="L872" s="124"/>
    </row>
    <row r="873" spans="1:12" customFormat="1">
      <c r="A873" s="101"/>
      <c r="B873" s="101"/>
      <c r="C873" s="101"/>
      <c r="D873" s="101"/>
      <c r="E873" s="101"/>
      <c r="F873" s="101"/>
      <c r="G873" s="101"/>
      <c r="H873" s="101"/>
      <c r="I873" s="101"/>
      <c r="J873" s="101"/>
      <c r="L873" s="124"/>
    </row>
    <row r="874" spans="1:12" customFormat="1">
      <c r="A874" s="101"/>
      <c r="B874" s="101"/>
      <c r="C874" s="101"/>
      <c r="D874" s="101"/>
      <c r="E874" s="101"/>
      <c r="F874" s="101"/>
      <c r="G874" s="101"/>
      <c r="H874" s="101"/>
      <c r="I874" s="101"/>
      <c r="J874" s="101"/>
      <c r="L874" s="124"/>
    </row>
    <row r="875" spans="1:12" customFormat="1">
      <c r="A875" s="101"/>
      <c r="B875" s="101"/>
      <c r="C875" s="101"/>
      <c r="D875" s="101"/>
      <c r="E875" s="101"/>
      <c r="F875" s="101"/>
      <c r="G875" s="101"/>
      <c r="H875" s="101"/>
      <c r="I875" s="101"/>
      <c r="J875" s="101"/>
      <c r="L875" s="124"/>
    </row>
    <row r="876" spans="1:12" customFormat="1">
      <c r="A876" s="101"/>
      <c r="B876" s="101"/>
      <c r="C876" s="101"/>
      <c r="D876" s="101"/>
      <c r="E876" s="101"/>
      <c r="F876" s="101"/>
      <c r="G876" s="101"/>
      <c r="H876" s="101"/>
      <c r="I876" s="101"/>
      <c r="J876" s="101"/>
      <c r="L876" s="124"/>
    </row>
    <row r="877" spans="1:12" customFormat="1">
      <c r="A877" s="101"/>
      <c r="B877" s="101"/>
      <c r="C877" s="101"/>
      <c r="D877" s="101"/>
      <c r="E877" s="101"/>
      <c r="F877" s="101"/>
      <c r="G877" s="101"/>
      <c r="H877" s="101"/>
      <c r="I877" s="101"/>
      <c r="J877" s="101"/>
      <c r="L877" s="124"/>
    </row>
    <row r="878" spans="1:12" customFormat="1">
      <c r="A878" s="101"/>
      <c r="B878" s="101"/>
      <c r="C878" s="101"/>
      <c r="D878" s="101"/>
      <c r="E878" s="101"/>
      <c r="F878" s="101"/>
      <c r="G878" s="101"/>
      <c r="H878" s="101"/>
      <c r="I878" s="101"/>
      <c r="J878" s="101"/>
      <c r="L878" s="124"/>
    </row>
    <row r="879" spans="1:12" customFormat="1">
      <c r="A879" s="101"/>
      <c r="B879" s="101"/>
      <c r="C879" s="101"/>
      <c r="D879" s="101"/>
      <c r="E879" s="101"/>
      <c r="F879" s="101"/>
      <c r="G879" s="101"/>
      <c r="H879" s="101"/>
      <c r="I879" s="101"/>
      <c r="J879" s="101"/>
      <c r="L879" s="124"/>
    </row>
    <row r="880" spans="1:12" customFormat="1">
      <c r="A880" s="101"/>
      <c r="B880" s="101"/>
      <c r="C880" s="101"/>
      <c r="D880" s="101"/>
      <c r="E880" s="101"/>
      <c r="F880" s="101"/>
      <c r="G880" s="101"/>
      <c r="H880" s="101"/>
      <c r="I880" s="101"/>
      <c r="J880" s="101"/>
      <c r="L880" s="124"/>
    </row>
    <row r="881" spans="1:12" customFormat="1">
      <c r="A881" s="101"/>
      <c r="B881" s="101"/>
      <c r="C881" s="101"/>
      <c r="D881" s="101"/>
      <c r="E881" s="101"/>
      <c r="F881" s="101"/>
      <c r="G881" s="101"/>
      <c r="H881" s="101"/>
      <c r="I881" s="101"/>
      <c r="J881" s="101"/>
      <c r="L881" s="124"/>
    </row>
    <row r="882" spans="1:12" customFormat="1">
      <c r="A882" s="101"/>
      <c r="B882" s="101"/>
      <c r="C882" s="101"/>
      <c r="D882" s="101"/>
      <c r="E882" s="101"/>
      <c r="F882" s="101"/>
      <c r="G882" s="101"/>
      <c r="H882" s="101"/>
      <c r="I882" s="101"/>
      <c r="J882" s="101"/>
      <c r="L882" s="124"/>
    </row>
    <row r="883" spans="1:12" customFormat="1">
      <c r="A883" s="101"/>
      <c r="B883" s="101"/>
      <c r="C883" s="101"/>
      <c r="D883" s="101"/>
      <c r="E883" s="101"/>
      <c r="F883" s="101"/>
      <c r="G883" s="101"/>
      <c r="H883" s="101"/>
      <c r="I883" s="101"/>
      <c r="J883" s="101"/>
      <c r="L883" s="124"/>
    </row>
    <row r="884" spans="1:12" customFormat="1">
      <c r="A884" s="101"/>
      <c r="B884" s="101"/>
      <c r="C884" s="101"/>
      <c r="D884" s="101"/>
      <c r="E884" s="101"/>
      <c r="F884" s="101"/>
      <c r="G884" s="101"/>
      <c r="H884" s="101"/>
      <c r="I884" s="101"/>
      <c r="J884" s="101"/>
      <c r="L884" s="124"/>
    </row>
    <row r="885" spans="1:12" customFormat="1">
      <c r="A885" s="101"/>
      <c r="B885" s="101"/>
      <c r="C885" s="101"/>
      <c r="D885" s="101"/>
      <c r="E885" s="101"/>
      <c r="F885" s="101"/>
      <c r="G885" s="101"/>
      <c r="H885" s="101"/>
      <c r="I885" s="101"/>
      <c r="J885" s="101"/>
      <c r="L885" s="124"/>
    </row>
    <row r="886" spans="1:12" customFormat="1">
      <c r="A886" s="101"/>
      <c r="B886" s="101"/>
      <c r="C886" s="101"/>
      <c r="D886" s="101"/>
      <c r="E886" s="101"/>
      <c r="F886" s="101"/>
      <c r="G886" s="101"/>
      <c r="H886" s="101"/>
      <c r="I886" s="101"/>
      <c r="J886" s="101"/>
      <c r="L886" s="124"/>
    </row>
    <row r="887" spans="1:12" customFormat="1">
      <c r="A887" s="101"/>
      <c r="B887" s="101"/>
      <c r="C887" s="101"/>
      <c r="D887" s="101"/>
      <c r="E887" s="101"/>
      <c r="F887" s="101"/>
      <c r="G887" s="101"/>
      <c r="H887" s="101"/>
      <c r="I887" s="101"/>
      <c r="J887" s="101"/>
      <c r="L887" s="124"/>
    </row>
    <row r="888" spans="1:12" customFormat="1">
      <c r="A888" s="101"/>
      <c r="B888" s="101"/>
      <c r="C888" s="101"/>
      <c r="D888" s="101"/>
      <c r="E888" s="101"/>
      <c r="F888" s="101"/>
      <c r="G888" s="101"/>
      <c r="H888" s="101"/>
      <c r="I888" s="101"/>
      <c r="J888" s="101"/>
      <c r="L888" s="124"/>
    </row>
    <row r="889" spans="1:12" customFormat="1">
      <c r="A889" s="101"/>
      <c r="B889" s="101"/>
      <c r="C889" s="101"/>
      <c r="D889" s="101"/>
      <c r="E889" s="101"/>
      <c r="F889" s="101"/>
      <c r="G889" s="101"/>
      <c r="H889" s="101"/>
      <c r="I889" s="101"/>
      <c r="J889" s="101"/>
      <c r="L889" s="124"/>
    </row>
    <row r="890" spans="1:12" customFormat="1">
      <c r="A890" s="101"/>
      <c r="B890" s="101"/>
      <c r="C890" s="101"/>
      <c r="D890" s="101"/>
      <c r="E890" s="101"/>
      <c r="F890" s="101"/>
      <c r="G890" s="101"/>
      <c r="H890" s="101"/>
      <c r="I890" s="101"/>
      <c r="J890" s="101"/>
      <c r="L890" s="124"/>
    </row>
    <row r="891" spans="1:12" customFormat="1">
      <c r="A891" s="101"/>
      <c r="B891" s="101"/>
      <c r="C891" s="101"/>
      <c r="D891" s="101"/>
      <c r="E891" s="101"/>
      <c r="F891" s="101"/>
      <c r="G891" s="101"/>
      <c r="H891" s="101"/>
      <c r="I891" s="101"/>
      <c r="J891" s="101"/>
      <c r="L891" s="124"/>
    </row>
    <row r="892" spans="1:12" customFormat="1">
      <c r="A892" s="101"/>
      <c r="B892" s="101"/>
      <c r="C892" s="101"/>
      <c r="D892" s="101"/>
      <c r="E892" s="101"/>
      <c r="F892" s="101"/>
      <c r="G892" s="101"/>
      <c r="H892" s="101"/>
      <c r="I892" s="101"/>
      <c r="J892" s="101"/>
      <c r="L892" s="124"/>
    </row>
    <row r="893" spans="1:12" customFormat="1">
      <c r="A893" s="101"/>
      <c r="B893" s="101"/>
      <c r="C893" s="101"/>
      <c r="D893" s="101"/>
      <c r="E893" s="101"/>
      <c r="F893" s="101"/>
      <c r="G893" s="101"/>
      <c r="H893" s="101"/>
      <c r="I893" s="101"/>
      <c r="J893" s="101"/>
      <c r="L893" s="124"/>
    </row>
    <row r="894" spans="1:12" customFormat="1">
      <c r="A894" s="101"/>
      <c r="B894" s="101"/>
      <c r="C894" s="101"/>
      <c r="D894" s="101"/>
      <c r="E894" s="101"/>
      <c r="F894" s="101"/>
      <c r="G894" s="101"/>
      <c r="H894" s="101"/>
      <c r="I894" s="101"/>
      <c r="J894" s="101"/>
      <c r="L894" s="124"/>
    </row>
    <row r="895" spans="1:12" customFormat="1">
      <c r="A895" s="101"/>
      <c r="B895" s="101"/>
      <c r="C895" s="101"/>
      <c r="D895" s="101"/>
      <c r="E895" s="101"/>
      <c r="F895" s="101"/>
      <c r="G895" s="101"/>
      <c r="H895" s="101"/>
      <c r="I895" s="101"/>
      <c r="J895" s="101"/>
      <c r="L895" s="124"/>
    </row>
    <row r="896" spans="1:12" customFormat="1">
      <c r="A896" s="101"/>
      <c r="B896" s="101"/>
      <c r="C896" s="101"/>
      <c r="D896" s="101"/>
      <c r="E896" s="101"/>
      <c r="F896" s="101"/>
      <c r="G896" s="101"/>
      <c r="H896" s="101"/>
      <c r="I896" s="101"/>
      <c r="J896" s="101"/>
      <c r="L896" s="124"/>
    </row>
    <row r="897" spans="1:12" customFormat="1">
      <c r="A897" s="101"/>
      <c r="B897" s="101"/>
      <c r="C897" s="101"/>
      <c r="D897" s="101"/>
      <c r="E897" s="101"/>
      <c r="F897" s="101"/>
      <c r="G897" s="101"/>
      <c r="H897" s="101"/>
      <c r="I897" s="101"/>
      <c r="J897" s="101"/>
      <c r="L897" s="124"/>
    </row>
    <row r="898" spans="1:12" customFormat="1">
      <c r="A898" s="101"/>
      <c r="B898" s="101"/>
      <c r="C898" s="101"/>
      <c r="D898" s="101"/>
      <c r="E898" s="101"/>
      <c r="F898" s="101"/>
      <c r="G898" s="101"/>
      <c r="H898" s="101"/>
      <c r="I898" s="101"/>
      <c r="J898" s="101"/>
      <c r="L898" s="124"/>
    </row>
    <row r="899" spans="1:12" customFormat="1">
      <c r="A899" s="101"/>
      <c r="B899" s="101"/>
      <c r="C899" s="101"/>
      <c r="D899" s="101"/>
      <c r="E899" s="101"/>
      <c r="F899" s="101"/>
      <c r="G899" s="101"/>
      <c r="H899" s="101"/>
      <c r="I899" s="101"/>
      <c r="J899" s="101"/>
      <c r="L899" s="124"/>
    </row>
    <row r="900" spans="1:12" customFormat="1">
      <c r="A900" s="101"/>
      <c r="B900" s="101"/>
      <c r="C900" s="101"/>
      <c r="D900" s="101"/>
      <c r="E900" s="101"/>
      <c r="F900" s="101"/>
      <c r="G900" s="101"/>
      <c r="H900" s="101"/>
      <c r="I900" s="101"/>
      <c r="J900" s="101"/>
      <c r="L900" s="124"/>
    </row>
    <row r="901" spans="1:12" customFormat="1">
      <c r="A901" s="101"/>
      <c r="B901" s="101"/>
      <c r="C901" s="101"/>
      <c r="D901" s="101"/>
      <c r="E901" s="101"/>
      <c r="F901" s="101"/>
      <c r="G901" s="101"/>
      <c r="H901" s="101"/>
      <c r="I901" s="101"/>
      <c r="J901" s="101"/>
      <c r="L901" s="124"/>
    </row>
    <row r="902" spans="1:12" customFormat="1">
      <c r="A902" s="101"/>
      <c r="B902" s="101"/>
      <c r="C902" s="101"/>
      <c r="D902" s="101"/>
      <c r="E902" s="101"/>
      <c r="F902" s="101"/>
      <c r="G902" s="101"/>
      <c r="H902" s="101"/>
      <c r="I902" s="101"/>
      <c r="J902" s="101"/>
      <c r="L902" s="124"/>
    </row>
    <row r="903" spans="1:12" customFormat="1">
      <c r="A903" s="101"/>
      <c r="B903" s="101"/>
      <c r="C903" s="101"/>
      <c r="D903" s="101"/>
      <c r="E903" s="101"/>
      <c r="F903" s="101"/>
      <c r="G903" s="101"/>
      <c r="H903" s="101"/>
      <c r="I903" s="101"/>
      <c r="J903" s="101"/>
      <c r="L903" s="124"/>
    </row>
    <row r="904" spans="1:12" customFormat="1">
      <c r="A904" s="101"/>
      <c r="B904" s="101"/>
      <c r="C904" s="101"/>
      <c r="D904" s="101"/>
      <c r="E904" s="101"/>
      <c r="F904" s="101"/>
      <c r="G904" s="101"/>
      <c r="H904" s="101"/>
      <c r="I904" s="101"/>
      <c r="J904" s="101"/>
      <c r="L904" s="124"/>
    </row>
    <row r="905" spans="1:12" customFormat="1">
      <c r="A905" s="101"/>
      <c r="B905" s="101"/>
      <c r="C905" s="101"/>
      <c r="D905" s="101"/>
      <c r="E905" s="101"/>
      <c r="F905" s="101"/>
      <c r="G905" s="101"/>
      <c r="H905" s="101"/>
      <c r="I905" s="101"/>
      <c r="J905" s="101"/>
      <c r="L905" s="124"/>
    </row>
    <row r="906" spans="1:12" customFormat="1">
      <c r="A906" s="101"/>
      <c r="B906" s="101"/>
      <c r="C906" s="101"/>
      <c r="D906" s="101"/>
      <c r="E906" s="101"/>
      <c r="F906" s="101"/>
      <c r="G906" s="101"/>
      <c r="H906" s="101"/>
      <c r="I906" s="101"/>
      <c r="J906" s="101"/>
      <c r="L906" s="124"/>
    </row>
    <row r="907" spans="1:12" customFormat="1">
      <c r="A907" s="101"/>
      <c r="B907" s="101"/>
      <c r="C907" s="101"/>
      <c r="D907" s="101"/>
      <c r="E907" s="101"/>
      <c r="F907" s="101"/>
      <c r="G907" s="101"/>
      <c r="H907" s="101"/>
      <c r="I907" s="101"/>
      <c r="J907" s="101"/>
      <c r="L907" s="124"/>
    </row>
    <row r="908" spans="1:12" customFormat="1">
      <c r="A908" s="101"/>
      <c r="B908" s="101"/>
      <c r="C908" s="101"/>
      <c r="D908" s="101"/>
      <c r="E908" s="101"/>
      <c r="F908" s="101"/>
      <c r="G908" s="101"/>
      <c r="H908" s="101"/>
      <c r="I908" s="101"/>
      <c r="J908" s="101"/>
      <c r="L908" s="124"/>
    </row>
    <row r="909" spans="1:12" customFormat="1">
      <c r="A909" s="101"/>
      <c r="B909" s="101"/>
      <c r="C909" s="101"/>
      <c r="D909" s="101"/>
      <c r="E909" s="101"/>
      <c r="F909" s="101"/>
      <c r="G909" s="101"/>
      <c r="H909" s="101"/>
      <c r="I909" s="101"/>
      <c r="J909" s="101"/>
      <c r="L909" s="124"/>
    </row>
    <row r="910" spans="1:12" customFormat="1">
      <c r="A910" s="101"/>
      <c r="B910" s="101"/>
      <c r="C910" s="101"/>
      <c r="D910" s="101"/>
      <c r="E910" s="101"/>
      <c r="F910" s="101"/>
      <c r="G910" s="101"/>
      <c r="H910" s="101"/>
      <c r="I910" s="101"/>
      <c r="J910" s="101"/>
      <c r="L910" s="124"/>
    </row>
    <row r="911" spans="1:12" customFormat="1">
      <c r="A911" s="101"/>
      <c r="B911" s="101"/>
      <c r="C911" s="101"/>
      <c r="D911" s="101"/>
      <c r="E911" s="101"/>
      <c r="F911" s="101"/>
      <c r="G911" s="101"/>
      <c r="H911" s="101"/>
      <c r="I911" s="101"/>
      <c r="J911" s="101"/>
      <c r="L911" s="124"/>
    </row>
    <row r="912" spans="1:12" customFormat="1">
      <c r="A912" s="101"/>
      <c r="B912" s="101"/>
      <c r="C912" s="101"/>
      <c r="D912" s="101"/>
      <c r="E912" s="101"/>
      <c r="F912" s="101"/>
      <c r="G912" s="101"/>
      <c r="H912" s="101"/>
      <c r="I912" s="101"/>
      <c r="J912" s="101"/>
      <c r="L912" s="124"/>
    </row>
    <row r="913" spans="1:12" customFormat="1">
      <c r="A913" s="101"/>
      <c r="B913" s="101"/>
      <c r="C913" s="101"/>
      <c r="D913" s="101"/>
      <c r="E913" s="101"/>
      <c r="F913" s="101"/>
      <c r="G913" s="101"/>
      <c r="H913" s="101"/>
      <c r="I913" s="101"/>
      <c r="J913" s="101"/>
      <c r="L913" s="124"/>
    </row>
    <row r="914" spans="1:12" customFormat="1">
      <c r="A914" s="101"/>
      <c r="B914" s="101"/>
      <c r="C914" s="101"/>
      <c r="D914" s="101"/>
      <c r="E914" s="101"/>
      <c r="F914" s="101"/>
      <c r="G914" s="101"/>
      <c r="H914" s="101"/>
      <c r="I914" s="101"/>
      <c r="J914" s="101"/>
      <c r="L914" s="124"/>
    </row>
    <row r="915" spans="1:12" customFormat="1">
      <c r="A915" s="101"/>
      <c r="B915" s="101"/>
      <c r="C915" s="101"/>
      <c r="D915" s="101"/>
      <c r="E915" s="101"/>
      <c r="F915" s="101"/>
      <c r="G915" s="101"/>
      <c r="H915" s="101"/>
      <c r="I915" s="101"/>
      <c r="J915" s="101"/>
      <c r="L915" s="124"/>
    </row>
    <row r="916" spans="1:12" customFormat="1">
      <c r="A916" s="101"/>
      <c r="B916" s="101"/>
      <c r="C916" s="101"/>
      <c r="D916" s="101"/>
      <c r="E916" s="101"/>
      <c r="F916" s="101"/>
      <c r="G916" s="101"/>
      <c r="H916" s="101"/>
      <c r="I916" s="101"/>
      <c r="J916" s="101"/>
      <c r="L916" s="124"/>
    </row>
    <row r="917" spans="1:12" customFormat="1">
      <c r="A917" s="101"/>
      <c r="B917" s="101"/>
      <c r="C917" s="101"/>
      <c r="D917" s="101"/>
      <c r="E917" s="101"/>
      <c r="F917" s="101"/>
      <c r="G917" s="101"/>
      <c r="H917" s="101"/>
      <c r="I917" s="101"/>
      <c r="J917" s="101"/>
      <c r="L917" s="124"/>
    </row>
    <row r="918" spans="1:12" customFormat="1">
      <c r="A918" s="101"/>
      <c r="B918" s="101"/>
      <c r="C918" s="101"/>
      <c r="D918" s="101"/>
      <c r="E918" s="101"/>
      <c r="F918" s="101"/>
      <c r="G918" s="101"/>
      <c r="H918" s="101"/>
      <c r="I918" s="101"/>
      <c r="J918" s="101"/>
      <c r="L918" s="124"/>
    </row>
    <row r="919" spans="1:12" customFormat="1">
      <c r="A919" s="101"/>
      <c r="B919" s="101"/>
      <c r="C919" s="101"/>
      <c r="D919" s="101"/>
      <c r="E919" s="101"/>
      <c r="F919" s="101"/>
      <c r="G919" s="101"/>
      <c r="H919" s="101"/>
      <c r="I919" s="101"/>
      <c r="J919" s="101"/>
      <c r="L919" s="124"/>
    </row>
    <row r="920" spans="1:12" customFormat="1">
      <c r="A920" s="101"/>
      <c r="B920" s="101"/>
      <c r="C920" s="101"/>
      <c r="D920" s="101"/>
      <c r="E920" s="101"/>
      <c r="F920" s="101"/>
      <c r="G920" s="101"/>
      <c r="H920" s="101"/>
      <c r="I920" s="101"/>
      <c r="J920" s="101"/>
      <c r="L920" s="124"/>
    </row>
    <row r="921" spans="1:12" customFormat="1">
      <c r="A921" s="101"/>
      <c r="B921" s="101"/>
      <c r="C921" s="101"/>
      <c r="D921" s="101"/>
      <c r="E921" s="101"/>
      <c r="F921" s="101"/>
      <c r="G921" s="101"/>
      <c r="H921" s="101"/>
      <c r="I921" s="101"/>
      <c r="J921" s="101"/>
      <c r="L921" s="124"/>
    </row>
    <row r="922" spans="1:12" customFormat="1">
      <c r="A922" s="101"/>
      <c r="B922" s="101"/>
      <c r="C922" s="101"/>
      <c r="D922" s="101"/>
      <c r="E922" s="101"/>
      <c r="F922" s="101"/>
      <c r="G922" s="101"/>
      <c r="H922" s="101"/>
      <c r="I922" s="101"/>
      <c r="J922" s="101"/>
      <c r="L922" s="124"/>
    </row>
    <row r="923" spans="1:12" customFormat="1">
      <c r="A923" s="101"/>
      <c r="B923" s="101"/>
      <c r="C923" s="101"/>
      <c r="D923" s="101"/>
      <c r="E923" s="101"/>
      <c r="F923" s="101"/>
      <c r="G923" s="101"/>
      <c r="H923" s="101"/>
      <c r="I923" s="101"/>
      <c r="J923" s="101"/>
      <c r="L923" s="124"/>
    </row>
    <row r="924" spans="1:12" customFormat="1">
      <c r="A924" s="101"/>
      <c r="B924" s="101"/>
      <c r="C924" s="101"/>
      <c r="D924" s="101"/>
      <c r="E924" s="101"/>
      <c r="F924" s="101"/>
      <c r="G924" s="101"/>
      <c r="H924" s="101"/>
      <c r="I924" s="101"/>
      <c r="J924" s="101"/>
      <c r="L924" s="124"/>
    </row>
    <row r="925" spans="1:12" customFormat="1">
      <c r="A925" s="101"/>
      <c r="B925" s="101"/>
      <c r="C925" s="101"/>
      <c r="D925" s="101"/>
      <c r="E925" s="101"/>
      <c r="F925" s="101"/>
      <c r="G925" s="101"/>
      <c r="H925" s="101"/>
      <c r="I925" s="101"/>
      <c r="J925" s="101"/>
      <c r="L925" s="124"/>
    </row>
    <row r="926" spans="1:12" customFormat="1">
      <c r="A926" s="101"/>
      <c r="B926" s="101"/>
      <c r="C926" s="101"/>
      <c r="D926" s="101"/>
      <c r="E926" s="101"/>
      <c r="F926" s="101"/>
      <c r="G926" s="101"/>
      <c r="H926" s="101"/>
      <c r="I926" s="101"/>
      <c r="J926" s="101"/>
      <c r="L926" s="124"/>
    </row>
    <row r="927" spans="1:12" customFormat="1">
      <c r="A927" s="101"/>
      <c r="B927" s="101"/>
      <c r="C927" s="101"/>
      <c r="D927" s="101"/>
      <c r="E927" s="101"/>
      <c r="F927" s="101"/>
      <c r="G927" s="101"/>
      <c r="H927" s="101"/>
      <c r="I927" s="101"/>
      <c r="J927" s="101"/>
      <c r="L927" s="124"/>
    </row>
  </sheetData>
  <customSheetViews>
    <customSheetView guid="{9EFA0E2E-4423-4194-BE85-A51AF61C76D7}" showGridLines="0">
      <selection activeCell="A90" sqref="A90:J90"/>
      <pageMargins left="0" right="0" top="0" bottom="0" header="0" footer="0"/>
      <pageSetup paperSize="9" orientation="portrait"/>
    </customSheetView>
  </customSheetViews>
  <mergeCells count="6">
    <mergeCell ref="A92:J92"/>
    <mergeCell ref="A87:J87"/>
    <mergeCell ref="A88:J88"/>
    <mergeCell ref="A89:J89"/>
    <mergeCell ref="A90:J90"/>
    <mergeCell ref="A91:J91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FF99CC"/>
  </sheetPr>
  <dimension ref="A1:AL108"/>
  <sheetViews>
    <sheetView showGridLines="0" zoomScaleNormal="100" workbookViewId="0">
      <pane ySplit="1" topLeftCell="A2" activePane="bottomLeft" state="frozen"/>
      <selection activeCell="A110" sqref="A110"/>
      <selection pane="bottomLeft" activeCell="A110" sqref="A110"/>
    </sheetView>
  </sheetViews>
  <sheetFormatPr defaultColWidth="9.140625" defaultRowHeight="15"/>
  <cols>
    <col min="1" max="1" width="13.85546875" style="101" customWidth="1"/>
    <col min="2" max="2" width="27.28515625" style="101" customWidth="1"/>
    <col min="3" max="5" width="14.7109375" style="101" customWidth="1"/>
    <col min="6" max="10" width="9.140625" style="101"/>
    <col min="11" max="11" width="50.28515625" style="101" customWidth="1"/>
    <col min="12" max="16384" width="9.140625" style="101"/>
  </cols>
  <sheetData>
    <row r="1" spans="1:9" ht="36" customHeight="1">
      <c r="A1" s="116" t="s">
        <v>175</v>
      </c>
      <c r="B1" s="116" t="s">
        <v>6</v>
      </c>
      <c r="C1" s="117" t="s">
        <v>176</v>
      </c>
      <c r="D1" s="117" t="s">
        <v>177</v>
      </c>
      <c r="E1" s="117" t="s">
        <v>178</v>
      </c>
    </row>
    <row r="2" spans="1:9">
      <c r="A2" s="88" t="s">
        <v>40</v>
      </c>
      <c r="B2" s="68" t="s">
        <v>41</v>
      </c>
      <c r="C2" s="89">
        <v>208.25</v>
      </c>
      <c r="D2" s="244">
        <v>212</v>
      </c>
      <c r="E2" s="118">
        <f>D2/C2</f>
        <v>1.0180072028811524</v>
      </c>
    </row>
    <row r="3" spans="1:9">
      <c r="A3" s="88" t="s">
        <v>43</v>
      </c>
      <c r="B3" s="68" t="s">
        <v>44</v>
      </c>
      <c r="C3" s="89">
        <v>113.75</v>
      </c>
      <c r="D3" s="244">
        <v>101</v>
      </c>
      <c r="E3" s="118">
        <f t="shared" ref="E3:E66" si="0">D3/C3</f>
        <v>0.88791208791208787</v>
      </c>
    </row>
    <row r="4" spans="1:9">
      <c r="A4" s="88" t="s">
        <v>47</v>
      </c>
      <c r="B4" s="68" t="s">
        <v>48</v>
      </c>
      <c r="C4" s="89">
        <v>85.75</v>
      </c>
      <c r="D4" s="244">
        <v>95</v>
      </c>
      <c r="E4" s="118">
        <f t="shared" si="0"/>
        <v>1.1078717201166182</v>
      </c>
    </row>
    <row r="5" spans="1:9">
      <c r="A5" s="88" t="s">
        <v>49</v>
      </c>
      <c r="B5" s="68" t="s">
        <v>50</v>
      </c>
      <c r="C5" s="89">
        <v>173.83333333333331</v>
      </c>
      <c r="D5" s="244">
        <v>176</v>
      </c>
      <c r="E5" s="118">
        <f t="shared" si="0"/>
        <v>1.0124640460210932</v>
      </c>
    </row>
    <row r="6" spans="1:9">
      <c r="A6" s="88" t="s">
        <v>49</v>
      </c>
      <c r="B6" s="68" t="s">
        <v>51</v>
      </c>
      <c r="C6" s="89">
        <v>71.75</v>
      </c>
      <c r="D6" s="244">
        <v>83</v>
      </c>
      <c r="E6" s="118">
        <f t="shared" si="0"/>
        <v>1.1567944250871081</v>
      </c>
    </row>
    <row r="7" spans="1:9">
      <c r="A7" s="88" t="s">
        <v>47</v>
      </c>
      <c r="B7" s="68" t="s">
        <v>52</v>
      </c>
      <c r="C7" s="89">
        <v>53.083333333333329</v>
      </c>
      <c r="D7" s="244">
        <v>54</v>
      </c>
      <c r="E7" s="118">
        <f t="shared" si="0"/>
        <v>1.0172684458398744</v>
      </c>
    </row>
    <row r="8" spans="1:9">
      <c r="A8" s="88" t="s">
        <v>49</v>
      </c>
      <c r="B8" s="68" t="s">
        <v>53</v>
      </c>
      <c r="C8" s="89">
        <v>205.91666666666669</v>
      </c>
      <c r="D8" s="244">
        <v>222</v>
      </c>
      <c r="E8" s="118">
        <f t="shared" si="0"/>
        <v>1.0781060299473897</v>
      </c>
      <c r="I8" s="101" t="s">
        <v>0</v>
      </c>
    </row>
    <row r="9" spans="1:9">
      <c r="A9" s="88" t="s">
        <v>49</v>
      </c>
      <c r="B9" s="68" t="s">
        <v>54</v>
      </c>
      <c r="C9" s="89">
        <v>43.75</v>
      </c>
      <c r="D9" s="244">
        <v>29</v>
      </c>
      <c r="E9" s="118">
        <f t="shared" si="0"/>
        <v>0.66285714285714281</v>
      </c>
    </row>
    <row r="10" spans="1:9">
      <c r="A10" s="88" t="s">
        <v>40</v>
      </c>
      <c r="B10" s="68" t="s">
        <v>55</v>
      </c>
      <c r="C10" s="89">
        <v>796.25</v>
      </c>
      <c r="D10" s="244">
        <v>894</v>
      </c>
      <c r="E10" s="118">
        <f t="shared" si="0"/>
        <v>1.12276295133438</v>
      </c>
    </row>
    <row r="11" spans="1:9">
      <c r="A11" s="88" t="s">
        <v>49</v>
      </c>
      <c r="B11" s="68" t="s">
        <v>56</v>
      </c>
      <c r="C11" s="89">
        <v>92.75</v>
      </c>
      <c r="D11" s="244">
        <v>84</v>
      </c>
      <c r="E11" s="118">
        <f t="shared" si="0"/>
        <v>0.90566037735849059</v>
      </c>
    </row>
    <row r="12" spans="1:9">
      <c r="A12" s="88" t="s">
        <v>47</v>
      </c>
      <c r="B12" s="68" t="s">
        <v>58</v>
      </c>
      <c r="C12" s="89">
        <v>203</v>
      </c>
      <c r="D12" s="244">
        <v>177</v>
      </c>
      <c r="E12" s="118">
        <f t="shared" si="0"/>
        <v>0.8719211822660099</v>
      </c>
    </row>
    <row r="13" spans="1:9">
      <c r="A13" s="88" t="s">
        <v>43</v>
      </c>
      <c r="B13" s="68" t="s">
        <v>59</v>
      </c>
      <c r="C13" s="89">
        <v>342.41666666666663</v>
      </c>
      <c r="D13" s="244">
        <v>290</v>
      </c>
      <c r="E13" s="118">
        <f t="shared" si="0"/>
        <v>0.84692139206619621</v>
      </c>
    </row>
    <row r="14" spans="1:9">
      <c r="A14" s="88" t="s">
        <v>43</v>
      </c>
      <c r="B14" s="68" t="s">
        <v>60</v>
      </c>
      <c r="C14" s="89">
        <v>119</v>
      </c>
      <c r="D14" s="244">
        <v>116</v>
      </c>
      <c r="E14" s="118">
        <f t="shared" si="0"/>
        <v>0.97478991596638653</v>
      </c>
    </row>
    <row r="15" spans="1:9">
      <c r="A15" s="88" t="s">
        <v>49</v>
      </c>
      <c r="B15" s="68" t="s">
        <v>61</v>
      </c>
      <c r="C15" s="89">
        <v>46.666666666666671</v>
      </c>
      <c r="D15" s="244">
        <v>41</v>
      </c>
      <c r="E15" s="118">
        <f t="shared" si="0"/>
        <v>0.87857142857142845</v>
      </c>
    </row>
    <row r="16" spans="1:9">
      <c r="A16" s="88" t="s">
        <v>40</v>
      </c>
      <c r="B16" s="68" t="s">
        <v>62</v>
      </c>
      <c r="C16" s="89">
        <v>121.91666666666667</v>
      </c>
      <c r="D16" s="244">
        <v>149</v>
      </c>
      <c r="E16" s="118">
        <f t="shared" si="0"/>
        <v>1.2221462747778538</v>
      </c>
    </row>
    <row r="17" spans="1:15">
      <c r="A17" s="88" t="s">
        <v>49</v>
      </c>
      <c r="B17" s="68" t="s">
        <v>63</v>
      </c>
      <c r="C17" s="89">
        <v>1404.6666666666665</v>
      </c>
      <c r="D17" s="244">
        <v>1258</v>
      </c>
      <c r="E17" s="118">
        <f t="shared" si="0"/>
        <v>0.89558614143331761</v>
      </c>
    </row>
    <row r="18" spans="1:15">
      <c r="A18" s="88" t="s">
        <v>40</v>
      </c>
      <c r="B18" s="68" t="s">
        <v>64</v>
      </c>
      <c r="C18" s="89">
        <v>2780.75</v>
      </c>
      <c r="D18" s="244">
        <v>2496</v>
      </c>
      <c r="E18" s="118">
        <f t="shared" si="0"/>
        <v>0.89759956846174593</v>
      </c>
    </row>
    <row r="19" spans="1:15">
      <c r="A19" s="88" t="s">
        <v>49</v>
      </c>
      <c r="B19" s="68" t="s">
        <v>65</v>
      </c>
      <c r="C19" s="89">
        <v>245</v>
      </c>
      <c r="D19" s="244">
        <v>242</v>
      </c>
      <c r="E19" s="118">
        <f t="shared" si="0"/>
        <v>0.98775510204081629</v>
      </c>
    </row>
    <row r="20" spans="1:15">
      <c r="A20" s="88" t="s">
        <v>47</v>
      </c>
      <c r="B20" s="68" t="s">
        <v>66</v>
      </c>
      <c r="C20" s="89">
        <v>876.75</v>
      </c>
      <c r="D20" s="244">
        <v>817</v>
      </c>
      <c r="E20" s="118">
        <f t="shared" si="0"/>
        <v>0.93185058454519532</v>
      </c>
    </row>
    <row r="21" spans="1:15">
      <c r="A21" s="88" t="s">
        <v>43</v>
      </c>
      <c r="B21" s="68" t="s">
        <v>67</v>
      </c>
      <c r="C21" s="89">
        <v>208.25</v>
      </c>
      <c r="D21" s="244">
        <v>255</v>
      </c>
      <c r="E21" s="118">
        <f t="shared" si="0"/>
        <v>1.2244897959183674</v>
      </c>
    </row>
    <row r="22" spans="1:15">
      <c r="A22" s="88" t="s">
        <v>40</v>
      </c>
      <c r="B22" s="68" t="s">
        <v>68</v>
      </c>
      <c r="C22" s="89">
        <v>101.5</v>
      </c>
      <c r="D22" s="244">
        <v>102</v>
      </c>
      <c r="E22" s="118">
        <f t="shared" si="0"/>
        <v>1.0049261083743843</v>
      </c>
    </row>
    <row r="23" spans="1:15">
      <c r="A23" s="88" t="s">
        <v>49</v>
      </c>
      <c r="B23" s="68" t="s">
        <v>69</v>
      </c>
      <c r="C23" s="89">
        <v>33.833333333333329</v>
      </c>
      <c r="D23" s="244">
        <v>41</v>
      </c>
      <c r="E23" s="118">
        <f t="shared" si="0"/>
        <v>1.2118226600985222</v>
      </c>
    </row>
    <row r="24" spans="1:15">
      <c r="A24" s="88" t="s">
        <v>40</v>
      </c>
      <c r="B24" s="68" t="s">
        <v>70</v>
      </c>
      <c r="C24" s="89">
        <v>249.66666666666666</v>
      </c>
      <c r="D24" s="244">
        <v>256</v>
      </c>
      <c r="E24" s="118">
        <f t="shared" si="0"/>
        <v>1.0253671562082778</v>
      </c>
      <c r="O24" s="101" t="s">
        <v>0</v>
      </c>
    </row>
    <row r="25" spans="1:15">
      <c r="A25" s="88" t="s">
        <v>49</v>
      </c>
      <c r="B25" s="68" t="s">
        <v>71</v>
      </c>
      <c r="C25" s="89">
        <v>54.833333333333329</v>
      </c>
      <c r="D25" s="244">
        <v>53</v>
      </c>
      <c r="E25" s="118">
        <f t="shared" si="0"/>
        <v>0.96656534954407303</v>
      </c>
    </row>
    <row r="26" spans="1:15">
      <c r="A26" s="88" t="s">
        <v>43</v>
      </c>
      <c r="B26" s="68" t="s">
        <v>72</v>
      </c>
      <c r="C26" s="89">
        <v>152.83333333333331</v>
      </c>
      <c r="D26" s="244">
        <v>142</v>
      </c>
      <c r="E26" s="118">
        <f t="shared" si="0"/>
        <v>0.92911668484187582</v>
      </c>
    </row>
    <row r="27" spans="1:15">
      <c r="A27" s="88" t="s">
        <v>40</v>
      </c>
      <c r="B27" s="68" t="s">
        <v>73</v>
      </c>
      <c r="C27" s="89">
        <v>130.66666666666669</v>
      </c>
      <c r="D27" s="244">
        <v>135</v>
      </c>
      <c r="E27" s="118">
        <f t="shared" si="0"/>
        <v>1.0331632653061222</v>
      </c>
    </row>
    <row r="28" spans="1:15">
      <c r="A28" s="88" t="s">
        <v>47</v>
      </c>
      <c r="B28" s="68" t="s">
        <v>74</v>
      </c>
      <c r="C28" s="89">
        <v>68.25</v>
      </c>
      <c r="D28" s="244">
        <v>97</v>
      </c>
      <c r="E28" s="118">
        <f t="shared" si="0"/>
        <v>1.4212454212454213</v>
      </c>
    </row>
    <row r="29" spans="1:15">
      <c r="A29" s="88" t="s">
        <v>49</v>
      </c>
      <c r="B29" s="68" t="s">
        <v>75</v>
      </c>
      <c r="C29" s="89">
        <v>233.33333333333334</v>
      </c>
      <c r="D29" s="244">
        <v>229</v>
      </c>
      <c r="E29" s="118">
        <f t="shared" si="0"/>
        <v>0.98142857142857143</v>
      </c>
    </row>
    <row r="30" spans="1:15">
      <c r="A30" s="88" t="s">
        <v>40</v>
      </c>
      <c r="B30" s="68" t="s">
        <v>76</v>
      </c>
      <c r="C30" s="89">
        <v>998.66666666666663</v>
      </c>
      <c r="D30" s="244">
        <v>916</v>
      </c>
      <c r="E30" s="118">
        <f t="shared" si="0"/>
        <v>0.91722296395193592</v>
      </c>
    </row>
    <row r="31" spans="1:15">
      <c r="A31" s="88" t="s">
        <v>40</v>
      </c>
      <c r="B31" s="68" t="s">
        <v>77</v>
      </c>
      <c r="C31" s="89">
        <v>221.66666666666669</v>
      </c>
      <c r="D31" s="244">
        <v>250</v>
      </c>
      <c r="E31" s="118">
        <f t="shared" si="0"/>
        <v>1.1278195488721803</v>
      </c>
    </row>
    <row r="32" spans="1:15">
      <c r="A32" s="88" t="s">
        <v>40</v>
      </c>
      <c r="B32" s="68" t="s">
        <v>78</v>
      </c>
      <c r="C32" s="89">
        <v>91.583333333333343</v>
      </c>
      <c r="D32" s="244">
        <v>66</v>
      </c>
      <c r="E32" s="118">
        <f t="shared" si="0"/>
        <v>0.72065514103730655</v>
      </c>
    </row>
    <row r="33" spans="1:5">
      <c r="A33" s="88" t="s">
        <v>49</v>
      </c>
      <c r="B33" s="68" t="s">
        <v>79</v>
      </c>
      <c r="C33" s="89">
        <v>86.916666666666657</v>
      </c>
      <c r="D33" s="244">
        <v>76</v>
      </c>
      <c r="E33" s="118">
        <f t="shared" si="0"/>
        <v>0.87440076701821678</v>
      </c>
    </row>
    <row r="34" spans="1:5">
      <c r="A34" s="88" t="s">
        <v>49</v>
      </c>
      <c r="B34" s="68" t="s">
        <v>80</v>
      </c>
      <c r="C34" s="89">
        <v>70.583333333333343</v>
      </c>
      <c r="D34" s="244">
        <v>84</v>
      </c>
      <c r="E34" s="118">
        <f t="shared" si="0"/>
        <v>1.190082644628099</v>
      </c>
    </row>
    <row r="35" spans="1:5">
      <c r="A35" s="88" t="s">
        <v>49</v>
      </c>
      <c r="B35" s="68" t="s">
        <v>81</v>
      </c>
      <c r="C35" s="89">
        <v>105.58333333333334</v>
      </c>
      <c r="D35" s="244">
        <v>141</v>
      </c>
      <c r="E35" s="118">
        <f t="shared" si="0"/>
        <v>1.3354380426203629</v>
      </c>
    </row>
    <row r="36" spans="1:5">
      <c r="A36" s="88" t="s">
        <v>40</v>
      </c>
      <c r="B36" s="68" t="s">
        <v>82</v>
      </c>
      <c r="C36" s="89">
        <v>78.166666666666657</v>
      </c>
      <c r="D36" s="244">
        <v>73</v>
      </c>
      <c r="E36" s="118">
        <f t="shared" si="0"/>
        <v>0.93390191897654595</v>
      </c>
    </row>
    <row r="37" spans="1:5">
      <c r="A37" s="88" t="s">
        <v>49</v>
      </c>
      <c r="B37" s="68" t="s">
        <v>83</v>
      </c>
      <c r="C37" s="89">
        <v>298.08333333333337</v>
      </c>
      <c r="D37" s="244">
        <v>286</v>
      </c>
      <c r="E37" s="118">
        <f t="shared" si="0"/>
        <v>0.95946323734973427</v>
      </c>
    </row>
    <row r="38" spans="1:5">
      <c r="A38" s="88" t="s">
        <v>40</v>
      </c>
      <c r="B38" s="68" t="s">
        <v>84</v>
      </c>
      <c r="C38" s="89">
        <v>79.333333333333343</v>
      </c>
      <c r="D38" s="244">
        <v>66</v>
      </c>
      <c r="E38" s="118">
        <f t="shared" si="0"/>
        <v>0.83193277310924363</v>
      </c>
    </row>
    <row r="39" spans="1:5">
      <c r="A39" s="88" t="s">
        <v>49</v>
      </c>
      <c r="B39" s="68" t="s">
        <v>85</v>
      </c>
      <c r="C39" s="89">
        <v>249.66666666666666</v>
      </c>
      <c r="D39" s="244">
        <v>222</v>
      </c>
      <c r="E39" s="118">
        <f t="shared" si="0"/>
        <v>0.88918558077436582</v>
      </c>
    </row>
    <row r="40" spans="1:5">
      <c r="A40" s="88" t="s">
        <v>43</v>
      </c>
      <c r="B40" s="68" t="s">
        <v>86</v>
      </c>
      <c r="C40" s="89">
        <v>269.5</v>
      </c>
      <c r="D40" s="244">
        <v>315</v>
      </c>
      <c r="E40" s="118">
        <f t="shared" si="0"/>
        <v>1.1688311688311688</v>
      </c>
    </row>
    <row r="41" spans="1:5">
      <c r="A41" s="88" t="s">
        <v>49</v>
      </c>
      <c r="B41" s="68" t="s">
        <v>87</v>
      </c>
      <c r="C41" s="89">
        <v>79.333333333333343</v>
      </c>
      <c r="D41" s="244">
        <v>75</v>
      </c>
      <c r="E41" s="118">
        <f t="shared" si="0"/>
        <v>0.94537815126050406</v>
      </c>
    </row>
    <row r="42" spans="1:5">
      <c r="A42" s="88" t="s">
        <v>40</v>
      </c>
      <c r="B42" s="68" t="s">
        <v>88</v>
      </c>
      <c r="C42" s="89">
        <v>92.166666666666657</v>
      </c>
      <c r="D42" s="244">
        <v>79</v>
      </c>
      <c r="E42" s="118">
        <f t="shared" si="0"/>
        <v>0.85714285714285721</v>
      </c>
    </row>
    <row r="43" spans="1:5">
      <c r="A43" s="88" t="s">
        <v>40</v>
      </c>
      <c r="B43" s="68" t="s">
        <v>89</v>
      </c>
      <c r="C43" s="89">
        <v>56.583333333333336</v>
      </c>
      <c r="D43" s="244">
        <v>52</v>
      </c>
      <c r="E43" s="118">
        <f t="shared" si="0"/>
        <v>0.91899852724594988</v>
      </c>
    </row>
    <row r="44" spans="1:5">
      <c r="A44" s="88" t="s">
        <v>47</v>
      </c>
      <c r="B44" s="68" t="s">
        <v>90</v>
      </c>
      <c r="C44" s="89">
        <v>1533</v>
      </c>
      <c r="D44" s="244">
        <v>1390</v>
      </c>
      <c r="E44" s="118">
        <f t="shared" si="0"/>
        <v>0.90671885192433133</v>
      </c>
    </row>
    <row r="45" spans="1:5">
      <c r="A45" s="88" t="s">
        <v>47</v>
      </c>
      <c r="B45" s="68" t="s">
        <v>91</v>
      </c>
      <c r="C45" s="89">
        <v>80.5</v>
      </c>
      <c r="D45" s="244">
        <v>99</v>
      </c>
      <c r="E45" s="118">
        <f t="shared" si="0"/>
        <v>1.2298136645962734</v>
      </c>
    </row>
    <row r="46" spans="1:5">
      <c r="A46" s="88" t="s">
        <v>49</v>
      </c>
      <c r="B46" s="68" t="s">
        <v>92</v>
      </c>
      <c r="C46" s="89">
        <v>331.91666666666663</v>
      </c>
      <c r="D46" s="244">
        <v>360</v>
      </c>
      <c r="E46" s="118">
        <f t="shared" si="0"/>
        <v>1.0846095907607332</v>
      </c>
    </row>
    <row r="47" spans="1:5">
      <c r="A47" s="88" t="s">
        <v>40</v>
      </c>
      <c r="B47" s="68" t="s">
        <v>93</v>
      </c>
      <c r="C47" s="89">
        <v>114.91666666666667</v>
      </c>
      <c r="D47" s="244">
        <v>140</v>
      </c>
      <c r="E47" s="118">
        <f t="shared" si="0"/>
        <v>1.2182741116751268</v>
      </c>
    </row>
    <row r="48" spans="1:5">
      <c r="A48" s="88" t="s">
        <v>47</v>
      </c>
      <c r="B48" s="68" t="s">
        <v>94</v>
      </c>
      <c r="C48" s="89">
        <v>84.583333333333343</v>
      </c>
      <c r="D48" s="244">
        <v>97</v>
      </c>
      <c r="E48" s="118">
        <f t="shared" si="0"/>
        <v>1.1467980295566502</v>
      </c>
    </row>
    <row r="49" spans="1:5">
      <c r="A49" s="88" t="s">
        <v>49</v>
      </c>
      <c r="B49" s="68" t="s">
        <v>95</v>
      </c>
      <c r="C49" s="89">
        <v>154</v>
      </c>
      <c r="D49" s="244">
        <v>143</v>
      </c>
      <c r="E49" s="118">
        <f t="shared" si="0"/>
        <v>0.9285714285714286</v>
      </c>
    </row>
    <row r="50" spans="1:5">
      <c r="A50" s="88" t="s">
        <v>43</v>
      </c>
      <c r="B50" s="68" t="s">
        <v>96</v>
      </c>
      <c r="C50" s="89">
        <v>134.75</v>
      </c>
      <c r="D50" s="244">
        <v>164</v>
      </c>
      <c r="E50" s="118">
        <f t="shared" si="0"/>
        <v>1.2170686456400741</v>
      </c>
    </row>
    <row r="51" spans="1:5">
      <c r="A51" s="88" t="s">
        <v>43</v>
      </c>
      <c r="B51" s="68" t="s">
        <v>97</v>
      </c>
      <c r="C51" s="89">
        <v>40.833333333333329</v>
      </c>
      <c r="D51" s="244">
        <v>48</v>
      </c>
      <c r="E51" s="118">
        <f t="shared" si="0"/>
        <v>1.1755102040816328</v>
      </c>
    </row>
    <row r="52" spans="1:5">
      <c r="A52" s="88" t="s">
        <v>49</v>
      </c>
      <c r="B52" s="68" t="s">
        <v>98</v>
      </c>
      <c r="C52" s="89">
        <v>127.75</v>
      </c>
      <c r="D52" s="244">
        <v>130</v>
      </c>
      <c r="E52" s="118">
        <f t="shared" si="0"/>
        <v>1.0176125244618395</v>
      </c>
    </row>
    <row r="53" spans="1:5">
      <c r="A53" s="88" t="s">
        <v>49</v>
      </c>
      <c r="B53" s="68" t="s">
        <v>99</v>
      </c>
      <c r="C53" s="89">
        <v>84.583333333333343</v>
      </c>
      <c r="D53" s="244">
        <v>82</v>
      </c>
      <c r="E53" s="118">
        <f t="shared" si="0"/>
        <v>0.96945812807881759</v>
      </c>
    </row>
    <row r="54" spans="1:5">
      <c r="A54" s="88" t="s">
        <v>43</v>
      </c>
      <c r="B54" s="68" t="s">
        <v>100</v>
      </c>
      <c r="C54" s="89">
        <v>385</v>
      </c>
      <c r="D54" s="244">
        <v>397</v>
      </c>
      <c r="E54" s="118">
        <f t="shared" si="0"/>
        <v>1.0311688311688312</v>
      </c>
    </row>
    <row r="55" spans="1:5">
      <c r="A55" s="88" t="s">
        <v>47</v>
      </c>
      <c r="B55" s="68" t="s">
        <v>101</v>
      </c>
      <c r="C55" s="89">
        <v>116.66666666666667</v>
      </c>
      <c r="D55" s="244">
        <v>124</v>
      </c>
      <c r="E55" s="118">
        <f t="shared" si="0"/>
        <v>1.0628571428571427</v>
      </c>
    </row>
    <row r="56" spans="1:5">
      <c r="A56" s="88" t="s">
        <v>43</v>
      </c>
      <c r="B56" s="68" t="s">
        <v>102</v>
      </c>
      <c r="C56" s="89">
        <v>191.33333333333331</v>
      </c>
      <c r="D56" s="244">
        <v>186</v>
      </c>
      <c r="E56" s="118">
        <f t="shared" si="0"/>
        <v>0.9721254355400698</v>
      </c>
    </row>
    <row r="57" spans="1:5">
      <c r="A57" s="88" t="s">
        <v>43</v>
      </c>
      <c r="B57" s="68" t="s">
        <v>103</v>
      </c>
      <c r="C57" s="89">
        <v>183.75</v>
      </c>
      <c r="D57" s="244">
        <v>204</v>
      </c>
      <c r="E57" s="118">
        <f t="shared" si="0"/>
        <v>1.1102040816326531</v>
      </c>
    </row>
    <row r="58" spans="1:5">
      <c r="A58" s="88" t="s">
        <v>49</v>
      </c>
      <c r="B58" s="68" t="s">
        <v>104</v>
      </c>
      <c r="C58" s="89">
        <v>170.91666666666669</v>
      </c>
      <c r="D58" s="244">
        <v>171</v>
      </c>
      <c r="E58" s="118">
        <f t="shared" si="0"/>
        <v>1.000487567040468</v>
      </c>
    </row>
    <row r="59" spans="1:5">
      <c r="A59" s="88" t="s">
        <v>43</v>
      </c>
      <c r="B59" s="68" t="s">
        <v>105</v>
      </c>
      <c r="C59" s="89">
        <v>47.25</v>
      </c>
      <c r="D59" s="244">
        <v>58</v>
      </c>
      <c r="E59" s="118">
        <f t="shared" si="0"/>
        <v>1.2275132275132274</v>
      </c>
    </row>
    <row r="60" spans="1:5">
      <c r="A60" s="88" t="s">
        <v>49</v>
      </c>
      <c r="B60" s="68" t="s">
        <v>106</v>
      </c>
      <c r="C60" s="89">
        <v>122.5</v>
      </c>
      <c r="D60" s="244">
        <v>119</v>
      </c>
      <c r="E60" s="118">
        <f t="shared" si="0"/>
        <v>0.97142857142857142</v>
      </c>
    </row>
    <row r="61" spans="1:5">
      <c r="A61" s="88" t="s">
        <v>47</v>
      </c>
      <c r="B61" s="68" t="s">
        <v>107</v>
      </c>
      <c r="C61" s="89">
        <v>176.75</v>
      </c>
      <c r="D61" s="244">
        <v>213</v>
      </c>
      <c r="E61" s="118">
        <f t="shared" si="0"/>
        <v>1.2050919377652052</v>
      </c>
    </row>
    <row r="62" spans="1:5">
      <c r="A62" s="88" t="s">
        <v>49</v>
      </c>
      <c r="B62" s="68" t="s">
        <v>108</v>
      </c>
      <c r="C62" s="89">
        <v>60.083333333333336</v>
      </c>
      <c r="D62" s="244">
        <v>81</v>
      </c>
      <c r="E62" s="118">
        <f t="shared" si="0"/>
        <v>1.3481276005547849</v>
      </c>
    </row>
    <row r="63" spans="1:5">
      <c r="A63" s="88" t="s">
        <v>40</v>
      </c>
      <c r="B63" s="68" t="s">
        <v>109</v>
      </c>
      <c r="C63" s="89">
        <v>49</v>
      </c>
      <c r="D63" s="244">
        <v>85</v>
      </c>
      <c r="E63" s="118">
        <f t="shared" si="0"/>
        <v>1.7346938775510203</v>
      </c>
    </row>
    <row r="64" spans="1:5">
      <c r="A64" s="88" t="s">
        <v>40</v>
      </c>
      <c r="B64" s="68" t="s">
        <v>110</v>
      </c>
      <c r="C64" s="89">
        <v>403.66666666666663</v>
      </c>
      <c r="D64" s="244">
        <v>383</v>
      </c>
      <c r="E64" s="118">
        <f t="shared" si="0"/>
        <v>0.94880264244426105</v>
      </c>
    </row>
    <row r="65" spans="1:13">
      <c r="A65" s="88" t="s">
        <v>40</v>
      </c>
      <c r="B65" s="68" t="s">
        <v>111</v>
      </c>
      <c r="C65" s="89">
        <v>171.5</v>
      </c>
      <c r="D65" s="244">
        <v>173</v>
      </c>
      <c r="E65" s="118">
        <f t="shared" si="0"/>
        <v>1.0087463556851313</v>
      </c>
    </row>
    <row r="66" spans="1:13">
      <c r="A66" s="88" t="s">
        <v>47</v>
      </c>
      <c r="B66" s="68" t="s">
        <v>112</v>
      </c>
      <c r="C66" s="89">
        <v>68.833333333333343</v>
      </c>
      <c r="D66" s="244">
        <v>94</v>
      </c>
      <c r="E66" s="118">
        <f t="shared" si="0"/>
        <v>1.3656174334140434</v>
      </c>
    </row>
    <row r="67" spans="1:13">
      <c r="A67" s="88" t="s">
        <v>47</v>
      </c>
      <c r="B67" s="68" t="s">
        <v>113</v>
      </c>
      <c r="C67" s="89">
        <v>246.16666666666666</v>
      </c>
      <c r="D67" s="244">
        <v>258</v>
      </c>
      <c r="E67" s="118">
        <f t="shared" ref="E67:E85" si="1">D67/C67</f>
        <v>1.048070412999323</v>
      </c>
    </row>
    <row r="68" spans="1:13">
      <c r="A68" s="88" t="s">
        <v>49</v>
      </c>
      <c r="B68" s="68" t="s">
        <v>114</v>
      </c>
      <c r="C68" s="89">
        <v>61.833333333333336</v>
      </c>
      <c r="D68" s="244">
        <v>64</v>
      </c>
      <c r="E68" s="118">
        <f t="shared" si="1"/>
        <v>1.0350404312668464</v>
      </c>
      <c r="M68" s="101" t="s">
        <v>0</v>
      </c>
    </row>
    <row r="69" spans="1:13">
      <c r="A69" s="88" t="s">
        <v>43</v>
      </c>
      <c r="B69" s="68" t="s">
        <v>115</v>
      </c>
      <c r="C69" s="89">
        <v>1064</v>
      </c>
      <c r="D69" s="244">
        <v>1047</v>
      </c>
      <c r="E69" s="118">
        <f t="shared" si="1"/>
        <v>0.98402255639097747</v>
      </c>
    </row>
    <row r="70" spans="1:13">
      <c r="A70" s="88" t="s">
        <v>47</v>
      </c>
      <c r="B70" s="68" t="s">
        <v>116</v>
      </c>
      <c r="C70" s="89">
        <v>78.166666666666657</v>
      </c>
      <c r="D70" s="244">
        <v>74</v>
      </c>
      <c r="E70" s="118">
        <f t="shared" si="1"/>
        <v>0.94669509594882739</v>
      </c>
    </row>
    <row r="71" spans="1:13">
      <c r="A71" s="88" t="s">
        <v>40</v>
      </c>
      <c r="B71" s="68" t="s">
        <v>117</v>
      </c>
      <c r="C71" s="89">
        <v>4297.4166666666661</v>
      </c>
      <c r="D71" s="244">
        <v>3997</v>
      </c>
      <c r="E71" s="118">
        <f t="shared" si="1"/>
        <v>0.93009366092032053</v>
      </c>
    </row>
    <row r="72" spans="1:13">
      <c r="A72" s="88" t="s">
        <v>47</v>
      </c>
      <c r="B72" s="68" t="s">
        <v>118</v>
      </c>
      <c r="C72" s="89">
        <v>261.91666666666663</v>
      </c>
      <c r="D72" s="244">
        <v>289</v>
      </c>
      <c r="E72" s="118">
        <f t="shared" si="1"/>
        <v>1.1034043907095135</v>
      </c>
    </row>
    <row r="73" spans="1:13">
      <c r="A73" s="88" t="s">
        <v>49</v>
      </c>
      <c r="B73" s="68" t="s">
        <v>119</v>
      </c>
      <c r="C73" s="89">
        <v>155.16666666666669</v>
      </c>
      <c r="D73" s="244">
        <v>162</v>
      </c>
      <c r="E73" s="118">
        <f t="shared" si="1"/>
        <v>1.0440386680988183</v>
      </c>
    </row>
    <row r="74" spans="1:13">
      <c r="A74" s="88" t="s">
        <v>40</v>
      </c>
      <c r="B74" s="68" t="s">
        <v>120</v>
      </c>
      <c r="C74" s="89">
        <v>208.25</v>
      </c>
      <c r="D74" s="244">
        <v>200</v>
      </c>
      <c r="E74" s="118">
        <f t="shared" si="1"/>
        <v>0.96038415366146457</v>
      </c>
    </row>
    <row r="75" spans="1:13">
      <c r="A75" s="88" t="s">
        <v>40</v>
      </c>
      <c r="B75" s="68" t="s">
        <v>121</v>
      </c>
      <c r="C75" s="89">
        <v>530.83333333333326</v>
      </c>
      <c r="D75" s="244">
        <v>593</v>
      </c>
      <c r="E75" s="118">
        <f t="shared" si="1"/>
        <v>1.1171114599686029</v>
      </c>
    </row>
    <row r="76" spans="1:13">
      <c r="A76" s="88" t="s">
        <v>43</v>
      </c>
      <c r="B76" s="68" t="s">
        <v>122</v>
      </c>
      <c r="C76" s="89">
        <v>60.666666666666664</v>
      </c>
      <c r="D76" s="244">
        <v>80</v>
      </c>
      <c r="E76" s="118">
        <f t="shared" si="1"/>
        <v>1.3186813186813187</v>
      </c>
    </row>
    <row r="77" spans="1:13">
      <c r="A77" s="88" t="s">
        <v>47</v>
      </c>
      <c r="B77" s="68" t="s">
        <v>123</v>
      </c>
      <c r="C77" s="89">
        <v>138.25</v>
      </c>
      <c r="D77" s="244">
        <v>117</v>
      </c>
      <c r="E77" s="118">
        <f t="shared" si="1"/>
        <v>0.84629294755877038</v>
      </c>
    </row>
    <row r="78" spans="1:13">
      <c r="A78" s="88" t="s">
        <v>40</v>
      </c>
      <c r="B78" s="68" t="s">
        <v>124</v>
      </c>
      <c r="C78" s="89">
        <v>3171.583333333333</v>
      </c>
      <c r="D78" s="244">
        <v>3028</v>
      </c>
      <c r="E78" s="118">
        <f t="shared" si="1"/>
        <v>0.95472818518615843</v>
      </c>
    </row>
    <row r="79" spans="1:13">
      <c r="A79" s="88" t="s">
        <v>40</v>
      </c>
      <c r="B79" s="68" t="s">
        <v>125</v>
      </c>
      <c r="C79" s="89">
        <v>2040.5</v>
      </c>
      <c r="D79" s="244">
        <v>2129</v>
      </c>
      <c r="E79" s="118">
        <f t="shared" si="1"/>
        <v>1.0433717226170056</v>
      </c>
    </row>
    <row r="81" spans="1:37">
      <c r="B81" s="6" t="s">
        <v>126</v>
      </c>
      <c r="C81" s="91">
        <f>SUMIF($A$2:$A$79,"Norte",C$2:C$79)</f>
        <v>3313.333333333333</v>
      </c>
      <c r="D81" s="92">
        <f>SUMIF($A$2:$A$79,"Norte",D$2:D$79)</f>
        <v>3403</v>
      </c>
      <c r="E81" s="118">
        <f t="shared" si="1"/>
        <v>1.027062374245473</v>
      </c>
      <c r="J81" s="101" t="s">
        <v>0</v>
      </c>
    </row>
    <row r="82" spans="1:37">
      <c r="B82" s="6" t="s">
        <v>127</v>
      </c>
      <c r="C82" s="91">
        <f>SUMIF($A$2:$A$79,"CENTRAL",C$2:C$79)</f>
        <v>4071.6666666666661</v>
      </c>
      <c r="D82" s="92">
        <f>SUMIF($A$2:$A$79,"CENTRAL",D$2:D$79)</f>
        <v>3995</v>
      </c>
      <c r="E82" s="118">
        <f t="shared" si="1"/>
        <v>0.98117069177241112</v>
      </c>
    </row>
    <row r="83" spans="1:37">
      <c r="B83" s="6" t="s">
        <v>128</v>
      </c>
      <c r="C83" s="91">
        <f>SUMIF($A$2:$A$79,"METROPOLITANA",C$2:C$79)</f>
        <v>16994.833333333336</v>
      </c>
      <c r="D83" s="92">
        <f>SUMIF($A$2:$A$79,"METROPOLITANA",D$2:D$79)</f>
        <v>16474</v>
      </c>
      <c r="E83" s="118">
        <f t="shared" si="1"/>
        <v>0.96935343094469872</v>
      </c>
      <c r="I83" s="101" t="s">
        <v>0</v>
      </c>
    </row>
    <row r="84" spans="1:37">
      <c r="B84" s="6" t="s">
        <v>129</v>
      </c>
      <c r="C84" s="91">
        <f>SUMIF($A$2:$A$79,"SUL",C$2:C$79)</f>
        <v>4765.25</v>
      </c>
      <c r="D84" s="92">
        <f>SUMIF($A$2:$A$79,"SUL",D$2:D$79)</f>
        <v>4654</v>
      </c>
      <c r="E84" s="118">
        <f t="shared" si="1"/>
        <v>0.97665390063480406</v>
      </c>
    </row>
    <row r="85" spans="1:37">
      <c r="B85" s="93" t="s">
        <v>179</v>
      </c>
      <c r="C85" s="94">
        <f>SUM(C2:C79)</f>
        <v>29145.083333333339</v>
      </c>
      <c r="D85" s="93">
        <f>SUM(D2:D79)</f>
        <v>28526</v>
      </c>
      <c r="E85" s="119">
        <f t="shared" si="1"/>
        <v>0.9787585670539054</v>
      </c>
    </row>
    <row r="86" spans="1:37">
      <c r="B86" s="350" t="s">
        <v>131</v>
      </c>
      <c r="C86" s="376"/>
      <c r="D86" s="96"/>
      <c r="E86" s="120">
        <f>COUNTIF(E2:E79,"&gt;=0,95")/78</f>
        <v>0.67948717948717952</v>
      </c>
    </row>
    <row r="91" spans="1:37" s="85" customFormat="1">
      <c r="A91" s="164" t="s">
        <v>224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3750D93B-2A32-4040-BAE5-F8408ECDBB1D}" showGridLines="0">
      <selection activeCell="A92" sqref="A92:N92"/>
      <pageMargins left="0" right="0" top="0" bottom="0" header="0" footer="0"/>
      <pageSetup paperSize="9" orientation="portrait"/>
    </customSheetView>
    <customSheetView guid="{1A030D3C-92EE-4DAF-ABAC-228947DF045D}" showGridLines="0">
      <selection activeCell="A92" sqref="A92:N92"/>
      <pageMargins left="0" right="0" top="0" bottom="0" header="0" footer="0"/>
      <pageSetup paperSize="9" orientation="portrait"/>
    </customSheetView>
    <customSheetView guid="{9EFA0E2E-4423-4194-BE85-A51AF61C76D7}" showGridLines="0">
      <pane ySplit="1" topLeftCell="A2" state="frozen"/>
      <selection activeCell="L58" sqref="L58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theme="4" tint="0.39994506668294322"/>
  </sheetPr>
  <dimension ref="A1:AL108"/>
  <sheetViews>
    <sheetView showGridLines="0" workbookViewId="0">
      <pane ySplit="1" topLeftCell="A2" activePane="bottomLeft" state="frozen"/>
      <selection activeCell="A110" sqref="A110"/>
      <selection pane="bottomLeft" activeCell="A110" sqref="A110"/>
    </sheetView>
  </sheetViews>
  <sheetFormatPr defaultColWidth="9.140625" defaultRowHeight="15"/>
  <cols>
    <col min="1" max="1" width="13.85546875" style="101" customWidth="1"/>
    <col min="2" max="2" width="27.28515625" style="101" customWidth="1"/>
    <col min="3" max="5" width="14.7109375" style="101" customWidth="1"/>
    <col min="6" max="10" width="9.140625" style="101"/>
    <col min="11" max="11" width="24.42578125" style="101" customWidth="1"/>
    <col min="12" max="15" width="9.140625" style="101"/>
    <col min="16" max="16" width="3.7109375" style="101" customWidth="1"/>
    <col min="17" max="16384" width="9.140625" style="101"/>
  </cols>
  <sheetData>
    <row r="1" spans="1:5" ht="36" customHeight="1">
      <c r="A1" s="116" t="s">
        <v>175</v>
      </c>
      <c r="B1" s="116" t="s">
        <v>6</v>
      </c>
      <c r="C1" s="117" t="s">
        <v>176</v>
      </c>
      <c r="D1" s="117" t="s">
        <v>180</v>
      </c>
      <c r="E1" s="117" t="s">
        <v>178</v>
      </c>
    </row>
    <row r="2" spans="1:5">
      <c r="A2" s="88" t="s">
        <v>40</v>
      </c>
      <c r="B2" s="68" t="s">
        <v>41</v>
      </c>
      <c r="C2" s="89">
        <v>208.25</v>
      </c>
      <c r="D2" s="244">
        <v>221</v>
      </c>
      <c r="E2" s="118">
        <f>D2/C2</f>
        <v>1.0612244897959184</v>
      </c>
    </row>
    <row r="3" spans="1:5">
      <c r="A3" s="88" t="s">
        <v>43</v>
      </c>
      <c r="B3" s="68" t="s">
        <v>44</v>
      </c>
      <c r="C3" s="89">
        <v>113.75</v>
      </c>
      <c r="D3" s="244">
        <v>88</v>
      </c>
      <c r="E3" s="118">
        <f t="shared" ref="E3:E66" si="0">D3/C3</f>
        <v>0.77362637362637365</v>
      </c>
    </row>
    <row r="4" spans="1:5">
      <c r="A4" s="88" t="s">
        <v>47</v>
      </c>
      <c r="B4" s="68" t="s">
        <v>48</v>
      </c>
      <c r="C4" s="89">
        <v>85.75</v>
      </c>
      <c r="D4" s="244">
        <v>74</v>
      </c>
      <c r="E4" s="118">
        <f t="shared" si="0"/>
        <v>0.86297376093294464</v>
      </c>
    </row>
    <row r="5" spans="1:5">
      <c r="A5" s="88" t="s">
        <v>49</v>
      </c>
      <c r="B5" s="68" t="s">
        <v>50</v>
      </c>
      <c r="C5" s="89">
        <v>173.83333333333331</v>
      </c>
      <c r="D5" s="244">
        <v>201</v>
      </c>
      <c r="E5" s="118">
        <f t="shared" si="0"/>
        <v>1.1562799616490893</v>
      </c>
    </row>
    <row r="6" spans="1:5">
      <c r="A6" s="88" t="s">
        <v>49</v>
      </c>
      <c r="B6" s="68" t="s">
        <v>51</v>
      </c>
      <c r="C6" s="89">
        <v>71.75</v>
      </c>
      <c r="D6" s="244">
        <v>79</v>
      </c>
      <c r="E6" s="118">
        <f t="shared" si="0"/>
        <v>1.1010452961672474</v>
      </c>
    </row>
    <row r="7" spans="1:5">
      <c r="A7" s="88" t="s">
        <v>47</v>
      </c>
      <c r="B7" s="68" t="s">
        <v>52</v>
      </c>
      <c r="C7" s="89">
        <v>53.083333333333329</v>
      </c>
      <c r="D7" s="244">
        <v>53</v>
      </c>
      <c r="E7" s="118">
        <f t="shared" si="0"/>
        <v>0.99843014128728425</v>
      </c>
    </row>
    <row r="8" spans="1:5">
      <c r="A8" s="88" t="s">
        <v>49</v>
      </c>
      <c r="B8" s="68" t="s">
        <v>53</v>
      </c>
      <c r="C8" s="89">
        <v>205.91666666666669</v>
      </c>
      <c r="D8" s="244">
        <v>215</v>
      </c>
      <c r="E8" s="118">
        <f t="shared" si="0"/>
        <v>1.0441116956697691</v>
      </c>
    </row>
    <row r="9" spans="1:5">
      <c r="A9" s="88" t="s">
        <v>49</v>
      </c>
      <c r="B9" s="68" t="s">
        <v>54</v>
      </c>
      <c r="C9" s="89">
        <v>43.75</v>
      </c>
      <c r="D9" s="244">
        <v>36</v>
      </c>
      <c r="E9" s="118">
        <f t="shared" si="0"/>
        <v>0.82285714285714284</v>
      </c>
    </row>
    <row r="10" spans="1:5">
      <c r="A10" s="88" t="s">
        <v>40</v>
      </c>
      <c r="B10" s="68" t="s">
        <v>55</v>
      </c>
      <c r="C10" s="89">
        <v>796.25</v>
      </c>
      <c r="D10" s="244">
        <v>817</v>
      </c>
      <c r="E10" s="118">
        <f t="shared" si="0"/>
        <v>1.0260596546310832</v>
      </c>
    </row>
    <row r="11" spans="1:5">
      <c r="A11" s="88" t="s">
        <v>49</v>
      </c>
      <c r="B11" s="68" t="s">
        <v>56</v>
      </c>
      <c r="C11" s="89">
        <v>92.75</v>
      </c>
      <c r="D11" s="244">
        <v>96</v>
      </c>
      <c r="E11" s="118">
        <f t="shared" si="0"/>
        <v>1.0350404312668464</v>
      </c>
    </row>
    <row r="12" spans="1:5">
      <c r="A12" s="88" t="s">
        <v>47</v>
      </c>
      <c r="B12" s="68" t="s">
        <v>58</v>
      </c>
      <c r="C12" s="89">
        <v>203</v>
      </c>
      <c r="D12" s="244">
        <v>166</v>
      </c>
      <c r="E12" s="118">
        <f t="shared" si="0"/>
        <v>0.81773399014778325</v>
      </c>
    </row>
    <row r="13" spans="1:5">
      <c r="A13" s="88" t="s">
        <v>43</v>
      </c>
      <c r="B13" s="68" t="s">
        <v>59</v>
      </c>
      <c r="C13" s="89">
        <v>342.41666666666663</v>
      </c>
      <c r="D13" s="244">
        <v>271</v>
      </c>
      <c r="E13" s="118">
        <f t="shared" si="0"/>
        <v>0.79143343879289374</v>
      </c>
    </row>
    <row r="14" spans="1:5">
      <c r="A14" s="88" t="s">
        <v>43</v>
      </c>
      <c r="B14" s="68" t="s">
        <v>60</v>
      </c>
      <c r="C14" s="89">
        <v>119</v>
      </c>
      <c r="D14" s="244">
        <v>108</v>
      </c>
      <c r="E14" s="118">
        <f t="shared" si="0"/>
        <v>0.90756302521008403</v>
      </c>
    </row>
    <row r="15" spans="1:5">
      <c r="A15" s="88" t="s">
        <v>49</v>
      </c>
      <c r="B15" s="68" t="s">
        <v>61</v>
      </c>
      <c r="C15" s="89">
        <v>46.666666666666671</v>
      </c>
      <c r="D15" s="244">
        <v>33</v>
      </c>
      <c r="E15" s="118">
        <f t="shared" si="0"/>
        <v>0.70714285714285707</v>
      </c>
    </row>
    <row r="16" spans="1:5">
      <c r="A16" s="88" t="s">
        <v>40</v>
      </c>
      <c r="B16" s="68" t="s">
        <v>62</v>
      </c>
      <c r="C16" s="89">
        <v>121.91666666666667</v>
      </c>
      <c r="D16" s="244">
        <v>123</v>
      </c>
      <c r="E16" s="118">
        <f t="shared" si="0"/>
        <v>1.0088858509911141</v>
      </c>
    </row>
    <row r="17" spans="1:17">
      <c r="A17" s="88" t="s">
        <v>49</v>
      </c>
      <c r="B17" s="68" t="s">
        <v>63</v>
      </c>
      <c r="C17" s="89">
        <v>1404.6666666666665</v>
      </c>
      <c r="D17" s="244">
        <v>1268</v>
      </c>
      <c r="E17" s="118">
        <f t="shared" si="0"/>
        <v>0.90270526815377328</v>
      </c>
    </row>
    <row r="18" spans="1:17">
      <c r="A18" s="88" t="s">
        <v>40</v>
      </c>
      <c r="B18" s="68" t="s">
        <v>64</v>
      </c>
      <c r="C18" s="89">
        <v>2780.75</v>
      </c>
      <c r="D18" s="244">
        <v>2757</v>
      </c>
      <c r="E18" s="118">
        <f t="shared" si="0"/>
        <v>0.99145913872156788</v>
      </c>
    </row>
    <row r="19" spans="1:17">
      <c r="A19" s="88" t="s">
        <v>49</v>
      </c>
      <c r="B19" s="68" t="s">
        <v>65</v>
      </c>
      <c r="C19" s="89">
        <v>245</v>
      </c>
      <c r="D19" s="244">
        <v>250</v>
      </c>
      <c r="E19" s="118">
        <f t="shared" si="0"/>
        <v>1.0204081632653061</v>
      </c>
    </row>
    <row r="20" spans="1:17">
      <c r="A20" s="88" t="s">
        <v>47</v>
      </c>
      <c r="B20" s="68" t="s">
        <v>66</v>
      </c>
      <c r="C20" s="89">
        <v>876.75</v>
      </c>
      <c r="D20" s="244">
        <v>823</v>
      </c>
      <c r="E20" s="118">
        <f t="shared" si="0"/>
        <v>0.93869404049044769</v>
      </c>
    </row>
    <row r="21" spans="1:17">
      <c r="A21" s="88" t="s">
        <v>43</v>
      </c>
      <c r="B21" s="68" t="s">
        <v>67</v>
      </c>
      <c r="C21" s="89">
        <v>208.25</v>
      </c>
      <c r="D21" s="244">
        <v>250</v>
      </c>
      <c r="E21" s="118">
        <f t="shared" si="0"/>
        <v>1.2004801920768307</v>
      </c>
    </row>
    <row r="22" spans="1:17">
      <c r="A22" s="88" t="s">
        <v>40</v>
      </c>
      <c r="B22" s="68" t="s">
        <v>68</v>
      </c>
      <c r="C22" s="89">
        <v>101.5</v>
      </c>
      <c r="D22" s="244">
        <v>93</v>
      </c>
      <c r="E22" s="118">
        <f t="shared" si="0"/>
        <v>0.91625615763546797</v>
      </c>
    </row>
    <row r="23" spans="1:17">
      <c r="A23" s="88" t="s">
        <v>49</v>
      </c>
      <c r="B23" s="68" t="s">
        <v>69</v>
      </c>
      <c r="C23" s="89">
        <v>33.833333333333329</v>
      </c>
      <c r="D23" s="244">
        <v>37</v>
      </c>
      <c r="E23" s="118">
        <f t="shared" si="0"/>
        <v>1.0935960591133007</v>
      </c>
    </row>
    <row r="24" spans="1:17">
      <c r="A24" s="88" t="s">
        <v>40</v>
      </c>
      <c r="B24" s="68" t="s">
        <v>70</v>
      </c>
      <c r="C24" s="89">
        <v>249.66666666666666</v>
      </c>
      <c r="D24" s="244">
        <v>282</v>
      </c>
      <c r="E24" s="118">
        <f t="shared" si="0"/>
        <v>1.1295060080106809</v>
      </c>
    </row>
    <row r="25" spans="1:17">
      <c r="A25" s="88" t="s">
        <v>49</v>
      </c>
      <c r="B25" s="68" t="s">
        <v>71</v>
      </c>
      <c r="C25" s="89">
        <v>54.833333333333329</v>
      </c>
      <c r="D25" s="244">
        <v>35</v>
      </c>
      <c r="E25" s="118">
        <f t="shared" si="0"/>
        <v>0.63829787234042556</v>
      </c>
    </row>
    <row r="26" spans="1:17">
      <c r="A26" s="88" t="s">
        <v>43</v>
      </c>
      <c r="B26" s="68" t="s">
        <v>72</v>
      </c>
      <c r="C26" s="89">
        <v>152.83333333333331</v>
      </c>
      <c r="D26" s="244">
        <v>151</v>
      </c>
      <c r="E26" s="118">
        <f t="shared" si="0"/>
        <v>0.98800436205016373</v>
      </c>
    </row>
    <row r="27" spans="1:17">
      <c r="A27" s="88" t="s">
        <v>40</v>
      </c>
      <c r="B27" s="68" t="s">
        <v>73</v>
      </c>
      <c r="C27" s="89">
        <v>130.66666666666669</v>
      </c>
      <c r="D27" s="244">
        <v>118</v>
      </c>
      <c r="E27" s="118">
        <f t="shared" si="0"/>
        <v>0.90306122448979576</v>
      </c>
      <c r="Q27" s="101" t="s">
        <v>0</v>
      </c>
    </row>
    <row r="28" spans="1:17">
      <c r="A28" s="88" t="s">
        <v>47</v>
      </c>
      <c r="B28" s="68" t="s">
        <v>74</v>
      </c>
      <c r="C28" s="89">
        <v>68.25</v>
      </c>
      <c r="D28" s="244">
        <v>101</v>
      </c>
      <c r="E28" s="118">
        <f t="shared" si="0"/>
        <v>1.4798534798534799</v>
      </c>
    </row>
    <row r="29" spans="1:17">
      <c r="A29" s="88" t="s">
        <v>49</v>
      </c>
      <c r="B29" s="68" t="s">
        <v>75</v>
      </c>
      <c r="C29" s="89">
        <v>233.33333333333334</v>
      </c>
      <c r="D29" s="244">
        <v>213</v>
      </c>
      <c r="E29" s="118">
        <f t="shared" si="0"/>
        <v>0.91285714285714281</v>
      </c>
    </row>
    <row r="30" spans="1:17">
      <c r="A30" s="88" t="s">
        <v>40</v>
      </c>
      <c r="B30" s="68" t="s">
        <v>76</v>
      </c>
      <c r="C30" s="89">
        <v>998.66666666666663</v>
      </c>
      <c r="D30" s="244">
        <v>813</v>
      </c>
      <c r="E30" s="118">
        <f t="shared" si="0"/>
        <v>0.81408544726301735</v>
      </c>
    </row>
    <row r="31" spans="1:17">
      <c r="A31" s="88" t="s">
        <v>40</v>
      </c>
      <c r="B31" s="68" t="s">
        <v>77</v>
      </c>
      <c r="C31" s="89">
        <v>221.66666666666669</v>
      </c>
      <c r="D31" s="244">
        <v>235</v>
      </c>
      <c r="E31" s="118">
        <f t="shared" si="0"/>
        <v>1.0601503759398496</v>
      </c>
    </row>
    <row r="32" spans="1:17">
      <c r="A32" s="88" t="s">
        <v>40</v>
      </c>
      <c r="B32" s="68" t="s">
        <v>78</v>
      </c>
      <c r="C32" s="89">
        <v>91.583333333333343</v>
      </c>
      <c r="D32" s="244">
        <v>74</v>
      </c>
      <c r="E32" s="118">
        <f t="shared" si="0"/>
        <v>0.80800727934485883</v>
      </c>
    </row>
    <row r="33" spans="1:5">
      <c r="A33" s="88" t="s">
        <v>49</v>
      </c>
      <c r="B33" s="68" t="s">
        <v>79</v>
      </c>
      <c r="C33" s="89">
        <v>86.916666666666657</v>
      </c>
      <c r="D33" s="244">
        <v>98</v>
      </c>
      <c r="E33" s="118">
        <f t="shared" si="0"/>
        <v>1.1275167785234901</v>
      </c>
    </row>
    <row r="34" spans="1:5">
      <c r="A34" s="88" t="s">
        <v>49</v>
      </c>
      <c r="B34" s="68" t="s">
        <v>80</v>
      </c>
      <c r="C34" s="89">
        <v>70.583333333333343</v>
      </c>
      <c r="D34" s="244">
        <v>90</v>
      </c>
      <c r="E34" s="118">
        <f t="shared" si="0"/>
        <v>1.2750885478158203</v>
      </c>
    </row>
    <row r="35" spans="1:5">
      <c r="A35" s="88" t="s">
        <v>49</v>
      </c>
      <c r="B35" s="68" t="s">
        <v>81</v>
      </c>
      <c r="C35" s="89">
        <v>105.58333333333334</v>
      </c>
      <c r="D35" s="244">
        <v>102</v>
      </c>
      <c r="E35" s="118">
        <f t="shared" si="0"/>
        <v>0.96606156274664556</v>
      </c>
    </row>
    <row r="36" spans="1:5">
      <c r="A36" s="88" t="s">
        <v>40</v>
      </c>
      <c r="B36" s="68" t="s">
        <v>82</v>
      </c>
      <c r="C36" s="89">
        <v>78.166666666666657</v>
      </c>
      <c r="D36" s="244">
        <v>80</v>
      </c>
      <c r="E36" s="118">
        <f t="shared" si="0"/>
        <v>1.023454157782516</v>
      </c>
    </row>
    <row r="37" spans="1:5">
      <c r="A37" s="88" t="s">
        <v>49</v>
      </c>
      <c r="B37" s="68" t="s">
        <v>83</v>
      </c>
      <c r="C37" s="89">
        <v>298.08333333333337</v>
      </c>
      <c r="D37" s="244">
        <v>302</v>
      </c>
      <c r="E37" s="118">
        <f t="shared" si="0"/>
        <v>1.0131395023762928</v>
      </c>
    </row>
    <row r="38" spans="1:5">
      <c r="A38" s="88" t="s">
        <v>40</v>
      </c>
      <c r="B38" s="68" t="s">
        <v>84</v>
      </c>
      <c r="C38" s="89">
        <v>79.333333333333343</v>
      </c>
      <c r="D38" s="244">
        <v>61</v>
      </c>
      <c r="E38" s="118">
        <f t="shared" si="0"/>
        <v>0.76890756302521002</v>
      </c>
    </row>
    <row r="39" spans="1:5">
      <c r="A39" s="88" t="s">
        <v>49</v>
      </c>
      <c r="B39" s="68" t="s">
        <v>85</v>
      </c>
      <c r="C39" s="89">
        <v>249.66666666666666</v>
      </c>
      <c r="D39" s="244">
        <v>226</v>
      </c>
      <c r="E39" s="118">
        <f t="shared" si="0"/>
        <v>0.90520694259012024</v>
      </c>
    </row>
    <row r="40" spans="1:5">
      <c r="A40" s="88" t="s">
        <v>43</v>
      </c>
      <c r="B40" s="68" t="s">
        <v>86</v>
      </c>
      <c r="C40" s="89">
        <v>269.5</v>
      </c>
      <c r="D40" s="244">
        <v>273</v>
      </c>
      <c r="E40" s="118">
        <f t="shared" si="0"/>
        <v>1.0129870129870129</v>
      </c>
    </row>
    <row r="41" spans="1:5">
      <c r="A41" s="88" t="s">
        <v>49</v>
      </c>
      <c r="B41" s="68" t="s">
        <v>87</v>
      </c>
      <c r="C41" s="89">
        <v>79.333333333333343</v>
      </c>
      <c r="D41" s="244">
        <v>71</v>
      </c>
      <c r="E41" s="118">
        <f t="shared" si="0"/>
        <v>0.89495798319327724</v>
      </c>
    </row>
    <row r="42" spans="1:5">
      <c r="A42" s="88" t="s">
        <v>40</v>
      </c>
      <c r="B42" s="68" t="s">
        <v>88</v>
      </c>
      <c r="C42" s="89">
        <v>92.166666666666657</v>
      </c>
      <c r="D42" s="244">
        <v>80</v>
      </c>
      <c r="E42" s="118">
        <f t="shared" si="0"/>
        <v>0.86799276672694403</v>
      </c>
    </row>
    <row r="43" spans="1:5">
      <c r="A43" s="88" t="s">
        <v>40</v>
      </c>
      <c r="B43" s="68" t="s">
        <v>89</v>
      </c>
      <c r="C43" s="89">
        <v>56.583333333333336</v>
      </c>
      <c r="D43" s="244">
        <v>56</v>
      </c>
      <c r="E43" s="118">
        <f t="shared" si="0"/>
        <v>0.98969072164948446</v>
      </c>
    </row>
    <row r="44" spans="1:5">
      <c r="A44" s="88" t="s">
        <v>47</v>
      </c>
      <c r="B44" s="68" t="s">
        <v>90</v>
      </c>
      <c r="C44" s="89">
        <v>1533</v>
      </c>
      <c r="D44" s="244">
        <v>1323</v>
      </c>
      <c r="E44" s="118">
        <f t="shared" si="0"/>
        <v>0.86301369863013699</v>
      </c>
    </row>
    <row r="45" spans="1:5">
      <c r="A45" s="88" t="s">
        <v>47</v>
      </c>
      <c r="B45" s="68" t="s">
        <v>91</v>
      </c>
      <c r="C45" s="89">
        <v>80.5</v>
      </c>
      <c r="D45" s="244">
        <v>85</v>
      </c>
      <c r="E45" s="118">
        <f t="shared" si="0"/>
        <v>1.0559006211180124</v>
      </c>
    </row>
    <row r="46" spans="1:5">
      <c r="A46" s="88" t="s">
        <v>49</v>
      </c>
      <c r="B46" s="68" t="s">
        <v>92</v>
      </c>
      <c r="C46" s="89">
        <v>331.91666666666663</v>
      </c>
      <c r="D46" s="244">
        <v>309</v>
      </c>
      <c r="E46" s="118">
        <f t="shared" si="0"/>
        <v>0.93095656540296268</v>
      </c>
    </row>
    <row r="47" spans="1:5">
      <c r="A47" s="88" t="s">
        <v>40</v>
      </c>
      <c r="B47" s="68" t="s">
        <v>93</v>
      </c>
      <c r="C47" s="89">
        <v>114.91666666666667</v>
      </c>
      <c r="D47" s="244">
        <v>120</v>
      </c>
      <c r="E47" s="118">
        <f t="shared" si="0"/>
        <v>1.0442349528643944</v>
      </c>
    </row>
    <row r="48" spans="1:5">
      <c r="A48" s="88" t="s">
        <v>47</v>
      </c>
      <c r="B48" s="68" t="s">
        <v>94</v>
      </c>
      <c r="C48" s="89">
        <v>84.583333333333343</v>
      </c>
      <c r="D48" s="244">
        <v>74</v>
      </c>
      <c r="E48" s="118">
        <f t="shared" si="0"/>
        <v>0.8748768472906403</v>
      </c>
    </row>
    <row r="49" spans="1:5">
      <c r="A49" s="88" t="s">
        <v>49</v>
      </c>
      <c r="B49" s="68" t="s">
        <v>95</v>
      </c>
      <c r="C49" s="89">
        <v>154</v>
      </c>
      <c r="D49" s="244">
        <v>154</v>
      </c>
      <c r="E49" s="118">
        <f t="shared" si="0"/>
        <v>1</v>
      </c>
    </row>
    <row r="50" spans="1:5">
      <c r="A50" s="88" t="s">
        <v>43</v>
      </c>
      <c r="B50" s="68" t="s">
        <v>96</v>
      </c>
      <c r="C50" s="89">
        <v>134.75</v>
      </c>
      <c r="D50" s="244">
        <v>192</v>
      </c>
      <c r="E50" s="118">
        <f t="shared" si="0"/>
        <v>1.424860853432282</v>
      </c>
    </row>
    <row r="51" spans="1:5">
      <c r="A51" s="88" t="s">
        <v>43</v>
      </c>
      <c r="B51" s="68" t="s">
        <v>97</v>
      </c>
      <c r="C51" s="89">
        <v>40.833333333333329</v>
      </c>
      <c r="D51" s="244">
        <v>39</v>
      </c>
      <c r="E51" s="118">
        <f t="shared" si="0"/>
        <v>0.95510204081632666</v>
      </c>
    </row>
    <row r="52" spans="1:5">
      <c r="A52" s="88" t="s">
        <v>49</v>
      </c>
      <c r="B52" s="68" t="s">
        <v>98</v>
      </c>
      <c r="C52" s="89">
        <v>127.75</v>
      </c>
      <c r="D52" s="244">
        <v>128</v>
      </c>
      <c r="E52" s="118">
        <f t="shared" si="0"/>
        <v>1.0019569471624266</v>
      </c>
    </row>
    <row r="53" spans="1:5">
      <c r="A53" s="88" t="s">
        <v>49</v>
      </c>
      <c r="B53" s="68" t="s">
        <v>99</v>
      </c>
      <c r="C53" s="89">
        <v>84.583333333333343</v>
      </c>
      <c r="D53" s="244">
        <v>84</v>
      </c>
      <c r="E53" s="118">
        <f t="shared" si="0"/>
        <v>0.99310344827586194</v>
      </c>
    </row>
    <row r="54" spans="1:5">
      <c r="A54" s="88" t="s">
        <v>43</v>
      </c>
      <c r="B54" s="68" t="s">
        <v>100</v>
      </c>
      <c r="C54" s="89">
        <v>385</v>
      </c>
      <c r="D54" s="244">
        <v>421</v>
      </c>
      <c r="E54" s="118">
        <f t="shared" si="0"/>
        <v>1.0935064935064935</v>
      </c>
    </row>
    <row r="55" spans="1:5">
      <c r="A55" s="88" t="s">
        <v>47</v>
      </c>
      <c r="B55" s="68" t="s">
        <v>101</v>
      </c>
      <c r="C55" s="89">
        <v>116.66666666666667</v>
      </c>
      <c r="D55" s="244">
        <v>147</v>
      </c>
      <c r="E55" s="118">
        <f t="shared" si="0"/>
        <v>1.26</v>
      </c>
    </row>
    <row r="56" spans="1:5">
      <c r="A56" s="88" t="s">
        <v>43</v>
      </c>
      <c r="B56" s="68" t="s">
        <v>102</v>
      </c>
      <c r="C56" s="89">
        <v>191.33333333333331</v>
      </c>
      <c r="D56" s="244">
        <v>202</v>
      </c>
      <c r="E56" s="118">
        <f t="shared" si="0"/>
        <v>1.0557491289198608</v>
      </c>
    </row>
    <row r="57" spans="1:5">
      <c r="A57" s="88" t="s">
        <v>43</v>
      </c>
      <c r="B57" s="68" t="s">
        <v>103</v>
      </c>
      <c r="C57" s="89">
        <v>183.75</v>
      </c>
      <c r="D57" s="244">
        <v>230</v>
      </c>
      <c r="E57" s="118">
        <f t="shared" si="0"/>
        <v>1.2517006802721089</v>
      </c>
    </row>
    <row r="58" spans="1:5">
      <c r="A58" s="88" t="s">
        <v>49</v>
      </c>
      <c r="B58" s="68" t="s">
        <v>104</v>
      </c>
      <c r="C58" s="89">
        <v>170.91666666666669</v>
      </c>
      <c r="D58" s="244">
        <v>151</v>
      </c>
      <c r="E58" s="118">
        <f t="shared" si="0"/>
        <v>0.88347147732813247</v>
      </c>
    </row>
    <row r="59" spans="1:5">
      <c r="A59" s="88" t="s">
        <v>43</v>
      </c>
      <c r="B59" s="68" t="s">
        <v>105</v>
      </c>
      <c r="C59" s="89">
        <v>47.25</v>
      </c>
      <c r="D59" s="244">
        <v>58</v>
      </c>
      <c r="E59" s="118">
        <f t="shared" si="0"/>
        <v>1.2275132275132274</v>
      </c>
    </row>
    <row r="60" spans="1:5">
      <c r="A60" s="88" t="s">
        <v>49</v>
      </c>
      <c r="B60" s="68" t="s">
        <v>106</v>
      </c>
      <c r="C60" s="89">
        <v>122.5</v>
      </c>
      <c r="D60" s="244">
        <v>96</v>
      </c>
      <c r="E60" s="118">
        <f t="shared" si="0"/>
        <v>0.78367346938775506</v>
      </c>
    </row>
    <row r="61" spans="1:5">
      <c r="A61" s="88" t="s">
        <v>47</v>
      </c>
      <c r="B61" s="68" t="s">
        <v>107</v>
      </c>
      <c r="C61" s="89">
        <v>176.75</v>
      </c>
      <c r="D61" s="244">
        <v>216</v>
      </c>
      <c r="E61" s="118">
        <f t="shared" si="0"/>
        <v>1.2220650636492221</v>
      </c>
    </row>
    <row r="62" spans="1:5">
      <c r="A62" s="88" t="s">
        <v>49</v>
      </c>
      <c r="B62" s="68" t="s">
        <v>108</v>
      </c>
      <c r="C62" s="89">
        <v>60.083333333333336</v>
      </c>
      <c r="D62" s="244">
        <v>78</v>
      </c>
      <c r="E62" s="118">
        <f t="shared" si="0"/>
        <v>1.2981969486823854</v>
      </c>
    </row>
    <row r="63" spans="1:5">
      <c r="A63" s="88" t="s">
        <v>40</v>
      </c>
      <c r="B63" s="68" t="s">
        <v>109</v>
      </c>
      <c r="C63" s="89">
        <v>49</v>
      </c>
      <c r="D63" s="244">
        <v>78</v>
      </c>
      <c r="E63" s="118">
        <f t="shared" si="0"/>
        <v>1.5918367346938775</v>
      </c>
    </row>
    <row r="64" spans="1:5">
      <c r="A64" s="88" t="s">
        <v>40</v>
      </c>
      <c r="B64" s="68" t="s">
        <v>110</v>
      </c>
      <c r="C64" s="89">
        <v>403.66666666666663</v>
      </c>
      <c r="D64" s="244">
        <v>333</v>
      </c>
      <c r="E64" s="118">
        <f t="shared" si="0"/>
        <v>0.82493806771263423</v>
      </c>
    </row>
    <row r="65" spans="1:12">
      <c r="A65" s="88" t="s">
        <v>40</v>
      </c>
      <c r="B65" s="68" t="s">
        <v>111</v>
      </c>
      <c r="C65" s="89">
        <v>171.5</v>
      </c>
      <c r="D65" s="244">
        <v>170</v>
      </c>
      <c r="E65" s="118">
        <f t="shared" si="0"/>
        <v>0.99125364431486884</v>
      </c>
    </row>
    <row r="66" spans="1:12">
      <c r="A66" s="88" t="s">
        <v>47</v>
      </c>
      <c r="B66" s="68" t="s">
        <v>112</v>
      </c>
      <c r="C66" s="89">
        <v>68.833333333333343</v>
      </c>
      <c r="D66" s="244">
        <v>90</v>
      </c>
      <c r="E66" s="118">
        <f t="shared" si="0"/>
        <v>1.307506053268765</v>
      </c>
    </row>
    <row r="67" spans="1:12">
      <c r="A67" s="88" t="s">
        <v>47</v>
      </c>
      <c r="B67" s="68" t="s">
        <v>113</v>
      </c>
      <c r="C67" s="89">
        <v>246.16666666666666</v>
      </c>
      <c r="D67" s="244">
        <v>234</v>
      </c>
      <c r="E67" s="118">
        <f t="shared" ref="E67:E85" si="1">D67/C67</f>
        <v>0.95057549085985105</v>
      </c>
    </row>
    <row r="68" spans="1:12">
      <c r="A68" s="88" t="s">
        <v>49</v>
      </c>
      <c r="B68" s="68" t="s">
        <v>114</v>
      </c>
      <c r="C68" s="89">
        <v>61.833333333333336</v>
      </c>
      <c r="D68" s="244">
        <v>64</v>
      </c>
      <c r="E68" s="118">
        <f t="shared" si="1"/>
        <v>1.0350404312668464</v>
      </c>
    </row>
    <row r="69" spans="1:12">
      <c r="A69" s="88" t="s">
        <v>43</v>
      </c>
      <c r="B69" s="68" t="s">
        <v>115</v>
      </c>
      <c r="C69" s="89">
        <v>1064</v>
      </c>
      <c r="D69" s="244">
        <v>881</v>
      </c>
      <c r="E69" s="118">
        <f t="shared" si="1"/>
        <v>0.82800751879699253</v>
      </c>
    </row>
    <row r="70" spans="1:12">
      <c r="A70" s="88" t="s">
        <v>47</v>
      </c>
      <c r="B70" s="68" t="s">
        <v>116</v>
      </c>
      <c r="C70" s="89">
        <v>78.166666666666657</v>
      </c>
      <c r="D70" s="244">
        <v>88</v>
      </c>
      <c r="E70" s="118">
        <f t="shared" si="1"/>
        <v>1.1257995735607678</v>
      </c>
    </row>
    <row r="71" spans="1:12">
      <c r="A71" s="88" t="s">
        <v>40</v>
      </c>
      <c r="B71" s="68" t="s">
        <v>117</v>
      </c>
      <c r="C71" s="89">
        <v>4297.4166666666661</v>
      </c>
      <c r="D71" s="244">
        <v>3613</v>
      </c>
      <c r="E71" s="118">
        <f t="shared" si="1"/>
        <v>0.8407376524656287</v>
      </c>
    </row>
    <row r="72" spans="1:12">
      <c r="A72" s="88" t="s">
        <v>47</v>
      </c>
      <c r="B72" s="68" t="s">
        <v>118</v>
      </c>
      <c r="C72" s="89">
        <v>261.91666666666663</v>
      </c>
      <c r="D72" s="244">
        <v>279</v>
      </c>
      <c r="E72" s="118">
        <f t="shared" si="1"/>
        <v>1.0652243079860009</v>
      </c>
    </row>
    <row r="73" spans="1:12">
      <c r="A73" s="88" t="s">
        <v>49</v>
      </c>
      <c r="B73" s="68" t="s">
        <v>119</v>
      </c>
      <c r="C73" s="89">
        <v>155.16666666666669</v>
      </c>
      <c r="D73" s="244">
        <v>153</v>
      </c>
      <c r="E73" s="118">
        <f t="shared" si="1"/>
        <v>0.98603651987110619</v>
      </c>
    </row>
    <row r="74" spans="1:12">
      <c r="A74" s="88" t="s">
        <v>40</v>
      </c>
      <c r="B74" s="68" t="s">
        <v>120</v>
      </c>
      <c r="C74" s="89">
        <v>208.25</v>
      </c>
      <c r="D74" s="244">
        <v>218</v>
      </c>
      <c r="E74" s="118">
        <f t="shared" si="1"/>
        <v>1.0468187274909964</v>
      </c>
    </row>
    <row r="75" spans="1:12">
      <c r="A75" s="88" t="s">
        <v>40</v>
      </c>
      <c r="B75" s="68" t="s">
        <v>121</v>
      </c>
      <c r="C75" s="89">
        <v>530.83333333333326</v>
      </c>
      <c r="D75" s="244">
        <v>585</v>
      </c>
      <c r="E75" s="118">
        <f t="shared" si="1"/>
        <v>1.1020408163265307</v>
      </c>
    </row>
    <row r="76" spans="1:12">
      <c r="A76" s="88" t="s">
        <v>43</v>
      </c>
      <c r="B76" s="68" t="s">
        <v>122</v>
      </c>
      <c r="C76" s="89">
        <v>60.666666666666664</v>
      </c>
      <c r="D76" s="244">
        <v>75</v>
      </c>
      <c r="E76" s="118">
        <f t="shared" si="1"/>
        <v>1.2362637362637363</v>
      </c>
    </row>
    <row r="77" spans="1:12">
      <c r="A77" s="88" t="s">
        <v>47</v>
      </c>
      <c r="B77" s="68" t="s">
        <v>123</v>
      </c>
      <c r="C77" s="89">
        <v>138.25</v>
      </c>
      <c r="D77" s="244">
        <v>109</v>
      </c>
      <c r="E77" s="118">
        <f t="shared" si="1"/>
        <v>0.78842676311030746</v>
      </c>
    </row>
    <row r="78" spans="1:12">
      <c r="A78" s="88" t="s">
        <v>40</v>
      </c>
      <c r="B78" s="68" t="s">
        <v>124</v>
      </c>
      <c r="C78" s="89">
        <v>3171.583333333333</v>
      </c>
      <c r="D78" s="244">
        <v>2649</v>
      </c>
      <c r="E78" s="118">
        <f t="shared" si="1"/>
        <v>0.83522951207335983</v>
      </c>
    </row>
    <row r="79" spans="1:12">
      <c r="A79" s="88" t="s">
        <v>40</v>
      </c>
      <c r="B79" s="68" t="s">
        <v>125</v>
      </c>
      <c r="C79" s="89">
        <v>2040.5</v>
      </c>
      <c r="D79" s="244">
        <v>1771</v>
      </c>
      <c r="E79" s="118">
        <f t="shared" si="1"/>
        <v>0.86792452830188682</v>
      </c>
      <c r="L79" s="101" t="s">
        <v>0</v>
      </c>
    </row>
    <row r="81" spans="1:37">
      <c r="B81" s="6" t="s">
        <v>126</v>
      </c>
      <c r="C81" s="91">
        <f>SUMIF($A$2:$A$79,"Norte",C$2:C$79)</f>
        <v>3313.333333333333</v>
      </c>
      <c r="D81" s="92">
        <f>SUMIF($A$2:$A$79,"Norte",D$2:D$79)</f>
        <v>3239</v>
      </c>
      <c r="E81" s="118">
        <f t="shared" si="1"/>
        <v>0.97756539235412487</v>
      </c>
    </row>
    <row r="82" spans="1:37">
      <c r="B82" s="6" t="s">
        <v>127</v>
      </c>
      <c r="C82" s="91">
        <f>SUMIF($A$2:$A$79,"CENTRAL",C$2:C$79)</f>
        <v>4071.6666666666661</v>
      </c>
      <c r="D82" s="92">
        <f>SUMIF($A$2:$A$79,"CENTRAL",D$2:D$79)</f>
        <v>3862</v>
      </c>
      <c r="E82" s="118">
        <f t="shared" si="1"/>
        <v>0.94850593532541971</v>
      </c>
      <c r="J82" s="101" t="s">
        <v>0</v>
      </c>
    </row>
    <row r="83" spans="1:37">
      <c r="B83" s="6" t="s">
        <v>128</v>
      </c>
      <c r="C83" s="91">
        <f>SUMIF($A$2:$A$79,"METROPOLITANA",C$2:C$79)</f>
        <v>16994.833333333336</v>
      </c>
      <c r="D83" s="92">
        <f>SUMIF($A$2:$A$79,"METROPOLITANA",D$2:D$79)</f>
        <v>15347</v>
      </c>
      <c r="E83" s="118">
        <f t="shared" si="1"/>
        <v>0.90303915896007603</v>
      </c>
    </row>
    <row r="84" spans="1:37">
      <c r="B84" s="6" t="s">
        <v>129</v>
      </c>
      <c r="C84" s="91">
        <f>SUMIF($A$2:$A$79,"SUL",C$2:C$79)</f>
        <v>4765.25</v>
      </c>
      <c r="D84" s="92">
        <f>SUMIF($A$2:$A$79,"SUL",D$2:D$79)</f>
        <v>4569</v>
      </c>
      <c r="E84" s="118">
        <f t="shared" si="1"/>
        <v>0.95881643145690154</v>
      </c>
    </row>
    <row r="85" spans="1:37">
      <c r="B85" s="93" t="s">
        <v>179</v>
      </c>
      <c r="C85" s="94">
        <f>SUM(C2:C79)</f>
        <v>29145.083333333339</v>
      </c>
      <c r="D85" s="93">
        <f>SUM(D2:D79)</f>
        <v>27017</v>
      </c>
      <c r="E85" s="119">
        <f t="shared" si="1"/>
        <v>0.9269831103588082</v>
      </c>
    </row>
    <row r="86" spans="1:37">
      <c r="B86" s="350" t="s">
        <v>131</v>
      </c>
      <c r="C86" s="376"/>
      <c r="D86" s="96">
        <f>COUNTIF(E2:E79,"&gt;=0,95")</f>
        <v>48</v>
      </c>
      <c r="E86" s="120">
        <f>COUNTIF(E2:E79,"&gt;=0,95")/78</f>
        <v>0.61538461538461542</v>
      </c>
    </row>
    <row r="91" spans="1:37" s="85" customFormat="1">
      <c r="A91" s="164" t="s">
        <v>224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/>
      <c r="F93" s="172"/>
      <c r="G93" s="172" t="s">
        <v>0</v>
      </c>
      <c r="H93" s="172"/>
      <c r="I93" s="172" t="s">
        <v>0</v>
      </c>
      <c r="J93" s="172"/>
      <c r="K93" s="172" t="s">
        <v>0</v>
      </c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138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/>
      <c r="P99"/>
      <c r="Q99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3750D93B-2A32-4040-BAE5-F8408ECDBB1D}" showGridLines="0">
      <selection activeCell="A93" sqref="A93:N93"/>
      <pageMargins left="0" right="0" top="0" bottom="0" header="0" footer="0"/>
      <pageSetup paperSize="9" orientation="portrait"/>
    </customSheetView>
    <customSheetView guid="{1A030D3C-92EE-4DAF-ABAC-228947DF045D}" showGridLines="0">
      <selection activeCell="A93" sqref="A93:N93"/>
      <pageMargins left="0" right="0" top="0" bottom="0" header="0" footer="0"/>
      <pageSetup paperSize="9" orientation="portrait"/>
    </customSheetView>
    <customSheetView guid="{9EFA0E2E-4423-4194-BE85-A51AF61C76D7}" showGridLines="0">
      <pane ySplit="1" topLeftCell="A2" state="frozen"/>
      <selection activeCell="J55" sqref="J55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workbookViewId="0">
      <selection activeCell="A110" sqref="A110"/>
    </sheetView>
  </sheetViews>
  <sheetFormatPr defaultColWidth="9.140625" defaultRowHeight="15"/>
  <cols>
    <col min="1" max="1" width="13.85546875" style="15" customWidth="1"/>
    <col min="2" max="2" width="23.85546875" style="15" customWidth="1"/>
    <col min="3" max="5" width="14.7109375" style="15" customWidth="1"/>
    <col min="6" max="11" width="9.140625" style="15"/>
    <col min="12" max="12" width="10.5703125" style="15" customWidth="1"/>
    <col min="13" max="16384" width="9.140625" style="15"/>
  </cols>
  <sheetData>
    <row r="1" spans="1:5" ht="36" customHeight="1">
      <c r="A1" s="104" t="s">
        <v>175</v>
      </c>
      <c r="B1" s="104" t="s">
        <v>6</v>
      </c>
      <c r="C1" s="104" t="s">
        <v>176</v>
      </c>
      <c r="D1" s="105" t="s">
        <v>177</v>
      </c>
      <c r="E1" s="105" t="s">
        <v>178</v>
      </c>
    </row>
    <row r="2" spans="1:5">
      <c r="A2" s="106" t="s">
        <v>40</v>
      </c>
      <c r="B2" s="56" t="s">
        <v>41</v>
      </c>
      <c r="C2" s="246">
        <v>208.25</v>
      </c>
      <c r="D2" s="31">
        <v>199</v>
      </c>
      <c r="E2" s="107">
        <f>D2/C2</f>
        <v>0.95558223289315725</v>
      </c>
    </row>
    <row r="3" spans="1:5">
      <c r="A3" s="106" t="s">
        <v>43</v>
      </c>
      <c r="B3" s="56" t="s">
        <v>44</v>
      </c>
      <c r="C3" s="246">
        <v>113.75</v>
      </c>
      <c r="D3" s="31">
        <v>92</v>
      </c>
      <c r="E3" s="107">
        <f t="shared" ref="E3:E66" si="0">D3/C3</f>
        <v>0.8087912087912088</v>
      </c>
    </row>
    <row r="4" spans="1:5">
      <c r="A4" s="106" t="s">
        <v>47</v>
      </c>
      <c r="B4" s="56" t="s">
        <v>48</v>
      </c>
      <c r="C4" s="246">
        <v>85.75</v>
      </c>
      <c r="D4" s="31">
        <v>91</v>
      </c>
      <c r="E4" s="107">
        <f t="shared" si="0"/>
        <v>1.0612244897959184</v>
      </c>
    </row>
    <row r="5" spans="1:5">
      <c r="A5" s="106" t="s">
        <v>49</v>
      </c>
      <c r="B5" s="56" t="s">
        <v>50</v>
      </c>
      <c r="C5" s="246">
        <v>173.83333333333331</v>
      </c>
      <c r="D5" s="31">
        <v>197</v>
      </c>
      <c r="E5" s="107">
        <f t="shared" si="0"/>
        <v>1.1332694151486098</v>
      </c>
    </row>
    <row r="6" spans="1:5">
      <c r="A6" s="106" t="s">
        <v>49</v>
      </c>
      <c r="B6" s="56" t="s">
        <v>51</v>
      </c>
      <c r="C6" s="246">
        <v>71.75</v>
      </c>
      <c r="D6" s="31">
        <v>82</v>
      </c>
      <c r="E6" s="107">
        <f t="shared" si="0"/>
        <v>1.1428571428571428</v>
      </c>
    </row>
    <row r="7" spans="1:5">
      <c r="A7" s="106" t="s">
        <v>47</v>
      </c>
      <c r="B7" s="56" t="s">
        <v>52</v>
      </c>
      <c r="C7" s="246">
        <v>53.083333333333329</v>
      </c>
      <c r="D7" s="31">
        <v>51</v>
      </c>
      <c r="E7" s="107">
        <f t="shared" si="0"/>
        <v>0.96075353218210369</v>
      </c>
    </row>
    <row r="8" spans="1:5">
      <c r="A8" s="106" t="s">
        <v>49</v>
      </c>
      <c r="B8" s="56" t="s">
        <v>53</v>
      </c>
      <c r="C8" s="246">
        <v>205.91666666666669</v>
      </c>
      <c r="D8" s="31">
        <v>221</v>
      </c>
      <c r="E8" s="107">
        <f t="shared" si="0"/>
        <v>1.0732496964791582</v>
      </c>
    </row>
    <row r="9" spans="1:5">
      <c r="A9" s="106" t="s">
        <v>49</v>
      </c>
      <c r="B9" s="56" t="s">
        <v>54</v>
      </c>
      <c r="C9" s="246">
        <v>43.75</v>
      </c>
      <c r="D9" s="31">
        <v>31</v>
      </c>
      <c r="E9" s="107">
        <f t="shared" si="0"/>
        <v>0.70857142857142852</v>
      </c>
    </row>
    <row r="10" spans="1:5">
      <c r="A10" s="106" t="s">
        <v>40</v>
      </c>
      <c r="B10" s="56" t="s">
        <v>55</v>
      </c>
      <c r="C10" s="246">
        <v>796.25</v>
      </c>
      <c r="D10" s="31">
        <v>872</v>
      </c>
      <c r="E10" s="107">
        <f t="shared" si="0"/>
        <v>1.0951334379905808</v>
      </c>
    </row>
    <row r="11" spans="1:5">
      <c r="A11" s="106" t="s">
        <v>49</v>
      </c>
      <c r="B11" s="56" t="s">
        <v>56</v>
      </c>
      <c r="C11" s="246">
        <v>92.75</v>
      </c>
      <c r="D11" s="31">
        <v>86</v>
      </c>
      <c r="E11" s="107">
        <f t="shared" si="0"/>
        <v>0.92722371967654982</v>
      </c>
    </row>
    <row r="12" spans="1:5">
      <c r="A12" s="106" t="s">
        <v>47</v>
      </c>
      <c r="B12" s="56" t="s">
        <v>58</v>
      </c>
      <c r="C12" s="246">
        <v>203</v>
      </c>
      <c r="D12" s="31">
        <v>163</v>
      </c>
      <c r="E12" s="107">
        <f t="shared" si="0"/>
        <v>0.80295566502463056</v>
      </c>
    </row>
    <row r="13" spans="1:5">
      <c r="A13" s="106" t="s">
        <v>43</v>
      </c>
      <c r="B13" s="56" t="s">
        <v>59</v>
      </c>
      <c r="C13" s="246">
        <v>342.41666666666663</v>
      </c>
      <c r="D13" s="31">
        <v>283</v>
      </c>
      <c r="E13" s="107">
        <f t="shared" si="0"/>
        <v>0.82647846191287422</v>
      </c>
    </row>
    <row r="14" spans="1:5">
      <c r="A14" s="106" t="s">
        <v>43</v>
      </c>
      <c r="B14" s="56" t="s">
        <v>60</v>
      </c>
      <c r="C14" s="246">
        <v>119</v>
      </c>
      <c r="D14" s="31">
        <v>111</v>
      </c>
      <c r="E14" s="107">
        <f t="shared" si="0"/>
        <v>0.9327731092436975</v>
      </c>
    </row>
    <row r="15" spans="1:5">
      <c r="A15" s="106" t="s">
        <v>49</v>
      </c>
      <c r="B15" s="56" t="s">
        <v>61</v>
      </c>
      <c r="C15" s="246">
        <v>46.666666666666671</v>
      </c>
      <c r="D15" s="31">
        <v>41</v>
      </c>
      <c r="E15" s="107">
        <f t="shared" si="0"/>
        <v>0.87857142857142845</v>
      </c>
    </row>
    <row r="16" spans="1:5">
      <c r="A16" s="106" t="s">
        <v>40</v>
      </c>
      <c r="B16" s="56" t="s">
        <v>62</v>
      </c>
      <c r="C16" s="246">
        <v>121.91666666666667</v>
      </c>
      <c r="D16" s="31">
        <v>144</v>
      </c>
      <c r="E16" s="107">
        <f t="shared" si="0"/>
        <v>1.1811346548188653</v>
      </c>
    </row>
    <row r="17" spans="1:5">
      <c r="A17" s="106" t="s">
        <v>49</v>
      </c>
      <c r="B17" s="56" t="s">
        <v>63</v>
      </c>
      <c r="C17" s="246">
        <v>1404.6666666666665</v>
      </c>
      <c r="D17" s="31">
        <v>1236</v>
      </c>
      <c r="E17" s="107">
        <f t="shared" si="0"/>
        <v>0.87992406264831524</v>
      </c>
    </row>
    <row r="18" spans="1:5">
      <c r="A18" s="106" t="s">
        <v>40</v>
      </c>
      <c r="B18" s="56" t="s">
        <v>64</v>
      </c>
      <c r="C18" s="246">
        <v>2780.75</v>
      </c>
      <c r="D18" s="31">
        <v>2481</v>
      </c>
      <c r="E18" s="107">
        <f t="shared" si="0"/>
        <v>0.89220534028589404</v>
      </c>
    </row>
    <row r="19" spans="1:5">
      <c r="A19" s="106" t="s">
        <v>49</v>
      </c>
      <c r="B19" s="56" t="s">
        <v>65</v>
      </c>
      <c r="C19" s="246">
        <v>245</v>
      </c>
      <c r="D19" s="31">
        <v>238</v>
      </c>
      <c r="E19" s="107">
        <f t="shared" si="0"/>
        <v>0.97142857142857142</v>
      </c>
    </row>
    <row r="20" spans="1:5">
      <c r="A20" s="106" t="s">
        <v>47</v>
      </c>
      <c r="B20" s="56" t="s">
        <v>66</v>
      </c>
      <c r="C20" s="246">
        <v>876.75</v>
      </c>
      <c r="D20" s="31">
        <v>804</v>
      </c>
      <c r="E20" s="107">
        <f t="shared" si="0"/>
        <v>0.91702309666381521</v>
      </c>
    </row>
    <row r="21" spans="1:5">
      <c r="A21" s="106" t="s">
        <v>43</v>
      </c>
      <c r="B21" s="56" t="s">
        <v>67</v>
      </c>
      <c r="C21" s="246">
        <v>208.25</v>
      </c>
      <c r="D21" s="31">
        <v>258</v>
      </c>
      <c r="E21" s="107">
        <f t="shared" si="0"/>
        <v>1.2388955582232892</v>
      </c>
    </row>
    <row r="22" spans="1:5">
      <c r="A22" s="106" t="s">
        <v>40</v>
      </c>
      <c r="B22" s="56" t="s">
        <v>68</v>
      </c>
      <c r="C22" s="246">
        <v>101.5</v>
      </c>
      <c r="D22" s="31">
        <v>85</v>
      </c>
      <c r="E22" s="107">
        <f t="shared" si="0"/>
        <v>0.83743842364532017</v>
      </c>
    </row>
    <row r="23" spans="1:5">
      <c r="A23" s="106" t="s">
        <v>49</v>
      </c>
      <c r="B23" s="56" t="s">
        <v>69</v>
      </c>
      <c r="C23" s="246">
        <v>33.833333333333329</v>
      </c>
      <c r="D23" s="31">
        <v>32</v>
      </c>
      <c r="E23" s="107">
        <f t="shared" si="0"/>
        <v>0.94581280788177358</v>
      </c>
    </row>
    <row r="24" spans="1:5">
      <c r="A24" s="106" t="s">
        <v>40</v>
      </c>
      <c r="B24" s="56" t="s">
        <v>70</v>
      </c>
      <c r="C24" s="246">
        <v>249.66666666666666</v>
      </c>
      <c r="D24" s="31">
        <v>243</v>
      </c>
      <c r="E24" s="107">
        <f t="shared" si="0"/>
        <v>0.97329773030707611</v>
      </c>
    </row>
    <row r="25" spans="1:5">
      <c r="A25" s="106" t="s">
        <v>49</v>
      </c>
      <c r="B25" s="56" t="s">
        <v>71</v>
      </c>
      <c r="C25" s="246">
        <v>54.833333333333329</v>
      </c>
      <c r="D25" s="31">
        <v>60</v>
      </c>
      <c r="E25" s="107">
        <f t="shared" si="0"/>
        <v>1.0942249240121582</v>
      </c>
    </row>
    <row r="26" spans="1:5">
      <c r="A26" s="106" t="s">
        <v>43</v>
      </c>
      <c r="B26" s="56" t="s">
        <v>72</v>
      </c>
      <c r="C26" s="246">
        <v>152.83333333333331</v>
      </c>
      <c r="D26" s="31">
        <v>150</v>
      </c>
      <c r="E26" s="107">
        <f t="shared" si="0"/>
        <v>0.98146128680479838</v>
      </c>
    </row>
    <row r="27" spans="1:5">
      <c r="A27" s="106" t="s">
        <v>40</v>
      </c>
      <c r="B27" s="56" t="s">
        <v>73</v>
      </c>
      <c r="C27" s="246">
        <v>130.66666666666669</v>
      </c>
      <c r="D27" s="31">
        <v>129</v>
      </c>
      <c r="E27" s="107">
        <f t="shared" si="0"/>
        <v>0.98724489795918358</v>
      </c>
    </row>
    <row r="28" spans="1:5">
      <c r="A28" s="106" t="s">
        <v>47</v>
      </c>
      <c r="B28" s="56" t="s">
        <v>74</v>
      </c>
      <c r="C28" s="246">
        <v>68.25</v>
      </c>
      <c r="D28" s="31">
        <v>93</v>
      </c>
      <c r="E28" s="107">
        <f t="shared" si="0"/>
        <v>1.3626373626373627</v>
      </c>
    </row>
    <row r="29" spans="1:5">
      <c r="A29" s="106" t="s">
        <v>49</v>
      </c>
      <c r="B29" s="56" t="s">
        <v>75</v>
      </c>
      <c r="C29" s="246">
        <v>233.33333333333334</v>
      </c>
      <c r="D29" s="31">
        <v>204</v>
      </c>
      <c r="E29" s="107">
        <f t="shared" si="0"/>
        <v>0.87428571428571422</v>
      </c>
    </row>
    <row r="30" spans="1:5">
      <c r="A30" s="106" t="s">
        <v>40</v>
      </c>
      <c r="B30" s="56" t="s">
        <v>76</v>
      </c>
      <c r="C30" s="246">
        <v>998.66666666666663</v>
      </c>
      <c r="D30" s="31">
        <v>922</v>
      </c>
      <c r="E30" s="107">
        <f t="shared" si="0"/>
        <v>0.92323097463284387</v>
      </c>
    </row>
    <row r="31" spans="1:5">
      <c r="A31" s="106" t="s">
        <v>40</v>
      </c>
      <c r="B31" s="56" t="s">
        <v>77</v>
      </c>
      <c r="C31" s="246">
        <v>221.66666666666669</v>
      </c>
      <c r="D31" s="31">
        <v>245</v>
      </c>
      <c r="E31" s="107">
        <f t="shared" si="0"/>
        <v>1.1052631578947367</v>
      </c>
    </row>
    <row r="32" spans="1:5">
      <c r="A32" s="106" t="s">
        <v>40</v>
      </c>
      <c r="B32" s="56" t="s">
        <v>78</v>
      </c>
      <c r="C32" s="246">
        <v>91.583333333333343</v>
      </c>
      <c r="D32" s="31">
        <v>63</v>
      </c>
      <c r="E32" s="107">
        <f t="shared" si="0"/>
        <v>0.68789808917197448</v>
      </c>
    </row>
    <row r="33" spans="1:5">
      <c r="A33" s="106" t="s">
        <v>49</v>
      </c>
      <c r="B33" s="56" t="s">
        <v>79</v>
      </c>
      <c r="C33" s="246">
        <v>86.916666666666657</v>
      </c>
      <c r="D33" s="31">
        <v>78</v>
      </c>
      <c r="E33" s="107">
        <f t="shared" si="0"/>
        <v>0.89741131351869619</v>
      </c>
    </row>
    <row r="34" spans="1:5">
      <c r="A34" s="106" t="s">
        <v>49</v>
      </c>
      <c r="B34" s="56" t="s">
        <v>80</v>
      </c>
      <c r="C34" s="246">
        <v>70.583333333333343</v>
      </c>
      <c r="D34" s="31">
        <v>74</v>
      </c>
      <c r="E34" s="107">
        <f t="shared" si="0"/>
        <v>1.0484061393152302</v>
      </c>
    </row>
    <row r="35" spans="1:5">
      <c r="A35" s="106" t="s">
        <v>49</v>
      </c>
      <c r="B35" s="56" t="s">
        <v>81</v>
      </c>
      <c r="C35" s="246">
        <v>105.58333333333334</v>
      </c>
      <c r="D35" s="31">
        <v>117</v>
      </c>
      <c r="E35" s="107">
        <f t="shared" si="0"/>
        <v>1.1081294396211523</v>
      </c>
    </row>
    <row r="36" spans="1:5">
      <c r="A36" s="106" t="s">
        <v>40</v>
      </c>
      <c r="B36" s="56" t="s">
        <v>82</v>
      </c>
      <c r="C36" s="246">
        <v>78.166666666666657</v>
      </c>
      <c r="D36" s="31">
        <v>72</v>
      </c>
      <c r="E36" s="107">
        <f t="shared" si="0"/>
        <v>0.92110874200426451</v>
      </c>
    </row>
    <row r="37" spans="1:5">
      <c r="A37" s="106" t="s">
        <v>49</v>
      </c>
      <c r="B37" s="56" t="s">
        <v>83</v>
      </c>
      <c r="C37" s="246">
        <v>298.08333333333337</v>
      </c>
      <c r="D37" s="31">
        <v>277</v>
      </c>
      <c r="E37" s="107">
        <f t="shared" si="0"/>
        <v>0.9292703382722951</v>
      </c>
    </row>
    <row r="38" spans="1:5">
      <c r="A38" s="106" t="s">
        <v>40</v>
      </c>
      <c r="B38" s="56" t="s">
        <v>84</v>
      </c>
      <c r="C38" s="246">
        <v>79.333333333333343</v>
      </c>
      <c r="D38" s="31">
        <v>75</v>
      </c>
      <c r="E38" s="107">
        <f t="shared" si="0"/>
        <v>0.94537815126050406</v>
      </c>
    </row>
    <row r="39" spans="1:5">
      <c r="A39" s="106" t="s">
        <v>49</v>
      </c>
      <c r="B39" s="56" t="s">
        <v>85</v>
      </c>
      <c r="C39" s="246">
        <v>249.66666666666666</v>
      </c>
      <c r="D39" s="31">
        <v>228</v>
      </c>
      <c r="E39" s="107">
        <f t="shared" si="0"/>
        <v>0.9132176234979974</v>
      </c>
    </row>
    <row r="40" spans="1:5">
      <c r="A40" s="106" t="s">
        <v>43</v>
      </c>
      <c r="B40" s="56" t="s">
        <v>86</v>
      </c>
      <c r="C40" s="246">
        <v>269.5</v>
      </c>
      <c r="D40" s="31">
        <v>298</v>
      </c>
      <c r="E40" s="107">
        <f t="shared" si="0"/>
        <v>1.1057513914656771</v>
      </c>
    </row>
    <row r="41" spans="1:5">
      <c r="A41" s="106" t="s">
        <v>49</v>
      </c>
      <c r="B41" s="56" t="s">
        <v>87</v>
      </c>
      <c r="C41" s="246">
        <v>79.333333333333343</v>
      </c>
      <c r="D41" s="31">
        <v>90</v>
      </c>
      <c r="E41" s="107">
        <f t="shared" si="0"/>
        <v>1.134453781512605</v>
      </c>
    </row>
    <row r="42" spans="1:5">
      <c r="A42" s="106" t="s">
        <v>40</v>
      </c>
      <c r="B42" s="56" t="s">
        <v>88</v>
      </c>
      <c r="C42" s="246">
        <v>92.166666666666657</v>
      </c>
      <c r="D42" s="31">
        <v>93</v>
      </c>
      <c r="E42" s="107">
        <f t="shared" si="0"/>
        <v>1.0090415913200725</v>
      </c>
    </row>
    <row r="43" spans="1:5">
      <c r="A43" s="106" t="s">
        <v>40</v>
      </c>
      <c r="B43" s="56" t="s">
        <v>89</v>
      </c>
      <c r="C43" s="246">
        <v>56.583333333333336</v>
      </c>
      <c r="D43" s="31">
        <v>54</v>
      </c>
      <c r="E43" s="107">
        <f t="shared" si="0"/>
        <v>0.95434462444771717</v>
      </c>
    </row>
    <row r="44" spans="1:5">
      <c r="A44" s="106" t="s">
        <v>47</v>
      </c>
      <c r="B44" s="56" t="s">
        <v>90</v>
      </c>
      <c r="C44" s="246">
        <v>1533</v>
      </c>
      <c r="D44" s="31">
        <v>1366</v>
      </c>
      <c r="E44" s="107">
        <f t="shared" si="0"/>
        <v>0.89106327462491841</v>
      </c>
    </row>
    <row r="45" spans="1:5">
      <c r="A45" s="106" t="s">
        <v>47</v>
      </c>
      <c r="B45" s="56" t="s">
        <v>91</v>
      </c>
      <c r="C45" s="246">
        <v>80.5</v>
      </c>
      <c r="D45" s="31">
        <v>104</v>
      </c>
      <c r="E45" s="107">
        <f t="shared" si="0"/>
        <v>1.2919254658385093</v>
      </c>
    </row>
    <row r="46" spans="1:5">
      <c r="A46" s="106" t="s">
        <v>49</v>
      </c>
      <c r="B46" s="56" t="s">
        <v>92</v>
      </c>
      <c r="C46" s="246">
        <v>331.91666666666663</v>
      </c>
      <c r="D46" s="31">
        <v>325</v>
      </c>
      <c r="E46" s="107">
        <f t="shared" si="0"/>
        <v>0.97916143610343975</v>
      </c>
    </row>
    <row r="47" spans="1:5">
      <c r="A47" s="106" t="s">
        <v>40</v>
      </c>
      <c r="B47" s="56" t="s">
        <v>93</v>
      </c>
      <c r="C47" s="246">
        <v>114.91666666666667</v>
      </c>
      <c r="D47" s="31">
        <v>124</v>
      </c>
      <c r="E47" s="107">
        <f t="shared" si="0"/>
        <v>1.0790427846265409</v>
      </c>
    </row>
    <row r="48" spans="1:5">
      <c r="A48" s="106" t="s">
        <v>47</v>
      </c>
      <c r="B48" s="56" t="s">
        <v>94</v>
      </c>
      <c r="C48" s="246">
        <v>84.583333333333343</v>
      </c>
      <c r="D48" s="31">
        <v>92</v>
      </c>
      <c r="E48" s="107">
        <f t="shared" si="0"/>
        <v>1.0876847290640392</v>
      </c>
    </row>
    <row r="49" spans="1:5">
      <c r="A49" s="106" t="s">
        <v>49</v>
      </c>
      <c r="B49" s="56" t="s">
        <v>95</v>
      </c>
      <c r="C49" s="246">
        <v>154</v>
      </c>
      <c r="D49" s="31">
        <v>127</v>
      </c>
      <c r="E49" s="107">
        <f t="shared" si="0"/>
        <v>0.82467532467532467</v>
      </c>
    </row>
    <row r="50" spans="1:5">
      <c r="A50" s="106" t="s">
        <v>43</v>
      </c>
      <c r="B50" s="56" t="s">
        <v>96</v>
      </c>
      <c r="C50" s="246">
        <v>134.75</v>
      </c>
      <c r="D50" s="31">
        <v>151</v>
      </c>
      <c r="E50" s="107">
        <f t="shared" si="0"/>
        <v>1.1205936920222634</v>
      </c>
    </row>
    <row r="51" spans="1:5">
      <c r="A51" s="106" t="s">
        <v>43</v>
      </c>
      <c r="B51" s="56" t="s">
        <v>97</v>
      </c>
      <c r="C51" s="246">
        <v>40.833333333333329</v>
      </c>
      <c r="D51" s="31">
        <v>39</v>
      </c>
      <c r="E51" s="107">
        <f t="shared" si="0"/>
        <v>0.95510204081632666</v>
      </c>
    </row>
    <row r="52" spans="1:5">
      <c r="A52" s="106" t="s">
        <v>49</v>
      </c>
      <c r="B52" s="56" t="s">
        <v>98</v>
      </c>
      <c r="C52" s="246">
        <v>127.75</v>
      </c>
      <c r="D52" s="31">
        <v>124</v>
      </c>
      <c r="E52" s="107">
        <f t="shared" si="0"/>
        <v>0.97064579256360073</v>
      </c>
    </row>
    <row r="53" spans="1:5">
      <c r="A53" s="106" t="s">
        <v>49</v>
      </c>
      <c r="B53" s="56" t="s">
        <v>99</v>
      </c>
      <c r="C53" s="246">
        <v>84.583333333333343</v>
      </c>
      <c r="D53" s="31">
        <v>80</v>
      </c>
      <c r="E53" s="107">
        <f t="shared" si="0"/>
        <v>0.94581280788177324</v>
      </c>
    </row>
    <row r="54" spans="1:5">
      <c r="A54" s="106" t="s">
        <v>43</v>
      </c>
      <c r="B54" s="56" t="s">
        <v>100</v>
      </c>
      <c r="C54" s="246">
        <v>385</v>
      </c>
      <c r="D54" s="31">
        <v>399</v>
      </c>
      <c r="E54" s="107">
        <f t="shared" si="0"/>
        <v>1.0363636363636364</v>
      </c>
    </row>
    <row r="55" spans="1:5">
      <c r="A55" s="106" t="s">
        <v>47</v>
      </c>
      <c r="B55" s="56" t="s">
        <v>101</v>
      </c>
      <c r="C55" s="246">
        <v>116.66666666666667</v>
      </c>
      <c r="D55" s="31">
        <v>124</v>
      </c>
      <c r="E55" s="107">
        <f t="shared" si="0"/>
        <v>1.0628571428571427</v>
      </c>
    </row>
    <row r="56" spans="1:5">
      <c r="A56" s="106" t="s">
        <v>43</v>
      </c>
      <c r="B56" s="56" t="s">
        <v>102</v>
      </c>
      <c r="C56" s="246">
        <v>191.33333333333331</v>
      </c>
      <c r="D56" s="31">
        <v>189</v>
      </c>
      <c r="E56" s="107">
        <f t="shared" si="0"/>
        <v>0.98780487804878059</v>
      </c>
    </row>
    <row r="57" spans="1:5">
      <c r="A57" s="106" t="s">
        <v>43</v>
      </c>
      <c r="B57" s="56" t="s">
        <v>103</v>
      </c>
      <c r="C57" s="246">
        <v>183.75</v>
      </c>
      <c r="D57" s="31">
        <v>215</v>
      </c>
      <c r="E57" s="107">
        <f t="shared" si="0"/>
        <v>1.1700680272108843</v>
      </c>
    </row>
    <row r="58" spans="1:5">
      <c r="A58" s="106" t="s">
        <v>49</v>
      </c>
      <c r="B58" s="56" t="s">
        <v>104</v>
      </c>
      <c r="C58" s="246">
        <v>170.91666666666669</v>
      </c>
      <c r="D58" s="31">
        <v>164</v>
      </c>
      <c r="E58" s="107">
        <f t="shared" si="0"/>
        <v>0.95953193564115058</v>
      </c>
    </row>
    <row r="59" spans="1:5">
      <c r="A59" s="106" t="s">
        <v>43</v>
      </c>
      <c r="B59" s="56" t="s">
        <v>105</v>
      </c>
      <c r="C59" s="246">
        <v>47.25</v>
      </c>
      <c r="D59" s="31">
        <v>55</v>
      </c>
      <c r="E59" s="107">
        <f t="shared" si="0"/>
        <v>1.164021164021164</v>
      </c>
    </row>
    <row r="60" spans="1:5">
      <c r="A60" s="106" t="s">
        <v>49</v>
      </c>
      <c r="B60" s="56" t="s">
        <v>106</v>
      </c>
      <c r="C60" s="246">
        <v>122.5</v>
      </c>
      <c r="D60" s="31">
        <v>115</v>
      </c>
      <c r="E60" s="107">
        <f t="shared" si="0"/>
        <v>0.93877551020408168</v>
      </c>
    </row>
    <row r="61" spans="1:5">
      <c r="A61" s="106" t="s">
        <v>47</v>
      </c>
      <c r="B61" s="56" t="s">
        <v>107</v>
      </c>
      <c r="C61" s="246">
        <v>176.75</v>
      </c>
      <c r="D61" s="31">
        <v>187</v>
      </c>
      <c r="E61" s="107">
        <f t="shared" si="0"/>
        <v>1.0579915134370579</v>
      </c>
    </row>
    <row r="62" spans="1:5">
      <c r="A62" s="106" t="s">
        <v>49</v>
      </c>
      <c r="B62" s="56" t="s">
        <v>108</v>
      </c>
      <c r="C62" s="246">
        <v>60.083333333333336</v>
      </c>
      <c r="D62" s="31">
        <v>81</v>
      </c>
      <c r="E62" s="107">
        <f t="shared" si="0"/>
        <v>1.3481276005547849</v>
      </c>
    </row>
    <row r="63" spans="1:5">
      <c r="A63" s="106" t="s">
        <v>40</v>
      </c>
      <c r="B63" s="56" t="s">
        <v>109</v>
      </c>
      <c r="C63" s="246">
        <v>49</v>
      </c>
      <c r="D63" s="31">
        <v>79</v>
      </c>
      <c r="E63" s="107">
        <f t="shared" si="0"/>
        <v>1.6122448979591837</v>
      </c>
    </row>
    <row r="64" spans="1:5">
      <c r="A64" s="106" t="s">
        <v>40</v>
      </c>
      <c r="B64" s="56" t="s">
        <v>110</v>
      </c>
      <c r="C64" s="246">
        <v>403.66666666666663</v>
      </c>
      <c r="D64" s="31">
        <v>378</v>
      </c>
      <c r="E64" s="107">
        <f t="shared" si="0"/>
        <v>0.93641618497109835</v>
      </c>
    </row>
    <row r="65" spans="1:14">
      <c r="A65" s="106" t="s">
        <v>40</v>
      </c>
      <c r="B65" s="56" t="s">
        <v>111</v>
      </c>
      <c r="C65" s="246">
        <v>171.5</v>
      </c>
      <c r="D65" s="31">
        <v>169</v>
      </c>
      <c r="E65" s="107">
        <f t="shared" si="0"/>
        <v>0.98542274052478129</v>
      </c>
    </row>
    <row r="66" spans="1:14">
      <c r="A66" s="106" t="s">
        <v>47</v>
      </c>
      <c r="B66" s="56" t="s">
        <v>112</v>
      </c>
      <c r="C66" s="246">
        <v>68.833333333333343</v>
      </c>
      <c r="D66" s="31">
        <v>68</v>
      </c>
      <c r="E66" s="107">
        <f t="shared" si="0"/>
        <v>0.98789346246973353</v>
      </c>
    </row>
    <row r="67" spans="1:14">
      <c r="A67" s="106" t="s">
        <v>47</v>
      </c>
      <c r="B67" s="56" t="s">
        <v>113</v>
      </c>
      <c r="C67" s="246">
        <v>246.16666666666666</v>
      </c>
      <c r="D67" s="31">
        <v>264</v>
      </c>
      <c r="E67" s="107">
        <f t="shared" ref="E67:E79" si="1">D67/C67</f>
        <v>1.0724441435341909</v>
      </c>
    </row>
    <row r="68" spans="1:14">
      <c r="A68" s="106" t="s">
        <v>49</v>
      </c>
      <c r="B68" s="56" t="s">
        <v>114</v>
      </c>
      <c r="C68" s="246">
        <v>61.833333333333336</v>
      </c>
      <c r="D68" s="31">
        <v>62</v>
      </c>
      <c r="E68" s="107">
        <f t="shared" si="1"/>
        <v>1.0026954177897573</v>
      </c>
    </row>
    <row r="69" spans="1:14">
      <c r="A69" s="106" t="s">
        <v>43</v>
      </c>
      <c r="B69" s="56" t="s">
        <v>115</v>
      </c>
      <c r="C69" s="246">
        <v>1064</v>
      </c>
      <c r="D69" s="31">
        <v>963</v>
      </c>
      <c r="E69" s="107">
        <f t="shared" si="1"/>
        <v>0.90507518796992481</v>
      </c>
    </row>
    <row r="70" spans="1:14">
      <c r="A70" s="106" t="s">
        <v>47</v>
      </c>
      <c r="B70" s="56" t="s">
        <v>116</v>
      </c>
      <c r="C70" s="246">
        <v>78.166666666666657</v>
      </c>
      <c r="D70" s="31">
        <v>82</v>
      </c>
      <c r="E70" s="107">
        <f t="shared" si="1"/>
        <v>1.0490405117270791</v>
      </c>
    </row>
    <row r="71" spans="1:14">
      <c r="A71" s="106" t="s">
        <v>40</v>
      </c>
      <c r="B71" s="56" t="s">
        <v>117</v>
      </c>
      <c r="C71" s="246">
        <v>4297.4166666666661</v>
      </c>
      <c r="D71" s="31">
        <v>3890</v>
      </c>
      <c r="E71" s="107">
        <f t="shared" si="1"/>
        <v>0.90519498148112254</v>
      </c>
    </row>
    <row r="72" spans="1:14">
      <c r="A72" s="106" t="s">
        <v>47</v>
      </c>
      <c r="B72" s="56" t="s">
        <v>118</v>
      </c>
      <c r="C72" s="246">
        <v>261.91666666666663</v>
      </c>
      <c r="D72" s="31">
        <v>270</v>
      </c>
      <c r="E72" s="107">
        <f t="shared" si="1"/>
        <v>1.0308622335348394</v>
      </c>
    </row>
    <row r="73" spans="1:14">
      <c r="A73" s="106" t="s">
        <v>49</v>
      </c>
      <c r="B73" s="56" t="s">
        <v>119</v>
      </c>
      <c r="C73" s="246">
        <v>155.16666666666669</v>
      </c>
      <c r="D73" s="31">
        <v>159</v>
      </c>
      <c r="E73" s="107">
        <f t="shared" si="1"/>
        <v>1.024704618689581</v>
      </c>
    </row>
    <row r="74" spans="1:14">
      <c r="A74" s="106" t="s">
        <v>40</v>
      </c>
      <c r="B74" s="56" t="s">
        <v>120</v>
      </c>
      <c r="C74" s="246">
        <v>208.25</v>
      </c>
      <c r="D74" s="31">
        <v>205</v>
      </c>
      <c r="E74" s="107">
        <f t="shared" si="1"/>
        <v>0.98439375750300118</v>
      </c>
    </row>
    <row r="75" spans="1:14">
      <c r="A75" s="106" t="s">
        <v>40</v>
      </c>
      <c r="B75" s="56" t="s">
        <v>121</v>
      </c>
      <c r="C75" s="246">
        <v>530.83333333333326</v>
      </c>
      <c r="D75" s="31">
        <v>547</v>
      </c>
      <c r="E75" s="107">
        <f t="shared" si="1"/>
        <v>1.0304552590266878</v>
      </c>
    </row>
    <row r="76" spans="1:14">
      <c r="A76" s="106" t="s">
        <v>43</v>
      </c>
      <c r="B76" s="56" t="s">
        <v>122</v>
      </c>
      <c r="C76" s="246">
        <v>60.666666666666664</v>
      </c>
      <c r="D76" s="31">
        <v>70</v>
      </c>
      <c r="E76" s="107">
        <f t="shared" si="1"/>
        <v>1.153846153846154</v>
      </c>
    </row>
    <row r="77" spans="1:14">
      <c r="A77" s="106" t="s">
        <v>47</v>
      </c>
      <c r="B77" s="56" t="s">
        <v>123</v>
      </c>
      <c r="C77" s="246">
        <v>138.25</v>
      </c>
      <c r="D77" s="31">
        <v>135</v>
      </c>
      <c r="E77" s="107">
        <f t="shared" si="1"/>
        <v>0.97649186256781195</v>
      </c>
    </row>
    <row r="78" spans="1:14">
      <c r="A78" s="106" t="s">
        <v>40</v>
      </c>
      <c r="B78" s="56" t="s">
        <v>124</v>
      </c>
      <c r="C78" s="246">
        <v>3171.583333333333</v>
      </c>
      <c r="D78" s="31">
        <v>3014</v>
      </c>
      <c r="E78" s="107">
        <f t="shared" si="1"/>
        <v>0.95031398617935325</v>
      </c>
      <c r="N78" s="15" t="s">
        <v>0</v>
      </c>
    </row>
    <row r="79" spans="1:14">
      <c r="A79" s="106" t="s">
        <v>40</v>
      </c>
      <c r="B79" s="56" t="s">
        <v>125</v>
      </c>
      <c r="C79" s="246">
        <v>2040.5</v>
      </c>
      <c r="D79" s="31">
        <v>2103</v>
      </c>
      <c r="E79" s="107">
        <f t="shared" si="1"/>
        <v>1.0306297476108797</v>
      </c>
    </row>
    <row r="81" spans="1:37" s="14" customFormat="1">
      <c r="B81" s="31" t="s">
        <v>126</v>
      </c>
      <c r="C81" s="108">
        <f>SUMIF($A$2:$A$79,"Norte",C$2:C$79)</f>
        <v>3313.333333333333</v>
      </c>
      <c r="D81" s="72">
        <f>SUMIF($A$2:$A$79,"Norte",D$2:D$79)</f>
        <v>3273</v>
      </c>
      <c r="E81" s="107">
        <f>D81/C81</f>
        <v>0.98782696177062379</v>
      </c>
      <c r="K81" s="14" t="s">
        <v>0</v>
      </c>
    </row>
    <row r="82" spans="1:37" s="14" customFormat="1">
      <c r="B82" s="31" t="s">
        <v>127</v>
      </c>
      <c r="C82" s="108">
        <f>SUMIF($A$2:$A$79,"CENTRAL",C$2:C$79)</f>
        <v>4071.6666666666661</v>
      </c>
      <c r="D82" s="72">
        <f>SUMIF($A$2:$A$79,"CENTRAL",D$2:D$79)</f>
        <v>3894</v>
      </c>
      <c r="E82" s="107">
        <f t="shared" ref="E82:E85" si="2">D82/C82</f>
        <v>0.95636512484650038</v>
      </c>
    </row>
    <row r="83" spans="1:37" s="14" customFormat="1">
      <c r="B83" s="31" t="s">
        <v>128</v>
      </c>
      <c r="C83" s="108">
        <f>SUMIF($A$2:$A$79,"METROPOLITANA",C$2:C$79)</f>
        <v>16994.833333333336</v>
      </c>
      <c r="D83" s="72">
        <f>SUMIF($A$2:$A$79,"METROPOLITANA",D$2:D$79)</f>
        <v>16186</v>
      </c>
      <c r="E83" s="107">
        <f t="shared" si="2"/>
        <v>0.95240710411987939</v>
      </c>
      <c r="J83" s="14" t="s">
        <v>0</v>
      </c>
    </row>
    <row r="84" spans="1:37" s="14" customFormat="1">
      <c r="B84" s="31" t="s">
        <v>129</v>
      </c>
      <c r="C84" s="108">
        <f>SUMIF($A$2:$A$79,"SUL",C$2:C$79)</f>
        <v>4765.25</v>
      </c>
      <c r="D84" s="72">
        <f>SUMIF($A$2:$A$79,"SUL",D$2:D$79)</f>
        <v>4529</v>
      </c>
      <c r="E84" s="107">
        <f t="shared" si="2"/>
        <v>0.95042232831435913</v>
      </c>
    </row>
    <row r="85" spans="1:37" s="14" customFormat="1">
      <c r="B85" s="109" t="s">
        <v>179</v>
      </c>
      <c r="C85" s="110">
        <f>SUM(C2:C79)</f>
        <v>29145.083333333339</v>
      </c>
      <c r="D85" s="111">
        <f>SUM(D2:D79)</f>
        <v>27882</v>
      </c>
      <c r="E85" s="107">
        <f t="shared" si="2"/>
        <v>0.95666221575394339</v>
      </c>
      <c r="F85" s="101"/>
    </row>
    <row r="86" spans="1:37" s="14" customFormat="1">
      <c r="B86" s="377" t="s">
        <v>131</v>
      </c>
      <c r="C86" s="378"/>
      <c r="D86" s="379"/>
      <c r="E86" s="112">
        <f>COUNTIF(E2:E79,"&gt;=0,95")/78</f>
        <v>0.65384615384615385</v>
      </c>
    </row>
    <row r="90" spans="1:37" s="103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14"/>
      <c r="R90" s="114"/>
      <c r="S90" s="115"/>
      <c r="T90" s="115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  <c r="AF90" s="15"/>
      <c r="AG90" s="15"/>
      <c r="AH90" s="15"/>
    </row>
    <row r="91" spans="1:37" s="85" customFormat="1">
      <c r="A91" s="164" t="s">
        <v>224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103" customFormat="1">
      <c r="A99" s="113"/>
      <c r="B99" s="98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14"/>
      <c r="S99" s="14"/>
      <c r="T99" s="14"/>
      <c r="U99" s="14"/>
      <c r="V99" s="14"/>
      <c r="W99" s="14"/>
      <c r="X99" s="14"/>
      <c r="Y99" s="14"/>
      <c r="AB99" s="15"/>
      <c r="AC99" s="14"/>
      <c r="AD99" s="15"/>
      <c r="AE99" s="14"/>
      <c r="AF99" s="14"/>
      <c r="AG99" s="15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mergeCells count="1">
    <mergeCell ref="B86:D8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8"/>
  <sheetViews>
    <sheetView workbookViewId="0">
      <selection activeCell="A110" sqref="A110"/>
    </sheetView>
  </sheetViews>
  <sheetFormatPr defaultColWidth="9.140625" defaultRowHeight="15"/>
  <cols>
    <col min="1" max="1" width="13.85546875" style="15" customWidth="1"/>
    <col min="2" max="2" width="23.85546875" style="15" customWidth="1"/>
    <col min="3" max="5" width="14.7109375" style="15" customWidth="1"/>
    <col min="6" max="11" width="9.140625" style="15"/>
    <col min="12" max="12" width="10.5703125" style="15" customWidth="1"/>
    <col min="13" max="16384" width="9.140625" style="15"/>
  </cols>
  <sheetData>
    <row r="1" spans="1:5" ht="36" customHeight="1">
      <c r="A1" s="104" t="s">
        <v>175</v>
      </c>
      <c r="B1" s="104" t="s">
        <v>6</v>
      </c>
      <c r="C1" s="104" t="s">
        <v>176</v>
      </c>
      <c r="D1" s="105" t="s">
        <v>177</v>
      </c>
      <c r="E1" s="105" t="s">
        <v>178</v>
      </c>
    </row>
    <row r="2" spans="1:5">
      <c r="A2" s="106" t="s">
        <v>40</v>
      </c>
      <c r="B2" s="56" t="s">
        <v>41</v>
      </c>
      <c r="C2" s="246">
        <v>208.25</v>
      </c>
      <c r="D2" s="31">
        <v>197</v>
      </c>
      <c r="E2" s="107">
        <f>D2/C2</f>
        <v>0.9459783913565426</v>
      </c>
    </row>
    <row r="3" spans="1:5">
      <c r="A3" s="106" t="s">
        <v>43</v>
      </c>
      <c r="B3" s="56" t="s">
        <v>44</v>
      </c>
      <c r="C3" s="246">
        <v>113.75</v>
      </c>
      <c r="D3" s="31">
        <v>84</v>
      </c>
      <c r="E3" s="107">
        <f t="shared" ref="E3:E66" si="0">D3/C3</f>
        <v>0.7384615384615385</v>
      </c>
    </row>
    <row r="4" spans="1:5">
      <c r="A4" s="106" t="s">
        <v>47</v>
      </c>
      <c r="B4" s="56" t="s">
        <v>48</v>
      </c>
      <c r="C4" s="246">
        <v>85.75</v>
      </c>
      <c r="D4" s="31">
        <v>73</v>
      </c>
      <c r="E4" s="107">
        <f t="shared" si="0"/>
        <v>0.85131195335276966</v>
      </c>
    </row>
    <row r="5" spans="1:5">
      <c r="A5" s="106" t="s">
        <v>49</v>
      </c>
      <c r="B5" s="56" t="s">
        <v>50</v>
      </c>
      <c r="C5" s="246">
        <v>173.83333333333331</v>
      </c>
      <c r="D5" s="31">
        <v>232</v>
      </c>
      <c r="E5" s="107">
        <f t="shared" si="0"/>
        <v>1.3346116970278046</v>
      </c>
    </row>
    <row r="6" spans="1:5">
      <c r="A6" s="106" t="s">
        <v>49</v>
      </c>
      <c r="B6" s="56" t="s">
        <v>51</v>
      </c>
      <c r="C6" s="246">
        <v>71.75</v>
      </c>
      <c r="D6" s="31">
        <v>86</v>
      </c>
      <c r="E6" s="107">
        <f t="shared" si="0"/>
        <v>1.1986062717770034</v>
      </c>
    </row>
    <row r="7" spans="1:5">
      <c r="A7" s="106" t="s">
        <v>47</v>
      </c>
      <c r="B7" s="56" t="s">
        <v>52</v>
      </c>
      <c r="C7" s="246">
        <v>53.083333333333329</v>
      </c>
      <c r="D7" s="31">
        <v>50</v>
      </c>
      <c r="E7" s="107">
        <f t="shared" si="0"/>
        <v>0.94191522762951341</v>
      </c>
    </row>
    <row r="8" spans="1:5">
      <c r="A8" s="106" t="s">
        <v>49</v>
      </c>
      <c r="B8" s="56" t="s">
        <v>53</v>
      </c>
      <c r="C8" s="246">
        <v>205.91666666666669</v>
      </c>
      <c r="D8" s="31">
        <v>216</v>
      </c>
      <c r="E8" s="107">
        <f t="shared" si="0"/>
        <v>1.0489680291380008</v>
      </c>
    </row>
    <row r="9" spans="1:5">
      <c r="A9" s="106" t="s">
        <v>49</v>
      </c>
      <c r="B9" s="56" t="s">
        <v>54</v>
      </c>
      <c r="C9" s="246">
        <v>43.75</v>
      </c>
      <c r="D9" s="31">
        <v>30</v>
      </c>
      <c r="E9" s="107">
        <f t="shared" si="0"/>
        <v>0.68571428571428572</v>
      </c>
    </row>
    <row r="10" spans="1:5">
      <c r="A10" s="106" t="s">
        <v>40</v>
      </c>
      <c r="B10" s="56" t="s">
        <v>55</v>
      </c>
      <c r="C10" s="246">
        <v>796.25</v>
      </c>
      <c r="D10" s="31">
        <v>810</v>
      </c>
      <c r="E10" s="107">
        <f t="shared" si="0"/>
        <v>1.0172684458398744</v>
      </c>
    </row>
    <row r="11" spans="1:5">
      <c r="A11" s="106" t="s">
        <v>49</v>
      </c>
      <c r="B11" s="56" t="s">
        <v>56</v>
      </c>
      <c r="C11" s="246">
        <v>92.75</v>
      </c>
      <c r="D11" s="31">
        <v>93</v>
      </c>
      <c r="E11" s="107">
        <f t="shared" si="0"/>
        <v>1.0026954177897573</v>
      </c>
    </row>
    <row r="12" spans="1:5">
      <c r="A12" s="106" t="s">
        <v>47</v>
      </c>
      <c r="B12" s="56" t="s">
        <v>58</v>
      </c>
      <c r="C12" s="246">
        <v>203</v>
      </c>
      <c r="D12" s="31">
        <v>147</v>
      </c>
      <c r="E12" s="107">
        <f t="shared" si="0"/>
        <v>0.72413793103448276</v>
      </c>
    </row>
    <row r="13" spans="1:5">
      <c r="A13" s="106" t="s">
        <v>43</v>
      </c>
      <c r="B13" s="56" t="s">
        <v>59</v>
      </c>
      <c r="C13" s="246">
        <v>342.41666666666663</v>
      </c>
      <c r="D13" s="31">
        <v>273</v>
      </c>
      <c r="E13" s="107">
        <f t="shared" si="0"/>
        <v>0.79727427597955713</v>
      </c>
    </row>
    <row r="14" spans="1:5">
      <c r="A14" s="106" t="s">
        <v>43</v>
      </c>
      <c r="B14" s="56" t="s">
        <v>60</v>
      </c>
      <c r="C14" s="246">
        <v>119</v>
      </c>
      <c r="D14" s="31">
        <v>100</v>
      </c>
      <c r="E14" s="107">
        <f t="shared" si="0"/>
        <v>0.84033613445378152</v>
      </c>
    </row>
    <row r="15" spans="1:5">
      <c r="A15" s="106" t="s">
        <v>49</v>
      </c>
      <c r="B15" s="56" t="s">
        <v>61</v>
      </c>
      <c r="C15" s="246">
        <v>46.666666666666671</v>
      </c>
      <c r="D15" s="31">
        <v>34</v>
      </c>
      <c r="E15" s="107">
        <f t="shared" si="0"/>
        <v>0.72857142857142854</v>
      </c>
    </row>
    <row r="16" spans="1:5">
      <c r="A16" s="106" t="s">
        <v>40</v>
      </c>
      <c r="B16" s="56" t="s">
        <v>62</v>
      </c>
      <c r="C16" s="246">
        <v>121.91666666666667</v>
      </c>
      <c r="D16" s="31">
        <v>127</v>
      </c>
      <c r="E16" s="107">
        <f t="shared" si="0"/>
        <v>1.0416951469583049</v>
      </c>
    </row>
    <row r="17" spans="1:5">
      <c r="A17" s="106" t="s">
        <v>49</v>
      </c>
      <c r="B17" s="56" t="s">
        <v>63</v>
      </c>
      <c r="C17" s="246">
        <v>1404.6666666666665</v>
      </c>
      <c r="D17" s="31">
        <v>1216</v>
      </c>
      <c r="E17" s="107">
        <f t="shared" si="0"/>
        <v>0.86568580920740401</v>
      </c>
    </row>
    <row r="18" spans="1:5">
      <c r="A18" s="106" t="s">
        <v>40</v>
      </c>
      <c r="B18" s="56" t="s">
        <v>64</v>
      </c>
      <c r="C18" s="246">
        <v>2780.75</v>
      </c>
      <c r="D18" s="31">
        <v>2727</v>
      </c>
      <c r="E18" s="107">
        <f t="shared" si="0"/>
        <v>0.98067068236986421</v>
      </c>
    </row>
    <row r="19" spans="1:5">
      <c r="A19" s="106" t="s">
        <v>49</v>
      </c>
      <c r="B19" s="56" t="s">
        <v>65</v>
      </c>
      <c r="C19" s="246">
        <v>245</v>
      </c>
      <c r="D19" s="31">
        <v>259</v>
      </c>
      <c r="E19" s="107">
        <f t="shared" si="0"/>
        <v>1.0571428571428572</v>
      </c>
    </row>
    <row r="20" spans="1:5">
      <c r="A20" s="106" t="s">
        <v>47</v>
      </c>
      <c r="B20" s="56" t="s">
        <v>66</v>
      </c>
      <c r="C20" s="246">
        <v>876.75</v>
      </c>
      <c r="D20" s="31">
        <v>807</v>
      </c>
      <c r="E20" s="107">
        <f t="shared" si="0"/>
        <v>0.92044482463644139</v>
      </c>
    </row>
    <row r="21" spans="1:5">
      <c r="A21" s="106" t="s">
        <v>43</v>
      </c>
      <c r="B21" s="56" t="s">
        <v>67</v>
      </c>
      <c r="C21" s="246">
        <v>208.25</v>
      </c>
      <c r="D21" s="31">
        <v>253</v>
      </c>
      <c r="E21" s="107">
        <f t="shared" si="0"/>
        <v>1.2148859543817527</v>
      </c>
    </row>
    <row r="22" spans="1:5">
      <c r="A22" s="106" t="s">
        <v>40</v>
      </c>
      <c r="B22" s="56" t="s">
        <v>68</v>
      </c>
      <c r="C22" s="246">
        <v>101.5</v>
      </c>
      <c r="D22" s="31">
        <v>78</v>
      </c>
      <c r="E22" s="107">
        <f t="shared" si="0"/>
        <v>0.76847290640394084</v>
      </c>
    </row>
    <row r="23" spans="1:5">
      <c r="A23" s="106" t="s">
        <v>49</v>
      </c>
      <c r="B23" s="56" t="s">
        <v>69</v>
      </c>
      <c r="C23" s="246">
        <v>33.833333333333329</v>
      </c>
      <c r="D23" s="31">
        <v>31</v>
      </c>
      <c r="E23" s="107">
        <f t="shared" si="0"/>
        <v>0.91625615763546808</v>
      </c>
    </row>
    <row r="24" spans="1:5">
      <c r="A24" s="106" t="s">
        <v>40</v>
      </c>
      <c r="B24" s="56" t="s">
        <v>70</v>
      </c>
      <c r="C24" s="246">
        <v>249.66666666666666</v>
      </c>
      <c r="D24" s="31">
        <v>287</v>
      </c>
      <c r="E24" s="107">
        <f t="shared" si="0"/>
        <v>1.1495327102803738</v>
      </c>
    </row>
    <row r="25" spans="1:5">
      <c r="A25" s="106" t="s">
        <v>49</v>
      </c>
      <c r="B25" s="56" t="s">
        <v>71</v>
      </c>
      <c r="C25" s="246">
        <v>54.833333333333329</v>
      </c>
      <c r="D25" s="31">
        <v>42</v>
      </c>
      <c r="E25" s="107">
        <f t="shared" si="0"/>
        <v>0.76595744680851074</v>
      </c>
    </row>
    <row r="26" spans="1:5">
      <c r="A26" s="106" t="s">
        <v>43</v>
      </c>
      <c r="B26" s="56" t="s">
        <v>72</v>
      </c>
      <c r="C26" s="246">
        <v>152.83333333333331</v>
      </c>
      <c r="D26" s="31">
        <v>159</v>
      </c>
      <c r="E26" s="107">
        <f t="shared" si="0"/>
        <v>1.0403489640130863</v>
      </c>
    </row>
    <row r="27" spans="1:5">
      <c r="A27" s="106" t="s">
        <v>40</v>
      </c>
      <c r="B27" s="56" t="s">
        <v>73</v>
      </c>
      <c r="C27" s="246">
        <v>130.66666666666669</v>
      </c>
      <c r="D27" s="31">
        <v>114</v>
      </c>
      <c r="E27" s="107">
        <f t="shared" si="0"/>
        <v>0.87244897959183665</v>
      </c>
    </row>
    <row r="28" spans="1:5">
      <c r="A28" s="106" t="s">
        <v>47</v>
      </c>
      <c r="B28" s="56" t="s">
        <v>74</v>
      </c>
      <c r="C28" s="246">
        <v>68.25</v>
      </c>
      <c r="D28" s="31">
        <v>100</v>
      </c>
      <c r="E28" s="107">
        <f t="shared" si="0"/>
        <v>1.4652014652014651</v>
      </c>
    </row>
    <row r="29" spans="1:5">
      <c r="A29" s="106" t="s">
        <v>49</v>
      </c>
      <c r="B29" s="56" t="s">
        <v>75</v>
      </c>
      <c r="C29" s="246">
        <v>233.33333333333334</v>
      </c>
      <c r="D29" s="31">
        <v>198</v>
      </c>
      <c r="E29" s="107">
        <f t="shared" si="0"/>
        <v>0.84857142857142853</v>
      </c>
    </row>
    <row r="30" spans="1:5">
      <c r="A30" s="106" t="s">
        <v>40</v>
      </c>
      <c r="B30" s="56" t="s">
        <v>76</v>
      </c>
      <c r="C30" s="246">
        <v>998.66666666666663</v>
      </c>
      <c r="D30" s="31">
        <v>798</v>
      </c>
      <c r="E30" s="107">
        <f t="shared" si="0"/>
        <v>0.7990654205607477</v>
      </c>
    </row>
    <row r="31" spans="1:5">
      <c r="A31" s="106" t="s">
        <v>40</v>
      </c>
      <c r="B31" s="56" t="s">
        <v>77</v>
      </c>
      <c r="C31" s="246">
        <v>221.66666666666669</v>
      </c>
      <c r="D31" s="31">
        <v>228</v>
      </c>
      <c r="E31" s="107">
        <f t="shared" si="0"/>
        <v>1.0285714285714285</v>
      </c>
    </row>
    <row r="32" spans="1:5">
      <c r="A32" s="106" t="s">
        <v>40</v>
      </c>
      <c r="B32" s="56" t="s">
        <v>78</v>
      </c>
      <c r="C32" s="246">
        <v>91.583333333333343</v>
      </c>
      <c r="D32" s="31">
        <v>72</v>
      </c>
      <c r="E32" s="107">
        <f t="shared" si="0"/>
        <v>0.78616924476797079</v>
      </c>
    </row>
    <row r="33" spans="1:5">
      <c r="A33" s="106" t="s">
        <v>49</v>
      </c>
      <c r="B33" s="56" t="s">
        <v>79</v>
      </c>
      <c r="C33" s="246">
        <v>86.916666666666657</v>
      </c>
      <c r="D33" s="31">
        <v>95</v>
      </c>
      <c r="E33" s="107">
        <f t="shared" si="0"/>
        <v>1.0930009587727709</v>
      </c>
    </row>
    <row r="34" spans="1:5">
      <c r="A34" s="106" t="s">
        <v>49</v>
      </c>
      <c r="B34" s="56" t="s">
        <v>80</v>
      </c>
      <c r="C34" s="246">
        <v>70.583333333333343</v>
      </c>
      <c r="D34" s="31">
        <v>78</v>
      </c>
      <c r="E34" s="107">
        <f t="shared" si="0"/>
        <v>1.1050767414403777</v>
      </c>
    </row>
    <row r="35" spans="1:5">
      <c r="A35" s="106" t="s">
        <v>49</v>
      </c>
      <c r="B35" s="56" t="s">
        <v>81</v>
      </c>
      <c r="C35" s="246">
        <v>105.58333333333334</v>
      </c>
      <c r="D35" s="31">
        <v>96</v>
      </c>
      <c r="E35" s="107">
        <f t="shared" si="0"/>
        <v>0.90923441199684285</v>
      </c>
    </row>
    <row r="36" spans="1:5">
      <c r="A36" s="106" t="s">
        <v>40</v>
      </c>
      <c r="B36" s="56" t="s">
        <v>82</v>
      </c>
      <c r="C36" s="246">
        <v>78.166666666666657</v>
      </c>
      <c r="D36" s="31">
        <v>76</v>
      </c>
      <c r="E36" s="107">
        <f t="shared" si="0"/>
        <v>0.97228144989339027</v>
      </c>
    </row>
    <row r="37" spans="1:5">
      <c r="A37" s="106" t="s">
        <v>49</v>
      </c>
      <c r="B37" s="56" t="s">
        <v>83</v>
      </c>
      <c r="C37" s="246">
        <v>298.08333333333337</v>
      </c>
      <c r="D37" s="31">
        <v>285</v>
      </c>
      <c r="E37" s="107">
        <f t="shared" si="0"/>
        <v>0.95610847078557437</v>
      </c>
    </row>
    <row r="38" spans="1:5">
      <c r="A38" s="106" t="s">
        <v>40</v>
      </c>
      <c r="B38" s="56" t="s">
        <v>84</v>
      </c>
      <c r="C38" s="246">
        <v>79.333333333333343</v>
      </c>
      <c r="D38" s="31">
        <v>62</v>
      </c>
      <c r="E38" s="107">
        <f t="shared" si="0"/>
        <v>0.78151260504201669</v>
      </c>
    </row>
    <row r="39" spans="1:5">
      <c r="A39" s="106" t="s">
        <v>49</v>
      </c>
      <c r="B39" s="56" t="s">
        <v>85</v>
      </c>
      <c r="C39" s="246">
        <v>249.66666666666666</v>
      </c>
      <c r="D39" s="31">
        <v>211</v>
      </c>
      <c r="E39" s="107">
        <f t="shared" si="0"/>
        <v>0.84512683578104142</v>
      </c>
    </row>
    <row r="40" spans="1:5">
      <c r="A40" s="106" t="s">
        <v>43</v>
      </c>
      <c r="B40" s="56" t="s">
        <v>86</v>
      </c>
      <c r="C40" s="246">
        <v>269.5</v>
      </c>
      <c r="D40" s="31">
        <v>260</v>
      </c>
      <c r="E40" s="107">
        <f t="shared" si="0"/>
        <v>0.96474953617810766</v>
      </c>
    </row>
    <row r="41" spans="1:5">
      <c r="A41" s="106" t="s">
        <v>49</v>
      </c>
      <c r="B41" s="56" t="s">
        <v>87</v>
      </c>
      <c r="C41" s="246">
        <v>79.333333333333343</v>
      </c>
      <c r="D41" s="31">
        <v>81</v>
      </c>
      <c r="E41" s="107">
        <f t="shared" si="0"/>
        <v>1.0210084033613445</v>
      </c>
    </row>
    <row r="42" spans="1:5">
      <c r="A42" s="106" t="s">
        <v>40</v>
      </c>
      <c r="B42" s="56" t="s">
        <v>88</v>
      </c>
      <c r="C42" s="246">
        <v>92.166666666666657</v>
      </c>
      <c r="D42" s="31">
        <v>90</v>
      </c>
      <c r="E42" s="107">
        <f t="shared" si="0"/>
        <v>0.97649186256781206</v>
      </c>
    </row>
    <row r="43" spans="1:5">
      <c r="A43" s="106" t="s">
        <v>40</v>
      </c>
      <c r="B43" s="56" t="s">
        <v>89</v>
      </c>
      <c r="C43" s="246">
        <v>56.583333333333336</v>
      </c>
      <c r="D43" s="31">
        <v>60</v>
      </c>
      <c r="E43" s="107">
        <f t="shared" si="0"/>
        <v>1.0603829160530192</v>
      </c>
    </row>
    <row r="44" spans="1:5">
      <c r="A44" s="106" t="s">
        <v>47</v>
      </c>
      <c r="B44" s="56" t="s">
        <v>90</v>
      </c>
      <c r="C44" s="246">
        <v>1533</v>
      </c>
      <c r="D44" s="31">
        <v>1313</v>
      </c>
      <c r="E44" s="107">
        <f t="shared" si="0"/>
        <v>0.85649054142204828</v>
      </c>
    </row>
    <row r="45" spans="1:5">
      <c r="A45" s="106" t="s">
        <v>47</v>
      </c>
      <c r="B45" s="56" t="s">
        <v>91</v>
      </c>
      <c r="C45" s="246">
        <v>80.5</v>
      </c>
      <c r="D45" s="31">
        <v>91</v>
      </c>
      <c r="E45" s="107">
        <f t="shared" si="0"/>
        <v>1.1304347826086956</v>
      </c>
    </row>
    <row r="46" spans="1:5">
      <c r="A46" s="106" t="s">
        <v>49</v>
      </c>
      <c r="B46" s="56" t="s">
        <v>92</v>
      </c>
      <c r="C46" s="246">
        <v>331.91666666666663</v>
      </c>
      <c r="D46" s="31">
        <v>282</v>
      </c>
      <c r="E46" s="107">
        <f t="shared" si="0"/>
        <v>0.84961084609590776</v>
      </c>
    </row>
    <row r="47" spans="1:5">
      <c r="A47" s="106" t="s">
        <v>40</v>
      </c>
      <c r="B47" s="56" t="s">
        <v>93</v>
      </c>
      <c r="C47" s="246">
        <v>114.91666666666667</v>
      </c>
      <c r="D47" s="31">
        <v>105</v>
      </c>
      <c r="E47" s="107">
        <f t="shared" si="0"/>
        <v>0.91370558375634514</v>
      </c>
    </row>
    <row r="48" spans="1:5">
      <c r="A48" s="106" t="s">
        <v>47</v>
      </c>
      <c r="B48" s="56" t="s">
        <v>94</v>
      </c>
      <c r="C48" s="246">
        <v>84.583333333333343</v>
      </c>
      <c r="D48" s="31">
        <v>80</v>
      </c>
      <c r="E48" s="107">
        <f t="shared" si="0"/>
        <v>0.94581280788177324</v>
      </c>
    </row>
    <row r="49" spans="1:5">
      <c r="A49" s="106" t="s">
        <v>49</v>
      </c>
      <c r="B49" s="56" t="s">
        <v>95</v>
      </c>
      <c r="C49" s="246">
        <v>154</v>
      </c>
      <c r="D49" s="31">
        <v>140</v>
      </c>
      <c r="E49" s="107">
        <f t="shared" si="0"/>
        <v>0.90909090909090906</v>
      </c>
    </row>
    <row r="50" spans="1:5">
      <c r="A50" s="106" t="s">
        <v>43</v>
      </c>
      <c r="B50" s="56" t="s">
        <v>96</v>
      </c>
      <c r="C50" s="246">
        <v>134.75</v>
      </c>
      <c r="D50" s="31">
        <v>183</v>
      </c>
      <c r="E50" s="107">
        <f t="shared" si="0"/>
        <v>1.3580705009276437</v>
      </c>
    </row>
    <row r="51" spans="1:5">
      <c r="A51" s="106" t="s">
        <v>43</v>
      </c>
      <c r="B51" s="56" t="s">
        <v>97</v>
      </c>
      <c r="C51" s="246">
        <v>40.833333333333329</v>
      </c>
      <c r="D51" s="31">
        <v>35</v>
      </c>
      <c r="E51" s="107">
        <f t="shared" si="0"/>
        <v>0.85714285714285721</v>
      </c>
    </row>
    <row r="52" spans="1:5">
      <c r="A52" s="106" t="s">
        <v>49</v>
      </c>
      <c r="B52" s="56" t="s">
        <v>98</v>
      </c>
      <c r="C52" s="246">
        <v>127.75</v>
      </c>
      <c r="D52" s="31">
        <v>125</v>
      </c>
      <c r="E52" s="107">
        <f t="shared" si="0"/>
        <v>0.97847358121330719</v>
      </c>
    </row>
    <row r="53" spans="1:5">
      <c r="A53" s="106" t="s">
        <v>49</v>
      </c>
      <c r="B53" s="56" t="s">
        <v>99</v>
      </c>
      <c r="C53" s="246">
        <v>84.583333333333343</v>
      </c>
      <c r="D53" s="31">
        <v>89</v>
      </c>
      <c r="E53" s="107">
        <f t="shared" si="0"/>
        <v>1.0522167487684728</v>
      </c>
    </row>
    <row r="54" spans="1:5">
      <c r="A54" s="106" t="s">
        <v>43</v>
      </c>
      <c r="B54" s="56" t="s">
        <v>100</v>
      </c>
      <c r="C54" s="246">
        <v>385</v>
      </c>
      <c r="D54" s="31">
        <v>406</v>
      </c>
      <c r="E54" s="107">
        <f t="shared" si="0"/>
        <v>1.0545454545454545</v>
      </c>
    </row>
    <row r="55" spans="1:5">
      <c r="A55" s="106" t="s">
        <v>47</v>
      </c>
      <c r="B55" s="56" t="s">
        <v>101</v>
      </c>
      <c r="C55" s="246">
        <v>116.66666666666667</v>
      </c>
      <c r="D55" s="31">
        <v>142</v>
      </c>
      <c r="E55" s="107">
        <f t="shared" si="0"/>
        <v>1.2171428571428571</v>
      </c>
    </row>
    <row r="56" spans="1:5">
      <c r="A56" s="106" t="s">
        <v>43</v>
      </c>
      <c r="B56" s="56" t="s">
        <v>102</v>
      </c>
      <c r="C56" s="246">
        <v>191.33333333333331</v>
      </c>
      <c r="D56" s="31">
        <v>196</v>
      </c>
      <c r="E56" s="107">
        <f t="shared" si="0"/>
        <v>1.024390243902439</v>
      </c>
    </row>
    <row r="57" spans="1:5">
      <c r="A57" s="106" t="s">
        <v>43</v>
      </c>
      <c r="B57" s="56" t="s">
        <v>103</v>
      </c>
      <c r="C57" s="246">
        <v>183.75</v>
      </c>
      <c r="D57" s="31">
        <v>252</v>
      </c>
      <c r="E57" s="107">
        <f t="shared" si="0"/>
        <v>1.3714285714285714</v>
      </c>
    </row>
    <row r="58" spans="1:5">
      <c r="A58" s="106" t="s">
        <v>49</v>
      </c>
      <c r="B58" s="56" t="s">
        <v>104</v>
      </c>
      <c r="C58" s="246">
        <v>170.91666666666669</v>
      </c>
      <c r="D58" s="31">
        <v>144</v>
      </c>
      <c r="E58" s="107">
        <f t="shared" si="0"/>
        <v>0.84251584592881512</v>
      </c>
    </row>
    <row r="59" spans="1:5">
      <c r="A59" s="106" t="s">
        <v>43</v>
      </c>
      <c r="B59" s="56" t="s">
        <v>105</v>
      </c>
      <c r="C59" s="246">
        <v>47.25</v>
      </c>
      <c r="D59" s="31">
        <v>55</v>
      </c>
      <c r="E59" s="107">
        <f t="shared" si="0"/>
        <v>1.164021164021164</v>
      </c>
    </row>
    <row r="60" spans="1:5">
      <c r="A60" s="106" t="s">
        <v>49</v>
      </c>
      <c r="B60" s="56" t="s">
        <v>106</v>
      </c>
      <c r="C60" s="246">
        <v>122.5</v>
      </c>
      <c r="D60" s="31">
        <v>92</v>
      </c>
      <c r="E60" s="107">
        <f t="shared" si="0"/>
        <v>0.75102040816326532</v>
      </c>
    </row>
    <row r="61" spans="1:5">
      <c r="A61" s="106" t="s">
        <v>47</v>
      </c>
      <c r="B61" s="56" t="s">
        <v>107</v>
      </c>
      <c r="C61" s="246">
        <v>176.75</v>
      </c>
      <c r="D61" s="31">
        <v>200</v>
      </c>
      <c r="E61" s="107">
        <f t="shared" si="0"/>
        <v>1.1315417256011315</v>
      </c>
    </row>
    <row r="62" spans="1:5">
      <c r="A62" s="106" t="s">
        <v>49</v>
      </c>
      <c r="B62" s="56" t="s">
        <v>108</v>
      </c>
      <c r="C62" s="246">
        <v>60.083333333333336</v>
      </c>
      <c r="D62" s="31">
        <v>85</v>
      </c>
      <c r="E62" s="107">
        <f t="shared" si="0"/>
        <v>1.4147018030513177</v>
      </c>
    </row>
    <row r="63" spans="1:5">
      <c r="A63" s="106" t="s">
        <v>40</v>
      </c>
      <c r="B63" s="56" t="s">
        <v>109</v>
      </c>
      <c r="C63" s="246">
        <v>49</v>
      </c>
      <c r="D63" s="31">
        <v>76</v>
      </c>
      <c r="E63" s="107">
        <f t="shared" si="0"/>
        <v>1.5510204081632653</v>
      </c>
    </row>
    <row r="64" spans="1:5">
      <c r="A64" s="106" t="s">
        <v>40</v>
      </c>
      <c r="B64" s="56" t="s">
        <v>110</v>
      </c>
      <c r="C64" s="246">
        <v>403.66666666666663</v>
      </c>
      <c r="D64" s="31">
        <v>337</v>
      </c>
      <c r="E64" s="107">
        <f t="shared" si="0"/>
        <v>0.83484723369116443</v>
      </c>
    </row>
    <row r="65" spans="1:5">
      <c r="A65" s="106" t="s">
        <v>40</v>
      </c>
      <c r="B65" s="56" t="s">
        <v>111</v>
      </c>
      <c r="C65" s="246">
        <v>171.5</v>
      </c>
      <c r="D65" s="31">
        <v>172</v>
      </c>
      <c r="E65" s="107">
        <f t="shared" si="0"/>
        <v>1.0029154518950438</v>
      </c>
    </row>
    <row r="66" spans="1:5">
      <c r="A66" s="106" t="s">
        <v>47</v>
      </c>
      <c r="B66" s="56" t="s">
        <v>112</v>
      </c>
      <c r="C66" s="246">
        <v>68.833333333333343</v>
      </c>
      <c r="D66" s="31">
        <v>81</v>
      </c>
      <c r="E66" s="107">
        <f t="shared" si="0"/>
        <v>1.1767554479418885</v>
      </c>
    </row>
    <row r="67" spans="1:5">
      <c r="A67" s="106" t="s">
        <v>47</v>
      </c>
      <c r="B67" s="56" t="s">
        <v>113</v>
      </c>
      <c r="C67" s="246">
        <v>246.16666666666666</v>
      </c>
      <c r="D67" s="31">
        <v>247</v>
      </c>
      <c r="E67" s="107">
        <f t="shared" ref="E67:E79" si="1">D67/C67</f>
        <v>1.0033852403520651</v>
      </c>
    </row>
    <row r="68" spans="1:5">
      <c r="A68" s="106" t="s">
        <v>49</v>
      </c>
      <c r="B68" s="56" t="s">
        <v>114</v>
      </c>
      <c r="C68" s="246">
        <v>61.833333333333336</v>
      </c>
      <c r="D68" s="31">
        <v>61</v>
      </c>
      <c r="E68" s="107">
        <f t="shared" si="1"/>
        <v>0.98652291105121293</v>
      </c>
    </row>
    <row r="69" spans="1:5">
      <c r="A69" s="106" t="s">
        <v>43</v>
      </c>
      <c r="B69" s="56" t="s">
        <v>115</v>
      </c>
      <c r="C69" s="246">
        <v>1064</v>
      </c>
      <c r="D69" s="31">
        <v>815</v>
      </c>
      <c r="E69" s="107">
        <f t="shared" si="1"/>
        <v>0.76597744360902253</v>
      </c>
    </row>
    <row r="70" spans="1:5">
      <c r="A70" s="106" t="s">
        <v>47</v>
      </c>
      <c r="B70" s="56" t="s">
        <v>116</v>
      </c>
      <c r="C70" s="246">
        <v>78.166666666666657</v>
      </c>
      <c r="D70" s="31">
        <v>96</v>
      </c>
      <c r="E70" s="107">
        <f t="shared" si="1"/>
        <v>1.2281449893390193</v>
      </c>
    </row>
    <row r="71" spans="1:5">
      <c r="A71" s="106" t="s">
        <v>40</v>
      </c>
      <c r="B71" s="56" t="s">
        <v>117</v>
      </c>
      <c r="C71" s="246">
        <v>4297.4166666666661</v>
      </c>
      <c r="D71" s="31">
        <v>3542</v>
      </c>
      <c r="E71" s="107">
        <f t="shared" si="1"/>
        <v>0.82421609881905811</v>
      </c>
    </row>
    <row r="72" spans="1:5">
      <c r="A72" s="106" t="s">
        <v>47</v>
      </c>
      <c r="B72" s="56" t="s">
        <v>118</v>
      </c>
      <c r="C72" s="246">
        <v>261.91666666666663</v>
      </c>
      <c r="D72" s="31">
        <v>266</v>
      </c>
      <c r="E72" s="107">
        <f t="shared" si="1"/>
        <v>1.0155902004454345</v>
      </c>
    </row>
    <row r="73" spans="1:5">
      <c r="A73" s="106" t="s">
        <v>49</v>
      </c>
      <c r="B73" s="56" t="s">
        <v>119</v>
      </c>
      <c r="C73" s="246">
        <v>155.16666666666669</v>
      </c>
      <c r="D73" s="31">
        <v>152</v>
      </c>
      <c r="E73" s="107">
        <f t="shared" si="1"/>
        <v>0.97959183673469374</v>
      </c>
    </row>
    <row r="74" spans="1:5">
      <c r="A74" s="106" t="s">
        <v>40</v>
      </c>
      <c r="B74" s="56" t="s">
        <v>120</v>
      </c>
      <c r="C74" s="246">
        <v>208.25</v>
      </c>
      <c r="D74" s="31">
        <v>234</v>
      </c>
      <c r="E74" s="107">
        <f t="shared" si="1"/>
        <v>1.1236494597839135</v>
      </c>
    </row>
    <row r="75" spans="1:5">
      <c r="A75" s="106" t="s">
        <v>40</v>
      </c>
      <c r="B75" s="56" t="s">
        <v>121</v>
      </c>
      <c r="C75" s="246">
        <v>530.83333333333326</v>
      </c>
      <c r="D75" s="31">
        <v>580</v>
      </c>
      <c r="E75" s="107">
        <f t="shared" si="1"/>
        <v>1.0926216640502355</v>
      </c>
    </row>
    <row r="76" spans="1:5">
      <c r="A76" s="106" t="s">
        <v>43</v>
      </c>
      <c r="B76" s="56" t="s">
        <v>122</v>
      </c>
      <c r="C76" s="246">
        <v>60.666666666666664</v>
      </c>
      <c r="D76" s="31">
        <v>71</v>
      </c>
      <c r="E76" s="107">
        <f t="shared" si="1"/>
        <v>1.1703296703296704</v>
      </c>
    </row>
    <row r="77" spans="1:5">
      <c r="A77" s="106" t="s">
        <v>47</v>
      </c>
      <c r="B77" s="56" t="s">
        <v>123</v>
      </c>
      <c r="C77" s="246">
        <v>138.25</v>
      </c>
      <c r="D77" s="31">
        <v>106</v>
      </c>
      <c r="E77" s="107">
        <f t="shared" si="1"/>
        <v>0.76672694394213381</v>
      </c>
    </row>
    <row r="78" spans="1:5">
      <c r="A78" s="106" t="s">
        <v>40</v>
      </c>
      <c r="B78" s="56" t="s">
        <v>124</v>
      </c>
      <c r="C78" s="246">
        <v>3171.583333333333</v>
      </c>
      <c r="D78" s="31">
        <v>2615</v>
      </c>
      <c r="E78" s="107">
        <f t="shared" si="1"/>
        <v>0.82450931448540432</v>
      </c>
    </row>
    <row r="79" spans="1:5">
      <c r="A79" s="106" t="s">
        <v>40</v>
      </c>
      <c r="B79" s="56" t="s">
        <v>125</v>
      </c>
      <c r="C79" s="246">
        <v>2040.5</v>
      </c>
      <c r="D79" s="31">
        <v>1753</v>
      </c>
      <c r="E79" s="107">
        <f t="shared" si="1"/>
        <v>0.85910316098995343</v>
      </c>
    </row>
    <row r="81" spans="1:37" s="14" customFormat="1">
      <c r="B81" s="31" t="s">
        <v>126</v>
      </c>
      <c r="C81" s="108">
        <f>SUMIF($A$2:$A$79,"Norte",C$2:C$79)</f>
        <v>3313.333333333333</v>
      </c>
      <c r="D81" s="72">
        <f>SUMIF($A$2:$A$79,"Norte",D$2:D$79)</f>
        <v>3142</v>
      </c>
      <c r="E81" s="107">
        <f>D81/C81</f>
        <v>0.94828973843058362</v>
      </c>
      <c r="K81" s="14" t="s">
        <v>0</v>
      </c>
    </row>
    <row r="82" spans="1:37" s="14" customFormat="1">
      <c r="B82" s="31" t="s">
        <v>127</v>
      </c>
      <c r="C82" s="108">
        <f>SUMIF($A$2:$A$79,"CENTRAL",C$2:C$79)</f>
        <v>4071.6666666666661</v>
      </c>
      <c r="D82" s="72">
        <f>SUMIF($A$2:$A$79,"CENTRAL",D$2:D$79)</f>
        <v>3799</v>
      </c>
      <c r="E82" s="107">
        <f t="shared" ref="E82:E85" si="2">D82/C82</f>
        <v>0.93303315595579217</v>
      </c>
    </row>
    <row r="83" spans="1:37" s="14" customFormat="1">
      <c r="B83" s="31" t="s">
        <v>128</v>
      </c>
      <c r="C83" s="108">
        <f>SUMIF($A$2:$A$79,"METROPOLITANA",C$2:C$79)</f>
        <v>16994.833333333336</v>
      </c>
      <c r="D83" s="72">
        <f>SUMIF($A$2:$A$79,"METROPOLITANA",D$2:D$79)</f>
        <v>15140</v>
      </c>
      <c r="E83" s="107">
        <f t="shared" si="2"/>
        <v>0.89085898655473705</v>
      </c>
      <c r="J83" s="14" t="s">
        <v>0</v>
      </c>
    </row>
    <row r="84" spans="1:37" s="14" customFormat="1">
      <c r="B84" s="31" t="s">
        <v>129</v>
      </c>
      <c r="C84" s="108">
        <f>SUMIF($A$2:$A$79,"SUL",C$2:C$79)</f>
        <v>4765.25</v>
      </c>
      <c r="D84" s="72">
        <f>SUMIF($A$2:$A$79,"SUL",D$2:D$79)</f>
        <v>4453</v>
      </c>
      <c r="E84" s="107">
        <f t="shared" si="2"/>
        <v>0.9344735323435287</v>
      </c>
    </row>
    <row r="85" spans="1:37" s="14" customFormat="1">
      <c r="B85" s="109" t="s">
        <v>179</v>
      </c>
      <c r="C85" s="110">
        <f>SUM(C2:C79)</f>
        <v>29145.083333333339</v>
      </c>
      <c r="D85" s="111">
        <f>SUM(D2:D79)</f>
        <v>26534</v>
      </c>
      <c r="E85" s="107">
        <f t="shared" si="2"/>
        <v>0.91041084688383667</v>
      </c>
      <c r="F85" s="101"/>
      <c r="I85" s="14" t="s">
        <v>0</v>
      </c>
    </row>
    <row r="86" spans="1:37" s="14" customFormat="1">
      <c r="B86" s="377" t="s">
        <v>131</v>
      </c>
      <c r="C86" s="378"/>
      <c r="D86" s="379"/>
      <c r="E86" s="112">
        <f>COUNTIF(E2:E79,"&gt;=0,95")/78</f>
        <v>0.55128205128205132</v>
      </c>
    </row>
    <row r="90" spans="1:37" s="103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14"/>
      <c r="P90" s="114"/>
      <c r="Q90" s="114"/>
      <c r="R90" s="114"/>
      <c r="S90" s="115"/>
      <c r="T90" s="115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  <c r="AF90" s="15"/>
      <c r="AG90" s="15"/>
      <c r="AH90" s="15"/>
    </row>
    <row r="91" spans="1:37" s="85" customFormat="1">
      <c r="A91" s="164" t="s">
        <v>224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/>
      <c r="F93" s="172"/>
      <c r="G93" s="172" t="s">
        <v>0</v>
      </c>
      <c r="H93" s="172"/>
      <c r="I93" s="172" t="s">
        <v>0</v>
      </c>
      <c r="J93" s="172"/>
      <c r="K93" s="172" t="s">
        <v>0</v>
      </c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138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103" customFormat="1">
      <c r="A99" s="15"/>
      <c r="B99" s="15"/>
      <c r="C99" s="15"/>
      <c r="D99" s="15"/>
      <c r="E99" s="15"/>
      <c r="F99" s="14"/>
      <c r="G99" s="14"/>
      <c r="H99" s="14"/>
      <c r="I99" s="14"/>
      <c r="J99" s="15"/>
      <c r="K99" s="15"/>
      <c r="L99" s="15"/>
      <c r="M99" s="15"/>
      <c r="N99" s="15"/>
      <c r="O99" s="15"/>
      <c r="P99" s="15"/>
      <c r="Q99" s="15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5"/>
      <c r="AC99" s="15"/>
      <c r="AE99" s="14"/>
      <c r="AF99" s="14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showGridLines="0" workbookViewId="0">
      <selection activeCell="A110" sqref="A110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1" max="11" width="53.7109375" customWidth="1"/>
  </cols>
  <sheetData>
    <row r="1" spans="1:8" ht="30">
      <c r="A1" s="86" t="s">
        <v>175</v>
      </c>
      <c r="B1" s="86" t="s">
        <v>6</v>
      </c>
      <c r="C1" s="87" t="s">
        <v>176</v>
      </c>
      <c r="D1" s="87" t="s">
        <v>177</v>
      </c>
      <c r="E1" s="87" t="s">
        <v>178</v>
      </c>
    </row>
    <row r="2" spans="1:8">
      <c r="A2" s="88" t="s">
        <v>40</v>
      </c>
      <c r="B2" s="68" t="s">
        <v>41</v>
      </c>
      <c r="C2" s="89">
        <v>208.25</v>
      </c>
      <c r="D2" s="68">
        <v>0</v>
      </c>
      <c r="E2" s="90">
        <f>D2/C2</f>
        <v>0</v>
      </c>
    </row>
    <row r="3" spans="1:8">
      <c r="A3" s="88" t="s">
        <v>43</v>
      </c>
      <c r="B3" s="68" t="s">
        <v>44</v>
      </c>
      <c r="C3" s="89">
        <v>113.75</v>
      </c>
      <c r="D3" s="68">
        <v>0</v>
      </c>
      <c r="E3" s="90">
        <f t="shared" ref="E3:E66" si="0">D3/C3</f>
        <v>0</v>
      </c>
    </row>
    <row r="4" spans="1:8">
      <c r="A4" s="88" t="s">
        <v>47</v>
      </c>
      <c r="B4" s="68" t="s">
        <v>48</v>
      </c>
      <c r="C4" s="89">
        <v>85.75</v>
      </c>
      <c r="D4" s="68">
        <v>0</v>
      </c>
      <c r="E4" s="90">
        <f t="shared" si="0"/>
        <v>0</v>
      </c>
    </row>
    <row r="5" spans="1:8">
      <c r="A5" s="88" t="s">
        <v>49</v>
      </c>
      <c r="B5" s="68" t="s">
        <v>50</v>
      </c>
      <c r="C5" s="89">
        <v>173.83333333333331</v>
      </c>
      <c r="D5" s="68">
        <v>18</v>
      </c>
      <c r="E5" s="90">
        <f t="shared" si="0"/>
        <v>0.10354745925215725</v>
      </c>
    </row>
    <row r="6" spans="1:8">
      <c r="A6" s="88" t="s">
        <v>49</v>
      </c>
      <c r="B6" s="68" t="s">
        <v>51</v>
      </c>
      <c r="C6" s="89">
        <v>71.75</v>
      </c>
      <c r="D6" s="68">
        <v>2</v>
      </c>
      <c r="E6" s="90">
        <f t="shared" si="0"/>
        <v>2.7874564459930314E-2</v>
      </c>
    </row>
    <row r="7" spans="1:8">
      <c r="A7" s="88" t="s">
        <v>47</v>
      </c>
      <c r="B7" s="68" t="s">
        <v>52</v>
      </c>
      <c r="C7" s="89">
        <v>53.083333333333329</v>
      </c>
      <c r="D7" s="68">
        <v>0</v>
      </c>
      <c r="E7" s="90">
        <f t="shared" si="0"/>
        <v>0</v>
      </c>
    </row>
    <row r="8" spans="1:8">
      <c r="A8" s="88" t="s">
        <v>49</v>
      </c>
      <c r="B8" s="68" t="s">
        <v>53</v>
      </c>
      <c r="C8" s="89">
        <v>205.91666666666669</v>
      </c>
      <c r="D8" s="68">
        <v>43</v>
      </c>
      <c r="E8" s="90">
        <f t="shared" si="0"/>
        <v>0.20882233913395384</v>
      </c>
    </row>
    <row r="9" spans="1:8">
      <c r="A9" s="88" t="s">
        <v>49</v>
      </c>
      <c r="B9" s="68" t="s">
        <v>54</v>
      </c>
      <c r="C9" s="89">
        <v>43.75</v>
      </c>
      <c r="D9" s="68">
        <v>0</v>
      </c>
      <c r="E9" s="90">
        <f t="shared" si="0"/>
        <v>0</v>
      </c>
    </row>
    <row r="10" spans="1:8">
      <c r="A10" s="88" t="s">
        <v>40</v>
      </c>
      <c r="B10" s="68" t="s">
        <v>55</v>
      </c>
      <c r="C10" s="89">
        <v>796.25</v>
      </c>
      <c r="D10" s="68">
        <v>108</v>
      </c>
      <c r="E10" s="90">
        <f t="shared" si="0"/>
        <v>0.13563579277864993</v>
      </c>
    </row>
    <row r="11" spans="1:8">
      <c r="A11" s="88" t="s">
        <v>49</v>
      </c>
      <c r="B11" s="68" t="s">
        <v>56</v>
      </c>
      <c r="C11" s="89">
        <v>92.75</v>
      </c>
      <c r="D11" s="68">
        <v>0</v>
      </c>
      <c r="E11" s="90">
        <f t="shared" si="0"/>
        <v>0</v>
      </c>
      <c r="H11" t="s">
        <v>0</v>
      </c>
    </row>
    <row r="12" spans="1:8">
      <c r="A12" s="88" t="s">
        <v>47</v>
      </c>
      <c r="B12" s="68" t="s">
        <v>58</v>
      </c>
      <c r="C12" s="89">
        <v>203</v>
      </c>
      <c r="D12" s="68">
        <v>0</v>
      </c>
      <c r="E12" s="90">
        <f t="shared" si="0"/>
        <v>0</v>
      </c>
    </row>
    <row r="13" spans="1:8">
      <c r="A13" s="88" t="s">
        <v>43</v>
      </c>
      <c r="B13" s="68" t="s">
        <v>59</v>
      </c>
      <c r="C13" s="89">
        <v>342.41666666666663</v>
      </c>
      <c r="D13" s="68">
        <v>0</v>
      </c>
      <c r="E13" s="90">
        <f t="shared" si="0"/>
        <v>0</v>
      </c>
    </row>
    <row r="14" spans="1:8">
      <c r="A14" s="88" t="s">
        <v>43</v>
      </c>
      <c r="B14" s="68" t="s">
        <v>60</v>
      </c>
      <c r="C14" s="89">
        <v>119</v>
      </c>
      <c r="D14" s="68">
        <v>2</v>
      </c>
      <c r="E14" s="90">
        <f t="shared" si="0"/>
        <v>1.680672268907563E-2</v>
      </c>
    </row>
    <row r="15" spans="1:8">
      <c r="A15" s="88" t="s">
        <v>49</v>
      </c>
      <c r="B15" s="68" t="s">
        <v>61</v>
      </c>
      <c r="C15" s="89">
        <v>46.666666666666671</v>
      </c>
      <c r="D15" s="68">
        <v>2</v>
      </c>
      <c r="E15" s="90">
        <f t="shared" si="0"/>
        <v>4.2857142857142851E-2</v>
      </c>
    </row>
    <row r="16" spans="1:8">
      <c r="A16" s="88" t="s">
        <v>40</v>
      </c>
      <c r="B16" s="68" t="s">
        <v>62</v>
      </c>
      <c r="C16" s="89">
        <v>121.91666666666667</v>
      </c>
      <c r="D16" s="68">
        <v>0</v>
      </c>
      <c r="E16" s="90">
        <f t="shared" si="0"/>
        <v>0</v>
      </c>
    </row>
    <row r="17" spans="1:5">
      <c r="A17" s="88" t="s">
        <v>49</v>
      </c>
      <c r="B17" s="68" t="s">
        <v>63</v>
      </c>
      <c r="C17" s="89">
        <v>1404.6666666666665</v>
      </c>
      <c r="D17" s="68">
        <v>20</v>
      </c>
      <c r="E17" s="90">
        <f t="shared" si="0"/>
        <v>1.423825344091125E-2</v>
      </c>
    </row>
    <row r="18" spans="1:5">
      <c r="A18" s="88" t="s">
        <v>40</v>
      </c>
      <c r="B18" s="68" t="s">
        <v>64</v>
      </c>
      <c r="C18" s="89">
        <v>2780.75</v>
      </c>
      <c r="D18" s="68">
        <v>539</v>
      </c>
      <c r="E18" s="90">
        <f t="shared" si="0"/>
        <v>0.19383259911894274</v>
      </c>
    </row>
    <row r="19" spans="1:5">
      <c r="A19" s="88" t="s">
        <v>49</v>
      </c>
      <c r="B19" s="68" t="s">
        <v>65</v>
      </c>
      <c r="C19" s="89">
        <v>245</v>
      </c>
      <c r="D19" s="68">
        <v>0</v>
      </c>
      <c r="E19" s="90">
        <f t="shared" si="0"/>
        <v>0</v>
      </c>
    </row>
    <row r="20" spans="1:5">
      <c r="A20" s="88" t="s">
        <v>47</v>
      </c>
      <c r="B20" s="68" t="s">
        <v>66</v>
      </c>
      <c r="C20" s="89">
        <v>876.75</v>
      </c>
      <c r="D20" s="68">
        <v>111</v>
      </c>
      <c r="E20" s="90">
        <f t="shared" si="0"/>
        <v>0.12660393498716851</v>
      </c>
    </row>
    <row r="21" spans="1:5">
      <c r="A21" s="88" t="s">
        <v>43</v>
      </c>
      <c r="B21" s="68" t="s">
        <v>67</v>
      </c>
      <c r="C21" s="89">
        <v>208.25</v>
      </c>
      <c r="D21" s="68">
        <v>0</v>
      </c>
      <c r="E21" s="90">
        <f t="shared" si="0"/>
        <v>0</v>
      </c>
    </row>
    <row r="22" spans="1:5">
      <c r="A22" s="88" t="s">
        <v>40</v>
      </c>
      <c r="B22" s="68" t="s">
        <v>68</v>
      </c>
      <c r="C22" s="89">
        <v>101.5</v>
      </c>
      <c r="D22" s="68">
        <v>22</v>
      </c>
      <c r="E22" s="90">
        <f t="shared" si="0"/>
        <v>0.21674876847290642</v>
      </c>
    </row>
    <row r="23" spans="1:5">
      <c r="A23" s="88" t="s">
        <v>49</v>
      </c>
      <c r="B23" s="68" t="s">
        <v>69</v>
      </c>
      <c r="C23" s="89">
        <v>33.833333333333329</v>
      </c>
      <c r="D23" s="68">
        <v>6</v>
      </c>
      <c r="E23" s="90">
        <f t="shared" si="0"/>
        <v>0.17733990147783255</v>
      </c>
    </row>
    <row r="24" spans="1:5">
      <c r="A24" s="88" t="s">
        <v>40</v>
      </c>
      <c r="B24" s="68" t="s">
        <v>70</v>
      </c>
      <c r="C24" s="89">
        <v>249.66666666666666</v>
      </c>
      <c r="D24" s="68">
        <v>28</v>
      </c>
      <c r="E24" s="90">
        <f t="shared" si="0"/>
        <v>0.11214953271028037</v>
      </c>
    </row>
    <row r="25" spans="1:5">
      <c r="A25" s="88" t="s">
        <v>49</v>
      </c>
      <c r="B25" s="68" t="s">
        <v>71</v>
      </c>
      <c r="C25" s="89">
        <v>54.833333333333329</v>
      </c>
      <c r="D25" s="68">
        <v>3</v>
      </c>
      <c r="E25" s="90">
        <f t="shared" si="0"/>
        <v>5.471124620060791E-2</v>
      </c>
    </row>
    <row r="26" spans="1:5">
      <c r="A26" s="88" t="s">
        <v>43</v>
      </c>
      <c r="B26" s="68" t="s">
        <v>72</v>
      </c>
      <c r="C26" s="89">
        <v>152.83333333333331</v>
      </c>
      <c r="D26" s="68">
        <v>27</v>
      </c>
      <c r="E26" s="90">
        <f t="shared" si="0"/>
        <v>0.17666303162486371</v>
      </c>
    </row>
    <row r="27" spans="1:5">
      <c r="A27" s="88" t="s">
        <v>40</v>
      </c>
      <c r="B27" s="68" t="s">
        <v>73</v>
      </c>
      <c r="C27" s="89">
        <v>130.66666666666669</v>
      </c>
      <c r="D27" s="68">
        <v>7</v>
      </c>
      <c r="E27" s="90">
        <f t="shared" si="0"/>
        <v>5.3571428571428562E-2</v>
      </c>
    </row>
    <row r="28" spans="1:5">
      <c r="A28" s="88" t="s">
        <v>47</v>
      </c>
      <c r="B28" s="68" t="s">
        <v>74</v>
      </c>
      <c r="C28" s="89">
        <v>68.25</v>
      </c>
      <c r="D28" s="68">
        <v>7</v>
      </c>
      <c r="E28" s="90">
        <f t="shared" si="0"/>
        <v>0.10256410256410256</v>
      </c>
    </row>
    <row r="29" spans="1:5">
      <c r="A29" s="88" t="s">
        <v>49</v>
      </c>
      <c r="B29" s="68" t="s">
        <v>75</v>
      </c>
      <c r="C29" s="89">
        <v>233.33333333333334</v>
      </c>
      <c r="D29" s="68">
        <v>1</v>
      </c>
      <c r="E29" s="90">
        <f t="shared" si="0"/>
        <v>4.2857142857142859E-3</v>
      </c>
    </row>
    <row r="30" spans="1:5">
      <c r="A30" s="88" t="s">
        <v>40</v>
      </c>
      <c r="B30" s="68" t="s">
        <v>76</v>
      </c>
      <c r="C30" s="89">
        <v>998.66666666666663</v>
      </c>
      <c r="D30" s="68">
        <v>36</v>
      </c>
      <c r="E30" s="90">
        <f t="shared" si="0"/>
        <v>3.6048064085447265E-2</v>
      </c>
    </row>
    <row r="31" spans="1:5">
      <c r="A31" s="88" t="s">
        <v>40</v>
      </c>
      <c r="B31" s="68" t="s">
        <v>77</v>
      </c>
      <c r="C31" s="89">
        <v>221.66666666666669</v>
      </c>
      <c r="D31" s="68">
        <v>4</v>
      </c>
      <c r="E31" s="90">
        <f t="shared" si="0"/>
        <v>1.8045112781954885E-2</v>
      </c>
    </row>
    <row r="32" spans="1:5">
      <c r="A32" s="88" t="s">
        <v>40</v>
      </c>
      <c r="B32" s="68" t="s">
        <v>78</v>
      </c>
      <c r="C32" s="89">
        <v>91.583333333333343</v>
      </c>
      <c r="D32" s="68">
        <v>0</v>
      </c>
      <c r="E32" s="90">
        <f t="shared" si="0"/>
        <v>0</v>
      </c>
    </row>
    <row r="33" spans="1:5">
      <c r="A33" s="88" t="s">
        <v>49</v>
      </c>
      <c r="B33" s="68" t="s">
        <v>79</v>
      </c>
      <c r="C33" s="89">
        <v>86.916666666666657</v>
      </c>
      <c r="D33" s="68">
        <v>12</v>
      </c>
      <c r="E33" s="90">
        <f t="shared" si="0"/>
        <v>0.13806327900287632</v>
      </c>
    </row>
    <row r="34" spans="1:5">
      <c r="A34" s="88" t="s">
        <v>49</v>
      </c>
      <c r="B34" s="68" t="s">
        <v>80</v>
      </c>
      <c r="C34" s="89">
        <v>70.583333333333343</v>
      </c>
      <c r="D34" s="68">
        <v>3</v>
      </c>
      <c r="E34" s="90">
        <f t="shared" si="0"/>
        <v>4.250295159386068E-2</v>
      </c>
    </row>
    <row r="35" spans="1:5">
      <c r="A35" s="88" t="s">
        <v>49</v>
      </c>
      <c r="B35" s="68" t="s">
        <v>81</v>
      </c>
      <c r="C35" s="89">
        <v>105.58333333333334</v>
      </c>
      <c r="D35" s="68">
        <v>6</v>
      </c>
      <c r="E35" s="90">
        <f t="shared" si="0"/>
        <v>5.6827150749802678E-2</v>
      </c>
    </row>
    <row r="36" spans="1:5">
      <c r="A36" s="88" t="s">
        <v>40</v>
      </c>
      <c r="B36" s="68" t="s">
        <v>82</v>
      </c>
      <c r="C36" s="89">
        <v>78.166666666666657</v>
      </c>
      <c r="D36" s="68">
        <v>1</v>
      </c>
      <c r="E36" s="90">
        <f t="shared" si="0"/>
        <v>1.2793176972281451E-2</v>
      </c>
    </row>
    <row r="37" spans="1:5">
      <c r="A37" s="88" t="s">
        <v>49</v>
      </c>
      <c r="B37" s="68" t="s">
        <v>83</v>
      </c>
      <c r="C37" s="89">
        <v>298.08333333333337</v>
      </c>
      <c r="D37" s="68">
        <v>7</v>
      </c>
      <c r="E37" s="90">
        <f t="shared" si="0"/>
        <v>2.3483365949119372E-2</v>
      </c>
    </row>
    <row r="38" spans="1:5">
      <c r="A38" s="88" t="s">
        <v>40</v>
      </c>
      <c r="B38" s="68" t="s">
        <v>84</v>
      </c>
      <c r="C38" s="89">
        <v>79.333333333333343</v>
      </c>
      <c r="D38" s="68">
        <v>0</v>
      </c>
      <c r="E38" s="90">
        <f t="shared" si="0"/>
        <v>0</v>
      </c>
    </row>
    <row r="39" spans="1:5">
      <c r="A39" s="88" t="s">
        <v>49</v>
      </c>
      <c r="B39" s="68" t="s">
        <v>85</v>
      </c>
      <c r="C39" s="89">
        <v>249.66666666666666</v>
      </c>
      <c r="D39" s="68">
        <v>0</v>
      </c>
      <c r="E39" s="90">
        <f t="shared" si="0"/>
        <v>0</v>
      </c>
    </row>
    <row r="40" spans="1:5">
      <c r="A40" s="88" t="s">
        <v>43</v>
      </c>
      <c r="B40" s="68" t="s">
        <v>86</v>
      </c>
      <c r="C40" s="89">
        <v>269.5</v>
      </c>
      <c r="D40" s="68">
        <v>2</v>
      </c>
      <c r="E40" s="90">
        <f t="shared" si="0"/>
        <v>7.4211502782931356E-3</v>
      </c>
    </row>
    <row r="41" spans="1:5">
      <c r="A41" s="88" t="s">
        <v>49</v>
      </c>
      <c r="B41" s="68" t="s">
        <v>87</v>
      </c>
      <c r="C41" s="89">
        <v>79.333333333333343</v>
      </c>
      <c r="D41" s="68">
        <v>8</v>
      </c>
      <c r="E41" s="90">
        <f t="shared" si="0"/>
        <v>0.10084033613445377</v>
      </c>
    </row>
    <row r="42" spans="1:5">
      <c r="A42" s="88" t="s">
        <v>40</v>
      </c>
      <c r="B42" s="68" t="s">
        <v>88</v>
      </c>
      <c r="C42" s="89">
        <v>92.166666666666657</v>
      </c>
      <c r="D42" s="68">
        <v>0</v>
      </c>
      <c r="E42" s="90">
        <f t="shared" si="0"/>
        <v>0</v>
      </c>
    </row>
    <row r="43" spans="1:5">
      <c r="A43" s="88" t="s">
        <v>40</v>
      </c>
      <c r="B43" s="68" t="s">
        <v>89</v>
      </c>
      <c r="C43" s="89">
        <v>56.583333333333336</v>
      </c>
      <c r="D43" s="68">
        <v>0</v>
      </c>
      <c r="E43" s="90">
        <f t="shared" si="0"/>
        <v>0</v>
      </c>
    </row>
    <row r="44" spans="1:5">
      <c r="A44" s="88" t="s">
        <v>47</v>
      </c>
      <c r="B44" s="68" t="s">
        <v>90</v>
      </c>
      <c r="C44" s="89">
        <v>1533</v>
      </c>
      <c r="D44" s="68">
        <v>54</v>
      </c>
      <c r="E44" s="90">
        <f t="shared" si="0"/>
        <v>3.5225048923679059E-2</v>
      </c>
    </row>
    <row r="45" spans="1:5">
      <c r="A45" s="88" t="s">
        <v>47</v>
      </c>
      <c r="B45" s="68" t="s">
        <v>91</v>
      </c>
      <c r="C45" s="89">
        <v>80.5</v>
      </c>
      <c r="D45" s="68">
        <v>0</v>
      </c>
      <c r="E45" s="90">
        <f t="shared" si="0"/>
        <v>0</v>
      </c>
    </row>
    <row r="46" spans="1:5">
      <c r="A46" s="88" t="s">
        <v>49</v>
      </c>
      <c r="B46" s="68" t="s">
        <v>92</v>
      </c>
      <c r="C46" s="89">
        <v>331.91666666666663</v>
      </c>
      <c r="D46" s="68">
        <v>0</v>
      </c>
      <c r="E46" s="90">
        <f t="shared" si="0"/>
        <v>0</v>
      </c>
    </row>
    <row r="47" spans="1:5">
      <c r="A47" s="88" t="s">
        <v>40</v>
      </c>
      <c r="B47" s="68" t="s">
        <v>93</v>
      </c>
      <c r="C47" s="89">
        <v>114.91666666666667</v>
      </c>
      <c r="D47" s="68">
        <v>7</v>
      </c>
      <c r="E47" s="90">
        <f t="shared" si="0"/>
        <v>6.091370558375634E-2</v>
      </c>
    </row>
    <row r="48" spans="1:5">
      <c r="A48" s="88" t="s">
        <v>47</v>
      </c>
      <c r="B48" s="68" t="s">
        <v>94</v>
      </c>
      <c r="C48" s="89">
        <v>84.583333333333343</v>
      </c>
      <c r="D48" s="68">
        <v>0</v>
      </c>
      <c r="E48" s="90">
        <f t="shared" si="0"/>
        <v>0</v>
      </c>
    </row>
    <row r="49" spans="1:5">
      <c r="A49" s="88" t="s">
        <v>49</v>
      </c>
      <c r="B49" s="68" t="s">
        <v>95</v>
      </c>
      <c r="C49" s="89">
        <v>154</v>
      </c>
      <c r="D49" s="68">
        <v>1</v>
      </c>
      <c r="E49" s="90">
        <f t="shared" si="0"/>
        <v>6.4935064935064939E-3</v>
      </c>
    </row>
    <row r="50" spans="1:5">
      <c r="A50" s="88" t="s">
        <v>43</v>
      </c>
      <c r="B50" s="68" t="s">
        <v>96</v>
      </c>
      <c r="C50" s="89">
        <v>134.75</v>
      </c>
      <c r="D50" s="68">
        <v>22</v>
      </c>
      <c r="E50" s="90">
        <f t="shared" si="0"/>
        <v>0.16326530612244897</v>
      </c>
    </row>
    <row r="51" spans="1:5">
      <c r="A51" s="88" t="s">
        <v>43</v>
      </c>
      <c r="B51" s="68" t="s">
        <v>97</v>
      </c>
      <c r="C51" s="89">
        <v>40.833333333333329</v>
      </c>
      <c r="D51" s="68">
        <v>0</v>
      </c>
      <c r="E51" s="90">
        <f t="shared" si="0"/>
        <v>0</v>
      </c>
    </row>
    <row r="52" spans="1:5">
      <c r="A52" s="88" t="s">
        <v>49</v>
      </c>
      <c r="B52" s="68" t="s">
        <v>98</v>
      </c>
      <c r="C52" s="89">
        <v>127.75</v>
      </c>
      <c r="D52" s="68">
        <v>3</v>
      </c>
      <c r="E52" s="90">
        <f t="shared" si="0"/>
        <v>2.3483365949119372E-2</v>
      </c>
    </row>
    <row r="53" spans="1:5">
      <c r="A53" s="88" t="s">
        <v>49</v>
      </c>
      <c r="B53" s="68" t="s">
        <v>99</v>
      </c>
      <c r="C53" s="89">
        <v>84.583333333333343</v>
      </c>
      <c r="D53" s="68">
        <v>0</v>
      </c>
      <c r="E53" s="90">
        <f t="shared" si="0"/>
        <v>0</v>
      </c>
    </row>
    <row r="54" spans="1:5">
      <c r="A54" s="88" t="s">
        <v>43</v>
      </c>
      <c r="B54" s="68" t="s">
        <v>100</v>
      </c>
      <c r="C54" s="89">
        <v>385</v>
      </c>
      <c r="D54" s="68">
        <v>9</v>
      </c>
      <c r="E54" s="90">
        <f t="shared" si="0"/>
        <v>2.3376623376623377E-2</v>
      </c>
    </row>
    <row r="55" spans="1:5">
      <c r="A55" s="88" t="s">
        <v>47</v>
      </c>
      <c r="B55" s="68" t="s">
        <v>101</v>
      </c>
      <c r="C55" s="89">
        <v>116.66666666666667</v>
      </c>
      <c r="D55" s="68">
        <v>0</v>
      </c>
      <c r="E55" s="90">
        <f t="shared" si="0"/>
        <v>0</v>
      </c>
    </row>
    <row r="56" spans="1:5">
      <c r="A56" s="88" t="s">
        <v>43</v>
      </c>
      <c r="B56" s="68" t="s">
        <v>102</v>
      </c>
      <c r="C56" s="89">
        <v>191.33333333333331</v>
      </c>
      <c r="D56" s="68">
        <v>34</v>
      </c>
      <c r="E56" s="90">
        <f t="shared" si="0"/>
        <v>0.17770034843205576</v>
      </c>
    </row>
    <row r="57" spans="1:5">
      <c r="A57" s="88" t="s">
        <v>43</v>
      </c>
      <c r="B57" s="68" t="s">
        <v>103</v>
      </c>
      <c r="C57" s="89">
        <v>183.75</v>
      </c>
      <c r="D57" s="68">
        <v>20</v>
      </c>
      <c r="E57" s="90">
        <f t="shared" si="0"/>
        <v>0.10884353741496598</v>
      </c>
    </row>
    <row r="58" spans="1:5">
      <c r="A58" s="88" t="s">
        <v>49</v>
      </c>
      <c r="B58" s="68" t="s">
        <v>104</v>
      </c>
      <c r="C58" s="89">
        <v>170.91666666666669</v>
      </c>
      <c r="D58" s="68">
        <v>11</v>
      </c>
      <c r="E58" s="90">
        <f t="shared" si="0"/>
        <v>6.4358849341784485E-2</v>
      </c>
    </row>
    <row r="59" spans="1:5">
      <c r="A59" s="88" t="s">
        <v>43</v>
      </c>
      <c r="B59" s="68" t="s">
        <v>105</v>
      </c>
      <c r="C59" s="89">
        <v>47.25</v>
      </c>
      <c r="D59" s="68">
        <v>1</v>
      </c>
      <c r="E59" s="90">
        <f t="shared" si="0"/>
        <v>2.1164021164021163E-2</v>
      </c>
    </row>
    <row r="60" spans="1:5">
      <c r="A60" s="88" t="s">
        <v>49</v>
      </c>
      <c r="B60" s="68" t="s">
        <v>106</v>
      </c>
      <c r="C60" s="89">
        <v>122.5</v>
      </c>
      <c r="D60" s="68">
        <v>0</v>
      </c>
      <c r="E60" s="90">
        <f t="shared" si="0"/>
        <v>0</v>
      </c>
    </row>
    <row r="61" spans="1:5">
      <c r="A61" s="88" t="s">
        <v>47</v>
      </c>
      <c r="B61" s="68" t="s">
        <v>107</v>
      </c>
      <c r="C61" s="89">
        <v>176.75</v>
      </c>
      <c r="D61" s="68">
        <v>0</v>
      </c>
      <c r="E61" s="90">
        <f t="shared" si="0"/>
        <v>0</v>
      </c>
    </row>
    <row r="62" spans="1:5">
      <c r="A62" s="88" t="s">
        <v>49</v>
      </c>
      <c r="B62" s="68" t="s">
        <v>108</v>
      </c>
      <c r="C62" s="89">
        <v>60.083333333333336</v>
      </c>
      <c r="D62" s="68">
        <v>0</v>
      </c>
      <c r="E62" s="90">
        <f t="shared" si="0"/>
        <v>0</v>
      </c>
    </row>
    <row r="63" spans="1:5">
      <c r="A63" s="88" t="s">
        <v>40</v>
      </c>
      <c r="B63" s="68" t="s">
        <v>109</v>
      </c>
      <c r="C63" s="89">
        <v>49</v>
      </c>
      <c r="D63" s="68">
        <v>1</v>
      </c>
      <c r="E63" s="90">
        <f t="shared" si="0"/>
        <v>2.0408163265306121E-2</v>
      </c>
    </row>
    <row r="64" spans="1:5">
      <c r="A64" s="88" t="s">
        <v>40</v>
      </c>
      <c r="B64" s="68" t="s">
        <v>110</v>
      </c>
      <c r="C64" s="89">
        <v>403.66666666666663</v>
      </c>
      <c r="D64" s="68">
        <v>5</v>
      </c>
      <c r="E64" s="90">
        <f t="shared" si="0"/>
        <v>1.2386457473162677E-2</v>
      </c>
    </row>
    <row r="65" spans="1:5">
      <c r="A65" s="88" t="s">
        <v>40</v>
      </c>
      <c r="B65" s="68" t="s">
        <v>111</v>
      </c>
      <c r="C65" s="89">
        <v>171.5</v>
      </c>
      <c r="D65" s="68">
        <v>5</v>
      </c>
      <c r="E65" s="90">
        <f t="shared" si="0"/>
        <v>2.9154518950437316E-2</v>
      </c>
    </row>
    <row r="66" spans="1:5">
      <c r="A66" s="88" t="s">
        <v>47</v>
      </c>
      <c r="B66" s="68" t="s">
        <v>112</v>
      </c>
      <c r="C66" s="89">
        <v>68.833333333333343</v>
      </c>
      <c r="D66" s="68">
        <v>0</v>
      </c>
      <c r="E66" s="90">
        <f t="shared" si="0"/>
        <v>0</v>
      </c>
    </row>
    <row r="67" spans="1:5">
      <c r="A67" s="88" t="s">
        <v>47</v>
      </c>
      <c r="B67" s="68" t="s">
        <v>113</v>
      </c>
      <c r="C67" s="89">
        <v>246.16666666666666</v>
      </c>
      <c r="D67" s="68">
        <v>0</v>
      </c>
      <c r="E67" s="90">
        <f t="shared" ref="E67:E79" si="1">D67/C67</f>
        <v>0</v>
      </c>
    </row>
    <row r="68" spans="1:5">
      <c r="A68" s="88" t="s">
        <v>49</v>
      </c>
      <c r="B68" s="68" t="s">
        <v>114</v>
      </c>
      <c r="C68" s="89">
        <v>61.833333333333336</v>
      </c>
      <c r="D68" s="68">
        <v>1</v>
      </c>
      <c r="E68" s="90">
        <f t="shared" si="1"/>
        <v>1.6172506738544475E-2</v>
      </c>
    </row>
    <row r="69" spans="1:5">
      <c r="A69" s="88" t="s">
        <v>43</v>
      </c>
      <c r="B69" s="68" t="s">
        <v>115</v>
      </c>
      <c r="C69" s="89">
        <v>1064</v>
      </c>
      <c r="D69" s="68">
        <v>110</v>
      </c>
      <c r="E69" s="90">
        <f t="shared" si="1"/>
        <v>0.10338345864661654</v>
      </c>
    </row>
    <row r="70" spans="1:5">
      <c r="A70" s="88" t="s">
        <v>47</v>
      </c>
      <c r="B70" s="68" t="s">
        <v>116</v>
      </c>
      <c r="C70" s="89">
        <v>78.166666666666657</v>
      </c>
      <c r="D70" s="68">
        <v>2</v>
      </c>
      <c r="E70" s="90">
        <f t="shared" si="1"/>
        <v>2.5586353944562903E-2</v>
      </c>
    </row>
    <row r="71" spans="1:5">
      <c r="A71" s="88" t="s">
        <v>40</v>
      </c>
      <c r="B71" s="68" t="s">
        <v>117</v>
      </c>
      <c r="C71" s="89">
        <v>4297.4166666666661</v>
      </c>
      <c r="D71" s="68">
        <v>1041</v>
      </c>
      <c r="E71" s="90">
        <f t="shared" si="1"/>
        <v>0.24223855417014101</v>
      </c>
    </row>
    <row r="72" spans="1:5">
      <c r="A72" s="88" t="s">
        <v>47</v>
      </c>
      <c r="B72" s="68" t="s">
        <v>118</v>
      </c>
      <c r="C72" s="89">
        <v>261.91666666666663</v>
      </c>
      <c r="D72" s="68">
        <v>7</v>
      </c>
      <c r="E72" s="90">
        <f t="shared" si="1"/>
        <v>2.6726057906458801E-2</v>
      </c>
    </row>
    <row r="73" spans="1:5">
      <c r="A73" s="88" t="s">
        <v>49</v>
      </c>
      <c r="B73" s="68" t="s">
        <v>119</v>
      </c>
      <c r="C73" s="89">
        <v>155.16666666666669</v>
      </c>
      <c r="D73" s="68">
        <v>22</v>
      </c>
      <c r="E73" s="90">
        <f t="shared" si="1"/>
        <v>0.14178302900107409</v>
      </c>
    </row>
    <row r="74" spans="1:5">
      <c r="A74" s="88" t="s">
        <v>40</v>
      </c>
      <c r="B74" s="68" t="s">
        <v>120</v>
      </c>
      <c r="C74" s="89">
        <v>208.25</v>
      </c>
      <c r="D74" s="68">
        <v>6</v>
      </c>
      <c r="E74" s="90">
        <f t="shared" si="1"/>
        <v>2.8811524609843937E-2</v>
      </c>
    </row>
    <row r="75" spans="1:5">
      <c r="A75" s="88" t="s">
        <v>40</v>
      </c>
      <c r="B75" s="68" t="s">
        <v>121</v>
      </c>
      <c r="C75" s="89">
        <v>530.83333333333326</v>
      </c>
      <c r="D75" s="68">
        <v>82</v>
      </c>
      <c r="E75" s="90">
        <f t="shared" si="1"/>
        <v>0.15447409733124021</v>
      </c>
    </row>
    <row r="76" spans="1:5">
      <c r="A76" s="88" t="s">
        <v>43</v>
      </c>
      <c r="B76" s="68" t="s">
        <v>122</v>
      </c>
      <c r="C76" s="89">
        <v>60.666666666666664</v>
      </c>
      <c r="D76" s="68">
        <v>0</v>
      </c>
      <c r="E76" s="90">
        <f t="shared" si="1"/>
        <v>0</v>
      </c>
    </row>
    <row r="77" spans="1:5">
      <c r="A77" s="88" t="s">
        <v>47</v>
      </c>
      <c r="B77" s="68" t="s">
        <v>123</v>
      </c>
      <c r="C77" s="89">
        <v>138.25</v>
      </c>
      <c r="D77" s="68">
        <v>0</v>
      </c>
      <c r="E77" s="90">
        <f t="shared" si="1"/>
        <v>0</v>
      </c>
    </row>
    <row r="78" spans="1:5">
      <c r="A78" s="88" t="s">
        <v>40</v>
      </c>
      <c r="B78" s="68" t="s">
        <v>124</v>
      </c>
      <c r="C78" s="89">
        <v>3171.583333333333</v>
      </c>
      <c r="D78" s="68">
        <v>514</v>
      </c>
      <c r="E78" s="90">
        <f t="shared" si="1"/>
        <v>0.16206416353556322</v>
      </c>
    </row>
    <row r="79" spans="1:5">
      <c r="A79" s="88" t="s">
        <v>40</v>
      </c>
      <c r="B79" s="68" t="s">
        <v>125</v>
      </c>
      <c r="C79" s="89">
        <v>2040.5</v>
      </c>
      <c r="D79" s="68">
        <v>347</v>
      </c>
      <c r="E79" s="90">
        <f t="shared" si="1"/>
        <v>0.17005635873560401</v>
      </c>
    </row>
    <row r="81" spans="1:37">
      <c r="B81" s="6" t="s">
        <v>126</v>
      </c>
      <c r="C81" s="91">
        <f>SUMIF($A$2:$A$79,"Norte",C$2:C$79)</f>
        <v>3313.333333333333</v>
      </c>
      <c r="D81" s="92">
        <f>SUMIF($A$2:$A$79,"Norte",D$2:D$79)</f>
        <v>227</v>
      </c>
      <c r="E81" s="90">
        <f t="shared" ref="E81:E85" si="2">D81/C81</f>
        <v>6.8511066398390344E-2</v>
      </c>
      <c r="K81" t="s">
        <v>0</v>
      </c>
    </row>
    <row r="82" spans="1:37">
      <c r="B82" s="6" t="s">
        <v>127</v>
      </c>
      <c r="C82" s="91">
        <f>SUMIF($A$2:$A$79,"CENTRAL",C$2:C$79)</f>
        <v>4071.6666666666661</v>
      </c>
      <c r="D82" s="92">
        <f>SUMIF($A$2:$A$79,"cENTRAL",D$2:D$79)</f>
        <v>181</v>
      </c>
      <c r="E82" s="90">
        <f t="shared" si="2"/>
        <v>4.4453540728612372E-2</v>
      </c>
      <c r="P82" t="s">
        <v>0</v>
      </c>
    </row>
    <row r="83" spans="1:37">
      <c r="B83" s="6" t="s">
        <v>128</v>
      </c>
      <c r="C83" s="91">
        <f>SUMIF($A$2:$A$79,"METROPOLITANA",C$2:C$79)</f>
        <v>16994.833333333336</v>
      </c>
      <c r="D83" s="92">
        <f>SUMIF($A$2:$A$79,"Metropolitana",D$2:D$79)</f>
        <v>2753</v>
      </c>
      <c r="E83" s="90">
        <f t="shared" si="2"/>
        <v>0.16199040884974844</v>
      </c>
    </row>
    <row r="84" spans="1:37">
      <c r="B84" s="6" t="s">
        <v>129</v>
      </c>
      <c r="C84" s="91">
        <f>SUMIF($A$2:$A$79,"SUL",C$2:C$79)</f>
        <v>4765.25</v>
      </c>
      <c r="D84" s="92">
        <f>SUMIF($A$2:$A$79,"sul",D$2:D$79)</f>
        <v>169</v>
      </c>
      <c r="E84" s="90">
        <f t="shared" si="2"/>
        <v>3.5465085777241487E-2</v>
      </c>
    </row>
    <row r="85" spans="1:37">
      <c r="B85" s="93" t="s">
        <v>179</v>
      </c>
      <c r="C85" s="94">
        <f>SUM(C2:C79)</f>
        <v>29145.083333333339</v>
      </c>
      <c r="D85" s="92">
        <f>SUM(D2:D79)</f>
        <v>3330</v>
      </c>
      <c r="E85" s="95">
        <f t="shared" si="2"/>
        <v>0.11425597799514496</v>
      </c>
    </row>
    <row r="86" spans="1:37">
      <c r="B86" s="350" t="s">
        <v>131</v>
      </c>
      <c r="C86" s="376"/>
      <c r="D86" s="96"/>
      <c r="E86" s="97">
        <f>COUNTIF(E2:E79,"&gt;=0,90")/78</f>
        <v>0</v>
      </c>
    </row>
    <row r="91" spans="1:37" s="85" customFormat="1">
      <c r="A91" s="164" t="s">
        <v>224</v>
      </c>
      <c r="B91" s="165"/>
      <c r="C91" s="165"/>
      <c r="D91" s="165"/>
      <c r="E91" s="165"/>
      <c r="F91" s="165" t="s">
        <v>0</v>
      </c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 t="s">
        <v>0</v>
      </c>
      <c r="F93" s="172"/>
      <c r="G93" s="172" t="s">
        <v>0</v>
      </c>
      <c r="H93" s="172"/>
      <c r="I93" s="172" t="s">
        <v>0</v>
      </c>
      <c r="J93" s="172"/>
      <c r="K93" s="172"/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132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9EFA0E2E-4423-4194-BE85-A51AF61C76D7}" showGridLines="0">
      <selection activeCell="I8" sqref="I8"/>
      <pageMargins left="0" right="0" top="0" bottom="0" header="0" footer="0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8"/>
  <sheetViews>
    <sheetView showGridLines="0" workbookViewId="0">
      <selection activeCell="A110" sqref="A110"/>
    </sheetView>
  </sheetViews>
  <sheetFormatPr defaultColWidth="9" defaultRowHeight="15"/>
  <cols>
    <col min="1" max="1" width="14.7109375" customWidth="1"/>
    <col min="2" max="2" width="23.85546875" customWidth="1"/>
    <col min="3" max="5" width="14.7109375" customWidth="1"/>
    <col min="11" max="11" width="10" customWidth="1"/>
  </cols>
  <sheetData>
    <row r="1" spans="1:5" ht="30">
      <c r="A1" s="86" t="s">
        <v>175</v>
      </c>
      <c r="B1" s="86" t="s">
        <v>6</v>
      </c>
      <c r="C1" s="87" t="s">
        <v>176</v>
      </c>
      <c r="D1" s="87" t="s">
        <v>177</v>
      </c>
      <c r="E1" s="87" t="s">
        <v>178</v>
      </c>
    </row>
    <row r="2" spans="1:5">
      <c r="A2" s="88" t="s">
        <v>40</v>
      </c>
      <c r="B2" s="68" t="s">
        <v>41</v>
      </c>
      <c r="C2" s="89">
        <v>208.25</v>
      </c>
      <c r="D2" s="68">
        <v>5</v>
      </c>
      <c r="E2" s="90">
        <f>D2/C2</f>
        <v>2.4009603841536616E-2</v>
      </c>
    </row>
    <row r="3" spans="1:5">
      <c r="A3" s="88" t="s">
        <v>43</v>
      </c>
      <c r="B3" s="68" t="s">
        <v>44</v>
      </c>
      <c r="C3" s="89">
        <v>113.75</v>
      </c>
      <c r="D3" s="68">
        <v>0</v>
      </c>
      <c r="E3" s="90">
        <f t="shared" ref="E3:E66" si="0">D3/C3</f>
        <v>0</v>
      </c>
    </row>
    <row r="4" spans="1:5">
      <c r="A4" s="88" t="s">
        <v>47</v>
      </c>
      <c r="B4" s="68" t="s">
        <v>48</v>
      </c>
      <c r="C4" s="89">
        <v>85.75</v>
      </c>
      <c r="D4" s="68">
        <v>1</v>
      </c>
      <c r="E4" s="90">
        <f t="shared" si="0"/>
        <v>1.1661807580174927E-2</v>
      </c>
    </row>
    <row r="5" spans="1:5">
      <c r="A5" s="88" t="s">
        <v>49</v>
      </c>
      <c r="B5" s="68" t="s">
        <v>50</v>
      </c>
      <c r="C5" s="89">
        <v>173.83333333333331</v>
      </c>
      <c r="D5" s="68">
        <v>16</v>
      </c>
      <c r="E5" s="90">
        <f t="shared" si="0"/>
        <v>9.2042186001917561E-2</v>
      </c>
    </row>
    <row r="6" spans="1:5">
      <c r="A6" s="88" t="s">
        <v>49</v>
      </c>
      <c r="B6" s="68" t="s">
        <v>51</v>
      </c>
      <c r="C6" s="89">
        <v>71.75</v>
      </c>
      <c r="D6" s="68">
        <v>1</v>
      </c>
      <c r="E6" s="90">
        <f t="shared" si="0"/>
        <v>1.3937282229965157E-2</v>
      </c>
    </row>
    <row r="7" spans="1:5">
      <c r="A7" s="88" t="s">
        <v>47</v>
      </c>
      <c r="B7" s="68" t="s">
        <v>52</v>
      </c>
      <c r="C7" s="89">
        <v>53.083333333333329</v>
      </c>
      <c r="D7" s="68">
        <v>0</v>
      </c>
      <c r="E7" s="90">
        <f t="shared" si="0"/>
        <v>0</v>
      </c>
    </row>
    <row r="8" spans="1:5">
      <c r="A8" s="88" t="s">
        <v>49</v>
      </c>
      <c r="B8" s="68" t="s">
        <v>53</v>
      </c>
      <c r="C8" s="89">
        <v>205.91666666666669</v>
      </c>
      <c r="D8" s="68">
        <v>39</v>
      </c>
      <c r="E8" s="90">
        <f t="shared" si="0"/>
        <v>0.1893970052610279</v>
      </c>
    </row>
    <row r="9" spans="1:5">
      <c r="A9" s="88" t="s">
        <v>49</v>
      </c>
      <c r="B9" s="68" t="s">
        <v>54</v>
      </c>
      <c r="C9" s="89">
        <v>43.75</v>
      </c>
      <c r="D9" s="68">
        <v>1</v>
      </c>
      <c r="E9" s="90">
        <f t="shared" si="0"/>
        <v>2.2857142857142857E-2</v>
      </c>
    </row>
    <row r="10" spans="1:5">
      <c r="A10" s="88" t="s">
        <v>40</v>
      </c>
      <c r="B10" s="68" t="s">
        <v>55</v>
      </c>
      <c r="C10" s="89">
        <v>796.25</v>
      </c>
      <c r="D10" s="68">
        <v>109</v>
      </c>
      <c r="E10" s="90">
        <f t="shared" si="0"/>
        <v>0.1368916797488226</v>
      </c>
    </row>
    <row r="11" spans="1:5">
      <c r="A11" s="88" t="s">
        <v>49</v>
      </c>
      <c r="B11" s="68" t="s">
        <v>56</v>
      </c>
      <c r="C11" s="89">
        <v>92.75</v>
      </c>
      <c r="D11" s="68">
        <v>0</v>
      </c>
      <c r="E11" s="90">
        <f t="shared" si="0"/>
        <v>0</v>
      </c>
    </row>
    <row r="12" spans="1:5">
      <c r="A12" s="88" t="s">
        <v>47</v>
      </c>
      <c r="B12" s="68" t="s">
        <v>58</v>
      </c>
      <c r="C12" s="89">
        <v>203</v>
      </c>
      <c r="D12" s="68">
        <v>3</v>
      </c>
      <c r="E12" s="90">
        <f t="shared" si="0"/>
        <v>1.4778325123152709E-2</v>
      </c>
    </row>
    <row r="13" spans="1:5">
      <c r="A13" s="88" t="s">
        <v>43</v>
      </c>
      <c r="B13" s="68" t="s">
        <v>59</v>
      </c>
      <c r="C13" s="89">
        <v>342.41666666666663</v>
      </c>
      <c r="D13" s="68">
        <v>9</v>
      </c>
      <c r="E13" s="90">
        <f t="shared" si="0"/>
        <v>2.62837673399854E-2</v>
      </c>
    </row>
    <row r="14" spans="1:5">
      <c r="A14" s="88" t="s">
        <v>43</v>
      </c>
      <c r="B14" s="68" t="s">
        <v>60</v>
      </c>
      <c r="C14" s="89">
        <v>119</v>
      </c>
      <c r="D14" s="68">
        <v>5</v>
      </c>
      <c r="E14" s="90">
        <f t="shared" si="0"/>
        <v>4.2016806722689079E-2</v>
      </c>
    </row>
    <row r="15" spans="1:5">
      <c r="A15" s="88" t="s">
        <v>49</v>
      </c>
      <c r="B15" s="68" t="s">
        <v>61</v>
      </c>
      <c r="C15" s="89">
        <v>46.666666666666671</v>
      </c>
      <c r="D15" s="68">
        <v>2</v>
      </c>
      <c r="E15" s="90">
        <f t="shared" si="0"/>
        <v>4.2857142857142851E-2</v>
      </c>
    </row>
    <row r="16" spans="1:5">
      <c r="A16" s="88" t="s">
        <v>40</v>
      </c>
      <c r="B16" s="68" t="s">
        <v>62</v>
      </c>
      <c r="C16" s="89">
        <v>121.91666666666667</v>
      </c>
      <c r="D16" s="68">
        <v>0</v>
      </c>
      <c r="E16" s="90">
        <f t="shared" si="0"/>
        <v>0</v>
      </c>
    </row>
    <row r="17" spans="1:5">
      <c r="A17" s="88" t="s">
        <v>49</v>
      </c>
      <c r="B17" s="68" t="s">
        <v>63</v>
      </c>
      <c r="C17" s="89">
        <v>1404.6666666666665</v>
      </c>
      <c r="D17" s="68">
        <v>36</v>
      </c>
      <c r="E17" s="90">
        <f t="shared" si="0"/>
        <v>2.5628856193640248E-2</v>
      </c>
    </row>
    <row r="18" spans="1:5">
      <c r="A18" s="88" t="s">
        <v>40</v>
      </c>
      <c r="B18" s="68" t="s">
        <v>64</v>
      </c>
      <c r="C18" s="89">
        <v>2780.75</v>
      </c>
      <c r="D18" s="68">
        <v>546</v>
      </c>
      <c r="E18" s="90">
        <f t="shared" si="0"/>
        <v>0.19634990560100693</v>
      </c>
    </row>
    <row r="19" spans="1:5">
      <c r="A19" s="88" t="s">
        <v>49</v>
      </c>
      <c r="B19" s="68" t="s">
        <v>65</v>
      </c>
      <c r="C19" s="89">
        <v>245</v>
      </c>
      <c r="D19" s="68">
        <v>4</v>
      </c>
      <c r="E19" s="90">
        <f t="shared" si="0"/>
        <v>1.6326530612244899E-2</v>
      </c>
    </row>
    <row r="20" spans="1:5">
      <c r="A20" s="88" t="s">
        <v>47</v>
      </c>
      <c r="B20" s="68" t="s">
        <v>66</v>
      </c>
      <c r="C20" s="89">
        <v>876.75</v>
      </c>
      <c r="D20" s="68">
        <v>107</v>
      </c>
      <c r="E20" s="90">
        <f t="shared" si="0"/>
        <v>0.12204163102366695</v>
      </c>
    </row>
    <row r="21" spans="1:5">
      <c r="A21" s="88" t="s">
        <v>43</v>
      </c>
      <c r="B21" s="68" t="s">
        <v>67</v>
      </c>
      <c r="C21" s="89">
        <v>208.25</v>
      </c>
      <c r="D21" s="68">
        <v>7</v>
      </c>
      <c r="E21" s="90">
        <f t="shared" si="0"/>
        <v>3.3613445378151259E-2</v>
      </c>
    </row>
    <row r="22" spans="1:5">
      <c r="A22" s="88" t="s">
        <v>40</v>
      </c>
      <c r="B22" s="68" t="s">
        <v>68</v>
      </c>
      <c r="C22" s="89">
        <v>101.5</v>
      </c>
      <c r="D22" s="68">
        <v>14</v>
      </c>
      <c r="E22" s="90">
        <f t="shared" si="0"/>
        <v>0.13793103448275862</v>
      </c>
    </row>
    <row r="23" spans="1:5">
      <c r="A23" s="88" t="s">
        <v>49</v>
      </c>
      <c r="B23" s="68" t="s">
        <v>69</v>
      </c>
      <c r="C23" s="89">
        <v>33.833333333333329</v>
      </c>
      <c r="D23" s="68">
        <v>4</v>
      </c>
      <c r="E23" s="90">
        <f t="shared" si="0"/>
        <v>0.1182266009852217</v>
      </c>
    </row>
    <row r="24" spans="1:5">
      <c r="A24" s="88" t="s">
        <v>40</v>
      </c>
      <c r="B24" s="68" t="s">
        <v>70</v>
      </c>
      <c r="C24" s="89">
        <v>249.66666666666666</v>
      </c>
      <c r="D24" s="68">
        <v>23</v>
      </c>
      <c r="E24" s="90">
        <f t="shared" si="0"/>
        <v>9.2122830440587458E-2</v>
      </c>
    </row>
    <row r="25" spans="1:5">
      <c r="A25" s="88" t="s">
        <v>49</v>
      </c>
      <c r="B25" s="68" t="s">
        <v>71</v>
      </c>
      <c r="C25" s="89">
        <v>54.833333333333329</v>
      </c>
      <c r="D25" s="68">
        <v>3</v>
      </c>
      <c r="E25" s="90">
        <f t="shared" si="0"/>
        <v>5.471124620060791E-2</v>
      </c>
    </row>
    <row r="26" spans="1:5">
      <c r="A26" s="88" t="s">
        <v>43</v>
      </c>
      <c r="B26" s="68" t="s">
        <v>72</v>
      </c>
      <c r="C26" s="89">
        <v>152.83333333333331</v>
      </c>
      <c r="D26" s="68">
        <v>23</v>
      </c>
      <c r="E26" s="90">
        <f t="shared" si="0"/>
        <v>0.1504907306434024</v>
      </c>
    </row>
    <row r="27" spans="1:5">
      <c r="A27" s="88" t="s">
        <v>40</v>
      </c>
      <c r="B27" s="68" t="s">
        <v>73</v>
      </c>
      <c r="C27" s="89">
        <v>130.66666666666669</v>
      </c>
      <c r="D27" s="68">
        <v>13</v>
      </c>
      <c r="E27" s="90">
        <f t="shared" si="0"/>
        <v>9.9489795918367332E-2</v>
      </c>
    </row>
    <row r="28" spans="1:5">
      <c r="A28" s="88" t="s">
        <v>47</v>
      </c>
      <c r="B28" s="68" t="s">
        <v>74</v>
      </c>
      <c r="C28" s="89">
        <v>68.25</v>
      </c>
      <c r="D28" s="68">
        <v>7</v>
      </c>
      <c r="E28" s="90">
        <f t="shared" si="0"/>
        <v>0.10256410256410256</v>
      </c>
    </row>
    <row r="29" spans="1:5">
      <c r="A29" s="88" t="s">
        <v>49</v>
      </c>
      <c r="B29" s="68" t="s">
        <v>75</v>
      </c>
      <c r="C29" s="89">
        <v>233.33333333333334</v>
      </c>
      <c r="D29" s="68">
        <v>0</v>
      </c>
      <c r="E29" s="90">
        <f t="shared" si="0"/>
        <v>0</v>
      </c>
    </row>
    <row r="30" spans="1:5">
      <c r="A30" s="88" t="s">
        <v>40</v>
      </c>
      <c r="B30" s="68" t="s">
        <v>76</v>
      </c>
      <c r="C30" s="89">
        <v>998.66666666666663</v>
      </c>
      <c r="D30" s="68">
        <v>38</v>
      </c>
      <c r="E30" s="90">
        <f t="shared" si="0"/>
        <v>3.8050734312416554E-2</v>
      </c>
    </row>
    <row r="31" spans="1:5">
      <c r="A31" s="88" t="s">
        <v>40</v>
      </c>
      <c r="B31" s="68" t="s">
        <v>77</v>
      </c>
      <c r="C31" s="89">
        <v>221.66666666666669</v>
      </c>
      <c r="D31" s="68">
        <v>5</v>
      </c>
      <c r="E31" s="90">
        <f t="shared" si="0"/>
        <v>2.2556390977443608E-2</v>
      </c>
    </row>
    <row r="32" spans="1:5">
      <c r="A32" s="88" t="s">
        <v>40</v>
      </c>
      <c r="B32" s="68" t="s">
        <v>78</v>
      </c>
      <c r="C32" s="89">
        <v>91.583333333333343</v>
      </c>
      <c r="D32" s="68">
        <v>4</v>
      </c>
      <c r="E32" s="90">
        <f t="shared" si="0"/>
        <v>4.3676069153776156E-2</v>
      </c>
    </row>
    <row r="33" spans="1:5">
      <c r="A33" s="88" t="s">
        <v>49</v>
      </c>
      <c r="B33" s="68" t="s">
        <v>79</v>
      </c>
      <c r="C33" s="89">
        <v>86.916666666666657</v>
      </c>
      <c r="D33" s="68">
        <v>12</v>
      </c>
      <c r="E33" s="90">
        <f t="shared" si="0"/>
        <v>0.13806327900287632</v>
      </c>
    </row>
    <row r="34" spans="1:5">
      <c r="A34" s="88" t="s">
        <v>49</v>
      </c>
      <c r="B34" s="68" t="s">
        <v>80</v>
      </c>
      <c r="C34" s="89">
        <v>70.583333333333343</v>
      </c>
      <c r="D34" s="68">
        <v>4</v>
      </c>
      <c r="E34" s="90">
        <f t="shared" si="0"/>
        <v>5.6670602125147573E-2</v>
      </c>
    </row>
    <row r="35" spans="1:5">
      <c r="A35" s="88" t="s">
        <v>49</v>
      </c>
      <c r="B35" s="68" t="s">
        <v>81</v>
      </c>
      <c r="C35" s="89">
        <v>105.58333333333334</v>
      </c>
      <c r="D35" s="68">
        <v>6</v>
      </c>
      <c r="E35" s="90">
        <f t="shared" si="0"/>
        <v>5.6827150749802678E-2</v>
      </c>
    </row>
    <row r="36" spans="1:5">
      <c r="A36" s="88" t="s">
        <v>40</v>
      </c>
      <c r="B36" s="68" t="s">
        <v>82</v>
      </c>
      <c r="C36" s="89">
        <v>78.166666666666657</v>
      </c>
      <c r="D36" s="68">
        <v>2</v>
      </c>
      <c r="E36" s="90">
        <f t="shared" si="0"/>
        <v>2.5586353944562903E-2</v>
      </c>
    </row>
    <row r="37" spans="1:5">
      <c r="A37" s="88" t="s">
        <v>49</v>
      </c>
      <c r="B37" s="68" t="s">
        <v>83</v>
      </c>
      <c r="C37" s="89">
        <v>298.08333333333337</v>
      </c>
      <c r="D37" s="68">
        <v>7</v>
      </c>
      <c r="E37" s="90">
        <f t="shared" si="0"/>
        <v>2.3483365949119372E-2</v>
      </c>
    </row>
    <row r="38" spans="1:5">
      <c r="A38" s="88" t="s">
        <v>40</v>
      </c>
      <c r="B38" s="68" t="s">
        <v>84</v>
      </c>
      <c r="C38" s="89">
        <v>79.333333333333343</v>
      </c>
      <c r="D38" s="68">
        <v>0</v>
      </c>
      <c r="E38" s="90">
        <f t="shared" si="0"/>
        <v>0</v>
      </c>
    </row>
    <row r="39" spans="1:5">
      <c r="A39" s="88" t="s">
        <v>49</v>
      </c>
      <c r="B39" s="68" t="s">
        <v>85</v>
      </c>
      <c r="C39" s="89">
        <v>249.66666666666666</v>
      </c>
      <c r="D39" s="68">
        <v>2</v>
      </c>
      <c r="E39" s="90">
        <f t="shared" si="0"/>
        <v>8.0106809078771702E-3</v>
      </c>
    </row>
    <row r="40" spans="1:5">
      <c r="A40" s="88" t="s">
        <v>43</v>
      </c>
      <c r="B40" s="68" t="s">
        <v>86</v>
      </c>
      <c r="C40" s="89">
        <v>269.5</v>
      </c>
      <c r="D40" s="68">
        <v>8</v>
      </c>
      <c r="E40" s="90">
        <f t="shared" si="0"/>
        <v>2.9684601113172542E-2</v>
      </c>
    </row>
    <row r="41" spans="1:5">
      <c r="A41" s="88" t="s">
        <v>49</v>
      </c>
      <c r="B41" s="68" t="s">
        <v>87</v>
      </c>
      <c r="C41" s="89">
        <v>79.333333333333343</v>
      </c>
      <c r="D41" s="68">
        <v>7</v>
      </c>
      <c r="E41" s="90">
        <f t="shared" si="0"/>
        <v>8.8235294117647051E-2</v>
      </c>
    </row>
    <row r="42" spans="1:5">
      <c r="A42" s="88" t="s">
        <v>40</v>
      </c>
      <c r="B42" s="68" t="s">
        <v>88</v>
      </c>
      <c r="C42" s="89">
        <v>92.166666666666657</v>
      </c>
      <c r="D42" s="68">
        <v>2</v>
      </c>
      <c r="E42" s="90">
        <f t="shared" si="0"/>
        <v>2.1699819168173602E-2</v>
      </c>
    </row>
    <row r="43" spans="1:5">
      <c r="A43" s="88" t="s">
        <v>40</v>
      </c>
      <c r="B43" s="68" t="s">
        <v>89</v>
      </c>
      <c r="C43" s="89">
        <v>56.583333333333336</v>
      </c>
      <c r="D43" s="68">
        <v>1</v>
      </c>
      <c r="E43" s="90">
        <f t="shared" si="0"/>
        <v>1.7673048600883652E-2</v>
      </c>
    </row>
    <row r="44" spans="1:5">
      <c r="A44" s="88" t="s">
        <v>47</v>
      </c>
      <c r="B44" s="68" t="s">
        <v>90</v>
      </c>
      <c r="C44" s="89">
        <v>1533</v>
      </c>
      <c r="D44" s="68">
        <v>69</v>
      </c>
      <c r="E44" s="90">
        <f t="shared" si="0"/>
        <v>4.5009784735812131E-2</v>
      </c>
    </row>
    <row r="45" spans="1:5">
      <c r="A45" s="88" t="s">
        <v>47</v>
      </c>
      <c r="B45" s="68" t="s">
        <v>91</v>
      </c>
      <c r="C45" s="89">
        <v>80.5</v>
      </c>
      <c r="D45" s="68">
        <v>0</v>
      </c>
      <c r="E45" s="90">
        <f t="shared" si="0"/>
        <v>0</v>
      </c>
    </row>
    <row r="46" spans="1:5">
      <c r="A46" s="88" t="s">
        <v>49</v>
      </c>
      <c r="B46" s="68" t="s">
        <v>92</v>
      </c>
      <c r="C46" s="89">
        <v>331.91666666666663</v>
      </c>
      <c r="D46" s="68">
        <v>1</v>
      </c>
      <c r="E46" s="90">
        <f t="shared" si="0"/>
        <v>3.0128044187798146E-3</v>
      </c>
    </row>
    <row r="47" spans="1:5">
      <c r="A47" s="88" t="s">
        <v>40</v>
      </c>
      <c r="B47" s="68" t="s">
        <v>93</v>
      </c>
      <c r="C47" s="89">
        <v>114.91666666666667</v>
      </c>
      <c r="D47" s="68">
        <v>4</v>
      </c>
      <c r="E47" s="90">
        <f t="shared" si="0"/>
        <v>3.4807831762146482E-2</v>
      </c>
    </row>
    <row r="48" spans="1:5">
      <c r="A48" s="88" t="s">
        <v>47</v>
      </c>
      <c r="B48" s="68" t="s">
        <v>94</v>
      </c>
      <c r="C48" s="89">
        <v>84.583333333333343</v>
      </c>
      <c r="D48" s="68">
        <v>0</v>
      </c>
      <c r="E48" s="90">
        <f t="shared" si="0"/>
        <v>0</v>
      </c>
    </row>
    <row r="49" spans="1:5">
      <c r="A49" s="88" t="s">
        <v>49</v>
      </c>
      <c r="B49" s="68" t="s">
        <v>95</v>
      </c>
      <c r="C49" s="89">
        <v>154</v>
      </c>
      <c r="D49" s="68">
        <v>2</v>
      </c>
      <c r="E49" s="90">
        <f t="shared" si="0"/>
        <v>1.2987012987012988E-2</v>
      </c>
    </row>
    <row r="50" spans="1:5">
      <c r="A50" s="88" t="s">
        <v>43</v>
      </c>
      <c r="B50" s="68" t="s">
        <v>96</v>
      </c>
      <c r="C50" s="89">
        <v>134.75</v>
      </c>
      <c r="D50" s="68">
        <v>25</v>
      </c>
      <c r="E50" s="90">
        <f t="shared" si="0"/>
        <v>0.18552875695732837</v>
      </c>
    </row>
    <row r="51" spans="1:5">
      <c r="A51" s="88" t="s">
        <v>43</v>
      </c>
      <c r="B51" s="68" t="s">
        <v>97</v>
      </c>
      <c r="C51" s="89">
        <v>40.833333333333329</v>
      </c>
      <c r="D51" s="68">
        <v>0</v>
      </c>
      <c r="E51" s="90">
        <f t="shared" si="0"/>
        <v>0</v>
      </c>
    </row>
    <row r="52" spans="1:5">
      <c r="A52" s="88" t="s">
        <v>49</v>
      </c>
      <c r="B52" s="68" t="s">
        <v>98</v>
      </c>
      <c r="C52" s="89">
        <v>127.75</v>
      </c>
      <c r="D52" s="68">
        <v>5</v>
      </c>
      <c r="E52" s="90">
        <f t="shared" si="0"/>
        <v>3.9138943248532287E-2</v>
      </c>
    </row>
    <row r="53" spans="1:5">
      <c r="A53" s="88" t="s">
        <v>49</v>
      </c>
      <c r="B53" s="68" t="s">
        <v>99</v>
      </c>
      <c r="C53" s="89">
        <v>84.583333333333343</v>
      </c>
      <c r="D53" s="68">
        <v>1</v>
      </c>
      <c r="E53" s="90">
        <f t="shared" si="0"/>
        <v>1.1822660098522167E-2</v>
      </c>
    </row>
    <row r="54" spans="1:5">
      <c r="A54" s="88" t="s">
        <v>43</v>
      </c>
      <c r="B54" s="68" t="s">
        <v>100</v>
      </c>
      <c r="C54" s="89">
        <v>385</v>
      </c>
      <c r="D54" s="68">
        <v>13</v>
      </c>
      <c r="E54" s="90">
        <f t="shared" si="0"/>
        <v>3.3766233766233764E-2</v>
      </c>
    </row>
    <row r="55" spans="1:5">
      <c r="A55" s="88" t="s">
        <v>47</v>
      </c>
      <c r="B55" s="68" t="s">
        <v>101</v>
      </c>
      <c r="C55" s="89">
        <v>116.66666666666667</v>
      </c>
      <c r="D55" s="68">
        <v>1</v>
      </c>
      <c r="E55" s="90">
        <f t="shared" si="0"/>
        <v>8.5714285714285719E-3</v>
      </c>
    </row>
    <row r="56" spans="1:5">
      <c r="A56" s="88" t="s">
        <v>43</v>
      </c>
      <c r="B56" s="68" t="s">
        <v>102</v>
      </c>
      <c r="C56" s="89">
        <v>191.33333333333331</v>
      </c>
      <c r="D56" s="68">
        <v>37</v>
      </c>
      <c r="E56" s="90">
        <f t="shared" si="0"/>
        <v>0.19337979094076657</v>
      </c>
    </row>
    <row r="57" spans="1:5">
      <c r="A57" s="88" t="s">
        <v>43</v>
      </c>
      <c r="B57" s="68" t="s">
        <v>103</v>
      </c>
      <c r="C57" s="89">
        <v>183.75</v>
      </c>
      <c r="D57" s="68">
        <v>21</v>
      </c>
      <c r="E57" s="90">
        <f t="shared" si="0"/>
        <v>0.11428571428571428</v>
      </c>
    </row>
    <row r="58" spans="1:5">
      <c r="A58" s="88" t="s">
        <v>49</v>
      </c>
      <c r="B58" s="68" t="s">
        <v>104</v>
      </c>
      <c r="C58" s="89">
        <v>170.91666666666669</v>
      </c>
      <c r="D58" s="68">
        <v>9</v>
      </c>
      <c r="E58" s="90">
        <f t="shared" si="0"/>
        <v>5.2657240370550945E-2</v>
      </c>
    </row>
    <row r="59" spans="1:5">
      <c r="A59" s="88" t="s">
        <v>43</v>
      </c>
      <c r="B59" s="68" t="s">
        <v>105</v>
      </c>
      <c r="C59" s="89">
        <v>47.25</v>
      </c>
      <c r="D59" s="68">
        <v>3</v>
      </c>
      <c r="E59" s="90">
        <f t="shared" si="0"/>
        <v>6.3492063492063489E-2</v>
      </c>
    </row>
    <row r="60" spans="1:5">
      <c r="A60" s="88" t="s">
        <v>49</v>
      </c>
      <c r="B60" s="68" t="s">
        <v>106</v>
      </c>
      <c r="C60" s="89">
        <v>122.5</v>
      </c>
      <c r="D60" s="68">
        <v>1</v>
      </c>
      <c r="E60" s="90">
        <f t="shared" si="0"/>
        <v>8.1632653061224497E-3</v>
      </c>
    </row>
    <row r="61" spans="1:5">
      <c r="A61" s="88" t="s">
        <v>47</v>
      </c>
      <c r="B61" s="68" t="s">
        <v>107</v>
      </c>
      <c r="C61" s="89">
        <v>176.75</v>
      </c>
      <c r="D61" s="68">
        <v>2</v>
      </c>
      <c r="E61" s="90">
        <f t="shared" si="0"/>
        <v>1.1315417256011316E-2</v>
      </c>
    </row>
    <row r="62" spans="1:5">
      <c r="A62" s="88" t="s">
        <v>49</v>
      </c>
      <c r="B62" s="68" t="s">
        <v>108</v>
      </c>
      <c r="C62" s="89">
        <v>60.083333333333336</v>
      </c>
      <c r="D62" s="68">
        <v>0</v>
      </c>
      <c r="E62" s="90">
        <f t="shared" si="0"/>
        <v>0</v>
      </c>
    </row>
    <row r="63" spans="1:5">
      <c r="A63" s="88" t="s">
        <v>40</v>
      </c>
      <c r="B63" s="68" t="s">
        <v>109</v>
      </c>
      <c r="C63" s="89">
        <v>49</v>
      </c>
      <c r="D63" s="68">
        <v>2</v>
      </c>
      <c r="E63" s="90">
        <f t="shared" si="0"/>
        <v>4.0816326530612242E-2</v>
      </c>
    </row>
    <row r="64" spans="1:5">
      <c r="A64" s="88" t="s">
        <v>40</v>
      </c>
      <c r="B64" s="68" t="s">
        <v>110</v>
      </c>
      <c r="C64" s="89">
        <v>403.66666666666663</v>
      </c>
      <c r="D64" s="68">
        <v>6</v>
      </c>
      <c r="E64" s="90">
        <f t="shared" si="0"/>
        <v>1.4863748967795212E-2</v>
      </c>
    </row>
    <row r="65" spans="1:5">
      <c r="A65" s="88" t="s">
        <v>40</v>
      </c>
      <c r="B65" s="68" t="s">
        <v>111</v>
      </c>
      <c r="C65" s="89">
        <v>171.5</v>
      </c>
      <c r="D65" s="68">
        <v>3</v>
      </c>
      <c r="E65" s="90">
        <f t="shared" si="0"/>
        <v>1.7492711370262391E-2</v>
      </c>
    </row>
    <row r="66" spans="1:5">
      <c r="A66" s="88" t="s">
        <v>47</v>
      </c>
      <c r="B66" s="68" t="s">
        <v>112</v>
      </c>
      <c r="C66" s="89">
        <v>68.833333333333343</v>
      </c>
      <c r="D66" s="68">
        <v>2</v>
      </c>
      <c r="E66" s="90">
        <f t="shared" si="0"/>
        <v>2.905569007263922E-2</v>
      </c>
    </row>
    <row r="67" spans="1:5">
      <c r="A67" s="88" t="s">
        <v>47</v>
      </c>
      <c r="B67" s="68" t="s">
        <v>113</v>
      </c>
      <c r="C67" s="89">
        <v>246.16666666666666</v>
      </c>
      <c r="D67" s="68">
        <v>1</v>
      </c>
      <c r="E67" s="90">
        <f t="shared" ref="E67:E79" si="1">D67/C67</f>
        <v>4.062288422477996E-3</v>
      </c>
    </row>
    <row r="68" spans="1:5">
      <c r="A68" s="88" t="s">
        <v>49</v>
      </c>
      <c r="B68" s="68" t="s">
        <v>114</v>
      </c>
      <c r="C68" s="89">
        <v>61.833333333333336</v>
      </c>
      <c r="D68" s="68">
        <v>2</v>
      </c>
      <c r="E68" s="90">
        <f t="shared" si="1"/>
        <v>3.2345013477088951E-2</v>
      </c>
    </row>
    <row r="69" spans="1:5">
      <c r="A69" s="88" t="s">
        <v>43</v>
      </c>
      <c r="B69" s="68" t="s">
        <v>115</v>
      </c>
      <c r="C69" s="89">
        <v>1064</v>
      </c>
      <c r="D69" s="68">
        <v>88</v>
      </c>
      <c r="E69" s="90">
        <f t="shared" si="1"/>
        <v>8.2706766917293228E-2</v>
      </c>
    </row>
    <row r="70" spans="1:5">
      <c r="A70" s="88" t="s">
        <v>47</v>
      </c>
      <c r="B70" s="68" t="s">
        <v>116</v>
      </c>
      <c r="C70" s="89">
        <v>78.166666666666657</v>
      </c>
      <c r="D70" s="68">
        <v>3</v>
      </c>
      <c r="E70" s="90">
        <f t="shared" si="1"/>
        <v>3.8379530916844352E-2</v>
      </c>
    </row>
    <row r="71" spans="1:5">
      <c r="A71" s="88" t="s">
        <v>40</v>
      </c>
      <c r="B71" s="68" t="s">
        <v>117</v>
      </c>
      <c r="C71" s="89">
        <v>4297.4166666666661</v>
      </c>
      <c r="D71" s="68">
        <v>880</v>
      </c>
      <c r="E71" s="90">
        <f t="shared" si="1"/>
        <v>0.20477418604200201</v>
      </c>
    </row>
    <row r="72" spans="1:5">
      <c r="A72" s="88" t="s">
        <v>47</v>
      </c>
      <c r="B72" s="68" t="s">
        <v>118</v>
      </c>
      <c r="C72" s="89">
        <v>261.91666666666663</v>
      </c>
      <c r="D72" s="68">
        <v>9</v>
      </c>
      <c r="E72" s="90">
        <f t="shared" si="1"/>
        <v>3.4362074451161316E-2</v>
      </c>
    </row>
    <row r="73" spans="1:5">
      <c r="A73" s="88" t="s">
        <v>49</v>
      </c>
      <c r="B73" s="68" t="s">
        <v>119</v>
      </c>
      <c r="C73" s="89">
        <v>155.16666666666669</v>
      </c>
      <c r="D73" s="68">
        <v>18</v>
      </c>
      <c r="E73" s="90">
        <f t="shared" si="1"/>
        <v>0.11600429645542426</v>
      </c>
    </row>
    <row r="74" spans="1:5">
      <c r="A74" s="88" t="s">
        <v>40</v>
      </c>
      <c r="B74" s="68" t="s">
        <v>120</v>
      </c>
      <c r="C74" s="89">
        <v>208.25</v>
      </c>
      <c r="D74" s="68">
        <v>12</v>
      </c>
      <c r="E74" s="90">
        <f t="shared" si="1"/>
        <v>5.7623049219687875E-2</v>
      </c>
    </row>
    <row r="75" spans="1:5">
      <c r="A75" s="88" t="s">
        <v>40</v>
      </c>
      <c r="B75" s="68" t="s">
        <v>121</v>
      </c>
      <c r="C75" s="89">
        <v>530.83333333333326</v>
      </c>
      <c r="D75" s="68">
        <v>93</v>
      </c>
      <c r="E75" s="90">
        <f t="shared" si="1"/>
        <v>0.17519623233908951</v>
      </c>
    </row>
    <row r="76" spans="1:5">
      <c r="A76" s="88" t="s">
        <v>43</v>
      </c>
      <c r="B76" s="68" t="s">
        <v>122</v>
      </c>
      <c r="C76" s="89">
        <v>60.666666666666664</v>
      </c>
      <c r="D76" s="68">
        <v>1</v>
      </c>
      <c r="E76" s="90">
        <f t="shared" si="1"/>
        <v>1.6483516483516484E-2</v>
      </c>
    </row>
    <row r="77" spans="1:5">
      <c r="A77" s="88" t="s">
        <v>47</v>
      </c>
      <c r="B77" s="68" t="s">
        <v>123</v>
      </c>
      <c r="C77" s="89">
        <v>138.25</v>
      </c>
      <c r="D77" s="68">
        <v>1</v>
      </c>
      <c r="E77" s="90">
        <f t="shared" si="1"/>
        <v>7.2332730560578659E-3</v>
      </c>
    </row>
    <row r="78" spans="1:5">
      <c r="A78" s="88" t="s">
        <v>40</v>
      </c>
      <c r="B78" s="68" t="s">
        <v>124</v>
      </c>
      <c r="C78" s="89">
        <v>3171.583333333333</v>
      </c>
      <c r="D78" s="68">
        <v>455</v>
      </c>
      <c r="E78" s="90">
        <f t="shared" si="1"/>
        <v>0.14346146772116977</v>
      </c>
    </row>
    <row r="79" spans="1:5">
      <c r="A79" s="88" t="s">
        <v>40</v>
      </c>
      <c r="B79" s="68" t="s">
        <v>125</v>
      </c>
      <c r="C79" s="89">
        <v>2040.5</v>
      </c>
      <c r="D79" s="68">
        <v>296</v>
      </c>
      <c r="E79" s="90">
        <f t="shared" si="1"/>
        <v>0.1450624846851262</v>
      </c>
    </row>
    <row r="81" spans="1:37">
      <c r="B81" s="6" t="s">
        <v>126</v>
      </c>
      <c r="C81" s="91">
        <f>SUMIF($A$2:$A$79,"Norte",C$2:C$79)</f>
        <v>3313.333333333333</v>
      </c>
      <c r="D81" s="92">
        <f>SUMIF($A$2:$A$79,"Norte",D$2:D$79)</f>
        <v>240</v>
      </c>
      <c r="E81" s="90">
        <f t="shared" ref="E81:E85" si="2">D81/C81</f>
        <v>7.2434607645875254E-2</v>
      </c>
    </row>
    <row r="82" spans="1:37">
      <c r="B82" s="6" t="s">
        <v>127</v>
      </c>
      <c r="C82" s="91">
        <f>SUMIF($A$2:$A$79,"CENTRAL",C$2:C$79)</f>
        <v>4071.6666666666661</v>
      </c>
      <c r="D82" s="92">
        <f>SUMIF($A$2:$A$79,"CENTRAL",D$2:D$79)</f>
        <v>206</v>
      </c>
      <c r="E82" s="90">
        <f t="shared" si="2"/>
        <v>5.0593532541956615E-2</v>
      </c>
      <c r="L82" t="s">
        <v>0</v>
      </c>
    </row>
    <row r="83" spans="1:37">
      <c r="B83" s="6" t="s">
        <v>128</v>
      </c>
      <c r="C83" s="91">
        <f>SUMIF($A$2:$A$79,"METROPOLITANA",C$2:C$79)</f>
        <v>16994.833333333336</v>
      </c>
      <c r="D83" s="92">
        <f>SUMIF($A$2:$A$79,"METROPOLITANA",D$2:D$79)</f>
        <v>2513</v>
      </c>
      <c r="E83" s="90">
        <f t="shared" si="2"/>
        <v>0.14786846982906568</v>
      </c>
    </row>
    <row r="84" spans="1:37">
      <c r="B84" s="6" t="s">
        <v>129</v>
      </c>
      <c r="C84" s="91">
        <f>SUMIF($A$2:$A$79,"SUL",C$2:C$79)</f>
        <v>4765.25</v>
      </c>
      <c r="D84" s="92">
        <f>SUMIF($A$2:$A$79,"SUL",D$2:D$79)</f>
        <v>183</v>
      </c>
      <c r="E84" s="90">
        <f t="shared" si="2"/>
        <v>3.8403021877131314E-2</v>
      </c>
    </row>
    <row r="85" spans="1:37">
      <c r="B85" s="93" t="s">
        <v>179</v>
      </c>
      <c r="C85" s="94">
        <f>SUM(C2:C79)</f>
        <v>29145.083333333339</v>
      </c>
      <c r="D85" s="93">
        <f>SUM(D2:D79)</f>
        <v>3142</v>
      </c>
      <c r="E85" s="95">
        <f t="shared" si="2"/>
        <v>0.1078054903485722</v>
      </c>
      <c r="J85" t="s">
        <v>0</v>
      </c>
    </row>
    <row r="86" spans="1:37">
      <c r="B86" s="350" t="s">
        <v>131</v>
      </c>
      <c r="C86" s="376"/>
      <c r="D86" s="96">
        <f>COUNTIF(E2:E79,"&gt;=0,95")</f>
        <v>0</v>
      </c>
      <c r="E86" s="97">
        <f>COUNTIF(E2:E79,"&gt;=0,90")/78</f>
        <v>0</v>
      </c>
      <c r="K86" s="235" t="s">
        <v>0</v>
      </c>
    </row>
    <row r="91" spans="1:37" s="85" customFormat="1">
      <c r="A91" s="164" t="s">
        <v>224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6"/>
      <c r="Q91" s="166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6"/>
      <c r="AC91" s="168"/>
      <c r="AD91" s="166"/>
      <c r="AE91" s="166"/>
      <c r="AF91" s="166"/>
      <c r="AG91" s="166"/>
      <c r="AH91" s="169"/>
      <c r="AI91" s="169"/>
      <c r="AJ91" s="169"/>
      <c r="AK91" s="170"/>
    </row>
    <row r="92" spans="1:37" s="85" customFormat="1">
      <c r="A92" s="248" t="s">
        <v>225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173"/>
      <c r="Q92" s="173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3"/>
      <c r="AC92" s="250"/>
      <c r="AD92" s="173"/>
      <c r="AE92" s="173"/>
      <c r="AF92" s="173"/>
      <c r="AG92" s="173"/>
      <c r="AH92" s="175"/>
      <c r="AI92" s="175"/>
      <c r="AJ92" s="175"/>
      <c r="AK92" s="176"/>
    </row>
    <row r="93" spans="1:37" s="85" customFormat="1">
      <c r="A93" s="171" t="s">
        <v>223</v>
      </c>
      <c r="B93" s="172"/>
      <c r="C93" s="172"/>
      <c r="D93" s="172"/>
      <c r="E93" s="172"/>
      <c r="F93" s="172"/>
      <c r="G93" s="172" t="s">
        <v>0</v>
      </c>
      <c r="H93" s="172"/>
      <c r="I93" s="172" t="s">
        <v>0</v>
      </c>
      <c r="J93" s="172"/>
      <c r="K93" s="172" t="s">
        <v>0</v>
      </c>
      <c r="L93" s="172"/>
      <c r="M93" s="172"/>
      <c r="N93" s="172"/>
      <c r="O93" s="172"/>
      <c r="P93" s="173"/>
      <c r="Q93" s="173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3"/>
      <c r="AC93" s="174"/>
      <c r="AD93" s="173"/>
      <c r="AE93" s="173"/>
      <c r="AF93" s="173"/>
      <c r="AG93" s="173"/>
      <c r="AH93" s="175"/>
      <c r="AI93" s="175"/>
      <c r="AJ93" s="175"/>
      <c r="AK93" s="176"/>
    </row>
    <row r="94" spans="1:37" s="85" customFormat="1">
      <c r="A94" s="177" t="s">
        <v>138</v>
      </c>
      <c r="B94" s="178"/>
      <c r="C94" s="178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3"/>
      <c r="Q94" s="173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3"/>
      <c r="AC94" s="174"/>
      <c r="AD94" s="173"/>
      <c r="AE94" s="173"/>
      <c r="AF94" s="173"/>
      <c r="AG94" s="173"/>
      <c r="AH94" s="175"/>
      <c r="AI94" s="175"/>
      <c r="AJ94" s="175"/>
      <c r="AK94" s="176"/>
    </row>
    <row r="95" spans="1:37" s="85" customFormat="1" ht="17.25" customHeight="1">
      <c r="A95" s="268" t="s">
        <v>226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3"/>
      <c r="Q95" s="173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3"/>
      <c r="AC95" s="180"/>
      <c r="AD95" s="173"/>
      <c r="AE95" s="173"/>
      <c r="AF95" s="173"/>
      <c r="AG95" s="173"/>
      <c r="AH95" s="175"/>
      <c r="AI95" s="175"/>
      <c r="AJ95" s="175"/>
      <c r="AK95" s="176"/>
    </row>
    <row r="96" spans="1:37" s="85" customFormat="1">
      <c r="A96" s="269" t="s">
        <v>227</v>
      </c>
      <c r="B96" s="172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73"/>
      <c r="Q96" s="173"/>
      <c r="R96" s="174"/>
      <c r="S96" s="174"/>
      <c r="T96" s="174"/>
      <c r="U96" s="174"/>
      <c r="V96" s="174"/>
      <c r="W96" s="174"/>
      <c r="X96" s="174"/>
      <c r="Y96" s="174"/>
      <c r="Z96" s="175"/>
      <c r="AA96" s="175"/>
      <c r="AB96" s="173"/>
      <c r="AC96" s="174"/>
      <c r="AD96" s="173"/>
      <c r="AE96" s="174"/>
      <c r="AF96" s="174"/>
      <c r="AG96" s="173"/>
      <c r="AH96" s="175"/>
      <c r="AI96" s="175"/>
      <c r="AJ96" s="175"/>
      <c r="AK96" s="176"/>
    </row>
    <row r="97" spans="1:38" s="85" customFormat="1">
      <c r="A97" s="270" t="s">
        <v>133</v>
      </c>
      <c r="B97" s="172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73"/>
      <c r="Q97" s="173"/>
      <c r="R97" s="174"/>
      <c r="S97" s="174"/>
      <c r="T97" s="174"/>
      <c r="U97" s="174"/>
      <c r="V97" s="174"/>
      <c r="W97" s="174"/>
      <c r="X97" s="174"/>
      <c r="Y97" s="174"/>
      <c r="Z97" s="175"/>
      <c r="AA97" s="175"/>
      <c r="AB97" s="173"/>
      <c r="AC97" s="174"/>
      <c r="AD97" s="173"/>
      <c r="AE97" s="174"/>
      <c r="AF97" s="174"/>
      <c r="AG97" s="173"/>
      <c r="AH97" s="175"/>
      <c r="AI97" s="175"/>
      <c r="AJ97" s="175"/>
      <c r="AK97" s="176"/>
    </row>
    <row r="98" spans="1:38" s="85" customFormat="1">
      <c r="A98" s="182" t="s">
        <v>134</v>
      </c>
      <c r="B98" s="183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5"/>
      <c r="Q98" s="185"/>
      <c r="R98" s="186"/>
      <c r="S98" s="186"/>
      <c r="T98" s="186"/>
      <c r="U98" s="186"/>
      <c r="V98" s="186"/>
      <c r="W98" s="186"/>
      <c r="X98" s="186"/>
      <c r="Y98" s="186"/>
      <c r="Z98" s="187"/>
      <c r="AA98" s="187"/>
      <c r="AB98" s="185"/>
      <c r="AC98" s="186"/>
      <c r="AD98" s="185"/>
      <c r="AE98" s="186"/>
      <c r="AF98" s="186"/>
      <c r="AG98" s="185"/>
      <c r="AH98" s="187"/>
      <c r="AI98" s="187"/>
      <c r="AJ98" s="187"/>
      <c r="AK98" s="188"/>
    </row>
    <row r="99" spans="1:38" s="85" customFormat="1">
      <c r="A99" s="102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/>
      <c r="P99"/>
      <c r="Q99"/>
      <c r="R99" s="101"/>
      <c r="S99" s="101"/>
      <c r="T99" s="101"/>
      <c r="U99" s="101"/>
      <c r="V99" s="101"/>
      <c r="W99" s="101"/>
      <c r="X99" s="101"/>
      <c r="Y99" s="101"/>
      <c r="AB99"/>
      <c r="AC99" s="101"/>
      <c r="AD99"/>
      <c r="AE99" s="101"/>
      <c r="AF99" s="101"/>
      <c r="AG99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9EFA0E2E-4423-4194-BE85-A51AF61C76D7}" showGridLines="0">
      <selection activeCell="K7" sqref="K7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showGridLines="0" workbookViewId="0">
      <selection activeCell="D2" sqref="D2:D79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2" max="12" width="9.42578125" customWidth="1"/>
  </cols>
  <sheetData>
    <row r="1" spans="1:8" ht="45" customHeight="1">
      <c r="A1" s="65" t="s">
        <v>5</v>
      </c>
      <c r="B1" s="65" t="s">
        <v>6</v>
      </c>
      <c r="C1" s="66" t="s">
        <v>181</v>
      </c>
      <c r="D1" s="66" t="s">
        <v>182</v>
      </c>
      <c r="E1" s="66" t="s">
        <v>183</v>
      </c>
    </row>
    <row r="2" spans="1:8">
      <c r="A2" s="4" t="s">
        <v>40</v>
      </c>
      <c r="B2" s="4" t="s">
        <v>41</v>
      </c>
      <c r="C2" s="67">
        <v>5905</v>
      </c>
      <c r="D2" s="245">
        <v>16</v>
      </c>
      <c r="E2" s="69">
        <f>(D2/C2)</f>
        <v>2.7095681625740899E-3</v>
      </c>
    </row>
    <row r="3" spans="1:8">
      <c r="A3" s="4" t="s">
        <v>43</v>
      </c>
      <c r="B3" s="4" t="s">
        <v>44</v>
      </c>
      <c r="C3" s="67">
        <v>2357</v>
      </c>
      <c r="D3" s="245">
        <v>0</v>
      </c>
      <c r="E3" s="69">
        <f t="shared" ref="E3:E66" si="0">(D3/C3)</f>
        <v>0</v>
      </c>
    </row>
    <row r="4" spans="1:8">
      <c r="A4" s="4" t="s">
        <v>47</v>
      </c>
      <c r="B4" s="4" t="s">
        <v>48</v>
      </c>
      <c r="C4" s="67">
        <v>1775</v>
      </c>
      <c r="D4" s="245">
        <v>17</v>
      </c>
      <c r="E4" s="69">
        <f t="shared" si="0"/>
        <v>9.5774647887323944E-3</v>
      </c>
    </row>
    <row r="5" spans="1:8">
      <c r="A5" s="4" t="s">
        <v>49</v>
      </c>
      <c r="B5" s="4" t="s">
        <v>50</v>
      </c>
      <c r="C5" s="67">
        <v>5949</v>
      </c>
      <c r="D5" s="245">
        <v>162</v>
      </c>
      <c r="E5" s="69">
        <f t="shared" si="0"/>
        <v>2.7231467473524961E-2</v>
      </c>
    </row>
    <row r="6" spans="1:8">
      <c r="A6" s="4" t="s">
        <v>49</v>
      </c>
      <c r="B6" s="4" t="s">
        <v>51</v>
      </c>
      <c r="C6" s="67">
        <v>3040</v>
      </c>
      <c r="D6" s="245">
        <v>101</v>
      </c>
      <c r="E6" s="69">
        <f t="shared" si="0"/>
        <v>3.3223684210526315E-2</v>
      </c>
    </row>
    <row r="7" spans="1:8">
      <c r="A7" s="4" t="s">
        <v>47</v>
      </c>
      <c r="B7" s="4" t="s">
        <v>52</v>
      </c>
      <c r="C7" s="67">
        <v>1417</v>
      </c>
      <c r="D7" s="245">
        <v>0</v>
      </c>
      <c r="E7" s="69">
        <f t="shared" si="0"/>
        <v>0</v>
      </c>
    </row>
    <row r="8" spans="1:8">
      <c r="A8" s="4" t="s">
        <v>49</v>
      </c>
      <c r="B8" s="4" t="s">
        <v>53</v>
      </c>
      <c r="C8" s="67">
        <v>5080</v>
      </c>
      <c r="D8" s="245">
        <v>570</v>
      </c>
      <c r="E8" s="69">
        <f t="shared" si="0"/>
        <v>0.11220472440944881</v>
      </c>
    </row>
    <row r="9" spans="1:8">
      <c r="A9" s="4" t="s">
        <v>49</v>
      </c>
      <c r="B9" s="4" t="s">
        <v>54</v>
      </c>
      <c r="C9" s="67">
        <v>1536</v>
      </c>
      <c r="D9" s="245">
        <v>2</v>
      </c>
      <c r="E9" s="69">
        <f t="shared" si="0"/>
        <v>1.3020833333333333E-3</v>
      </c>
    </row>
    <row r="10" spans="1:8">
      <c r="A10" s="4" t="s">
        <v>40</v>
      </c>
      <c r="B10" s="4" t="s">
        <v>55</v>
      </c>
      <c r="C10" s="67">
        <v>13047</v>
      </c>
      <c r="D10" s="245">
        <v>800</v>
      </c>
      <c r="E10" s="69">
        <f t="shared" si="0"/>
        <v>6.1316777803326436E-2</v>
      </c>
    </row>
    <row r="11" spans="1:8">
      <c r="A11" s="4" t="s">
        <v>49</v>
      </c>
      <c r="B11" s="4" t="s">
        <v>56</v>
      </c>
      <c r="C11" s="67">
        <v>1843</v>
      </c>
      <c r="D11" s="245">
        <v>12</v>
      </c>
      <c r="E11" s="69">
        <f t="shared" si="0"/>
        <v>6.5111231687466084E-3</v>
      </c>
    </row>
    <row r="12" spans="1:8">
      <c r="A12" s="4" t="s">
        <v>47</v>
      </c>
      <c r="B12" s="4" t="s">
        <v>58</v>
      </c>
      <c r="C12" s="67">
        <v>5706</v>
      </c>
      <c r="D12" s="245">
        <v>87</v>
      </c>
      <c r="E12" s="69">
        <f t="shared" si="0"/>
        <v>1.5247108307045216E-2</v>
      </c>
    </row>
    <row r="13" spans="1:8">
      <c r="A13" s="4" t="s">
        <v>43</v>
      </c>
      <c r="B13" s="4" t="s">
        <v>59</v>
      </c>
      <c r="C13" s="67">
        <v>7226</v>
      </c>
      <c r="D13" s="245">
        <v>144</v>
      </c>
      <c r="E13" s="69">
        <f t="shared" si="0"/>
        <v>1.9928037641848879E-2</v>
      </c>
    </row>
    <row r="14" spans="1:8">
      <c r="A14" s="4" t="s">
        <v>43</v>
      </c>
      <c r="B14" s="4" t="s">
        <v>60</v>
      </c>
      <c r="C14" s="67">
        <v>2317</v>
      </c>
      <c r="D14" s="245">
        <v>108</v>
      </c>
      <c r="E14" s="69">
        <f t="shared" si="0"/>
        <v>4.6611998273629697E-2</v>
      </c>
      <c r="H14" t="s">
        <v>0</v>
      </c>
    </row>
    <row r="15" spans="1:8">
      <c r="A15" s="4" t="s">
        <v>49</v>
      </c>
      <c r="B15" s="4" t="s">
        <v>61</v>
      </c>
      <c r="C15" s="67">
        <v>1991</v>
      </c>
      <c r="D15" s="245">
        <v>130</v>
      </c>
      <c r="E15" s="69">
        <f t="shared" si="0"/>
        <v>6.5293822199899543E-2</v>
      </c>
    </row>
    <row r="16" spans="1:8">
      <c r="A16" s="4" t="s">
        <v>40</v>
      </c>
      <c r="B16" s="4" t="s">
        <v>62</v>
      </c>
      <c r="C16" s="67">
        <v>1637</v>
      </c>
      <c r="D16" s="245">
        <v>24</v>
      </c>
      <c r="E16" s="69">
        <f t="shared" si="0"/>
        <v>1.4660965180207697E-2</v>
      </c>
    </row>
    <row r="17" spans="1:5">
      <c r="A17" s="4" t="s">
        <v>49</v>
      </c>
      <c r="B17" s="4" t="s">
        <v>63</v>
      </c>
      <c r="C17" s="67">
        <v>32906</v>
      </c>
      <c r="D17" s="245">
        <v>926</v>
      </c>
      <c r="E17" s="69">
        <f t="shared" si="0"/>
        <v>2.8140764602200205E-2</v>
      </c>
    </row>
    <row r="18" spans="1:5">
      <c r="A18" s="4" t="s">
        <v>40</v>
      </c>
      <c r="B18" s="4" t="s">
        <v>64</v>
      </c>
      <c r="C18" s="67">
        <v>54005</v>
      </c>
      <c r="D18" s="245">
        <v>4252</v>
      </c>
      <c r="E18" s="69">
        <f t="shared" si="0"/>
        <v>7.8733450606425337E-2</v>
      </c>
    </row>
    <row r="19" spans="1:5">
      <c r="A19" s="4" t="s">
        <v>49</v>
      </c>
      <c r="B19" s="4" t="s">
        <v>65</v>
      </c>
      <c r="C19" s="67">
        <v>7171</v>
      </c>
      <c r="D19" s="245">
        <v>241</v>
      </c>
      <c r="E19" s="69">
        <f t="shared" si="0"/>
        <v>3.3607586110723751E-2</v>
      </c>
    </row>
    <row r="20" spans="1:5">
      <c r="A20" s="4" t="s">
        <v>47</v>
      </c>
      <c r="B20" s="4" t="s">
        <v>66</v>
      </c>
      <c r="C20" s="67">
        <v>21491</v>
      </c>
      <c r="D20" s="245">
        <v>1341</v>
      </c>
      <c r="E20" s="69">
        <f t="shared" si="0"/>
        <v>6.2398213205527894E-2</v>
      </c>
    </row>
    <row r="21" spans="1:5">
      <c r="A21" s="4" t="s">
        <v>43</v>
      </c>
      <c r="B21" s="4" t="s">
        <v>67</v>
      </c>
      <c r="C21" s="67">
        <v>4468</v>
      </c>
      <c r="D21" s="245">
        <v>35</v>
      </c>
      <c r="E21" s="69">
        <f t="shared" si="0"/>
        <v>7.83348254252462E-3</v>
      </c>
    </row>
    <row r="22" spans="1:5">
      <c r="A22" s="4" t="s">
        <v>40</v>
      </c>
      <c r="B22" s="4" t="s">
        <v>68</v>
      </c>
      <c r="C22" s="67">
        <v>2176</v>
      </c>
      <c r="D22" s="245">
        <v>114</v>
      </c>
      <c r="E22" s="69">
        <f t="shared" si="0"/>
        <v>5.2389705882352942E-2</v>
      </c>
    </row>
    <row r="23" spans="1:5">
      <c r="A23" s="4" t="s">
        <v>49</v>
      </c>
      <c r="B23" s="4" t="s">
        <v>69</v>
      </c>
      <c r="C23" s="67">
        <v>847</v>
      </c>
      <c r="D23" s="245">
        <v>5</v>
      </c>
      <c r="E23" s="69">
        <f t="shared" si="0"/>
        <v>5.9031877213695395E-3</v>
      </c>
    </row>
    <row r="24" spans="1:5">
      <c r="A24" s="4" t="s">
        <v>40</v>
      </c>
      <c r="B24" s="4" t="s">
        <v>70</v>
      </c>
      <c r="C24" s="67">
        <v>6358</v>
      </c>
      <c r="D24" s="245">
        <v>441</v>
      </c>
      <c r="E24" s="69">
        <f t="shared" si="0"/>
        <v>6.936143441333753E-2</v>
      </c>
    </row>
    <row r="25" spans="1:5">
      <c r="A25" s="4" t="s">
        <v>49</v>
      </c>
      <c r="B25" s="4" t="s">
        <v>71</v>
      </c>
      <c r="C25" s="67">
        <v>1145</v>
      </c>
      <c r="D25" s="245">
        <v>63</v>
      </c>
      <c r="E25" s="69">
        <f t="shared" si="0"/>
        <v>5.5021834061135373E-2</v>
      </c>
    </row>
    <row r="26" spans="1:5">
      <c r="A26" s="4" t="s">
        <v>43</v>
      </c>
      <c r="B26" s="4" t="s">
        <v>72</v>
      </c>
      <c r="C26" s="67">
        <v>4274</v>
      </c>
      <c r="D26" s="245">
        <v>161</v>
      </c>
      <c r="E26" s="69">
        <f t="shared" si="0"/>
        <v>3.7669630322882543E-2</v>
      </c>
    </row>
    <row r="27" spans="1:5">
      <c r="A27" s="4" t="s">
        <v>40</v>
      </c>
      <c r="B27" s="4" t="s">
        <v>73</v>
      </c>
      <c r="C27" s="67">
        <v>3432</v>
      </c>
      <c r="D27" s="245">
        <v>182</v>
      </c>
      <c r="E27" s="69">
        <f t="shared" si="0"/>
        <v>5.3030303030303032E-2</v>
      </c>
    </row>
    <row r="28" spans="1:5">
      <c r="A28" s="4" t="s">
        <v>47</v>
      </c>
      <c r="B28" s="4" t="s">
        <v>74</v>
      </c>
      <c r="C28" s="67">
        <v>1987</v>
      </c>
      <c r="D28" s="245">
        <v>44</v>
      </c>
      <c r="E28" s="69">
        <f t="shared" si="0"/>
        <v>2.214393558127831E-2</v>
      </c>
    </row>
    <row r="29" spans="1:5">
      <c r="A29" s="4" t="s">
        <v>49</v>
      </c>
      <c r="B29" s="4" t="s">
        <v>75</v>
      </c>
      <c r="C29" s="67">
        <v>5504</v>
      </c>
      <c r="D29" s="245">
        <v>48</v>
      </c>
      <c r="E29" s="69">
        <f t="shared" si="0"/>
        <v>8.7209302325581394E-3</v>
      </c>
    </row>
    <row r="30" spans="1:5">
      <c r="A30" s="4" t="s">
        <v>40</v>
      </c>
      <c r="B30" s="4" t="s">
        <v>76</v>
      </c>
      <c r="C30" s="67">
        <v>21755</v>
      </c>
      <c r="D30" s="245">
        <v>974</v>
      </c>
      <c r="E30" s="69">
        <f t="shared" si="0"/>
        <v>4.4771316938634793E-2</v>
      </c>
    </row>
    <row r="31" spans="1:5">
      <c r="A31" s="4" t="s">
        <v>40</v>
      </c>
      <c r="B31" s="4" t="s">
        <v>77</v>
      </c>
      <c r="C31" s="67">
        <v>3852</v>
      </c>
      <c r="D31" s="245">
        <v>7</v>
      </c>
      <c r="E31" s="69">
        <f t="shared" si="0"/>
        <v>1.8172377985462098E-3</v>
      </c>
    </row>
    <row r="32" spans="1:5">
      <c r="A32" s="4" t="s">
        <v>40</v>
      </c>
      <c r="B32" s="4" t="s">
        <v>78</v>
      </c>
      <c r="C32" s="67">
        <v>2121</v>
      </c>
      <c r="D32" s="245">
        <v>23</v>
      </c>
      <c r="E32" s="69">
        <f t="shared" si="0"/>
        <v>1.0843941537010843E-2</v>
      </c>
    </row>
    <row r="33" spans="1:5">
      <c r="A33" s="4" t="s">
        <v>49</v>
      </c>
      <c r="B33" s="4" t="s">
        <v>79</v>
      </c>
      <c r="C33" s="67">
        <v>1400</v>
      </c>
      <c r="D33" s="245">
        <v>58</v>
      </c>
      <c r="E33" s="69">
        <f t="shared" si="0"/>
        <v>4.1428571428571426E-2</v>
      </c>
    </row>
    <row r="34" spans="1:5">
      <c r="A34" s="4" t="s">
        <v>49</v>
      </c>
      <c r="B34" s="4" t="s">
        <v>80</v>
      </c>
      <c r="C34" s="67">
        <v>2560</v>
      </c>
      <c r="D34" s="245">
        <v>213</v>
      </c>
      <c r="E34" s="69">
        <f t="shared" si="0"/>
        <v>8.3203125000000003E-2</v>
      </c>
    </row>
    <row r="35" spans="1:5">
      <c r="A35" s="4" t="s">
        <v>49</v>
      </c>
      <c r="B35" s="4" t="s">
        <v>81</v>
      </c>
      <c r="C35" s="67">
        <v>2006</v>
      </c>
      <c r="D35" s="245">
        <v>6</v>
      </c>
      <c r="E35" s="69">
        <f t="shared" si="0"/>
        <v>2.9910269192422734E-3</v>
      </c>
    </row>
    <row r="36" spans="1:5">
      <c r="A36" s="4" t="s">
        <v>40</v>
      </c>
      <c r="B36" s="4" t="s">
        <v>82</v>
      </c>
      <c r="C36" s="67">
        <v>3214</v>
      </c>
      <c r="D36" s="245">
        <v>56</v>
      </c>
      <c r="E36" s="69">
        <f t="shared" si="0"/>
        <v>1.7423771001866834E-2</v>
      </c>
    </row>
    <row r="37" spans="1:5">
      <c r="A37" s="4" t="s">
        <v>49</v>
      </c>
      <c r="B37" s="4" t="s">
        <v>83</v>
      </c>
      <c r="C37" s="67">
        <v>6549</v>
      </c>
      <c r="D37" s="245">
        <v>74</v>
      </c>
      <c r="E37" s="69">
        <f t="shared" si="0"/>
        <v>1.1299435028248588E-2</v>
      </c>
    </row>
    <row r="38" spans="1:5">
      <c r="A38" s="4" t="s">
        <v>40</v>
      </c>
      <c r="B38" s="4" t="s">
        <v>84</v>
      </c>
      <c r="C38" s="67">
        <v>2389</v>
      </c>
      <c r="D38" s="245">
        <v>30</v>
      </c>
      <c r="E38" s="69">
        <f t="shared" si="0"/>
        <v>1.2557555462536627E-2</v>
      </c>
    </row>
    <row r="39" spans="1:5">
      <c r="A39" s="4" t="s">
        <v>49</v>
      </c>
      <c r="B39" s="4" t="s">
        <v>85</v>
      </c>
      <c r="C39" s="67">
        <v>4417</v>
      </c>
      <c r="D39" s="245">
        <v>0</v>
      </c>
      <c r="E39" s="69">
        <f t="shared" si="0"/>
        <v>0</v>
      </c>
    </row>
    <row r="40" spans="1:5">
      <c r="A40" s="4" t="s">
        <v>43</v>
      </c>
      <c r="B40" s="4" t="s">
        <v>86</v>
      </c>
      <c r="C40" s="67">
        <v>3734</v>
      </c>
      <c r="D40" s="245">
        <v>121</v>
      </c>
      <c r="E40" s="69">
        <f t="shared" si="0"/>
        <v>3.2404927691483662E-2</v>
      </c>
    </row>
    <row r="41" spans="1:5">
      <c r="A41" s="4" t="s">
        <v>49</v>
      </c>
      <c r="B41" s="4" t="s">
        <v>87</v>
      </c>
      <c r="C41" s="67">
        <v>2356</v>
      </c>
      <c r="D41" s="245">
        <v>293</v>
      </c>
      <c r="E41" s="69">
        <f t="shared" si="0"/>
        <v>0.12436332767402376</v>
      </c>
    </row>
    <row r="42" spans="1:5">
      <c r="A42" s="4" t="s">
        <v>40</v>
      </c>
      <c r="B42" s="4" t="s">
        <v>88</v>
      </c>
      <c r="C42" s="67">
        <v>3012</v>
      </c>
      <c r="D42" s="245">
        <v>86</v>
      </c>
      <c r="E42" s="69">
        <f t="shared" si="0"/>
        <v>2.8552456839309428E-2</v>
      </c>
    </row>
    <row r="43" spans="1:5">
      <c r="A43" s="4" t="s">
        <v>40</v>
      </c>
      <c r="B43" s="4" t="s">
        <v>89</v>
      </c>
      <c r="C43" s="67">
        <v>2471</v>
      </c>
      <c r="D43" s="245">
        <v>11</v>
      </c>
      <c r="E43" s="69">
        <f t="shared" si="0"/>
        <v>4.4516390125455283E-3</v>
      </c>
    </row>
    <row r="44" spans="1:5">
      <c r="A44" s="4" t="s">
        <v>47</v>
      </c>
      <c r="B44" s="4" t="s">
        <v>90</v>
      </c>
      <c r="C44" s="67">
        <v>21740</v>
      </c>
      <c r="D44" s="245">
        <v>424</v>
      </c>
      <c r="E44" s="69">
        <f t="shared" si="0"/>
        <v>1.9503219871205152E-2</v>
      </c>
    </row>
    <row r="45" spans="1:5">
      <c r="A45" s="4" t="s">
        <v>47</v>
      </c>
      <c r="B45" s="4" t="s">
        <v>91</v>
      </c>
      <c r="C45" s="67">
        <v>2524</v>
      </c>
      <c r="D45" s="245">
        <v>0</v>
      </c>
      <c r="E45" s="69">
        <f t="shared" si="0"/>
        <v>0</v>
      </c>
    </row>
    <row r="46" spans="1:5">
      <c r="A46" s="4" t="s">
        <v>49</v>
      </c>
      <c r="B46" s="4" t="s">
        <v>92</v>
      </c>
      <c r="C46" s="67">
        <v>7611</v>
      </c>
      <c r="D46" s="245">
        <v>214</v>
      </c>
      <c r="E46" s="69">
        <f t="shared" si="0"/>
        <v>2.8117198791223229E-2</v>
      </c>
    </row>
    <row r="47" spans="1:5">
      <c r="A47" s="4" t="s">
        <v>40</v>
      </c>
      <c r="B47" s="4" t="s">
        <v>93</v>
      </c>
      <c r="C47" s="67">
        <v>2879</v>
      </c>
      <c r="D47" s="245">
        <v>112</v>
      </c>
      <c r="E47" s="69">
        <f t="shared" si="0"/>
        <v>3.8902396665508855E-2</v>
      </c>
    </row>
    <row r="48" spans="1:5">
      <c r="A48" s="4" t="s">
        <v>47</v>
      </c>
      <c r="B48" s="4" t="s">
        <v>94</v>
      </c>
      <c r="C48" s="67">
        <v>2476</v>
      </c>
      <c r="D48" s="245">
        <v>55</v>
      </c>
      <c r="E48" s="69">
        <f t="shared" si="0"/>
        <v>2.2213247172859451E-2</v>
      </c>
    </row>
    <row r="49" spans="1:5">
      <c r="A49" s="4" t="s">
        <v>49</v>
      </c>
      <c r="B49" s="4" t="s">
        <v>95</v>
      </c>
      <c r="C49" s="67">
        <v>5077</v>
      </c>
      <c r="D49" s="245">
        <v>77</v>
      </c>
      <c r="E49" s="69">
        <f t="shared" si="0"/>
        <v>1.5166436872168603E-2</v>
      </c>
    </row>
    <row r="50" spans="1:5">
      <c r="A50" s="4" t="s">
        <v>43</v>
      </c>
      <c r="B50" s="4" t="s">
        <v>96</v>
      </c>
      <c r="C50" s="67">
        <v>3304</v>
      </c>
      <c r="D50" s="245">
        <v>216</v>
      </c>
      <c r="E50" s="69">
        <f t="shared" si="0"/>
        <v>6.5375302663438259E-2</v>
      </c>
    </row>
    <row r="51" spans="1:5">
      <c r="A51" s="4" t="s">
        <v>43</v>
      </c>
      <c r="B51" s="4" t="s">
        <v>97</v>
      </c>
      <c r="C51" s="67">
        <v>1090</v>
      </c>
      <c r="D51" s="245">
        <v>0</v>
      </c>
      <c r="E51" s="69">
        <f t="shared" si="0"/>
        <v>0</v>
      </c>
    </row>
    <row r="52" spans="1:5">
      <c r="A52" s="4" t="s">
        <v>49</v>
      </c>
      <c r="B52" s="4" t="s">
        <v>98</v>
      </c>
      <c r="C52" s="67">
        <v>3309</v>
      </c>
      <c r="D52" s="245">
        <v>31</v>
      </c>
      <c r="E52" s="69">
        <f t="shared" si="0"/>
        <v>9.3683892414626775E-3</v>
      </c>
    </row>
    <row r="53" spans="1:5">
      <c r="A53" s="4" t="s">
        <v>49</v>
      </c>
      <c r="B53" s="4" t="s">
        <v>99</v>
      </c>
      <c r="C53" s="67">
        <v>2780</v>
      </c>
      <c r="D53" s="245">
        <v>31</v>
      </c>
      <c r="E53" s="69">
        <f t="shared" si="0"/>
        <v>1.1151079136690648E-2</v>
      </c>
    </row>
    <row r="54" spans="1:5">
      <c r="A54" s="4" t="s">
        <v>43</v>
      </c>
      <c r="B54" s="4" t="s">
        <v>100</v>
      </c>
      <c r="C54" s="67">
        <v>8352</v>
      </c>
      <c r="D54" s="245">
        <v>156</v>
      </c>
      <c r="E54" s="69">
        <f t="shared" si="0"/>
        <v>1.8678160919540231E-2</v>
      </c>
    </row>
    <row r="55" spans="1:5">
      <c r="A55" s="4" t="s">
        <v>47</v>
      </c>
      <c r="B55" s="4" t="s">
        <v>101</v>
      </c>
      <c r="C55" s="67">
        <v>3687</v>
      </c>
      <c r="D55" s="245">
        <v>19</v>
      </c>
      <c r="E55" s="69">
        <f t="shared" si="0"/>
        <v>5.1532411174396529E-3</v>
      </c>
    </row>
    <row r="56" spans="1:5">
      <c r="A56" s="4" t="s">
        <v>43</v>
      </c>
      <c r="B56" s="4" t="s">
        <v>102</v>
      </c>
      <c r="C56" s="67">
        <v>3253</v>
      </c>
      <c r="D56" s="245">
        <v>82</v>
      </c>
      <c r="E56" s="69">
        <f t="shared" si="0"/>
        <v>2.5207500768521365E-2</v>
      </c>
    </row>
    <row r="57" spans="1:5">
      <c r="A57" s="4" t="s">
        <v>43</v>
      </c>
      <c r="B57" s="4" t="s">
        <v>103</v>
      </c>
      <c r="C57" s="67">
        <v>3762</v>
      </c>
      <c r="D57" s="245">
        <v>149</v>
      </c>
      <c r="E57" s="69">
        <f t="shared" si="0"/>
        <v>3.9606592238171187E-2</v>
      </c>
    </row>
    <row r="58" spans="1:5">
      <c r="A58" s="4" t="s">
        <v>49</v>
      </c>
      <c r="B58" s="4" t="s">
        <v>104</v>
      </c>
      <c r="C58" s="67">
        <v>3886</v>
      </c>
      <c r="D58" s="245">
        <v>77</v>
      </c>
      <c r="E58" s="69">
        <f t="shared" si="0"/>
        <v>1.9814719505918683E-2</v>
      </c>
    </row>
    <row r="59" spans="1:5">
      <c r="A59" s="4" t="s">
        <v>43</v>
      </c>
      <c r="B59" s="4" t="s">
        <v>105</v>
      </c>
      <c r="C59" s="67">
        <v>1330</v>
      </c>
      <c r="D59" s="245">
        <v>14</v>
      </c>
      <c r="E59" s="69">
        <f t="shared" si="0"/>
        <v>1.0526315789473684E-2</v>
      </c>
    </row>
    <row r="60" spans="1:5">
      <c r="A60" s="4" t="s">
        <v>49</v>
      </c>
      <c r="B60" s="4" t="s">
        <v>106</v>
      </c>
      <c r="C60" s="67">
        <v>2214</v>
      </c>
      <c r="D60" s="245">
        <v>27</v>
      </c>
      <c r="E60" s="69">
        <f t="shared" si="0"/>
        <v>1.2195121951219513E-2</v>
      </c>
    </row>
    <row r="61" spans="1:5">
      <c r="A61" s="4" t="s">
        <v>47</v>
      </c>
      <c r="B61" s="4" t="s">
        <v>107</v>
      </c>
      <c r="C61" s="67">
        <v>3071</v>
      </c>
      <c r="D61" s="245">
        <v>45</v>
      </c>
      <c r="E61" s="69">
        <f t="shared" si="0"/>
        <v>1.4653207424291761E-2</v>
      </c>
    </row>
    <row r="62" spans="1:5">
      <c r="A62" s="4" t="s">
        <v>49</v>
      </c>
      <c r="B62" s="4" t="s">
        <v>108</v>
      </c>
      <c r="C62" s="67">
        <v>2232</v>
      </c>
      <c r="D62" s="245">
        <v>26</v>
      </c>
      <c r="E62" s="69">
        <f t="shared" si="0"/>
        <v>1.1648745519713262E-2</v>
      </c>
    </row>
    <row r="63" spans="1:5">
      <c r="A63" s="4" t="s">
        <v>40</v>
      </c>
      <c r="B63" s="4" t="s">
        <v>109</v>
      </c>
      <c r="C63" s="67">
        <v>2634</v>
      </c>
      <c r="D63" s="245">
        <v>1</v>
      </c>
      <c r="E63" s="69">
        <f t="shared" si="0"/>
        <v>3.7965072133637056E-4</v>
      </c>
    </row>
    <row r="64" spans="1:5">
      <c r="A64" s="4" t="s">
        <v>40</v>
      </c>
      <c r="B64" s="4" t="s">
        <v>110</v>
      </c>
      <c r="C64" s="67">
        <v>5552</v>
      </c>
      <c r="D64" s="245">
        <v>112</v>
      </c>
      <c r="E64" s="69">
        <f t="shared" si="0"/>
        <v>2.0172910662824207E-2</v>
      </c>
    </row>
    <row r="65" spans="1:5">
      <c r="A65" s="4" t="s">
        <v>40</v>
      </c>
      <c r="B65" s="4" t="s">
        <v>111</v>
      </c>
      <c r="C65" s="67">
        <v>4767</v>
      </c>
      <c r="D65" s="245">
        <v>126</v>
      </c>
      <c r="E65" s="69">
        <f t="shared" si="0"/>
        <v>2.643171806167401E-2</v>
      </c>
    </row>
    <row r="66" spans="1:5">
      <c r="A66" s="4" t="s">
        <v>47</v>
      </c>
      <c r="B66" s="4" t="s">
        <v>112</v>
      </c>
      <c r="C66" s="67">
        <v>1520</v>
      </c>
      <c r="D66" s="245">
        <v>19</v>
      </c>
      <c r="E66" s="69">
        <f t="shared" si="0"/>
        <v>1.2500000000000001E-2</v>
      </c>
    </row>
    <row r="67" spans="1:5">
      <c r="A67" s="4" t="s">
        <v>47</v>
      </c>
      <c r="B67" s="4" t="s">
        <v>113</v>
      </c>
      <c r="C67" s="67">
        <v>5456</v>
      </c>
      <c r="D67" s="245">
        <v>14</v>
      </c>
      <c r="E67" s="69">
        <f t="shared" ref="E67:E79" si="1">(D67/C67)</f>
        <v>2.565982404692082E-3</v>
      </c>
    </row>
    <row r="68" spans="1:5">
      <c r="A68" s="4" t="s">
        <v>49</v>
      </c>
      <c r="B68" s="4" t="s">
        <v>114</v>
      </c>
      <c r="C68" s="67">
        <v>2456</v>
      </c>
      <c r="D68" s="245">
        <v>59</v>
      </c>
      <c r="E68" s="69">
        <f t="shared" si="1"/>
        <v>2.4022801302931596E-2</v>
      </c>
    </row>
    <row r="69" spans="1:5">
      <c r="A69" s="4" t="s">
        <v>43</v>
      </c>
      <c r="B69" s="4" t="s">
        <v>115</v>
      </c>
      <c r="C69" s="67">
        <v>17649</v>
      </c>
      <c r="D69" s="245">
        <v>1031</v>
      </c>
      <c r="E69" s="69">
        <f t="shared" si="1"/>
        <v>5.8416907473511248E-2</v>
      </c>
    </row>
    <row r="70" spans="1:5">
      <c r="A70" s="4" t="s">
        <v>47</v>
      </c>
      <c r="B70" s="4" t="s">
        <v>116</v>
      </c>
      <c r="C70" s="67">
        <v>2370</v>
      </c>
      <c r="D70" s="245">
        <v>47</v>
      </c>
      <c r="E70" s="69">
        <f t="shared" si="1"/>
        <v>1.9831223628691982E-2</v>
      </c>
    </row>
    <row r="71" spans="1:5">
      <c r="A71" s="4" t="s">
        <v>40</v>
      </c>
      <c r="B71" s="4" t="s">
        <v>117</v>
      </c>
      <c r="C71" s="67">
        <v>66481</v>
      </c>
      <c r="D71" s="245">
        <v>6060</v>
      </c>
      <c r="E71" s="69">
        <f t="shared" si="1"/>
        <v>9.1153863509875005E-2</v>
      </c>
    </row>
    <row r="72" spans="1:5">
      <c r="A72" s="4" t="s">
        <v>47</v>
      </c>
      <c r="B72" s="4" t="s">
        <v>118</v>
      </c>
      <c r="C72" s="67">
        <v>3097</v>
      </c>
      <c r="D72" s="245">
        <v>81</v>
      </c>
      <c r="E72" s="69">
        <f t="shared" si="1"/>
        <v>2.6154342912495965E-2</v>
      </c>
    </row>
    <row r="73" spans="1:5">
      <c r="A73" s="4" t="s">
        <v>49</v>
      </c>
      <c r="B73" s="4" t="s">
        <v>119</v>
      </c>
      <c r="C73" s="67">
        <v>3365</v>
      </c>
      <c r="D73" s="245">
        <v>91</v>
      </c>
      <c r="E73" s="69">
        <f t="shared" si="1"/>
        <v>2.7043090638930165E-2</v>
      </c>
    </row>
    <row r="74" spans="1:5">
      <c r="A74" s="4" t="s">
        <v>40</v>
      </c>
      <c r="B74" s="4" t="s">
        <v>120</v>
      </c>
      <c r="C74" s="67">
        <v>3766</v>
      </c>
      <c r="D74" s="245">
        <v>145</v>
      </c>
      <c r="E74" s="69">
        <f t="shared" si="1"/>
        <v>3.8502389803505045E-2</v>
      </c>
    </row>
    <row r="75" spans="1:5">
      <c r="A75" s="4" t="s">
        <v>40</v>
      </c>
      <c r="B75" s="4" t="s">
        <v>121</v>
      </c>
      <c r="C75" s="67">
        <v>9758</v>
      </c>
      <c r="D75" s="245">
        <v>614</v>
      </c>
      <c r="E75" s="69">
        <f t="shared" si="1"/>
        <v>6.2922730067636809E-2</v>
      </c>
    </row>
    <row r="76" spans="1:5">
      <c r="A76" s="4" t="s">
        <v>43</v>
      </c>
      <c r="B76" s="4" t="s">
        <v>122</v>
      </c>
      <c r="C76" s="67">
        <v>1510</v>
      </c>
      <c r="D76" s="245">
        <v>57</v>
      </c>
      <c r="E76" s="69">
        <f t="shared" si="1"/>
        <v>3.7748344370860928E-2</v>
      </c>
    </row>
    <row r="77" spans="1:5">
      <c r="A77" s="4" t="s">
        <v>47</v>
      </c>
      <c r="B77" s="4" t="s">
        <v>123</v>
      </c>
      <c r="C77" s="67">
        <v>2160</v>
      </c>
      <c r="D77" s="245">
        <v>44</v>
      </c>
      <c r="E77" s="69">
        <f t="shared" si="1"/>
        <v>2.0370370370370372E-2</v>
      </c>
    </row>
    <row r="78" spans="1:5">
      <c r="A78" s="4" t="s">
        <v>40</v>
      </c>
      <c r="B78" s="4" t="s">
        <v>124</v>
      </c>
      <c r="C78" s="67">
        <v>81049</v>
      </c>
      <c r="D78" s="245">
        <v>4575</v>
      </c>
      <c r="E78" s="69">
        <f t="shared" si="1"/>
        <v>5.6447334328616025E-2</v>
      </c>
    </row>
    <row r="79" spans="1:5">
      <c r="A79" s="4" t="s">
        <v>40</v>
      </c>
      <c r="B79" s="4" t="s">
        <v>125</v>
      </c>
      <c r="C79" s="67">
        <v>64805</v>
      </c>
      <c r="D79" s="245">
        <v>3776</v>
      </c>
      <c r="E79" s="69">
        <f t="shared" si="1"/>
        <v>5.8267109019365791E-2</v>
      </c>
    </row>
    <row r="80" spans="1:5">
      <c r="C80" s="70"/>
    </row>
    <row r="81" spans="1:22">
      <c r="B81" s="6" t="s">
        <v>126</v>
      </c>
      <c r="C81" s="71">
        <f>SUMIF($A$2:$A$79,"Norte",C$2:C$79)</f>
        <v>64626</v>
      </c>
      <c r="D81" s="72">
        <f>SUMIF($A$2:$A$79,"Norte",D$2:D$79)</f>
        <v>2274</v>
      </c>
      <c r="E81" s="73">
        <f>D81/C81</f>
        <v>3.5187076408875688E-2</v>
      </c>
    </row>
    <row r="82" spans="1:22">
      <c r="B82" s="6" t="s">
        <v>127</v>
      </c>
      <c r="C82" s="71">
        <f>SUMIF($A$2:$A$79,"Central",C$2:C$79)</f>
        <v>80477</v>
      </c>
      <c r="D82" s="72">
        <f>SUMIF($A$2:$A$79,"Central",D$2:D$79)</f>
        <v>2237</v>
      </c>
      <c r="E82" s="73">
        <f t="shared" ref="E82:E85" si="2">D82/C82</f>
        <v>2.7796761807721462E-2</v>
      </c>
      <c r="G82" t="s">
        <v>0</v>
      </c>
    </row>
    <row r="83" spans="1:22">
      <c r="B83" s="6" t="s">
        <v>128</v>
      </c>
      <c r="C83" s="71">
        <f>SUMIF($A$2:$A$79,"Metropolitana",C$2:C$79)</f>
        <v>367065</v>
      </c>
      <c r="D83" s="72">
        <f>SUMIF($A$2:$A$79,"Metropolitana",D$2:D$79)</f>
        <v>22537</v>
      </c>
      <c r="E83" s="73">
        <f t="shared" si="2"/>
        <v>6.1397845068312154E-2</v>
      </c>
    </row>
    <row r="84" spans="1:22">
      <c r="B84" s="6" t="s">
        <v>129</v>
      </c>
      <c r="C84" s="71">
        <f>SUMIF($A$2:$A$79,"sul",C$2:C$79)</f>
        <v>119230</v>
      </c>
      <c r="D84" s="72">
        <f>SUMIF($A$2:$A$79,"sul",D$2:D$79)</f>
        <v>3537</v>
      </c>
      <c r="E84" s="73">
        <f t="shared" si="2"/>
        <v>2.9665352679694709E-2</v>
      </c>
    </row>
    <row r="85" spans="1:22">
      <c r="B85" s="2" t="s">
        <v>130</v>
      </c>
      <c r="C85" s="74">
        <f>SUM(C2:C79)</f>
        <v>631398</v>
      </c>
      <c r="D85" s="75">
        <f>SUM(D2:D79)</f>
        <v>30585</v>
      </c>
      <c r="E85" s="76">
        <f t="shared" si="2"/>
        <v>4.8440128096699703E-2</v>
      </c>
    </row>
    <row r="86" spans="1:22">
      <c r="B86" s="350" t="s">
        <v>131</v>
      </c>
      <c r="C86" s="376"/>
      <c r="D86" s="351"/>
      <c r="E86" s="77">
        <f>COUNTIF(E2:E79,"&gt;=0,90")/78</f>
        <v>0</v>
      </c>
      <c r="I86" t="s">
        <v>0</v>
      </c>
    </row>
    <row r="87" spans="1:22">
      <c r="B87" s="78"/>
      <c r="C87" s="78"/>
      <c r="D87" s="78"/>
      <c r="E87" s="79"/>
    </row>
    <row r="88" spans="1:22">
      <c r="B88" s="78"/>
      <c r="C88" s="78"/>
      <c r="D88" s="78"/>
      <c r="E88" s="79"/>
    </row>
    <row r="89" spans="1:22">
      <c r="B89" s="78"/>
      <c r="C89" s="78"/>
      <c r="D89" s="78"/>
      <c r="E89" s="79"/>
    </row>
    <row r="91" spans="1:22">
      <c r="A91" s="164" t="s">
        <v>224</v>
      </c>
      <c r="B91" s="258"/>
      <c r="C91" s="258"/>
      <c r="D91" s="258"/>
      <c r="E91" s="259"/>
      <c r="F91" s="259"/>
      <c r="G91" s="259"/>
      <c r="H91" s="259"/>
      <c r="I91" s="259"/>
      <c r="J91" s="259"/>
      <c r="K91" s="259"/>
      <c r="L91" s="259"/>
      <c r="M91" s="166"/>
      <c r="N91" s="166"/>
      <c r="O91" s="166"/>
      <c r="P91" s="166"/>
      <c r="Q91" s="166"/>
      <c r="R91" s="166"/>
      <c r="S91" s="166"/>
      <c r="T91" s="166"/>
      <c r="U91" s="166"/>
      <c r="V91" s="260"/>
    </row>
    <row r="92" spans="1:22">
      <c r="A92" s="248" t="s">
        <v>225</v>
      </c>
      <c r="B92" s="261"/>
      <c r="C92" s="261"/>
      <c r="D92" s="261"/>
      <c r="E92" s="262"/>
      <c r="F92" s="262"/>
      <c r="G92" s="262"/>
      <c r="H92" s="262"/>
      <c r="I92" s="262"/>
      <c r="J92" s="262"/>
      <c r="K92" s="262"/>
      <c r="L92" s="262"/>
      <c r="M92" s="173"/>
      <c r="N92" s="173"/>
      <c r="O92" s="173"/>
      <c r="P92" s="173"/>
      <c r="Q92" s="173"/>
      <c r="R92" s="173"/>
      <c r="S92" s="173"/>
      <c r="T92" s="173"/>
      <c r="U92" s="173"/>
      <c r="V92" s="263"/>
    </row>
    <row r="93" spans="1:22">
      <c r="A93" s="264" t="s">
        <v>228</v>
      </c>
      <c r="B93" s="261"/>
      <c r="C93" s="261"/>
      <c r="D93" s="261"/>
      <c r="E93" s="262"/>
      <c r="F93" s="262"/>
      <c r="G93" s="262"/>
      <c r="H93" s="262"/>
      <c r="I93" s="262"/>
      <c r="J93" s="262"/>
      <c r="K93" s="262"/>
      <c r="L93" s="262"/>
      <c r="M93" s="173"/>
      <c r="N93" s="173"/>
      <c r="O93" s="173"/>
      <c r="P93" s="173"/>
      <c r="Q93" s="173"/>
      <c r="R93" s="173"/>
      <c r="S93" s="173"/>
      <c r="T93" s="173"/>
      <c r="U93" s="173"/>
      <c r="V93" s="263"/>
    </row>
    <row r="94" spans="1:22">
      <c r="A94" s="264" t="s">
        <v>184</v>
      </c>
      <c r="B94" s="261"/>
      <c r="C94" s="261"/>
      <c r="D94" s="261"/>
      <c r="E94" s="262"/>
      <c r="F94" s="262"/>
      <c r="G94" s="262"/>
      <c r="H94" s="262"/>
      <c r="I94" s="262"/>
      <c r="J94" s="262"/>
      <c r="K94" s="262"/>
      <c r="L94" s="262"/>
      <c r="M94" s="173"/>
      <c r="N94" s="173"/>
      <c r="O94" s="173"/>
      <c r="P94" s="173"/>
      <c r="Q94" s="173"/>
      <c r="R94" s="173"/>
      <c r="S94" s="173"/>
      <c r="T94" s="173"/>
      <c r="U94" s="173"/>
      <c r="V94" s="263"/>
    </row>
    <row r="95" spans="1:22" s="14" customFormat="1">
      <c r="A95" s="265" t="s">
        <v>220</v>
      </c>
      <c r="B95" s="266"/>
      <c r="C95" s="266"/>
      <c r="D95" s="267"/>
      <c r="E95" s="267"/>
      <c r="F95" s="173"/>
      <c r="G95" s="173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251"/>
    </row>
    <row r="96" spans="1:22">
      <c r="A96" s="274" t="s">
        <v>133</v>
      </c>
      <c r="B96" s="266"/>
      <c r="C96" s="252"/>
      <c r="D96" s="253"/>
      <c r="E96" s="262"/>
      <c r="F96" s="262"/>
      <c r="G96" s="262"/>
      <c r="H96" s="262"/>
      <c r="I96" s="262"/>
      <c r="J96" s="262"/>
      <c r="K96" s="262"/>
      <c r="L96" s="262"/>
      <c r="M96" s="173"/>
      <c r="N96" s="173"/>
      <c r="O96" s="173"/>
      <c r="P96" s="173"/>
      <c r="Q96" s="173"/>
      <c r="R96" s="173"/>
      <c r="S96" s="173"/>
      <c r="T96" s="173"/>
      <c r="U96" s="173"/>
      <c r="V96" s="263"/>
    </row>
    <row r="97" spans="1:38">
      <c r="A97" s="182" t="s">
        <v>134</v>
      </c>
      <c r="B97" s="254"/>
      <c r="C97" s="271"/>
      <c r="D97" s="184"/>
      <c r="E97" s="272"/>
      <c r="F97" s="272"/>
      <c r="G97" s="272"/>
      <c r="H97" s="272"/>
      <c r="I97" s="272"/>
      <c r="J97" s="272"/>
      <c r="K97" s="272"/>
      <c r="L97" s="272"/>
      <c r="M97" s="185"/>
      <c r="N97" s="185"/>
      <c r="O97" s="185"/>
      <c r="P97" s="185"/>
      <c r="Q97" s="185"/>
      <c r="R97" s="185"/>
      <c r="S97" s="185"/>
      <c r="T97" s="185"/>
      <c r="U97" s="185"/>
      <c r="V97" s="273"/>
    </row>
    <row r="98" spans="1:38">
      <c r="A98" s="82"/>
      <c r="B98" s="81"/>
      <c r="C98" s="83"/>
      <c r="D98" s="84"/>
      <c r="E98" s="80"/>
      <c r="F98" s="80"/>
      <c r="G98" s="80"/>
      <c r="H98" s="80"/>
      <c r="I98" s="80"/>
      <c r="J98" s="80"/>
      <c r="K98" s="80"/>
      <c r="L98" s="80"/>
    </row>
    <row r="99" spans="1:38">
      <c r="A99" s="82"/>
      <c r="B99" s="81"/>
      <c r="C99" s="83"/>
      <c r="D99" s="84"/>
      <c r="E99" s="80"/>
      <c r="F99" s="80"/>
      <c r="G99" s="80"/>
      <c r="H99" s="80"/>
      <c r="I99" s="80"/>
      <c r="J99" s="80"/>
      <c r="K99" s="80"/>
      <c r="L99" s="80"/>
    </row>
    <row r="100" spans="1:38" s="85" customForma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9EFA0E2E-4423-4194-BE85-A51AF61C76D7}" showGridLines="0">
      <selection activeCell="H6" sqref="H6"/>
      <pageMargins left="0" right="0" top="0" bottom="0" header="0" footer="0"/>
      <pageSetup paperSize="9" orientation="portrait"/>
    </customSheetView>
  </customSheetViews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8"/>
  <sheetViews>
    <sheetView showGridLines="0" workbookViewId="0">
      <selection activeCell="A110" sqref="A110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2" max="12" width="20.42578125" customWidth="1"/>
  </cols>
  <sheetData>
    <row r="1" spans="1:10" ht="45" customHeight="1">
      <c r="A1" s="65" t="s">
        <v>5</v>
      </c>
      <c r="B1" s="65" t="s">
        <v>6</v>
      </c>
      <c r="C1" s="66" t="s">
        <v>181</v>
      </c>
      <c r="D1" s="66" t="s">
        <v>182</v>
      </c>
      <c r="E1" s="66" t="s">
        <v>183</v>
      </c>
    </row>
    <row r="2" spans="1:10">
      <c r="A2" s="4" t="s">
        <v>40</v>
      </c>
      <c r="B2" s="4" t="s">
        <v>41</v>
      </c>
      <c r="C2" s="67">
        <v>5905</v>
      </c>
      <c r="D2" s="245">
        <v>34</v>
      </c>
      <c r="E2" s="69">
        <f>(D2/C2)</f>
        <v>5.7578323454699409E-3</v>
      </c>
    </row>
    <row r="3" spans="1:10">
      <c r="A3" s="4" t="s">
        <v>43</v>
      </c>
      <c r="B3" s="4" t="s">
        <v>44</v>
      </c>
      <c r="C3" s="67">
        <v>2357</v>
      </c>
      <c r="D3" s="245">
        <v>8</v>
      </c>
      <c r="E3" s="69">
        <f t="shared" ref="E3:E66" si="0">(D3/C3)</f>
        <v>3.3941450997030122E-3</v>
      </c>
    </row>
    <row r="4" spans="1:10">
      <c r="A4" s="4" t="s">
        <v>47</v>
      </c>
      <c r="B4" s="4" t="s">
        <v>48</v>
      </c>
      <c r="C4" s="67">
        <v>1775</v>
      </c>
      <c r="D4" s="245">
        <v>22</v>
      </c>
      <c r="E4" s="69">
        <f t="shared" si="0"/>
        <v>1.2394366197183098E-2</v>
      </c>
    </row>
    <row r="5" spans="1:10">
      <c r="A5" s="4" t="s">
        <v>49</v>
      </c>
      <c r="B5" s="4" t="s">
        <v>50</v>
      </c>
      <c r="C5" s="67">
        <v>5949</v>
      </c>
      <c r="D5" s="245">
        <v>176</v>
      </c>
      <c r="E5" s="69">
        <f t="shared" si="0"/>
        <v>2.958480416876786E-2</v>
      </c>
    </row>
    <row r="6" spans="1:10">
      <c r="A6" s="4" t="s">
        <v>49</v>
      </c>
      <c r="B6" s="4" t="s">
        <v>51</v>
      </c>
      <c r="C6" s="67">
        <v>3040</v>
      </c>
      <c r="D6" s="245">
        <v>102</v>
      </c>
      <c r="E6" s="69">
        <f t="shared" si="0"/>
        <v>3.3552631578947369E-2</v>
      </c>
    </row>
    <row r="7" spans="1:10">
      <c r="A7" s="4" t="s">
        <v>47</v>
      </c>
      <c r="B7" s="4" t="s">
        <v>52</v>
      </c>
      <c r="C7" s="67">
        <v>1417</v>
      </c>
      <c r="D7" s="245">
        <v>4</v>
      </c>
      <c r="E7" s="69">
        <f t="shared" si="0"/>
        <v>2.8228652081863093E-3</v>
      </c>
      <c r="J7" t="s">
        <v>0</v>
      </c>
    </row>
    <row r="8" spans="1:10">
      <c r="A8" s="4" t="s">
        <v>49</v>
      </c>
      <c r="B8" s="4" t="s">
        <v>53</v>
      </c>
      <c r="C8" s="67">
        <v>5080</v>
      </c>
      <c r="D8" s="245">
        <v>501</v>
      </c>
      <c r="E8" s="69">
        <f t="shared" si="0"/>
        <v>9.8622047244094485E-2</v>
      </c>
    </row>
    <row r="9" spans="1:10">
      <c r="A9" s="4" t="s">
        <v>49</v>
      </c>
      <c r="B9" s="4" t="s">
        <v>54</v>
      </c>
      <c r="C9" s="67">
        <v>1536</v>
      </c>
      <c r="D9" s="245">
        <v>4</v>
      </c>
      <c r="E9" s="69">
        <f t="shared" si="0"/>
        <v>2.6041666666666665E-3</v>
      </c>
    </row>
    <row r="10" spans="1:10">
      <c r="A10" s="4" t="s">
        <v>40</v>
      </c>
      <c r="B10" s="4" t="s">
        <v>55</v>
      </c>
      <c r="C10" s="67">
        <v>13047</v>
      </c>
      <c r="D10" s="245">
        <v>742</v>
      </c>
      <c r="E10" s="69">
        <f t="shared" si="0"/>
        <v>5.6871311412585265E-2</v>
      </c>
    </row>
    <row r="11" spans="1:10">
      <c r="A11" s="4" t="s">
        <v>49</v>
      </c>
      <c r="B11" s="4" t="s">
        <v>56</v>
      </c>
      <c r="C11" s="67">
        <v>1843</v>
      </c>
      <c r="D11" s="245">
        <v>18</v>
      </c>
      <c r="E11" s="69">
        <f t="shared" si="0"/>
        <v>9.7666847531199131E-3</v>
      </c>
    </row>
    <row r="12" spans="1:10">
      <c r="A12" s="4" t="s">
        <v>47</v>
      </c>
      <c r="B12" s="4" t="s">
        <v>58</v>
      </c>
      <c r="C12" s="67">
        <v>5706</v>
      </c>
      <c r="D12" s="245">
        <v>84</v>
      </c>
      <c r="E12" s="69">
        <f t="shared" si="0"/>
        <v>1.4721345951629864E-2</v>
      </c>
    </row>
    <row r="13" spans="1:10">
      <c r="A13" s="4" t="s">
        <v>43</v>
      </c>
      <c r="B13" s="4" t="s">
        <v>59</v>
      </c>
      <c r="C13" s="67">
        <v>7226</v>
      </c>
      <c r="D13" s="245">
        <v>142</v>
      </c>
      <c r="E13" s="69">
        <f t="shared" si="0"/>
        <v>1.9651259341267643E-2</v>
      </c>
    </row>
    <row r="14" spans="1:10">
      <c r="A14" s="4" t="s">
        <v>43</v>
      </c>
      <c r="B14" s="4" t="s">
        <v>60</v>
      </c>
      <c r="C14" s="67">
        <v>2317</v>
      </c>
      <c r="D14" s="245">
        <v>102</v>
      </c>
      <c r="E14" s="69">
        <f t="shared" si="0"/>
        <v>4.4022442813983598E-2</v>
      </c>
    </row>
    <row r="15" spans="1:10">
      <c r="A15" s="4" t="s">
        <v>49</v>
      </c>
      <c r="B15" s="4" t="s">
        <v>61</v>
      </c>
      <c r="C15" s="67">
        <v>1991</v>
      </c>
      <c r="D15" s="245">
        <v>124</v>
      </c>
      <c r="E15" s="69">
        <f t="shared" si="0"/>
        <v>6.2280261175288801E-2</v>
      </c>
    </row>
    <row r="16" spans="1:10">
      <c r="A16" s="4" t="s">
        <v>40</v>
      </c>
      <c r="B16" s="4" t="s">
        <v>62</v>
      </c>
      <c r="C16" s="67">
        <v>1637</v>
      </c>
      <c r="D16" s="245">
        <v>30</v>
      </c>
      <c r="E16" s="69">
        <f t="shared" si="0"/>
        <v>1.8326206475259621E-2</v>
      </c>
    </row>
    <row r="17" spans="1:5">
      <c r="A17" s="4" t="s">
        <v>49</v>
      </c>
      <c r="B17" s="4" t="s">
        <v>63</v>
      </c>
      <c r="C17" s="67">
        <v>32906</v>
      </c>
      <c r="D17" s="245">
        <v>925</v>
      </c>
      <c r="E17" s="69">
        <f t="shared" si="0"/>
        <v>2.8110375007597398E-2</v>
      </c>
    </row>
    <row r="18" spans="1:5">
      <c r="A18" s="4" t="s">
        <v>40</v>
      </c>
      <c r="B18" s="4" t="s">
        <v>64</v>
      </c>
      <c r="C18" s="67">
        <v>54005</v>
      </c>
      <c r="D18" s="245">
        <v>4135</v>
      </c>
      <c r="E18" s="69">
        <f t="shared" si="0"/>
        <v>7.6566984538468663E-2</v>
      </c>
    </row>
    <row r="19" spans="1:5">
      <c r="A19" s="4" t="s">
        <v>49</v>
      </c>
      <c r="B19" s="4" t="s">
        <v>65</v>
      </c>
      <c r="C19" s="67">
        <v>7171</v>
      </c>
      <c r="D19" s="245">
        <v>253</v>
      </c>
      <c r="E19" s="69">
        <f t="shared" si="0"/>
        <v>3.5280992888021195E-2</v>
      </c>
    </row>
    <row r="20" spans="1:5">
      <c r="A20" s="4" t="s">
        <v>47</v>
      </c>
      <c r="B20" s="4" t="s">
        <v>66</v>
      </c>
      <c r="C20" s="67">
        <v>21491</v>
      </c>
      <c r="D20" s="245">
        <v>1350</v>
      </c>
      <c r="E20" s="69">
        <f t="shared" si="0"/>
        <v>6.2816993159927406E-2</v>
      </c>
    </row>
    <row r="21" spans="1:5">
      <c r="A21" s="4" t="s">
        <v>43</v>
      </c>
      <c r="B21" s="4" t="s">
        <v>67</v>
      </c>
      <c r="C21" s="67">
        <v>4468</v>
      </c>
      <c r="D21" s="245">
        <v>47</v>
      </c>
      <c r="E21" s="69">
        <f t="shared" si="0"/>
        <v>1.0519247985675918E-2</v>
      </c>
    </row>
    <row r="22" spans="1:5">
      <c r="A22" s="4" t="s">
        <v>40</v>
      </c>
      <c r="B22" s="4" t="s">
        <v>68</v>
      </c>
      <c r="C22" s="67">
        <v>2176</v>
      </c>
      <c r="D22" s="245">
        <v>105</v>
      </c>
      <c r="E22" s="69">
        <f t="shared" si="0"/>
        <v>4.8253676470588237E-2</v>
      </c>
    </row>
    <row r="23" spans="1:5">
      <c r="A23" s="4" t="s">
        <v>49</v>
      </c>
      <c r="B23" s="4" t="s">
        <v>69</v>
      </c>
      <c r="C23" s="67">
        <v>847</v>
      </c>
      <c r="D23" s="245">
        <v>6</v>
      </c>
      <c r="E23" s="69">
        <f t="shared" si="0"/>
        <v>7.0838252656434475E-3</v>
      </c>
    </row>
    <row r="24" spans="1:5">
      <c r="A24" s="4" t="s">
        <v>40</v>
      </c>
      <c r="B24" s="4" t="s">
        <v>70</v>
      </c>
      <c r="C24" s="67">
        <v>6358</v>
      </c>
      <c r="D24" s="245">
        <v>397</v>
      </c>
      <c r="E24" s="69">
        <f t="shared" si="0"/>
        <v>6.2441019188424034E-2</v>
      </c>
    </row>
    <row r="25" spans="1:5">
      <c r="A25" s="4" t="s">
        <v>49</v>
      </c>
      <c r="B25" s="4" t="s">
        <v>71</v>
      </c>
      <c r="C25" s="67">
        <v>1145</v>
      </c>
      <c r="D25" s="245">
        <v>50</v>
      </c>
      <c r="E25" s="69">
        <f t="shared" si="0"/>
        <v>4.3668122270742356E-2</v>
      </c>
    </row>
    <row r="26" spans="1:5">
      <c r="A26" s="4" t="s">
        <v>43</v>
      </c>
      <c r="B26" s="4" t="s">
        <v>72</v>
      </c>
      <c r="C26" s="67">
        <v>4274</v>
      </c>
      <c r="D26" s="245">
        <v>148</v>
      </c>
      <c r="E26" s="69">
        <f t="shared" si="0"/>
        <v>3.4627983153954142E-2</v>
      </c>
    </row>
    <row r="27" spans="1:5">
      <c r="A27" s="4" t="s">
        <v>40</v>
      </c>
      <c r="B27" s="4" t="s">
        <v>73</v>
      </c>
      <c r="C27" s="67">
        <v>3432</v>
      </c>
      <c r="D27" s="245">
        <v>145</v>
      </c>
      <c r="E27" s="69">
        <f t="shared" si="0"/>
        <v>4.2249417249417248E-2</v>
      </c>
    </row>
    <row r="28" spans="1:5">
      <c r="A28" s="4" t="s">
        <v>47</v>
      </c>
      <c r="B28" s="4" t="s">
        <v>74</v>
      </c>
      <c r="C28" s="67">
        <v>1987</v>
      </c>
      <c r="D28" s="245">
        <v>51</v>
      </c>
      <c r="E28" s="69">
        <f t="shared" si="0"/>
        <v>2.5666834423754403E-2</v>
      </c>
    </row>
    <row r="29" spans="1:5">
      <c r="A29" s="4" t="s">
        <v>49</v>
      </c>
      <c r="B29" s="4" t="s">
        <v>75</v>
      </c>
      <c r="C29" s="67">
        <v>5504</v>
      </c>
      <c r="D29" s="245">
        <v>51</v>
      </c>
      <c r="E29" s="69">
        <f t="shared" si="0"/>
        <v>9.2659883720930241E-3</v>
      </c>
    </row>
    <row r="30" spans="1:5">
      <c r="A30" s="4" t="s">
        <v>40</v>
      </c>
      <c r="B30" s="4" t="s">
        <v>76</v>
      </c>
      <c r="C30" s="67">
        <v>21755</v>
      </c>
      <c r="D30" s="245">
        <v>787</v>
      </c>
      <c r="E30" s="69">
        <f t="shared" si="0"/>
        <v>3.6175591817972877E-2</v>
      </c>
    </row>
    <row r="31" spans="1:5">
      <c r="A31" s="4" t="s">
        <v>40</v>
      </c>
      <c r="B31" s="4" t="s">
        <v>77</v>
      </c>
      <c r="C31" s="67">
        <v>3852</v>
      </c>
      <c r="D31" s="245">
        <v>7</v>
      </c>
      <c r="E31" s="69">
        <f t="shared" si="0"/>
        <v>1.8172377985462098E-3</v>
      </c>
    </row>
    <row r="32" spans="1:5">
      <c r="A32" s="4" t="s">
        <v>40</v>
      </c>
      <c r="B32" s="4" t="s">
        <v>78</v>
      </c>
      <c r="C32" s="67">
        <v>2121</v>
      </c>
      <c r="D32" s="245">
        <v>34</v>
      </c>
      <c r="E32" s="69">
        <f t="shared" si="0"/>
        <v>1.6030174446016031E-2</v>
      </c>
    </row>
    <row r="33" spans="1:5">
      <c r="A33" s="4" t="s">
        <v>49</v>
      </c>
      <c r="B33" s="4" t="s">
        <v>79</v>
      </c>
      <c r="C33" s="67">
        <v>1400</v>
      </c>
      <c r="D33" s="245">
        <v>57</v>
      </c>
      <c r="E33" s="69">
        <f t="shared" si="0"/>
        <v>4.0714285714285717E-2</v>
      </c>
    </row>
    <row r="34" spans="1:5">
      <c r="A34" s="4" t="s">
        <v>49</v>
      </c>
      <c r="B34" s="4" t="s">
        <v>80</v>
      </c>
      <c r="C34" s="67">
        <v>2560</v>
      </c>
      <c r="D34" s="245">
        <v>214</v>
      </c>
      <c r="E34" s="69">
        <f t="shared" si="0"/>
        <v>8.3593749999999994E-2</v>
      </c>
    </row>
    <row r="35" spans="1:5">
      <c r="A35" s="4" t="s">
        <v>49</v>
      </c>
      <c r="B35" s="4" t="s">
        <v>81</v>
      </c>
      <c r="C35" s="67">
        <v>2006</v>
      </c>
      <c r="D35" s="245">
        <v>6</v>
      </c>
      <c r="E35" s="69">
        <f t="shared" si="0"/>
        <v>2.9910269192422734E-3</v>
      </c>
    </row>
    <row r="36" spans="1:5">
      <c r="A36" s="4" t="s">
        <v>40</v>
      </c>
      <c r="B36" s="4" t="s">
        <v>82</v>
      </c>
      <c r="C36" s="67">
        <v>3214</v>
      </c>
      <c r="D36" s="245">
        <v>57</v>
      </c>
      <c r="E36" s="69">
        <f t="shared" si="0"/>
        <v>1.773490976975731E-2</v>
      </c>
    </row>
    <row r="37" spans="1:5">
      <c r="A37" s="4" t="s">
        <v>49</v>
      </c>
      <c r="B37" s="4" t="s">
        <v>83</v>
      </c>
      <c r="C37" s="67">
        <v>6549</v>
      </c>
      <c r="D37" s="245">
        <v>72</v>
      </c>
      <c r="E37" s="69">
        <f t="shared" si="0"/>
        <v>1.0994044892349977E-2</v>
      </c>
    </row>
    <row r="38" spans="1:5">
      <c r="A38" s="4" t="s">
        <v>40</v>
      </c>
      <c r="B38" s="4" t="s">
        <v>84</v>
      </c>
      <c r="C38" s="67">
        <v>2389</v>
      </c>
      <c r="D38" s="245">
        <v>33</v>
      </c>
      <c r="E38" s="69">
        <f t="shared" si="0"/>
        <v>1.381331100879029E-2</v>
      </c>
    </row>
    <row r="39" spans="1:5">
      <c r="A39" s="4" t="s">
        <v>49</v>
      </c>
      <c r="B39" s="4" t="s">
        <v>85</v>
      </c>
      <c r="C39" s="67">
        <v>4417</v>
      </c>
      <c r="D39" s="245">
        <v>8</v>
      </c>
      <c r="E39" s="69">
        <f t="shared" si="0"/>
        <v>1.811184061580258E-3</v>
      </c>
    </row>
    <row r="40" spans="1:5">
      <c r="A40" s="4" t="s">
        <v>43</v>
      </c>
      <c r="B40" s="4" t="s">
        <v>86</v>
      </c>
      <c r="C40" s="67">
        <v>3734</v>
      </c>
      <c r="D40" s="245">
        <v>124</v>
      </c>
      <c r="E40" s="69">
        <f t="shared" si="0"/>
        <v>3.320835565077665E-2</v>
      </c>
    </row>
    <row r="41" spans="1:5">
      <c r="A41" s="4" t="s">
        <v>49</v>
      </c>
      <c r="B41" s="4" t="s">
        <v>87</v>
      </c>
      <c r="C41" s="67">
        <v>2356</v>
      </c>
      <c r="D41" s="245">
        <v>238</v>
      </c>
      <c r="E41" s="69">
        <f t="shared" si="0"/>
        <v>0.10101867572156197</v>
      </c>
    </row>
    <row r="42" spans="1:5">
      <c r="A42" s="4" t="s">
        <v>40</v>
      </c>
      <c r="B42" s="4" t="s">
        <v>88</v>
      </c>
      <c r="C42" s="67">
        <v>3012</v>
      </c>
      <c r="D42" s="245">
        <v>84</v>
      </c>
      <c r="E42" s="69">
        <f t="shared" si="0"/>
        <v>2.7888446215139442E-2</v>
      </c>
    </row>
    <row r="43" spans="1:5">
      <c r="A43" s="4" t="s">
        <v>40</v>
      </c>
      <c r="B43" s="4" t="s">
        <v>89</v>
      </c>
      <c r="C43" s="67">
        <v>2471</v>
      </c>
      <c r="D43" s="245">
        <v>11</v>
      </c>
      <c r="E43" s="69">
        <f t="shared" si="0"/>
        <v>4.4516390125455283E-3</v>
      </c>
    </row>
    <row r="44" spans="1:5">
      <c r="A44" s="4" t="s">
        <v>47</v>
      </c>
      <c r="B44" s="4" t="s">
        <v>90</v>
      </c>
      <c r="C44" s="67">
        <v>21740</v>
      </c>
      <c r="D44" s="245">
        <v>449</v>
      </c>
      <c r="E44" s="69">
        <f t="shared" si="0"/>
        <v>2.0653173873045078E-2</v>
      </c>
    </row>
    <row r="45" spans="1:5">
      <c r="A45" s="4" t="s">
        <v>47</v>
      </c>
      <c r="B45" s="4" t="s">
        <v>91</v>
      </c>
      <c r="C45" s="67">
        <v>2524</v>
      </c>
      <c r="D45" s="245">
        <v>5</v>
      </c>
      <c r="E45" s="69">
        <f t="shared" si="0"/>
        <v>1.9809825673534074E-3</v>
      </c>
    </row>
    <row r="46" spans="1:5">
      <c r="A46" s="4" t="s">
        <v>49</v>
      </c>
      <c r="B46" s="4" t="s">
        <v>92</v>
      </c>
      <c r="C46" s="67">
        <v>7611</v>
      </c>
      <c r="D46" s="245">
        <v>189</v>
      </c>
      <c r="E46" s="69">
        <f t="shared" si="0"/>
        <v>2.4832479306267245E-2</v>
      </c>
    </row>
    <row r="47" spans="1:5">
      <c r="A47" s="4" t="s">
        <v>40</v>
      </c>
      <c r="B47" s="4" t="s">
        <v>93</v>
      </c>
      <c r="C47" s="67">
        <v>2879</v>
      </c>
      <c r="D47" s="245">
        <v>112</v>
      </c>
      <c r="E47" s="69">
        <f t="shared" si="0"/>
        <v>3.8902396665508855E-2</v>
      </c>
    </row>
    <row r="48" spans="1:5">
      <c r="A48" s="4" t="s">
        <v>47</v>
      </c>
      <c r="B48" s="4" t="s">
        <v>94</v>
      </c>
      <c r="C48" s="67">
        <v>2476</v>
      </c>
      <c r="D48" s="245">
        <v>53</v>
      </c>
      <c r="E48" s="69">
        <f t="shared" si="0"/>
        <v>2.1405492730210016E-2</v>
      </c>
    </row>
    <row r="49" spans="1:5">
      <c r="A49" s="4" t="s">
        <v>49</v>
      </c>
      <c r="B49" s="4" t="s">
        <v>95</v>
      </c>
      <c r="C49" s="67">
        <v>5077</v>
      </c>
      <c r="D49" s="245">
        <v>82</v>
      </c>
      <c r="E49" s="69">
        <f t="shared" si="0"/>
        <v>1.6151270435296437E-2</v>
      </c>
    </row>
    <row r="50" spans="1:5">
      <c r="A50" s="4" t="s">
        <v>43</v>
      </c>
      <c r="B50" s="4" t="s">
        <v>96</v>
      </c>
      <c r="C50" s="67">
        <v>3304</v>
      </c>
      <c r="D50" s="245">
        <v>220</v>
      </c>
      <c r="E50" s="69">
        <f t="shared" si="0"/>
        <v>6.6585956416464892E-2</v>
      </c>
    </row>
    <row r="51" spans="1:5">
      <c r="A51" s="4" t="s">
        <v>43</v>
      </c>
      <c r="B51" s="4" t="s">
        <v>97</v>
      </c>
      <c r="C51" s="67">
        <v>1090</v>
      </c>
      <c r="D51" s="245">
        <v>6</v>
      </c>
      <c r="E51" s="69">
        <f t="shared" si="0"/>
        <v>5.5045871559633031E-3</v>
      </c>
    </row>
    <row r="52" spans="1:5">
      <c r="A52" s="4" t="s">
        <v>49</v>
      </c>
      <c r="B52" s="4" t="s">
        <v>98</v>
      </c>
      <c r="C52" s="67">
        <v>3309</v>
      </c>
      <c r="D52" s="245">
        <v>32</v>
      </c>
      <c r="E52" s="69">
        <f t="shared" si="0"/>
        <v>9.6705953460259897E-3</v>
      </c>
    </row>
    <row r="53" spans="1:5">
      <c r="A53" s="4" t="s">
        <v>49</v>
      </c>
      <c r="B53" s="4" t="s">
        <v>99</v>
      </c>
      <c r="C53" s="67">
        <v>2780</v>
      </c>
      <c r="D53" s="245">
        <v>31</v>
      </c>
      <c r="E53" s="69">
        <f t="shared" si="0"/>
        <v>1.1151079136690648E-2</v>
      </c>
    </row>
    <row r="54" spans="1:5">
      <c r="A54" s="4" t="s">
        <v>43</v>
      </c>
      <c r="B54" s="4" t="s">
        <v>100</v>
      </c>
      <c r="C54" s="67">
        <v>8352</v>
      </c>
      <c r="D54" s="245">
        <v>182</v>
      </c>
      <c r="E54" s="69">
        <f t="shared" si="0"/>
        <v>2.1791187739463602E-2</v>
      </c>
    </row>
    <row r="55" spans="1:5">
      <c r="A55" s="4" t="s">
        <v>47</v>
      </c>
      <c r="B55" s="4" t="s">
        <v>101</v>
      </c>
      <c r="C55" s="67">
        <v>3687</v>
      </c>
      <c r="D55" s="245">
        <v>22</v>
      </c>
      <c r="E55" s="69">
        <f t="shared" si="0"/>
        <v>5.9669107675617032E-3</v>
      </c>
    </row>
    <row r="56" spans="1:5">
      <c r="A56" s="4" t="s">
        <v>43</v>
      </c>
      <c r="B56" s="4" t="s">
        <v>102</v>
      </c>
      <c r="C56" s="67">
        <v>3253</v>
      </c>
      <c r="D56" s="245">
        <v>92</v>
      </c>
      <c r="E56" s="69">
        <f t="shared" si="0"/>
        <v>2.8281586228097143E-2</v>
      </c>
    </row>
    <row r="57" spans="1:5">
      <c r="A57" s="4" t="s">
        <v>43</v>
      </c>
      <c r="B57" s="4" t="s">
        <v>103</v>
      </c>
      <c r="C57" s="67">
        <v>3762</v>
      </c>
      <c r="D57" s="245">
        <v>168</v>
      </c>
      <c r="E57" s="69">
        <f t="shared" si="0"/>
        <v>4.4657097288676235E-2</v>
      </c>
    </row>
    <row r="58" spans="1:5">
      <c r="A58" s="4" t="s">
        <v>49</v>
      </c>
      <c r="B58" s="4" t="s">
        <v>104</v>
      </c>
      <c r="C58" s="67">
        <v>3886</v>
      </c>
      <c r="D58" s="245">
        <v>79</v>
      </c>
      <c r="E58" s="69">
        <f t="shared" si="0"/>
        <v>2.0329387545033453E-2</v>
      </c>
    </row>
    <row r="59" spans="1:5">
      <c r="A59" s="4" t="s">
        <v>43</v>
      </c>
      <c r="B59" s="4" t="s">
        <v>105</v>
      </c>
      <c r="C59" s="67">
        <v>1330</v>
      </c>
      <c r="D59" s="245">
        <v>17</v>
      </c>
      <c r="E59" s="69">
        <f t="shared" si="0"/>
        <v>1.2781954887218045E-2</v>
      </c>
    </row>
    <row r="60" spans="1:5">
      <c r="A60" s="4" t="s">
        <v>49</v>
      </c>
      <c r="B60" s="4" t="s">
        <v>106</v>
      </c>
      <c r="C60" s="67">
        <v>2214</v>
      </c>
      <c r="D60" s="245">
        <v>29</v>
      </c>
      <c r="E60" s="69">
        <f t="shared" si="0"/>
        <v>1.3098464317976514E-2</v>
      </c>
    </row>
    <row r="61" spans="1:5">
      <c r="A61" s="4" t="s">
        <v>47</v>
      </c>
      <c r="B61" s="4" t="s">
        <v>107</v>
      </c>
      <c r="C61" s="67">
        <v>3071</v>
      </c>
      <c r="D61" s="245">
        <v>53</v>
      </c>
      <c r="E61" s="69">
        <f t="shared" si="0"/>
        <v>1.7258222077499184E-2</v>
      </c>
    </row>
    <row r="62" spans="1:5">
      <c r="A62" s="4" t="s">
        <v>49</v>
      </c>
      <c r="B62" s="4" t="s">
        <v>108</v>
      </c>
      <c r="C62" s="67">
        <v>2232</v>
      </c>
      <c r="D62" s="245">
        <v>29</v>
      </c>
      <c r="E62" s="69">
        <f t="shared" si="0"/>
        <v>1.2992831541218637E-2</v>
      </c>
    </row>
    <row r="63" spans="1:5">
      <c r="A63" s="4" t="s">
        <v>40</v>
      </c>
      <c r="B63" s="4" t="s">
        <v>109</v>
      </c>
      <c r="C63" s="67">
        <v>2634</v>
      </c>
      <c r="D63" s="245">
        <v>28</v>
      </c>
      <c r="E63" s="69">
        <f t="shared" si="0"/>
        <v>1.0630220197418374E-2</v>
      </c>
    </row>
    <row r="64" spans="1:5">
      <c r="A64" s="4" t="s">
        <v>40</v>
      </c>
      <c r="B64" s="4" t="s">
        <v>110</v>
      </c>
      <c r="C64" s="67">
        <v>5552</v>
      </c>
      <c r="D64" s="245">
        <v>112</v>
      </c>
      <c r="E64" s="69">
        <f t="shared" si="0"/>
        <v>2.0172910662824207E-2</v>
      </c>
    </row>
    <row r="65" spans="1:10">
      <c r="A65" s="4" t="s">
        <v>40</v>
      </c>
      <c r="B65" s="4" t="s">
        <v>111</v>
      </c>
      <c r="C65" s="67">
        <v>4767</v>
      </c>
      <c r="D65" s="245">
        <v>137</v>
      </c>
      <c r="E65" s="69">
        <f t="shared" si="0"/>
        <v>2.8739249003566184E-2</v>
      </c>
    </row>
    <row r="66" spans="1:10">
      <c r="A66" s="4" t="s">
        <v>47</v>
      </c>
      <c r="B66" s="4" t="s">
        <v>112</v>
      </c>
      <c r="C66" s="67">
        <v>1520</v>
      </c>
      <c r="D66" s="245">
        <v>15</v>
      </c>
      <c r="E66" s="69">
        <f t="shared" si="0"/>
        <v>9.8684210526315784E-3</v>
      </c>
    </row>
    <row r="67" spans="1:10">
      <c r="A67" s="4" t="s">
        <v>47</v>
      </c>
      <c r="B67" s="4" t="s">
        <v>113</v>
      </c>
      <c r="C67" s="67">
        <v>5456</v>
      </c>
      <c r="D67" s="245">
        <v>35</v>
      </c>
      <c r="E67" s="69">
        <f t="shared" ref="E67:E79" si="1">(D67/C67)</f>
        <v>6.4149560117302057E-3</v>
      </c>
    </row>
    <row r="68" spans="1:10">
      <c r="A68" s="4" t="s">
        <v>49</v>
      </c>
      <c r="B68" s="4" t="s">
        <v>114</v>
      </c>
      <c r="C68" s="67">
        <v>2456</v>
      </c>
      <c r="D68" s="245">
        <v>54</v>
      </c>
      <c r="E68" s="69">
        <f t="shared" si="1"/>
        <v>2.1986970684039087E-2</v>
      </c>
    </row>
    <row r="69" spans="1:10">
      <c r="A69" s="4" t="s">
        <v>43</v>
      </c>
      <c r="B69" s="4" t="s">
        <v>115</v>
      </c>
      <c r="C69" s="67">
        <v>17649</v>
      </c>
      <c r="D69" s="245">
        <v>924</v>
      </c>
      <c r="E69" s="69">
        <f t="shared" si="1"/>
        <v>5.2354241033486314E-2</v>
      </c>
    </row>
    <row r="70" spans="1:10">
      <c r="A70" s="4" t="s">
        <v>47</v>
      </c>
      <c r="B70" s="4" t="s">
        <v>116</v>
      </c>
      <c r="C70" s="67">
        <v>2370</v>
      </c>
      <c r="D70" s="245">
        <v>52</v>
      </c>
      <c r="E70" s="69">
        <f t="shared" si="1"/>
        <v>2.1940928270042195E-2</v>
      </c>
    </row>
    <row r="71" spans="1:10">
      <c r="A71" s="4" t="s">
        <v>40</v>
      </c>
      <c r="B71" s="4" t="s">
        <v>117</v>
      </c>
      <c r="C71" s="67">
        <v>66481</v>
      </c>
      <c r="D71" s="245">
        <v>5586</v>
      </c>
      <c r="E71" s="69">
        <f t="shared" si="1"/>
        <v>8.4024006859102607E-2</v>
      </c>
    </row>
    <row r="72" spans="1:10">
      <c r="A72" s="4" t="s">
        <v>47</v>
      </c>
      <c r="B72" s="4" t="s">
        <v>118</v>
      </c>
      <c r="C72" s="67">
        <v>3097</v>
      </c>
      <c r="D72" s="245">
        <v>70</v>
      </c>
      <c r="E72" s="69">
        <f t="shared" si="1"/>
        <v>2.2602518566354538E-2</v>
      </c>
    </row>
    <row r="73" spans="1:10">
      <c r="A73" s="4" t="s">
        <v>49</v>
      </c>
      <c r="B73" s="4" t="s">
        <v>119</v>
      </c>
      <c r="C73" s="67">
        <v>3365</v>
      </c>
      <c r="D73" s="245">
        <v>84</v>
      </c>
      <c r="E73" s="69">
        <f t="shared" si="1"/>
        <v>2.4962852897473999E-2</v>
      </c>
    </row>
    <row r="74" spans="1:10">
      <c r="A74" s="4" t="s">
        <v>40</v>
      </c>
      <c r="B74" s="4" t="s">
        <v>120</v>
      </c>
      <c r="C74" s="67">
        <v>3766</v>
      </c>
      <c r="D74" s="245">
        <v>155</v>
      </c>
      <c r="E74" s="69">
        <f t="shared" si="1"/>
        <v>4.1157727031332976E-2</v>
      </c>
    </row>
    <row r="75" spans="1:10">
      <c r="A75" s="4" t="s">
        <v>40</v>
      </c>
      <c r="B75" s="4" t="s">
        <v>121</v>
      </c>
      <c r="C75" s="67">
        <v>9758</v>
      </c>
      <c r="D75" s="245">
        <v>575</v>
      </c>
      <c r="E75" s="69">
        <f t="shared" si="1"/>
        <v>5.8926009428161508E-2</v>
      </c>
    </row>
    <row r="76" spans="1:10">
      <c r="A76" s="4" t="s">
        <v>43</v>
      </c>
      <c r="B76" s="4" t="s">
        <v>122</v>
      </c>
      <c r="C76" s="67">
        <v>1510</v>
      </c>
      <c r="D76" s="245">
        <v>54</v>
      </c>
      <c r="E76" s="69">
        <f t="shared" si="1"/>
        <v>3.5761589403973511E-2</v>
      </c>
    </row>
    <row r="77" spans="1:10">
      <c r="A77" s="4" t="s">
        <v>47</v>
      </c>
      <c r="B77" s="4" t="s">
        <v>123</v>
      </c>
      <c r="C77" s="67">
        <v>2160</v>
      </c>
      <c r="D77" s="245">
        <v>39</v>
      </c>
      <c r="E77" s="69">
        <f t="shared" si="1"/>
        <v>1.8055555555555554E-2</v>
      </c>
    </row>
    <row r="78" spans="1:10">
      <c r="A78" s="4" t="s">
        <v>40</v>
      </c>
      <c r="B78" s="4" t="s">
        <v>124</v>
      </c>
      <c r="C78" s="67">
        <v>81049</v>
      </c>
      <c r="D78" s="245">
        <v>4263</v>
      </c>
      <c r="E78" s="69">
        <f t="shared" si="1"/>
        <v>5.2597811200631714E-2</v>
      </c>
      <c r="J78" t="s">
        <v>0</v>
      </c>
    </row>
    <row r="79" spans="1:10">
      <c r="A79" s="4" t="s">
        <v>40</v>
      </c>
      <c r="B79" s="4" t="s">
        <v>125</v>
      </c>
      <c r="C79" s="67">
        <v>64805</v>
      </c>
      <c r="D79" s="245">
        <v>4040</v>
      </c>
      <c r="E79" s="69">
        <f t="shared" si="1"/>
        <v>6.2340868760126532E-2</v>
      </c>
    </row>
    <row r="80" spans="1:10">
      <c r="C80" s="70"/>
      <c r="J80" t="s">
        <v>0</v>
      </c>
    </row>
    <row r="81" spans="1:22">
      <c r="B81" s="6" t="s">
        <v>126</v>
      </c>
      <c r="C81" s="71">
        <f>SUMIF($A$2:$A$79,"Norte",C$2:C$79)</f>
        <v>64626</v>
      </c>
      <c r="D81" s="72">
        <f>SUMIF($A$2:$A$79,"Norte",D$2:D$79)</f>
        <v>2234</v>
      </c>
      <c r="E81" s="73">
        <f>D81/C81</f>
        <v>3.456813047380311E-2</v>
      </c>
    </row>
    <row r="82" spans="1:22">
      <c r="B82" s="6" t="s">
        <v>127</v>
      </c>
      <c r="C82" s="71">
        <f>SUMIF($A$2:$A$79,"Central",C$2:C$79)</f>
        <v>80477</v>
      </c>
      <c r="D82" s="72">
        <f>SUMIF($A$2:$A$79,"Central",D$2:D$79)</f>
        <v>2304</v>
      </c>
      <c r="E82" s="73">
        <f t="shared" ref="E82:E85" si="2">D82/C82</f>
        <v>2.8629297811797159E-2</v>
      </c>
      <c r="P82" t="s">
        <v>0</v>
      </c>
    </row>
    <row r="83" spans="1:22">
      <c r="B83" s="6" t="s">
        <v>128</v>
      </c>
      <c r="C83" s="71">
        <f>SUMIF($A$2:$A$79,"Metropolitana",C$2:C$79)</f>
        <v>367065</v>
      </c>
      <c r="D83" s="72">
        <f>SUMIF($A$2:$A$79,"Metropolitana",D$2:D$79)</f>
        <v>21609</v>
      </c>
      <c r="E83" s="73">
        <f t="shared" si="2"/>
        <v>5.8869682481304399E-2</v>
      </c>
    </row>
    <row r="84" spans="1:22">
      <c r="B84" s="6" t="s">
        <v>129</v>
      </c>
      <c r="C84" s="71">
        <f>SUMIF($A$2:$A$79,"sul",C$2:C$79)</f>
        <v>119230</v>
      </c>
      <c r="D84" s="72">
        <f>SUMIF($A$2:$A$79,"Sul",D$2:D$79)</f>
        <v>3414</v>
      </c>
      <c r="E84" s="73">
        <f t="shared" si="2"/>
        <v>2.8633733120858845E-2</v>
      </c>
    </row>
    <row r="85" spans="1:22">
      <c r="B85" s="2" t="s">
        <v>130</v>
      </c>
      <c r="C85" s="74">
        <f>SUM(C2:C79)</f>
        <v>631398</v>
      </c>
      <c r="D85" s="75">
        <f>SUM(D81:D84)</f>
        <v>29561</v>
      </c>
      <c r="E85" s="76">
        <f t="shared" si="2"/>
        <v>4.6818330118245544E-2</v>
      </c>
      <c r="I85" s="235" t="s">
        <v>0</v>
      </c>
    </row>
    <row r="86" spans="1:22">
      <c r="B86" s="350" t="s">
        <v>131</v>
      </c>
      <c r="C86" s="376"/>
      <c r="D86" s="351"/>
      <c r="E86" s="77">
        <f>COUNTIF(E2:E79,"&gt;=0,90")/78</f>
        <v>0</v>
      </c>
    </row>
    <row r="87" spans="1:22">
      <c r="B87" s="78"/>
      <c r="C87" s="78"/>
      <c r="D87" s="78"/>
      <c r="E87" s="79"/>
    </row>
    <row r="88" spans="1:22">
      <c r="B88" s="78"/>
      <c r="C88" s="78"/>
      <c r="D88" s="78"/>
      <c r="E88" s="79"/>
    </row>
    <row r="89" spans="1:22">
      <c r="B89" s="78"/>
      <c r="C89" s="78"/>
      <c r="D89" s="78"/>
      <c r="E89" s="79"/>
    </row>
    <row r="91" spans="1:22">
      <c r="A91" s="164" t="s">
        <v>224</v>
      </c>
      <c r="B91" s="258"/>
      <c r="C91" s="258"/>
      <c r="D91" s="258"/>
      <c r="E91" s="259"/>
      <c r="F91" s="259"/>
      <c r="G91" s="259"/>
      <c r="H91" s="259"/>
      <c r="I91" s="259"/>
      <c r="J91" s="259"/>
      <c r="K91" s="259"/>
      <c r="L91" s="259"/>
      <c r="M91" s="166"/>
      <c r="N91" s="166"/>
      <c r="O91" s="166"/>
      <c r="P91" s="166"/>
      <c r="Q91" s="166"/>
      <c r="R91" s="166"/>
      <c r="S91" s="166"/>
      <c r="T91" s="166"/>
      <c r="U91" s="166"/>
      <c r="V91" s="260"/>
    </row>
    <row r="92" spans="1:22">
      <c r="A92" s="248" t="s">
        <v>225</v>
      </c>
      <c r="B92" s="261"/>
      <c r="C92" s="261"/>
      <c r="D92" s="261"/>
      <c r="E92" s="262"/>
      <c r="F92" s="262"/>
      <c r="G92" s="262"/>
      <c r="H92" s="262"/>
      <c r="I92" s="262"/>
      <c r="J92" s="262"/>
      <c r="K92" s="262"/>
      <c r="L92" s="262"/>
      <c r="M92" s="173"/>
      <c r="N92" s="173"/>
      <c r="O92" s="173"/>
      <c r="P92" s="173"/>
      <c r="Q92" s="173"/>
      <c r="R92" s="173"/>
      <c r="S92" s="173"/>
      <c r="T92" s="173"/>
      <c r="U92" s="173"/>
      <c r="V92" s="263"/>
    </row>
    <row r="93" spans="1:22">
      <c r="A93" s="264" t="s">
        <v>228</v>
      </c>
      <c r="B93" s="261"/>
      <c r="C93" s="261"/>
      <c r="D93" s="261"/>
      <c r="E93" s="262"/>
      <c r="F93" s="262"/>
      <c r="G93" s="262"/>
      <c r="H93" s="262"/>
      <c r="I93" s="262"/>
      <c r="J93" s="262"/>
      <c r="K93" s="262"/>
      <c r="L93" s="262"/>
      <c r="M93" s="173"/>
      <c r="N93" s="173"/>
      <c r="O93" s="173"/>
      <c r="P93" s="173"/>
      <c r="Q93" s="173"/>
      <c r="R93" s="173"/>
      <c r="S93" s="173"/>
      <c r="T93" s="173"/>
      <c r="U93" s="173"/>
      <c r="V93" s="263"/>
    </row>
    <row r="94" spans="1:22">
      <c r="A94" s="264" t="s">
        <v>184</v>
      </c>
      <c r="B94" s="261"/>
      <c r="C94" s="261"/>
      <c r="D94" s="261"/>
      <c r="E94" s="262"/>
      <c r="F94" s="262"/>
      <c r="G94" s="262"/>
      <c r="H94" s="262"/>
      <c r="I94" s="262"/>
      <c r="J94" s="262"/>
      <c r="K94" s="262"/>
      <c r="L94" s="262"/>
      <c r="M94" s="173"/>
      <c r="N94" s="173"/>
      <c r="O94" s="173"/>
      <c r="P94" s="173"/>
      <c r="Q94" s="173"/>
      <c r="R94" s="173"/>
      <c r="S94" s="173"/>
      <c r="T94" s="173"/>
      <c r="U94" s="173"/>
      <c r="V94" s="263"/>
    </row>
    <row r="95" spans="1:22" s="14" customFormat="1">
      <c r="A95" s="265" t="s">
        <v>220</v>
      </c>
      <c r="B95" s="266"/>
      <c r="C95" s="266"/>
      <c r="D95" s="267"/>
      <c r="E95" s="267"/>
      <c r="F95" s="173"/>
      <c r="G95" s="173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251"/>
    </row>
    <row r="96" spans="1:22">
      <c r="A96" s="274" t="s">
        <v>133</v>
      </c>
      <c r="B96" s="266"/>
      <c r="C96" s="252"/>
      <c r="D96" s="253"/>
      <c r="E96" s="262"/>
      <c r="F96" s="262"/>
      <c r="G96" s="262"/>
      <c r="H96" s="262"/>
      <c r="I96" s="262"/>
      <c r="J96" s="262"/>
      <c r="K96" s="262"/>
      <c r="L96" s="262"/>
      <c r="M96" s="173"/>
      <c r="N96" s="173"/>
      <c r="O96" s="173"/>
      <c r="P96" s="173"/>
      <c r="Q96" s="173"/>
      <c r="R96" s="173"/>
      <c r="S96" s="173"/>
      <c r="T96" s="173"/>
      <c r="U96" s="173"/>
      <c r="V96" s="263"/>
    </row>
    <row r="97" spans="1:38">
      <c r="A97" s="182" t="s">
        <v>134</v>
      </c>
      <c r="B97" s="254"/>
      <c r="C97" s="271"/>
      <c r="D97" s="184"/>
      <c r="E97" s="272"/>
      <c r="F97" s="272"/>
      <c r="G97" s="272"/>
      <c r="H97" s="272"/>
      <c r="I97" s="272"/>
      <c r="J97" s="272"/>
      <c r="K97" s="272"/>
      <c r="L97" s="272"/>
      <c r="M97" s="185"/>
      <c r="N97" s="185"/>
      <c r="O97" s="185"/>
      <c r="P97" s="185"/>
      <c r="Q97" s="185"/>
      <c r="R97" s="185"/>
      <c r="S97" s="185"/>
      <c r="T97" s="185"/>
      <c r="U97" s="185"/>
      <c r="V97" s="273"/>
    </row>
    <row r="98" spans="1:38">
      <c r="A98" s="82"/>
      <c r="B98" s="81"/>
      <c r="C98" s="83"/>
      <c r="D98" s="84"/>
      <c r="E98" s="80"/>
      <c r="F98" s="80"/>
      <c r="G98" s="80"/>
      <c r="H98" s="80"/>
      <c r="I98" s="80"/>
      <c r="J98" s="80"/>
      <c r="K98" s="80"/>
      <c r="L98" s="80"/>
    </row>
    <row r="99" spans="1:38">
      <c r="A99" s="82"/>
      <c r="B99" s="81"/>
      <c r="C99" s="83"/>
      <c r="D99" s="84"/>
      <c r="E99" s="80"/>
      <c r="F99" s="80"/>
      <c r="G99" s="80"/>
      <c r="H99" s="80"/>
      <c r="I99" s="80"/>
      <c r="J99" s="80"/>
      <c r="K99" s="80"/>
      <c r="L99" s="80"/>
    </row>
    <row r="100" spans="1:38" s="85" customFormat="1" ht="12" customHeigh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customSheetViews>
    <customSheetView guid="{9EFA0E2E-4423-4194-BE85-A51AF61C76D7}" showGridLines="0">
      <selection activeCell="I8" sqref="I8"/>
      <pageMargins left="0" right="0" top="0" bottom="0" header="0" footer="0"/>
      <pageSetup paperSize="9" orientation="portrait"/>
    </customSheetView>
  </customSheetViews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4506668294322"/>
  </sheetPr>
  <dimension ref="A1:AK108"/>
  <sheetViews>
    <sheetView workbookViewId="0">
      <pane ySplit="1" topLeftCell="A2" activePane="bottomLeft" state="frozen"/>
      <selection activeCell="A110" sqref="A110"/>
      <selection pane="bottomLeft" activeCell="H94" sqref="H94:H95"/>
    </sheetView>
  </sheetViews>
  <sheetFormatPr defaultColWidth="9.140625" defaultRowHeight="15"/>
  <cols>
    <col min="1" max="2" width="26" style="14" customWidth="1"/>
    <col min="3" max="4" width="26" style="16" customWidth="1"/>
    <col min="5" max="5" width="9.140625" style="15"/>
    <col min="6" max="6" width="10.5703125" style="15" customWidth="1"/>
    <col min="7" max="16384" width="9.140625" style="14"/>
  </cols>
  <sheetData>
    <row r="1" spans="1:14" ht="40.5" customHeight="1">
      <c r="A1" s="51" t="s">
        <v>5</v>
      </c>
      <c r="B1" s="52" t="s">
        <v>6</v>
      </c>
      <c r="C1" s="53" t="s">
        <v>185</v>
      </c>
      <c r="D1" s="53" t="s">
        <v>186</v>
      </c>
    </row>
    <row r="2" spans="1:14">
      <c r="A2" s="54" t="s">
        <v>40</v>
      </c>
      <c r="B2" s="55" t="s">
        <v>41</v>
      </c>
      <c r="C2" s="327">
        <v>707</v>
      </c>
      <c r="D2" s="41">
        <v>48.358413132694942</v>
      </c>
    </row>
    <row r="3" spans="1:14">
      <c r="A3" s="57" t="s">
        <v>43</v>
      </c>
      <c r="B3" s="58" t="s">
        <v>44</v>
      </c>
      <c r="C3" s="327">
        <v>461</v>
      </c>
      <c r="D3" s="41">
        <v>76.854681856071124</v>
      </c>
    </row>
    <row r="4" spans="1:14">
      <c r="A4" s="57" t="s">
        <v>47</v>
      </c>
      <c r="B4" s="58" t="s">
        <v>48</v>
      </c>
      <c r="C4" s="327">
        <v>368</v>
      </c>
      <c r="D4" s="41">
        <v>79.524581307401405</v>
      </c>
    </row>
    <row r="5" spans="1:14">
      <c r="A5" s="57" t="s">
        <v>49</v>
      </c>
      <c r="B5" s="58" t="s">
        <v>50</v>
      </c>
      <c r="C5" s="327">
        <v>1027</v>
      </c>
      <c r="D5" s="41">
        <v>85.423164899147423</v>
      </c>
    </row>
    <row r="6" spans="1:14">
      <c r="A6" s="57" t="s">
        <v>49</v>
      </c>
      <c r="B6" s="58" t="s">
        <v>51</v>
      </c>
      <c r="C6" s="327">
        <v>397</v>
      </c>
      <c r="D6" s="41">
        <v>69.456188948826352</v>
      </c>
    </row>
    <row r="7" spans="1:14">
      <c r="A7" s="57" t="s">
        <v>47</v>
      </c>
      <c r="B7" s="58" t="s">
        <v>52</v>
      </c>
      <c r="C7" s="327">
        <v>356</v>
      </c>
      <c r="D7" s="41">
        <v>95.272078501338086</v>
      </c>
    </row>
    <row r="8" spans="1:14">
      <c r="A8" s="57" t="s">
        <v>49</v>
      </c>
      <c r="B8" s="58" t="s">
        <v>53</v>
      </c>
      <c r="C8" s="327">
        <v>1271</v>
      </c>
      <c r="D8" s="41">
        <v>94.153960120995123</v>
      </c>
    </row>
    <row r="9" spans="1:14">
      <c r="A9" s="57" t="s">
        <v>49</v>
      </c>
      <c r="B9" s="58" t="s">
        <v>54</v>
      </c>
      <c r="C9" s="327">
        <v>148</v>
      </c>
      <c r="D9" s="41">
        <v>44.758064516129032</v>
      </c>
      <c r="N9" s="14" t="s">
        <v>0</v>
      </c>
    </row>
    <row r="10" spans="1:14">
      <c r="A10" s="57" t="s">
        <v>40</v>
      </c>
      <c r="B10" s="58" t="s">
        <v>55</v>
      </c>
      <c r="C10" s="327">
        <v>4598</v>
      </c>
      <c r="D10" s="41">
        <v>95.031087993661828</v>
      </c>
    </row>
    <row r="11" spans="1:14">
      <c r="A11" s="57" t="s">
        <v>49</v>
      </c>
      <c r="B11" s="58" t="s">
        <v>56</v>
      </c>
      <c r="C11" s="327">
        <v>458</v>
      </c>
      <c r="D11" s="41">
        <v>99.493120926864592</v>
      </c>
    </row>
    <row r="12" spans="1:14">
      <c r="A12" s="57" t="s">
        <v>47</v>
      </c>
      <c r="B12" s="58" t="s">
        <v>58</v>
      </c>
      <c r="C12" s="327">
        <v>1110</v>
      </c>
      <c r="D12" s="41">
        <v>81.323646132242501</v>
      </c>
    </row>
    <row r="13" spans="1:14">
      <c r="A13" s="57" t="s">
        <v>43</v>
      </c>
      <c r="B13" s="58" t="s">
        <v>59</v>
      </c>
      <c r="C13" s="327">
        <v>1543</v>
      </c>
      <c r="D13" s="41">
        <v>74.505070014485753</v>
      </c>
    </row>
    <row r="14" spans="1:14">
      <c r="A14" s="57" t="s">
        <v>43</v>
      </c>
      <c r="B14" s="58" t="s">
        <v>60</v>
      </c>
      <c r="C14" s="327">
        <v>451</v>
      </c>
      <c r="D14" s="41">
        <v>70.921242301140083</v>
      </c>
    </row>
    <row r="15" spans="1:14">
      <c r="A15" s="57" t="s">
        <v>49</v>
      </c>
      <c r="B15" s="58" t="s">
        <v>61</v>
      </c>
      <c r="C15" s="327">
        <v>409</v>
      </c>
      <c r="D15" s="41">
        <v>86.226282501756842</v>
      </c>
    </row>
    <row r="16" spans="1:14">
      <c r="A16" s="57" t="s">
        <v>40</v>
      </c>
      <c r="B16" s="58" t="s">
        <v>62</v>
      </c>
      <c r="C16" s="327">
        <v>664</v>
      </c>
      <c r="D16" s="41">
        <v>98.785023555665745</v>
      </c>
    </row>
    <row r="17" spans="1:4">
      <c r="A17" s="57" t="s">
        <v>49</v>
      </c>
      <c r="B17" s="58" t="s">
        <v>63</v>
      </c>
      <c r="C17" s="327">
        <v>6419</v>
      </c>
      <c r="D17" s="41">
        <v>79.466017414269814</v>
      </c>
    </row>
    <row r="18" spans="1:4">
      <c r="A18" s="57" t="s">
        <v>40</v>
      </c>
      <c r="B18" s="58" t="s">
        <v>64</v>
      </c>
      <c r="C18" s="327">
        <v>15040</v>
      </c>
      <c r="D18" s="41">
        <v>84.866666980151692</v>
      </c>
    </row>
    <row r="19" spans="1:4">
      <c r="A19" s="57" t="s">
        <v>49</v>
      </c>
      <c r="B19" s="58" t="s">
        <v>65</v>
      </c>
      <c r="C19" s="327">
        <v>1258</v>
      </c>
      <c r="D19" s="41">
        <v>88.534396809571291</v>
      </c>
    </row>
    <row r="20" spans="1:4">
      <c r="A20" s="57" t="s">
        <v>47</v>
      </c>
      <c r="B20" s="58" t="s">
        <v>66</v>
      </c>
      <c r="C20" s="327">
        <v>3979</v>
      </c>
      <c r="D20" s="41">
        <v>80.108717535735849</v>
      </c>
    </row>
    <row r="21" spans="1:4">
      <c r="A21" s="57" t="s">
        <v>43</v>
      </c>
      <c r="B21" s="58" t="s">
        <v>67</v>
      </c>
      <c r="C21" s="327">
        <v>1061</v>
      </c>
      <c r="D21" s="41">
        <v>68.034626482847074</v>
      </c>
    </row>
    <row r="22" spans="1:4">
      <c r="A22" s="57" t="s">
        <v>40</v>
      </c>
      <c r="B22" s="58" t="s">
        <v>68</v>
      </c>
      <c r="C22" s="327">
        <v>487</v>
      </c>
      <c r="D22" s="41">
        <v>91.684970191402584</v>
      </c>
    </row>
    <row r="23" spans="1:4">
      <c r="A23" s="57" t="s">
        <v>49</v>
      </c>
      <c r="B23" s="58" t="s">
        <v>69</v>
      </c>
      <c r="C23" s="327">
        <v>185</v>
      </c>
      <c r="D23" s="41">
        <v>75.923392612859089</v>
      </c>
    </row>
    <row r="24" spans="1:4">
      <c r="A24" s="57" t="s">
        <v>40</v>
      </c>
      <c r="B24" s="58" t="s">
        <v>70</v>
      </c>
      <c r="C24" s="327">
        <v>1348</v>
      </c>
      <c r="D24" s="41">
        <v>87.679549027047543</v>
      </c>
    </row>
    <row r="25" spans="1:4">
      <c r="A25" s="57" t="s">
        <v>49</v>
      </c>
      <c r="B25" s="58" t="s">
        <v>71</v>
      </c>
      <c r="C25" s="327">
        <v>272</v>
      </c>
      <c r="D25" s="41">
        <v>80.255716744529153</v>
      </c>
    </row>
    <row r="26" spans="1:4">
      <c r="A26" s="57" t="s">
        <v>43</v>
      </c>
      <c r="B26" s="58" t="s">
        <v>72</v>
      </c>
      <c r="C26" s="327">
        <v>682</v>
      </c>
      <c r="D26" s="41">
        <v>66.218949753216265</v>
      </c>
    </row>
    <row r="27" spans="1:4">
      <c r="A27" s="57" t="s">
        <v>40</v>
      </c>
      <c r="B27" s="58" t="s">
        <v>73</v>
      </c>
      <c r="C27" s="327">
        <v>866</v>
      </c>
      <c r="D27" s="41">
        <v>101.3062975238838</v>
      </c>
    </row>
    <row r="28" spans="1:4">
      <c r="A28" s="57" t="s">
        <v>47</v>
      </c>
      <c r="B28" s="58" t="s">
        <v>74</v>
      </c>
      <c r="C28" s="327">
        <v>415</v>
      </c>
      <c r="D28" s="41">
        <v>83.487007544006701</v>
      </c>
    </row>
    <row r="29" spans="1:4">
      <c r="A29" s="57" t="s">
        <v>49</v>
      </c>
      <c r="B29" s="58" t="s">
        <v>75</v>
      </c>
      <c r="C29" s="327">
        <v>1114</v>
      </c>
      <c r="D29" s="41">
        <v>83.103319656844462</v>
      </c>
    </row>
    <row r="30" spans="1:4">
      <c r="A30" s="57" t="s">
        <v>40</v>
      </c>
      <c r="B30" s="58" t="s">
        <v>76</v>
      </c>
      <c r="C30" s="327">
        <v>5051</v>
      </c>
      <c r="D30" s="41">
        <v>85.867286224287412</v>
      </c>
    </row>
    <row r="31" spans="1:4">
      <c r="A31" s="57" t="s">
        <v>40</v>
      </c>
      <c r="B31" s="58" t="s">
        <v>77</v>
      </c>
      <c r="C31" s="327">
        <v>866</v>
      </c>
      <c r="D31" s="41">
        <v>69.600160739401247</v>
      </c>
    </row>
    <row r="32" spans="1:4">
      <c r="A32" s="57" t="s">
        <v>40</v>
      </c>
      <c r="B32" s="58" t="s">
        <v>78</v>
      </c>
      <c r="C32" s="327">
        <v>486</v>
      </c>
      <c r="D32" s="41">
        <v>95.79500657030222</v>
      </c>
    </row>
    <row r="33" spans="1:4">
      <c r="A33" s="57" t="s">
        <v>49</v>
      </c>
      <c r="B33" s="58" t="s">
        <v>79</v>
      </c>
      <c r="C33" s="327">
        <v>490</v>
      </c>
      <c r="D33" s="41">
        <v>96.298722567965939</v>
      </c>
    </row>
    <row r="34" spans="1:4">
      <c r="A34" s="57" t="s">
        <v>49</v>
      </c>
      <c r="B34" s="58" t="s">
        <v>80</v>
      </c>
      <c r="C34" s="327">
        <v>434</v>
      </c>
      <c r="D34" s="41">
        <v>94.416243654822338</v>
      </c>
    </row>
    <row r="35" spans="1:4">
      <c r="A35" s="57" t="s">
        <v>49</v>
      </c>
      <c r="B35" s="58" t="s">
        <v>81</v>
      </c>
      <c r="C35" s="327">
        <v>536</v>
      </c>
      <c r="D35" s="41">
        <v>79.056047197640126</v>
      </c>
    </row>
    <row r="36" spans="1:4">
      <c r="A36" s="57" t="s">
        <v>40</v>
      </c>
      <c r="B36" s="58" t="s">
        <v>82</v>
      </c>
      <c r="C36" s="327">
        <v>369</v>
      </c>
      <c r="D36" s="41">
        <v>67.582417582417591</v>
      </c>
    </row>
    <row r="37" spans="1:4">
      <c r="A37" s="57" t="s">
        <v>49</v>
      </c>
      <c r="B37" s="58" t="s">
        <v>83</v>
      </c>
      <c r="C37" s="327">
        <v>1630</v>
      </c>
      <c r="D37" s="41">
        <v>78.415651058370756</v>
      </c>
    </row>
    <row r="38" spans="1:4">
      <c r="A38" s="57" t="s">
        <v>40</v>
      </c>
      <c r="B38" s="58" t="s">
        <v>84</v>
      </c>
      <c r="C38" s="327">
        <v>282</v>
      </c>
      <c r="D38" s="41">
        <v>73.54922842860249</v>
      </c>
    </row>
    <row r="39" spans="1:4">
      <c r="A39" s="57" t="s">
        <v>49</v>
      </c>
      <c r="B39" s="58" t="s">
        <v>85</v>
      </c>
      <c r="C39" s="327">
        <v>984</v>
      </c>
      <c r="D39" s="41">
        <v>69.836763662171748</v>
      </c>
    </row>
    <row r="40" spans="1:4">
      <c r="A40" s="57" t="s">
        <v>43</v>
      </c>
      <c r="B40" s="58" t="s">
        <v>86</v>
      </c>
      <c r="C40" s="327">
        <v>1321</v>
      </c>
      <c r="D40" s="41">
        <v>81.698706385610478</v>
      </c>
    </row>
    <row r="41" spans="1:4">
      <c r="A41" s="57" t="s">
        <v>49</v>
      </c>
      <c r="B41" s="58" t="s">
        <v>87</v>
      </c>
      <c r="C41" s="327">
        <v>485</v>
      </c>
      <c r="D41" s="41">
        <v>96.023758455700374</v>
      </c>
    </row>
    <row r="42" spans="1:4">
      <c r="A42" s="57" t="s">
        <v>40</v>
      </c>
      <c r="B42" s="58" t="s">
        <v>88</v>
      </c>
      <c r="C42" s="327">
        <v>480</v>
      </c>
      <c r="D42" s="41">
        <v>81.84143222506394</v>
      </c>
    </row>
    <row r="43" spans="1:4">
      <c r="A43" s="57" t="s">
        <v>40</v>
      </c>
      <c r="B43" s="58" t="s">
        <v>89</v>
      </c>
      <c r="C43" s="327">
        <v>299</v>
      </c>
      <c r="D43" s="41">
        <v>69.791869286131117</v>
      </c>
    </row>
    <row r="44" spans="1:4">
      <c r="A44" s="57" t="s">
        <v>47</v>
      </c>
      <c r="B44" s="58" t="s">
        <v>90</v>
      </c>
      <c r="C44" s="327">
        <v>7396</v>
      </c>
      <c r="D44" s="41">
        <v>88.506836064102444</v>
      </c>
    </row>
    <row r="45" spans="1:4">
      <c r="A45" s="57" t="s">
        <v>47</v>
      </c>
      <c r="B45" s="58" t="s">
        <v>91</v>
      </c>
      <c r="C45" s="327">
        <v>594</v>
      </c>
      <c r="D45" s="41">
        <v>93.78947368421052</v>
      </c>
    </row>
    <row r="46" spans="1:4">
      <c r="A46" s="57" t="s">
        <v>49</v>
      </c>
      <c r="B46" s="58" t="s">
        <v>92</v>
      </c>
      <c r="C46" s="327">
        <v>1881</v>
      </c>
      <c r="D46" s="41">
        <v>93.376908120630461</v>
      </c>
    </row>
    <row r="47" spans="1:4">
      <c r="A47" s="57" t="s">
        <v>40</v>
      </c>
      <c r="B47" s="58" t="s">
        <v>93</v>
      </c>
      <c r="C47" s="327">
        <v>747</v>
      </c>
      <c r="D47" s="41">
        <v>89.828640144303037</v>
      </c>
    </row>
    <row r="48" spans="1:4">
      <c r="A48" s="57" t="s">
        <v>47</v>
      </c>
      <c r="B48" s="58" t="s">
        <v>94</v>
      </c>
      <c r="C48" s="327">
        <v>420</v>
      </c>
      <c r="D48" s="41">
        <v>84.210526315789465</v>
      </c>
    </row>
    <row r="49" spans="1:4">
      <c r="A49" s="57" t="s">
        <v>49</v>
      </c>
      <c r="B49" s="58" t="s">
        <v>95</v>
      </c>
      <c r="C49" s="327">
        <v>732</v>
      </c>
      <c r="D49" s="41">
        <v>70.480622643023352</v>
      </c>
    </row>
    <row r="50" spans="1:4">
      <c r="A50" s="57" t="s">
        <v>43</v>
      </c>
      <c r="B50" s="58" t="s">
        <v>96</v>
      </c>
      <c r="C50" s="327">
        <v>759</v>
      </c>
      <c r="D50" s="41">
        <v>81.248884924174831</v>
      </c>
    </row>
    <row r="51" spans="1:4">
      <c r="A51" s="57" t="s">
        <v>43</v>
      </c>
      <c r="B51" s="58" t="s">
        <v>97</v>
      </c>
      <c r="C51" s="327">
        <v>176</v>
      </c>
      <c r="D51" s="41">
        <v>77.47615553925165</v>
      </c>
    </row>
    <row r="52" spans="1:4">
      <c r="A52" s="57" t="s">
        <v>49</v>
      </c>
      <c r="B52" s="58" t="s">
        <v>98</v>
      </c>
      <c r="C52" s="327">
        <v>670</v>
      </c>
      <c r="D52" s="41">
        <v>80.015923566878982</v>
      </c>
    </row>
    <row r="53" spans="1:4">
      <c r="A53" s="57" t="s">
        <v>49</v>
      </c>
      <c r="B53" s="58" t="s">
        <v>99</v>
      </c>
      <c r="C53" s="327">
        <v>466</v>
      </c>
      <c r="D53" s="41">
        <v>78.44017393743863</v>
      </c>
    </row>
    <row r="54" spans="1:4">
      <c r="A54" s="57" t="s">
        <v>43</v>
      </c>
      <c r="B54" s="58" t="s">
        <v>100</v>
      </c>
      <c r="C54" s="327">
        <v>2045</v>
      </c>
      <c r="D54" s="41">
        <v>93.343476607074933</v>
      </c>
    </row>
    <row r="55" spans="1:4">
      <c r="A55" s="57" t="s">
        <v>47</v>
      </c>
      <c r="B55" s="58" t="s">
        <v>101</v>
      </c>
      <c r="C55" s="327">
        <v>668</v>
      </c>
      <c r="D55" s="41">
        <v>78.495887191539367</v>
      </c>
    </row>
    <row r="56" spans="1:4">
      <c r="A56" s="57" t="s">
        <v>43</v>
      </c>
      <c r="B56" s="58" t="s">
        <v>102</v>
      </c>
      <c r="C56" s="327">
        <v>979</v>
      </c>
      <c r="D56" s="41">
        <v>87.371709058456048</v>
      </c>
    </row>
    <row r="57" spans="1:4">
      <c r="A57" s="57" t="s">
        <v>43</v>
      </c>
      <c r="B57" s="58" t="s">
        <v>103</v>
      </c>
      <c r="C57" s="327">
        <v>886</v>
      </c>
      <c r="D57" s="41">
        <v>70.159693810215131</v>
      </c>
    </row>
    <row r="58" spans="1:4">
      <c r="A58" s="57" t="s">
        <v>49</v>
      </c>
      <c r="B58" s="58" t="s">
        <v>104</v>
      </c>
      <c r="C58" s="327">
        <v>880</v>
      </c>
      <c r="D58" s="41">
        <v>89.933571793561569</v>
      </c>
    </row>
    <row r="59" spans="1:4">
      <c r="A59" s="57" t="s">
        <v>43</v>
      </c>
      <c r="B59" s="58" t="s">
        <v>105</v>
      </c>
      <c r="C59" s="327">
        <v>273</v>
      </c>
      <c r="D59" s="41">
        <v>77.136802448787392</v>
      </c>
    </row>
    <row r="60" spans="1:4">
      <c r="A60" s="57" t="s">
        <v>49</v>
      </c>
      <c r="B60" s="58" t="s">
        <v>106</v>
      </c>
      <c r="C60" s="327">
        <v>626</v>
      </c>
      <c r="D60" s="41">
        <v>95.816326530612244</v>
      </c>
    </row>
    <row r="61" spans="1:4">
      <c r="A61" s="57" t="s">
        <v>47</v>
      </c>
      <c r="B61" s="58" t="s">
        <v>107</v>
      </c>
      <c r="C61" s="327">
        <v>791</v>
      </c>
      <c r="D61" s="41">
        <v>89.843823946994789</v>
      </c>
    </row>
    <row r="62" spans="1:4">
      <c r="A62" s="57" t="s">
        <v>49</v>
      </c>
      <c r="B62" s="58" t="s">
        <v>108</v>
      </c>
      <c r="C62" s="327">
        <v>352</v>
      </c>
      <c r="D62" s="41">
        <v>75.442043222003917</v>
      </c>
    </row>
    <row r="63" spans="1:4">
      <c r="A63" s="57" t="s">
        <v>40</v>
      </c>
      <c r="B63" s="58" t="s">
        <v>109</v>
      </c>
      <c r="C63" s="327">
        <v>322</v>
      </c>
      <c r="D63" s="41">
        <v>55.959449674149177</v>
      </c>
    </row>
    <row r="64" spans="1:4">
      <c r="A64" s="57" t="s">
        <v>40</v>
      </c>
      <c r="B64" s="58" t="s">
        <v>110</v>
      </c>
      <c r="C64" s="327">
        <v>1596</v>
      </c>
      <c r="D64" s="41">
        <v>84.88609165854092</v>
      </c>
    </row>
    <row r="65" spans="1:4">
      <c r="A65" s="57" t="s">
        <v>40</v>
      </c>
      <c r="B65" s="58" t="s">
        <v>111</v>
      </c>
      <c r="C65" s="327">
        <v>738</v>
      </c>
      <c r="D65" s="41">
        <v>78.385554965480623</v>
      </c>
    </row>
    <row r="66" spans="1:4">
      <c r="A66" s="57" t="s">
        <v>47</v>
      </c>
      <c r="B66" s="58" t="s">
        <v>112</v>
      </c>
      <c r="C66" s="327">
        <v>295</v>
      </c>
      <c r="D66" s="41">
        <v>80.454545454545467</v>
      </c>
    </row>
    <row r="67" spans="1:4">
      <c r="A67" s="57" t="s">
        <v>47</v>
      </c>
      <c r="B67" s="58" t="s">
        <v>113</v>
      </c>
      <c r="C67" s="327">
        <v>1065</v>
      </c>
      <c r="D67" s="41">
        <v>73.020226259856017</v>
      </c>
    </row>
    <row r="68" spans="1:4">
      <c r="A68" s="57" t="s">
        <v>49</v>
      </c>
      <c r="B68" s="58" t="s">
        <v>114</v>
      </c>
      <c r="C68" s="327">
        <v>396</v>
      </c>
      <c r="D68" s="41">
        <v>79.081377933100356</v>
      </c>
    </row>
    <row r="69" spans="1:4">
      <c r="A69" s="57" t="s">
        <v>43</v>
      </c>
      <c r="B69" s="58" t="s">
        <v>115</v>
      </c>
      <c r="C69" s="327">
        <v>5007</v>
      </c>
      <c r="D69" s="41">
        <v>84.528917713594353</v>
      </c>
    </row>
    <row r="70" spans="1:4">
      <c r="A70" s="57" t="s">
        <v>47</v>
      </c>
      <c r="B70" s="58" t="s">
        <v>116</v>
      </c>
      <c r="C70" s="327">
        <v>361</v>
      </c>
      <c r="D70" s="41">
        <v>85.612648221343875</v>
      </c>
    </row>
    <row r="71" spans="1:4">
      <c r="A71" s="57" t="s">
        <v>40</v>
      </c>
      <c r="B71" s="58" t="s">
        <v>117</v>
      </c>
      <c r="C71" s="327">
        <v>20038</v>
      </c>
      <c r="D71" s="41">
        <v>77.187733732236339</v>
      </c>
    </row>
    <row r="72" spans="1:4">
      <c r="A72" s="57" t="s">
        <v>47</v>
      </c>
      <c r="B72" s="58" t="s">
        <v>118</v>
      </c>
      <c r="C72" s="327">
        <v>1427</v>
      </c>
      <c r="D72" s="41">
        <v>92.437246963562757</v>
      </c>
    </row>
    <row r="73" spans="1:4">
      <c r="A73" s="57" t="s">
        <v>49</v>
      </c>
      <c r="B73" s="58" t="s">
        <v>119</v>
      </c>
      <c r="C73" s="327">
        <v>718</v>
      </c>
      <c r="D73" s="41">
        <v>76.743564621002946</v>
      </c>
    </row>
    <row r="74" spans="1:4">
      <c r="A74" s="57" t="s">
        <v>40</v>
      </c>
      <c r="B74" s="58" t="s">
        <v>120</v>
      </c>
      <c r="C74" s="327">
        <v>835</v>
      </c>
      <c r="D74" s="41">
        <v>83.333333333333343</v>
      </c>
    </row>
    <row r="75" spans="1:4">
      <c r="A75" s="57" t="s">
        <v>40</v>
      </c>
      <c r="B75" s="58" t="s">
        <v>121</v>
      </c>
      <c r="C75" s="327">
        <v>3292</v>
      </c>
      <c r="D75" s="41">
        <v>92.675831652043357</v>
      </c>
    </row>
    <row r="76" spans="1:4">
      <c r="A76" s="57" t="s">
        <v>43</v>
      </c>
      <c r="B76" s="58" t="s">
        <v>122</v>
      </c>
      <c r="C76" s="327">
        <v>407</v>
      </c>
      <c r="D76" s="41">
        <v>100.06146281499693</v>
      </c>
    </row>
    <row r="77" spans="1:4">
      <c r="A77" s="57" t="s">
        <v>47</v>
      </c>
      <c r="B77" s="58" t="s">
        <v>123</v>
      </c>
      <c r="C77" s="327">
        <v>662</v>
      </c>
      <c r="D77" s="41">
        <v>107.70065075921909</v>
      </c>
    </row>
    <row r="78" spans="1:4">
      <c r="A78" s="59" t="s">
        <v>40</v>
      </c>
      <c r="B78" s="60" t="s">
        <v>124</v>
      </c>
      <c r="C78" s="328">
        <v>15984</v>
      </c>
      <c r="D78" s="217">
        <v>81.12024157429299</v>
      </c>
    </row>
    <row r="79" spans="1:4">
      <c r="A79" s="61" t="s">
        <v>40</v>
      </c>
      <c r="B79" s="61" t="s">
        <v>125</v>
      </c>
      <c r="C79" s="327">
        <v>10471</v>
      </c>
      <c r="D79" s="218">
        <v>81.949272479439628</v>
      </c>
    </row>
    <row r="80" spans="1:4">
      <c r="A80" s="15"/>
      <c r="B80" s="15"/>
    </row>
    <row r="81" spans="1:5">
      <c r="B81" s="26" t="s">
        <v>127</v>
      </c>
      <c r="C81" s="327">
        <v>19907</v>
      </c>
      <c r="D81" s="62">
        <v>85.472311771209391</v>
      </c>
    </row>
    <row r="82" spans="1:5">
      <c r="B82" s="26" t="s">
        <v>126</v>
      </c>
      <c r="C82" s="327">
        <v>16051</v>
      </c>
      <c r="D82" s="62">
        <v>80.526104551991693</v>
      </c>
    </row>
    <row r="83" spans="1:5">
      <c r="B83" s="26" t="s">
        <v>128</v>
      </c>
      <c r="C83" s="327">
        <v>85566</v>
      </c>
      <c r="D83" s="62">
        <v>81.943614245914148</v>
      </c>
    </row>
    <row r="84" spans="1:5">
      <c r="B84" s="28" t="s">
        <v>129</v>
      </c>
      <c r="C84" s="328">
        <v>24238</v>
      </c>
      <c r="D84" s="63">
        <v>82.248677996776294</v>
      </c>
    </row>
    <row r="85" spans="1:5">
      <c r="B85" s="30" t="s">
        <v>130</v>
      </c>
      <c r="C85" s="22">
        <v>145762</v>
      </c>
      <c r="D85" s="64">
        <v>82.298871342024583</v>
      </c>
    </row>
    <row r="89" spans="1:5">
      <c r="A89" s="326" t="s">
        <v>240</v>
      </c>
      <c r="B89" s="275"/>
      <c r="C89" s="276"/>
      <c r="D89" s="277"/>
    </row>
    <row r="90" spans="1:5">
      <c r="A90" s="274" t="s">
        <v>241</v>
      </c>
      <c r="B90" s="266"/>
      <c r="C90" s="267"/>
      <c r="D90" s="278"/>
    </row>
    <row r="91" spans="1:5">
      <c r="A91" s="265" t="s">
        <v>242</v>
      </c>
      <c r="B91" s="266"/>
      <c r="C91" s="267"/>
      <c r="D91" s="278"/>
    </row>
    <row r="92" spans="1:5">
      <c r="A92" s="279" t="s">
        <v>248</v>
      </c>
      <c r="B92" s="266"/>
      <c r="C92" s="267"/>
      <c r="D92" s="278"/>
      <c r="E92" s="15" t="s">
        <v>0</v>
      </c>
    </row>
    <row r="93" spans="1:5">
      <c r="A93" s="265" t="s">
        <v>243</v>
      </c>
      <c r="B93" s="266"/>
      <c r="C93" s="267"/>
      <c r="D93" s="278"/>
    </row>
    <row r="94" spans="1:5">
      <c r="A94" s="265" t="s">
        <v>247</v>
      </c>
      <c r="B94" s="281"/>
      <c r="C94" s="282"/>
      <c r="D94" s="283"/>
    </row>
    <row r="95" spans="1:5">
      <c r="A95" s="265" t="s">
        <v>244</v>
      </c>
      <c r="B95" s="281"/>
      <c r="C95" s="282"/>
      <c r="D95" s="283"/>
    </row>
    <row r="96" spans="1:5">
      <c r="A96" s="265" t="s">
        <v>245</v>
      </c>
      <c r="B96" s="281"/>
      <c r="C96" s="282"/>
      <c r="D96" s="283"/>
    </row>
    <row r="97" spans="1:37">
      <c r="A97" s="274" t="s">
        <v>246</v>
      </c>
      <c r="B97" s="281"/>
      <c r="C97" s="282"/>
      <c r="D97" s="283"/>
    </row>
    <row r="98" spans="1:37">
      <c r="A98" s="284" t="s">
        <v>174</v>
      </c>
      <c r="B98" s="285"/>
      <c r="C98" s="286"/>
      <c r="D98" s="287"/>
    </row>
    <row r="99" spans="1:37" ht="15" customHeight="1"/>
    <row r="100" spans="1:37" s="85" customFormat="1" ht="12" customHeight="1">
      <c r="A100" s="192" t="s">
        <v>135</v>
      </c>
      <c r="B100" s="193"/>
      <c r="C100" s="193"/>
      <c r="D100" s="193"/>
      <c r="E100" s="193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5"/>
      <c r="R100" s="195"/>
      <c r="S100" s="195"/>
      <c r="T100" s="195"/>
      <c r="U100" s="195"/>
      <c r="V100" s="195"/>
      <c r="W100" s="194"/>
      <c r="X100" s="195"/>
      <c r="Y100" s="195"/>
      <c r="Z100" s="194"/>
      <c r="AA100" s="195"/>
      <c r="AB100" s="195"/>
      <c r="AC100" s="196"/>
      <c r="AD100" s="196"/>
      <c r="AE100" s="196"/>
      <c r="AF100" s="196"/>
      <c r="AG100" s="196"/>
      <c r="AH100" s="196"/>
      <c r="AI100" s="196"/>
      <c r="AJ100" s="196"/>
      <c r="AK100" s="197"/>
    </row>
    <row r="101" spans="1:37" s="85" customFormat="1">
      <c r="A101" s="198"/>
      <c r="B101" s="189"/>
      <c r="C101" s="189"/>
      <c r="D101" s="189"/>
      <c r="E101" s="189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9" t="s">
        <v>0</v>
      </c>
      <c r="R101" s="199"/>
      <c r="S101" s="199"/>
      <c r="T101" s="199"/>
      <c r="U101" s="199"/>
      <c r="V101" s="199"/>
      <c r="W101" s="190"/>
      <c r="X101" s="199"/>
      <c r="Y101" s="199"/>
      <c r="Z101" s="190"/>
      <c r="AA101" s="199"/>
      <c r="AB101" s="199"/>
      <c r="AC101" s="200"/>
      <c r="AD101" s="200"/>
      <c r="AE101" s="200"/>
      <c r="AF101" s="200"/>
      <c r="AG101" s="200"/>
      <c r="AH101" s="200"/>
      <c r="AI101" s="200"/>
      <c r="AJ101" s="200"/>
      <c r="AK101" s="201"/>
    </row>
    <row r="102" spans="1:37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 t="s">
        <v>0</v>
      </c>
      <c r="N102" s="190"/>
      <c r="O102" s="190"/>
      <c r="P102" s="190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3"/>
    </row>
    <row r="103" spans="1:37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5"/>
    </row>
    <row r="104" spans="1:37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0"/>
      <c r="O104" s="190"/>
      <c r="P104" s="190"/>
      <c r="Q104" s="207"/>
      <c r="R104" s="207"/>
      <c r="S104" s="207"/>
      <c r="T104" s="207"/>
      <c r="U104" s="207"/>
      <c r="V104" s="207"/>
      <c r="W104" s="191"/>
      <c r="X104" s="207"/>
      <c r="Y104" s="207"/>
      <c r="Z104" s="191"/>
      <c r="AA104" s="207"/>
      <c r="AB104" s="207"/>
      <c r="AC104" s="208"/>
      <c r="AD104" s="208"/>
      <c r="AE104" s="208"/>
      <c r="AF104" s="208"/>
      <c r="AG104" s="208"/>
      <c r="AH104" s="208"/>
      <c r="AI104" s="208"/>
      <c r="AJ104" s="208"/>
      <c r="AK104" s="209"/>
    </row>
    <row r="105" spans="1:37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0"/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210"/>
    </row>
    <row r="106" spans="1:37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0"/>
      <c r="AB106" s="199"/>
      <c r="AC106" s="199"/>
      <c r="AD106" s="199"/>
      <c r="AE106" s="199"/>
      <c r="AF106" s="199"/>
      <c r="AG106" s="199"/>
      <c r="AH106" s="199"/>
      <c r="AI106" s="199"/>
      <c r="AJ106" s="199"/>
      <c r="AK106" s="210"/>
    </row>
    <row r="107" spans="1:37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0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210"/>
    </row>
    <row r="108" spans="1:37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1"/>
      <c r="AD108" s="212"/>
      <c r="AE108" s="212"/>
      <c r="AF108" s="211"/>
      <c r="AG108" s="213"/>
      <c r="AH108" s="213"/>
      <c r="AI108" s="213"/>
      <c r="AJ108" s="213"/>
      <c r="AK108" s="214"/>
    </row>
  </sheetData>
  <sortState ref="G2:I79">
    <sortCondition ref="G2:G79"/>
  </sortState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040"/>
  </sheetPr>
  <dimension ref="A1:AL108"/>
  <sheetViews>
    <sheetView workbookViewId="0">
      <pane ySplit="1" topLeftCell="A2" activePane="bottomLeft" state="frozen"/>
      <selection activeCell="A110" sqref="A110"/>
      <selection pane="bottomLeft" activeCell="L84" sqref="L84"/>
    </sheetView>
  </sheetViews>
  <sheetFormatPr defaultColWidth="9.140625" defaultRowHeight="15"/>
  <cols>
    <col min="1" max="1" width="16.5703125" style="16" customWidth="1"/>
    <col min="2" max="2" width="23.85546875" style="16" customWidth="1"/>
    <col min="3" max="3" width="19.5703125" style="15" hidden="1" customWidth="1"/>
    <col min="4" max="4" width="19.5703125" style="16" hidden="1" customWidth="1"/>
    <col min="5" max="5" width="16.42578125" style="16" customWidth="1"/>
    <col min="6" max="6" width="16.42578125" style="233" customWidth="1"/>
    <col min="7" max="7" width="16.42578125" style="16" customWidth="1"/>
    <col min="8" max="8" width="16.42578125" style="233" customWidth="1"/>
    <col min="9" max="9" width="9.140625" style="16"/>
    <col min="10" max="10" width="8.7109375" style="16" customWidth="1"/>
    <col min="11" max="16384" width="9.140625" style="16"/>
  </cols>
  <sheetData>
    <row r="1" spans="1:8" s="13" customFormat="1" ht="45">
      <c r="A1" s="37" t="s">
        <v>175</v>
      </c>
      <c r="B1" s="37" t="s">
        <v>6</v>
      </c>
      <c r="C1" s="38" t="s">
        <v>187</v>
      </c>
      <c r="D1" s="39" t="s">
        <v>188</v>
      </c>
      <c r="E1" s="38" t="s">
        <v>189</v>
      </c>
      <c r="F1" s="228" t="s">
        <v>190</v>
      </c>
      <c r="G1" s="39" t="s">
        <v>191</v>
      </c>
      <c r="H1" s="234" t="s">
        <v>192</v>
      </c>
    </row>
    <row r="2" spans="1:8">
      <c r="A2" s="40" t="s">
        <v>40</v>
      </c>
      <c r="B2" s="40" t="s">
        <v>41</v>
      </c>
      <c r="C2" s="22">
        <v>15277</v>
      </c>
      <c r="D2" s="22">
        <v>15407</v>
      </c>
      <c r="E2" s="329">
        <v>962</v>
      </c>
      <c r="F2" s="229">
        <v>88.936825885978422</v>
      </c>
      <c r="G2" s="329">
        <v>1024</v>
      </c>
      <c r="H2" s="229">
        <v>89.929742388758768</v>
      </c>
    </row>
    <row r="3" spans="1:8">
      <c r="A3" s="40" t="s">
        <v>43</v>
      </c>
      <c r="B3" s="40" t="s">
        <v>44</v>
      </c>
      <c r="C3" s="22">
        <v>4781</v>
      </c>
      <c r="D3" s="22">
        <v>4930</v>
      </c>
      <c r="E3" s="329">
        <v>394</v>
      </c>
      <c r="F3" s="229">
        <v>91.291755165089796</v>
      </c>
      <c r="G3" s="329">
        <v>463</v>
      </c>
      <c r="H3" s="229">
        <v>100.45199783041041</v>
      </c>
    </row>
    <row r="4" spans="1:8">
      <c r="A4" s="40" t="s">
        <v>47</v>
      </c>
      <c r="B4" s="40" t="s">
        <v>48</v>
      </c>
      <c r="C4" s="22">
        <v>5990</v>
      </c>
      <c r="D4" s="22">
        <v>6052</v>
      </c>
      <c r="E4" s="329">
        <v>304</v>
      </c>
      <c r="F4" s="229">
        <v>89.609432571849666</v>
      </c>
      <c r="G4" s="329">
        <v>336</v>
      </c>
      <c r="H4" s="229">
        <v>92.371134020618555</v>
      </c>
    </row>
    <row r="5" spans="1:8">
      <c r="A5" s="40" t="s">
        <v>49</v>
      </c>
      <c r="B5" s="40" t="s">
        <v>50</v>
      </c>
      <c r="C5" s="22">
        <v>14870</v>
      </c>
      <c r="D5" s="22">
        <v>14307</v>
      </c>
      <c r="E5" s="329">
        <v>849</v>
      </c>
      <c r="F5" s="229">
        <v>88.660690975546089</v>
      </c>
      <c r="G5" s="329">
        <v>814</v>
      </c>
      <c r="H5" s="229">
        <v>86.137566137566139</v>
      </c>
    </row>
    <row r="6" spans="1:8">
      <c r="A6" s="40" t="s">
        <v>49</v>
      </c>
      <c r="B6" s="40" t="s">
        <v>51</v>
      </c>
      <c r="C6" s="22">
        <v>6823</v>
      </c>
      <c r="D6" s="22">
        <v>7013</v>
      </c>
      <c r="E6" s="329">
        <v>342</v>
      </c>
      <c r="F6" s="229">
        <v>80.203244088333008</v>
      </c>
      <c r="G6" s="329">
        <v>320</v>
      </c>
      <c r="H6" s="229">
        <v>69.189189189189193</v>
      </c>
    </row>
    <row r="7" spans="1:8">
      <c r="A7" s="40" t="s">
        <v>47</v>
      </c>
      <c r="B7" s="40" t="s">
        <v>52</v>
      </c>
      <c r="C7" s="22">
        <v>3733</v>
      </c>
      <c r="D7" s="22">
        <v>3701</v>
      </c>
      <c r="E7" s="329">
        <v>301</v>
      </c>
      <c r="F7" s="229">
        <v>109.28895612708021</v>
      </c>
      <c r="G7" s="329">
        <v>317</v>
      </c>
      <c r="H7" s="229">
        <v>110.87146604488487</v>
      </c>
    </row>
    <row r="8" spans="1:8">
      <c r="A8" s="40" t="s">
        <v>49</v>
      </c>
      <c r="B8" s="40" t="s">
        <v>53</v>
      </c>
      <c r="C8" s="22">
        <v>15163</v>
      </c>
      <c r="D8" s="22">
        <v>14821</v>
      </c>
      <c r="E8" s="329">
        <v>1094</v>
      </c>
      <c r="F8" s="229">
        <v>103.03743819166471</v>
      </c>
      <c r="G8" s="329">
        <v>1130</v>
      </c>
      <c r="H8" s="229">
        <v>105.73099415204679</v>
      </c>
    </row>
    <row r="9" spans="1:8">
      <c r="A9" s="40" t="s">
        <v>49</v>
      </c>
      <c r="B9" s="40" t="s">
        <v>54</v>
      </c>
      <c r="C9" s="22">
        <v>3725</v>
      </c>
      <c r="D9" s="22">
        <v>3498</v>
      </c>
      <c r="E9" s="329">
        <v>207</v>
      </c>
      <c r="F9" s="229">
        <v>82.007263123142963</v>
      </c>
      <c r="G9" s="329">
        <v>187</v>
      </c>
      <c r="H9" s="229">
        <v>75.759621877110064</v>
      </c>
    </row>
    <row r="10" spans="1:8">
      <c r="A10" s="40" t="s">
        <v>40</v>
      </c>
      <c r="B10" s="40" t="s">
        <v>55</v>
      </c>
      <c r="C10" s="22">
        <v>47872</v>
      </c>
      <c r="D10" s="22">
        <v>46893</v>
      </c>
      <c r="E10" s="329">
        <v>4093</v>
      </c>
      <c r="F10" s="229">
        <v>111.48285176021973</v>
      </c>
      <c r="G10" s="329">
        <v>4102</v>
      </c>
      <c r="H10" s="229">
        <v>104.98208496843542</v>
      </c>
    </row>
    <row r="11" spans="1:8">
      <c r="A11" s="40" t="s">
        <v>49</v>
      </c>
      <c r="B11" s="40" t="s">
        <v>193</v>
      </c>
      <c r="C11" s="22">
        <v>5285</v>
      </c>
      <c r="D11" s="22">
        <v>5255</v>
      </c>
      <c r="E11" s="329">
        <v>439</v>
      </c>
      <c r="F11" s="229">
        <v>121.35452660677264</v>
      </c>
      <c r="G11" s="329">
        <v>401</v>
      </c>
      <c r="H11" s="229">
        <v>107.86819098856759</v>
      </c>
    </row>
    <row r="12" spans="1:8">
      <c r="A12" s="40" t="s">
        <v>47</v>
      </c>
      <c r="B12" s="40" t="s">
        <v>58</v>
      </c>
      <c r="C12" s="22">
        <v>15696</v>
      </c>
      <c r="D12" s="22">
        <v>14978</v>
      </c>
      <c r="E12" s="329">
        <v>989</v>
      </c>
      <c r="F12" s="229">
        <v>91.567008718463072</v>
      </c>
      <c r="G12" s="329">
        <v>1054</v>
      </c>
      <c r="H12" s="229">
        <v>99.826361483820037</v>
      </c>
    </row>
    <row r="13" spans="1:8">
      <c r="A13" s="40" t="s">
        <v>43</v>
      </c>
      <c r="B13" s="40" t="s">
        <v>59</v>
      </c>
      <c r="C13" s="22">
        <v>21504</v>
      </c>
      <c r="D13" s="22">
        <v>20994</v>
      </c>
      <c r="E13" s="329">
        <v>1420</v>
      </c>
      <c r="F13" s="229">
        <v>89.665333613976003</v>
      </c>
      <c r="G13" s="329">
        <v>1410</v>
      </c>
      <c r="H13" s="229">
        <v>85.303755986891844</v>
      </c>
    </row>
    <row r="14" spans="1:8">
      <c r="A14" s="40" t="s">
        <v>43</v>
      </c>
      <c r="B14" s="40" t="s">
        <v>60</v>
      </c>
      <c r="C14" s="22">
        <v>6846</v>
      </c>
      <c r="D14" s="22">
        <v>6762</v>
      </c>
      <c r="E14" s="329">
        <v>471</v>
      </c>
      <c r="F14" s="229">
        <v>93.965087281795519</v>
      </c>
      <c r="G14" s="329">
        <v>350</v>
      </c>
      <c r="H14" s="229">
        <v>73.196235622168004</v>
      </c>
    </row>
    <row r="15" spans="1:8">
      <c r="A15" s="40" t="s">
        <v>49</v>
      </c>
      <c r="B15" s="40" t="s">
        <v>61</v>
      </c>
      <c r="C15" s="22">
        <v>5417</v>
      </c>
      <c r="D15" s="22">
        <v>4837</v>
      </c>
      <c r="E15" s="329">
        <v>359</v>
      </c>
      <c r="F15" s="229">
        <v>93.14594594594594</v>
      </c>
      <c r="G15" s="329">
        <v>337</v>
      </c>
      <c r="H15" s="229">
        <v>101.2012012012012</v>
      </c>
    </row>
    <row r="16" spans="1:8">
      <c r="A16" s="40" t="s">
        <v>40</v>
      </c>
      <c r="B16" s="40" t="s">
        <v>62</v>
      </c>
      <c r="C16" s="22">
        <v>6331</v>
      </c>
      <c r="D16" s="22">
        <v>6654</v>
      </c>
      <c r="E16" s="329">
        <v>543</v>
      </c>
      <c r="F16" s="229">
        <v>102.27593784335269</v>
      </c>
      <c r="G16" s="329">
        <v>608</v>
      </c>
      <c r="H16" s="229">
        <v>116.86689091782796</v>
      </c>
    </row>
    <row r="17" spans="1:8">
      <c r="A17" s="40" t="s">
        <v>49</v>
      </c>
      <c r="B17" s="40" t="s">
        <v>63</v>
      </c>
      <c r="C17" s="22">
        <v>95939</v>
      </c>
      <c r="D17" s="22">
        <v>89847</v>
      </c>
      <c r="E17" s="329">
        <v>6153</v>
      </c>
      <c r="F17" s="229">
        <v>98.883085576536772</v>
      </c>
      <c r="G17" s="329">
        <v>6279</v>
      </c>
      <c r="H17" s="229">
        <v>97.390360231106285</v>
      </c>
    </row>
    <row r="18" spans="1:8">
      <c r="A18" s="40" t="s">
        <v>40</v>
      </c>
      <c r="B18" s="40" t="s">
        <v>64</v>
      </c>
      <c r="C18" s="22">
        <v>183096</v>
      </c>
      <c r="D18" s="22">
        <v>170395</v>
      </c>
      <c r="E18" s="329">
        <v>13422</v>
      </c>
      <c r="F18" s="229">
        <v>99.640570385721801</v>
      </c>
      <c r="G18" s="329">
        <v>13247</v>
      </c>
      <c r="H18" s="229">
        <v>93.033763102295936</v>
      </c>
    </row>
    <row r="19" spans="1:8">
      <c r="A19" s="40" t="s">
        <v>49</v>
      </c>
      <c r="B19" s="40" t="s">
        <v>65</v>
      </c>
      <c r="C19" s="22">
        <v>18706</v>
      </c>
      <c r="D19" s="22">
        <v>18224</v>
      </c>
      <c r="E19" s="329">
        <v>1118</v>
      </c>
      <c r="F19" s="229">
        <v>99.539991096601867</v>
      </c>
      <c r="G19" s="329">
        <v>1151</v>
      </c>
      <c r="H19" s="229">
        <v>104.28086070215174</v>
      </c>
    </row>
    <row r="20" spans="1:8">
      <c r="A20" s="40" t="s">
        <v>47</v>
      </c>
      <c r="B20" s="40" t="s">
        <v>66</v>
      </c>
      <c r="C20" s="22">
        <v>61911</v>
      </c>
      <c r="D20" s="22">
        <v>58122</v>
      </c>
      <c r="E20" s="329">
        <v>3122</v>
      </c>
      <c r="F20" s="229">
        <v>82.71659454208249</v>
      </c>
      <c r="G20" s="329">
        <v>3359</v>
      </c>
      <c r="H20" s="229">
        <v>84.187221955345777</v>
      </c>
    </row>
    <row r="21" spans="1:8">
      <c r="A21" s="40" t="s">
        <v>43</v>
      </c>
      <c r="B21" s="40" t="s">
        <v>67</v>
      </c>
      <c r="C21" s="22">
        <v>14062</v>
      </c>
      <c r="D21" s="22">
        <v>13396</v>
      </c>
      <c r="E21" s="329">
        <v>1082</v>
      </c>
      <c r="F21" s="229">
        <v>90.512373649355169</v>
      </c>
      <c r="G21" s="329">
        <v>1132</v>
      </c>
      <c r="H21" s="229">
        <v>95.072788353863373</v>
      </c>
    </row>
    <row r="22" spans="1:8">
      <c r="A22" s="40" t="s">
        <v>40</v>
      </c>
      <c r="B22" s="40" t="s">
        <v>68</v>
      </c>
      <c r="C22" s="22">
        <v>5964</v>
      </c>
      <c r="D22" s="22">
        <v>5973</v>
      </c>
      <c r="E22" s="329">
        <v>433</v>
      </c>
      <c r="F22" s="229">
        <v>105.11834918065952</v>
      </c>
      <c r="G22" s="329">
        <v>488</v>
      </c>
      <c r="H22" s="229">
        <v>114.41969519343493</v>
      </c>
    </row>
    <row r="23" spans="1:8">
      <c r="A23" s="40" t="s">
        <v>49</v>
      </c>
      <c r="B23" s="40" t="s">
        <v>69</v>
      </c>
      <c r="C23" s="22">
        <v>2463</v>
      </c>
      <c r="D23" s="22">
        <v>2620</v>
      </c>
      <c r="E23" s="329">
        <v>159</v>
      </c>
      <c r="F23" s="229">
        <v>93.575282000980877</v>
      </c>
      <c r="G23" s="329">
        <v>188</v>
      </c>
      <c r="H23" s="229">
        <v>94.472361809045225</v>
      </c>
    </row>
    <row r="24" spans="1:8">
      <c r="A24" s="40" t="s">
        <v>40</v>
      </c>
      <c r="B24" s="40" t="s">
        <v>70</v>
      </c>
      <c r="C24" s="22">
        <v>17546</v>
      </c>
      <c r="D24" s="22">
        <v>17870</v>
      </c>
      <c r="E24" s="329">
        <v>1289</v>
      </c>
      <c r="F24" s="229">
        <v>111.08078994614003</v>
      </c>
      <c r="G24" s="329">
        <v>1287</v>
      </c>
      <c r="H24" s="229">
        <v>103.29052969502408</v>
      </c>
    </row>
    <row r="25" spans="1:8">
      <c r="A25" s="40" t="s">
        <v>49</v>
      </c>
      <c r="B25" s="40" t="s">
        <v>71</v>
      </c>
      <c r="C25" s="22">
        <v>3288</v>
      </c>
      <c r="D25" s="22">
        <v>3308</v>
      </c>
      <c r="E25" s="329">
        <v>270</v>
      </c>
      <c r="F25" s="229">
        <v>115.79699785561115</v>
      </c>
      <c r="G25" s="329">
        <v>234</v>
      </c>
      <c r="H25" s="229">
        <v>84.147437818399752</v>
      </c>
    </row>
    <row r="26" spans="1:8">
      <c r="A26" s="40" t="s">
        <v>43</v>
      </c>
      <c r="B26" s="40" t="s">
        <v>72</v>
      </c>
      <c r="C26" s="22">
        <v>11077</v>
      </c>
      <c r="D26" s="22">
        <v>10915</v>
      </c>
      <c r="E26" s="329">
        <v>693</v>
      </c>
      <c r="F26" s="229">
        <v>94.7908355180668</v>
      </c>
      <c r="G26" s="329">
        <v>692</v>
      </c>
      <c r="H26" s="229">
        <v>86.293255741452782</v>
      </c>
    </row>
    <row r="27" spans="1:8">
      <c r="A27" s="40" t="s">
        <v>40</v>
      </c>
      <c r="B27" s="40" t="s">
        <v>73</v>
      </c>
      <c r="C27" s="22">
        <v>9113</v>
      </c>
      <c r="D27" s="22">
        <v>8901</v>
      </c>
      <c r="E27" s="329">
        <v>645</v>
      </c>
      <c r="F27" s="229">
        <v>94.057601166605906</v>
      </c>
      <c r="G27" s="329">
        <v>762</v>
      </c>
      <c r="H27" s="229">
        <v>118.75324675324677</v>
      </c>
    </row>
    <row r="28" spans="1:8">
      <c r="A28" s="40" t="s">
        <v>47</v>
      </c>
      <c r="B28" s="40" t="s">
        <v>74</v>
      </c>
      <c r="C28" s="22">
        <v>5347</v>
      </c>
      <c r="D28" s="22">
        <v>5662</v>
      </c>
      <c r="E28" s="329">
        <v>380</v>
      </c>
      <c r="F28" s="229">
        <v>109.14313068453805</v>
      </c>
      <c r="G28" s="329">
        <v>397</v>
      </c>
      <c r="H28" s="229">
        <v>97.903822441430336</v>
      </c>
    </row>
    <row r="29" spans="1:8">
      <c r="A29" s="40" t="s">
        <v>49</v>
      </c>
      <c r="B29" s="40" t="s">
        <v>75</v>
      </c>
      <c r="C29" s="22">
        <v>15088</v>
      </c>
      <c r="D29" s="22">
        <v>14270</v>
      </c>
      <c r="E29" s="329">
        <v>1022</v>
      </c>
      <c r="F29" s="229">
        <v>99.464720194647199</v>
      </c>
      <c r="G29" s="329">
        <v>984</v>
      </c>
      <c r="H29" s="229">
        <v>90.684279241225696</v>
      </c>
    </row>
    <row r="30" spans="1:8">
      <c r="A30" s="40" t="s">
        <v>40</v>
      </c>
      <c r="B30" s="40" t="s">
        <v>76</v>
      </c>
      <c r="C30" s="22">
        <v>63971</v>
      </c>
      <c r="D30" s="22">
        <v>60685</v>
      </c>
      <c r="E30" s="329">
        <v>4196</v>
      </c>
      <c r="F30" s="229">
        <v>93.540656523435331</v>
      </c>
      <c r="G30" s="329">
        <v>4408</v>
      </c>
      <c r="H30" s="229">
        <v>95.088804199324073</v>
      </c>
    </row>
    <row r="31" spans="1:8">
      <c r="A31" s="40" t="s">
        <v>40</v>
      </c>
      <c r="B31" s="40" t="s">
        <v>77</v>
      </c>
      <c r="C31" s="22">
        <v>12686</v>
      </c>
      <c r="D31" s="22">
        <v>12694</v>
      </c>
      <c r="E31" s="329">
        <v>943</v>
      </c>
      <c r="F31" s="229">
        <v>106.91609977324264</v>
      </c>
      <c r="G31" s="329">
        <v>1013</v>
      </c>
      <c r="H31" s="229">
        <v>97.811393627293214</v>
      </c>
    </row>
    <row r="32" spans="1:8">
      <c r="A32" s="40" t="s">
        <v>40</v>
      </c>
      <c r="B32" s="40" t="s">
        <v>78</v>
      </c>
      <c r="C32" s="22">
        <v>5916</v>
      </c>
      <c r="D32" s="22">
        <v>5807</v>
      </c>
      <c r="E32" s="329">
        <v>412</v>
      </c>
      <c r="F32" s="229">
        <v>103.17195325542572</v>
      </c>
      <c r="G32" s="329">
        <v>418</v>
      </c>
      <c r="H32" s="229">
        <v>98.237367802585197</v>
      </c>
    </row>
    <row r="33" spans="1:8">
      <c r="A33" s="40" t="s">
        <v>49</v>
      </c>
      <c r="B33" s="40" t="s">
        <v>79</v>
      </c>
      <c r="C33" s="22">
        <v>4693</v>
      </c>
      <c r="D33" s="22">
        <v>4827</v>
      </c>
      <c r="E33" s="329">
        <v>285</v>
      </c>
      <c r="F33" s="229">
        <v>74.283231972198081</v>
      </c>
      <c r="G33" s="329">
        <v>374</v>
      </c>
      <c r="H33" s="229">
        <v>92.746435213887167</v>
      </c>
    </row>
    <row r="34" spans="1:8">
      <c r="A34" s="40" t="s">
        <v>49</v>
      </c>
      <c r="B34" s="40" t="s">
        <v>80</v>
      </c>
      <c r="C34" s="22">
        <v>6183</v>
      </c>
      <c r="D34" s="22">
        <v>6143</v>
      </c>
      <c r="E34" s="329">
        <v>397</v>
      </c>
      <c r="F34" s="229">
        <v>112.17329879915235</v>
      </c>
      <c r="G34" s="329">
        <v>397</v>
      </c>
      <c r="H34" s="229">
        <v>107.80719619823489</v>
      </c>
    </row>
    <row r="35" spans="1:8">
      <c r="A35" s="40" t="s">
        <v>49</v>
      </c>
      <c r="B35" s="40" t="s">
        <v>81</v>
      </c>
      <c r="C35" s="22">
        <v>6771</v>
      </c>
      <c r="D35" s="22">
        <v>6939</v>
      </c>
      <c r="E35" s="329">
        <v>445</v>
      </c>
      <c r="F35" s="229">
        <v>85.810702233649366</v>
      </c>
      <c r="G35" s="329">
        <v>533</v>
      </c>
      <c r="H35" s="229">
        <v>101.13851992409867</v>
      </c>
    </row>
    <row r="36" spans="1:8">
      <c r="A36" s="40" t="s">
        <v>40</v>
      </c>
      <c r="B36" s="40" t="s">
        <v>82</v>
      </c>
      <c r="C36" s="22">
        <v>6840</v>
      </c>
      <c r="D36" s="22">
        <v>6749</v>
      </c>
      <c r="E36" s="329">
        <v>418</v>
      </c>
      <c r="F36" s="229">
        <v>100.88495575221239</v>
      </c>
      <c r="G36" s="329">
        <v>339</v>
      </c>
      <c r="H36" s="229">
        <v>80.858676207513412</v>
      </c>
    </row>
    <row r="37" spans="1:8">
      <c r="A37" s="40" t="s">
        <v>49</v>
      </c>
      <c r="B37" s="40" t="s">
        <v>83</v>
      </c>
      <c r="C37" s="22">
        <v>20328</v>
      </c>
      <c r="D37" s="22">
        <v>19504</v>
      </c>
      <c r="E37" s="329">
        <v>1354</v>
      </c>
      <c r="F37" s="229">
        <v>86.780964589008164</v>
      </c>
      <c r="G37" s="329">
        <v>1443</v>
      </c>
      <c r="H37" s="229">
        <v>87.019448213478071</v>
      </c>
    </row>
    <row r="38" spans="1:8">
      <c r="A38" s="40" t="s">
        <v>40</v>
      </c>
      <c r="B38" s="40" t="s">
        <v>84</v>
      </c>
      <c r="C38" s="22">
        <v>5336</v>
      </c>
      <c r="D38" s="22">
        <v>5261</v>
      </c>
      <c r="E38" s="329">
        <v>304</v>
      </c>
      <c r="F38" s="229">
        <v>112.55785251465598</v>
      </c>
      <c r="G38" s="329">
        <v>304</v>
      </c>
      <c r="H38" s="229">
        <v>92.541856925418557</v>
      </c>
    </row>
    <row r="39" spans="1:8">
      <c r="A39" s="40" t="s">
        <v>49</v>
      </c>
      <c r="B39" s="40" t="s">
        <v>85</v>
      </c>
      <c r="C39" s="22">
        <v>14480</v>
      </c>
      <c r="D39" s="22">
        <v>14110</v>
      </c>
      <c r="E39" s="329">
        <v>1038</v>
      </c>
      <c r="F39" s="229">
        <v>96.155627605372857</v>
      </c>
      <c r="G39" s="329">
        <v>1069</v>
      </c>
      <c r="H39" s="229">
        <v>99.004399166473718</v>
      </c>
    </row>
    <row r="40" spans="1:8">
      <c r="A40" s="40" t="s">
        <v>43</v>
      </c>
      <c r="B40" s="40" t="s">
        <v>86</v>
      </c>
      <c r="C40" s="22">
        <v>14495</v>
      </c>
      <c r="D40" s="22">
        <v>14436</v>
      </c>
      <c r="E40" s="329">
        <v>1337</v>
      </c>
      <c r="F40" s="229">
        <v>109.89793821494625</v>
      </c>
      <c r="G40" s="329">
        <v>1288</v>
      </c>
      <c r="H40" s="229">
        <v>100.8087659796504</v>
      </c>
    </row>
    <row r="41" spans="1:8">
      <c r="A41" s="40" t="s">
        <v>49</v>
      </c>
      <c r="B41" s="40" t="s">
        <v>87</v>
      </c>
      <c r="C41" s="22">
        <v>5904</v>
      </c>
      <c r="D41" s="22">
        <v>5671</v>
      </c>
      <c r="E41" s="329">
        <v>394</v>
      </c>
      <c r="F41" s="229">
        <v>100.16949152542374</v>
      </c>
      <c r="G41" s="329">
        <v>413</v>
      </c>
      <c r="H41" s="229">
        <v>109.23517743001985</v>
      </c>
    </row>
    <row r="42" spans="1:8">
      <c r="A42" s="40" t="s">
        <v>40</v>
      </c>
      <c r="B42" s="40" t="s">
        <v>88</v>
      </c>
      <c r="C42" s="22">
        <v>7265</v>
      </c>
      <c r="D42" s="22">
        <v>6814</v>
      </c>
      <c r="E42" s="329">
        <v>483</v>
      </c>
      <c r="F42" s="229">
        <v>102.69312544294826</v>
      </c>
      <c r="G42" s="329">
        <v>509</v>
      </c>
      <c r="H42" s="229">
        <v>118.7402799377916</v>
      </c>
    </row>
    <row r="43" spans="1:8">
      <c r="A43" s="40" t="s">
        <v>40</v>
      </c>
      <c r="B43" s="40" t="s">
        <v>89</v>
      </c>
      <c r="C43" s="22">
        <v>5493</v>
      </c>
      <c r="D43" s="22">
        <v>5601</v>
      </c>
      <c r="E43" s="329">
        <v>309</v>
      </c>
      <c r="F43" s="229">
        <v>100.10799136069113</v>
      </c>
      <c r="G43" s="329">
        <v>321</v>
      </c>
      <c r="H43" s="229">
        <v>84.196721311475414</v>
      </c>
    </row>
    <row r="44" spans="1:8">
      <c r="A44" s="40" t="s">
        <v>47</v>
      </c>
      <c r="B44" s="40" t="s">
        <v>90</v>
      </c>
      <c r="C44" s="22">
        <v>84307</v>
      </c>
      <c r="D44" s="22">
        <v>82479</v>
      </c>
      <c r="E44" s="329">
        <v>6350</v>
      </c>
      <c r="F44" s="229">
        <v>98.653547384774726</v>
      </c>
      <c r="G44" s="329">
        <v>6672</v>
      </c>
      <c r="H44" s="229">
        <v>101.50744849445323</v>
      </c>
    </row>
    <row r="45" spans="1:8">
      <c r="A45" s="40" t="s">
        <v>47</v>
      </c>
      <c r="B45" s="40" t="s">
        <v>91</v>
      </c>
      <c r="C45" s="22">
        <v>6477</v>
      </c>
      <c r="D45" s="22">
        <v>6293</v>
      </c>
      <c r="E45" s="329">
        <v>446</v>
      </c>
      <c r="F45" s="229">
        <v>87.939533355241537</v>
      </c>
      <c r="G45" s="329">
        <v>423</v>
      </c>
      <c r="H45" s="229">
        <v>90.626673808248526</v>
      </c>
    </row>
    <row r="46" spans="1:8">
      <c r="A46" s="40" t="s">
        <v>49</v>
      </c>
      <c r="B46" s="40" t="s">
        <v>92</v>
      </c>
      <c r="C46" s="22">
        <v>21396</v>
      </c>
      <c r="D46" s="22">
        <v>20533</v>
      </c>
      <c r="E46" s="329">
        <v>1679</v>
      </c>
      <c r="F46" s="229">
        <v>111.77808599167822</v>
      </c>
      <c r="G46" s="329">
        <v>1742</v>
      </c>
      <c r="H46" s="229">
        <v>108.78434637801833</v>
      </c>
    </row>
    <row r="47" spans="1:8">
      <c r="A47" s="40" t="s">
        <v>40</v>
      </c>
      <c r="B47" s="40" t="s">
        <v>93</v>
      </c>
      <c r="C47" s="22">
        <v>8846</v>
      </c>
      <c r="D47" s="22">
        <v>8795</v>
      </c>
      <c r="E47" s="329">
        <v>645</v>
      </c>
      <c r="F47" s="229">
        <v>107.29137787635155</v>
      </c>
      <c r="G47" s="329">
        <v>670</v>
      </c>
      <c r="H47" s="229">
        <v>103.06370978079732</v>
      </c>
    </row>
    <row r="48" spans="1:8">
      <c r="A48" s="40" t="s">
        <v>47</v>
      </c>
      <c r="B48" s="40" t="s">
        <v>94</v>
      </c>
      <c r="C48" s="22">
        <v>6263</v>
      </c>
      <c r="D48" s="22">
        <v>6124</v>
      </c>
      <c r="E48" s="329">
        <v>417</v>
      </c>
      <c r="F48" s="229">
        <v>105.9720457433291</v>
      </c>
      <c r="G48" s="329">
        <v>491</v>
      </c>
      <c r="H48" s="229">
        <v>138.40732910500353</v>
      </c>
    </row>
    <row r="49" spans="1:8">
      <c r="A49" s="40" t="s">
        <v>49</v>
      </c>
      <c r="B49" s="40" t="s">
        <v>95</v>
      </c>
      <c r="C49" s="22">
        <v>12165</v>
      </c>
      <c r="D49" s="22">
        <v>12310</v>
      </c>
      <c r="E49" s="329">
        <v>628</v>
      </c>
      <c r="F49" s="229">
        <v>79.586017530890274</v>
      </c>
      <c r="G49" s="329">
        <v>610</v>
      </c>
      <c r="H49" s="229">
        <v>78.709677419354847</v>
      </c>
    </row>
    <row r="50" spans="1:8">
      <c r="A50" s="40" t="s">
        <v>43</v>
      </c>
      <c r="B50" s="40" t="s">
        <v>96</v>
      </c>
      <c r="C50" s="22">
        <v>9553</v>
      </c>
      <c r="D50" s="22">
        <v>9347</v>
      </c>
      <c r="E50" s="329">
        <v>743</v>
      </c>
      <c r="F50" s="229">
        <v>105.14150943396228</v>
      </c>
      <c r="G50" s="329">
        <v>737</v>
      </c>
      <c r="H50" s="229">
        <v>97.896834181979187</v>
      </c>
    </row>
    <row r="51" spans="1:8">
      <c r="A51" s="40" t="s">
        <v>43</v>
      </c>
      <c r="B51" s="40" t="s">
        <v>97</v>
      </c>
      <c r="C51" s="22">
        <v>2718</v>
      </c>
      <c r="D51" s="22">
        <v>2748</v>
      </c>
      <c r="E51" s="329">
        <v>180</v>
      </c>
      <c r="F51" s="229">
        <v>116.69367909238248</v>
      </c>
      <c r="G51" s="329">
        <v>176</v>
      </c>
      <c r="H51" s="229">
        <v>95.349887133182847</v>
      </c>
    </row>
    <row r="52" spans="1:8">
      <c r="A52" s="40" t="s">
        <v>49</v>
      </c>
      <c r="B52" s="40" t="s">
        <v>98</v>
      </c>
      <c r="C52" s="22">
        <v>8942</v>
      </c>
      <c r="D52" s="22">
        <v>9211</v>
      </c>
      <c r="E52" s="329">
        <v>669</v>
      </c>
      <c r="F52" s="229">
        <v>108.0193756727664</v>
      </c>
      <c r="G52" s="329">
        <v>693</v>
      </c>
      <c r="H52" s="229">
        <v>105.26582278481011</v>
      </c>
    </row>
    <row r="53" spans="1:8">
      <c r="A53" s="40" t="s">
        <v>49</v>
      </c>
      <c r="B53" s="40" t="s">
        <v>99</v>
      </c>
      <c r="C53" s="22">
        <v>6890</v>
      </c>
      <c r="D53" s="22">
        <v>6855</v>
      </c>
      <c r="E53" s="329">
        <v>455</v>
      </c>
      <c r="F53" s="229">
        <v>97.447795823665899</v>
      </c>
      <c r="G53" s="329">
        <v>451</v>
      </c>
      <c r="H53" s="229">
        <v>96.591111904336955</v>
      </c>
    </row>
    <row r="54" spans="1:8">
      <c r="A54" s="40" t="s">
        <v>43</v>
      </c>
      <c r="B54" s="40" t="s">
        <v>100</v>
      </c>
      <c r="C54" s="22">
        <v>24772</v>
      </c>
      <c r="D54" s="22">
        <v>24293</v>
      </c>
      <c r="E54" s="329">
        <v>1668</v>
      </c>
      <c r="F54" s="229">
        <v>104.26086050630275</v>
      </c>
      <c r="G54" s="329">
        <v>1785</v>
      </c>
      <c r="H54" s="229">
        <v>99.263172528847491</v>
      </c>
    </row>
    <row r="55" spans="1:8">
      <c r="A55" s="40" t="s">
        <v>47</v>
      </c>
      <c r="B55" s="40" t="s">
        <v>101</v>
      </c>
      <c r="C55" s="22">
        <v>9385</v>
      </c>
      <c r="D55" s="22">
        <v>9508</v>
      </c>
      <c r="E55" s="329">
        <v>638</v>
      </c>
      <c r="F55" s="229">
        <v>100.8695652173913</v>
      </c>
      <c r="G55" s="329">
        <v>662</v>
      </c>
      <c r="H55" s="229">
        <v>96.478017974253106</v>
      </c>
    </row>
    <row r="56" spans="1:8">
      <c r="A56" s="40" t="s">
        <v>43</v>
      </c>
      <c r="B56" s="40" t="s">
        <v>102</v>
      </c>
      <c r="C56" s="22">
        <v>10884</v>
      </c>
      <c r="D56" s="22">
        <v>10638</v>
      </c>
      <c r="E56" s="329">
        <v>885</v>
      </c>
      <c r="F56" s="229">
        <v>104.90961177516547</v>
      </c>
      <c r="G56" s="329">
        <v>852</v>
      </c>
      <c r="H56" s="229">
        <v>96</v>
      </c>
    </row>
    <row r="57" spans="1:8">
      <c r="A57" s="40" t="s">
        <v>43</v>
      </c>
      <c r="B57" s="40" t="s">
        <v>103</v>
      </c>
      <c r="C57" s="22">
        <v>11985</v>
      </c>
      <c r="D57" s="22">
        <v>11930</v>
      </c>
      <c r="E57" s="329">
        <v>850</v>
      </c>
      <c r="F57" s="229">
        <v>88.865656037637223</v>
      </c>
      <c r="G57" s="329">
        <v>842</v>
      </c>
      <c r="H57" s="229">
        <v>84.150911968018647</v>
      </c>
    </row>
    <row r="58" spans="1:8">
      <c r="A58" s="40" t="s">
        <v>49</v>
      </c>
      <c r="B58" s="40" t="s">
        <v>104</v>
      </c>
      <c r="C58" s="22">
        <v>11401</v>
      </c>
      <c r="D58" s="22">
        <v>10899</v>
      </c>
      <c r="E58" s="329">
        <v>755</v>
      </c>
      <c r="F58" s="229">
        <v>98.994755244755254</v>
      </c>
      <c r="G58" s="329">
        <v>719</v>
      </c>
      <c r="H58" s="229">
        <v>88.36542400655469</v>
      </c>
    </row>
    <row r="59" spans="1:8">
      <c r="A59" s="40" t="s">
        <v>43</v>
      </c>
      <c r="B59" s="40" t="s">
        <v>105</v>
      </c>
      <c r="C59" s="22">
        <v>3351</v>
      </c>
      <c r="D59" s="22">
        <v>3146</v>
      </c>
      <c r="E59" s="329">
        <v>276</v>
      </c>
      <c r="F59" s="229">
        <v>99.399759903961595</v>
      </c>
      <c r="G59" s="329">
        <v>270</v>
      </c>
      <c r="H59" s="229">
        <v>106.64911125740618</v>
      </c>
    </row>
    <row r="60" spans="1:8">
      <c r="A60" s="40" t="s">
        <v>49</v>
      </c>
      <c r="B60" s="40" t="s">
        <v>106</v>
      </c>
      <c r="C60" s="22">
        <v>6865</v>
      </c>
      <c r="D60" s="22">
        <v>6831</v>
      </c>
      <c r="E60" s="329">
        <v>497</v>
      </c>
      <c r="F60" s="229">
        <v>97.562571568787831</v>
      </c>
      <c r="G60" s="329">
        <v>574</v>
      </c>
      <c r="H60" s="229">
        <v>102.99043062200957</v>
      </c>
    </row>
    <row r="61" spans="1:8">
      <c r="A61" s="40" t="s">
        <v>47</v>
      </c>
      <c r="B61" s="40" t="s">
        <v>107</v>
      </c>
      <c r="C61" s="22">
        <v>9408</v>
      </c>
      <c r="D61" s="22">
        <v>9866</v>
      </c>
      <c r="E61" s="329">
        <v>804</v>
      </c>
      <c r="F61" s="229">
        <v>117.61550652200414</v>
      </c>
      <c r="G61" s="329">
        <v>880</v>
      </c>
      <c r="H61" s="229">
        <v>122.53423067997215</v>
      </c>
    </row>
    <row r="62" spans="1:8">
      <c r="A62" s="40" t="s">
        <v>49</v>
      </c>
      <c r="B62" s="40" t="s">
        <v>108</v>
      </c>
      <c r="C62" s="22">
        <v>5467</v>
      </c>
      <c r="D62" s="22">
        <v>5602</v>
      </c>
      <c r="E62" s="329">
        <v>298</v>
      </c>
      <c r="F62" s="229">
        <v>86.627906976744185</v>
      </c>
      <c r="G62" s="329">
        <v>377</v>
      </c>
      <c r="H62" s="229">
        <v>97.858533419857238</v>
      </c>
    </row>
    <row r="63" spans="1:8">
      <c r="A63" s="40" t="s">
        <v>40</v>
      </c>
      <c r="B63" s="40" t="s">
        <v>109</v>
      </c>
      <c r="C63" s="22">
        <v>6229</v>
      </c>
      <c r="D63" s="22">
        <v>6877</v>
      </c>
      <c r="E63" s="329">
        <v>323</v>
      </c>
      <c r="F63" s="229">
        <v>77.165040812263584</v>
      </c>
      <c r="G63" s="329">
        <v>328</v>
      </c>
      <c r="H63" s="229">
        <v>71.21404016645559</v>
      </c>
    </row>
    <row r="64" spans="1:8">
      <c r="A64" s="40" t="s">
        <v>40</v>
      </c>
      <c r="B64" s="40" t="s">
        <v>110</v>
      </c>
      <c r="C64" s="22">
        <v>20534</v>
      </c>
      <c r="D64" s="22">
        <v>21102</v>
      </c>
      <c r="E64" s="329">
        <v>1475</v>
      </c>
      <c r="F64" s="229">
        <v>104.38782731776361</v>
      </c>
      <c r="G64" s="329">
        <v>1520</v>
      </c>
      <c r="H64" s="229">
        <v>98.45090948345657</v>
      </c>
    </row>
    <row r="65" spans="1:8">
      <c r="A65" s="40" t="s">
        <v>40</v>
      </c>
      <c r="B65" s="40" t="s">
        <v>111</v>
      </c>
      <c r="C65" s="22">
        <v>11475</v>
      </c>
      <c r="D65" s="22">
        <v>11333</v>
      </c>
      <c r="E65" s="329">
        <v>714</v>
      </c>
      <c r="F65" s="229">
        <v>103.35343787696019</v>
      </c>
      <c r="G65" s="329">
        <v>736</v>
      </c>
      <c r="H65" s="229">
        <v>100.17012589316094</v>
      </c>
    </row>
    <row r="66" spans="1:8">
      <c r="A66" s="40" t="s">
        <v>47</v>
      </c>
      <c r="B66" s="40" t="s">
        <v>112</v>
      </c>
      <c r="C66" s="22">
        <v>4092</v>
      </c>
      <c r="D66" s="22">
        <v>4497</v>
      </c>
      <c r="E66" s="329">
        <v>289</v>
      </c>
      <c r="F66" s="229">
        <v>103.30652368185879</v>
      </c>
      <c r="G66" s="329">
        <v>343</v>
      </c>
      <c r="H66" s="229">
        <v>119.02834008097165</v>
      </c>
    </row>
    <row r="67" spans="1:8">
      <c r="A67" s="40" t="s">
        <v>47</v>
      </c>
      <c r="B67" s="40" t="s">
        <v>113</v>
      </c>
      <c r="C67" s="22">
        <v>16365</v>
      </c>
      <c r="D67" s="22">
        <v>15887</v>
      </c>
      <c r="E67" s="329">
        <v>1053</v>
      </c>
      <c r="F67" s="229">
        <v>94.045846978267335</v>
      </c>
      <c r="G67" s="329">
        <v>1089</v>
      </c>
      <c r="H67" s="229">
        <v>100.43809084620705</v>
      </c>
    </row>
    <row r="68" spans="1:8">
      <c r="A68" s="40" t="s">
        <v>49</v>
      </c>
      <c r="B68" s="40" t="s">
        <v>114</v>
      </c>
      <c r="C68" s="22">
        <v>5498</v>
      </c>
      <c r="D68" s="22">
        <v>5380</v>
      </c>
      <c r="E68" s="329">
        <v>350</v>
      </c>
      <c r="F68" s="229">
        <v>92.125466110989251</v>
      </c>
      <c r="G68" s="329">
        <v>374</v>
      </c>
      <c r="H68" s="229">
        <v>96.661641180271374</v>
      </c>
    </row>
    <row r="69" spans="1:8">
      <c r="A69" s="40" t="s">
        <v>43</v>
      </c>
      <c r="B69" s="40" t="s">
        <v>115</v>
      </c>
      <c r="C69" s="22">
        <v>62665</v>
      </c>
      <c r="D69" s="22">
        <v>61087</v>
      </c>
      <c r="E69" s="329">
        <v>4445</v>
      </c>
      <c r="F69" s="229">
        <v>98.046063636196536</v>
      </c>
      <c r="G69" s="329">
        <v>4472</v>
      </c>
      <c r="H69" s="229">
        <v>94.537126750638592</v>
      </c>
    </row>
    <row r="70" spans="1:8">
      <c r="A70" s="40" t="s">
        <v>47</v>
      </c>
      <c r="B70" s="40" t="s">
        <v>116</v>
      </c>
      <c r="C70" s="22">
        <v>5368</v>
      </c>
      <c r="D70" s="22">
        <v>5518</v>
      </c>
      <c r="E70" s="329">
        <v>354</v>
      </c>
      <c r="F70" s="229">
        <v>103.48355663824604</v>
      </c>
      <c r="G70" s="329">
        <v>339</v>
      </c>
      <c r="H70" s="229">
        <v>108.79914415619147</v>
      </c>
    </row>
    <row r="71" spans="1:8">
      <c r="A71" s="40" t="s">
        <v>40</v>
      </c>
      <c r="B71" s="40" t="s">
        <v>117</v>
      </c>
      <c r="C71" s="22">
        <v>269243</v>
      </c>
      <c r="D71" s="22">
        <v>251410</v>
      </c>
      <c r="E71" s="329">
        <v>18824</v>
      </c>
      <c r="F71" s="229">
        <v>93.66999373841503</v>
      </c>
      <c r="G71" s="329">
        <v>17394</v>
      </c>
      <c r="H71" s="229">
        <v>83.43313054114337</v>
      </c>
    </row>
    <row r="72" spans="1:8">
      <c r="A72" s="40" t="s">
        <v>47</v>
      </c>
      <c r="B72" s="40" t="s">
        <v>118</v>
      </c>
      <c r="C72" s="22">
        <v>13209</v>
      </c>
      <c r="D72" s="22">
        <v>13293</v>
      </c>
      <c r="E72" s="329">
        <v>1206</v>
      </c>
      <c r="F72" s="229">
        <v>100.76591004038436</v>
      </c>
      <c r="G72" s="329">
        <v>1226</v>
      </c>
      <c r="H72" s="229">
        <v>102.80204038851235</v>
      </c>
    </row>
    <row r="73" spans="1:8">
      <c r="A73" s="40" t="s">
        <v>49</v>
      </c>
      <c r="B73" s="40" t="s">
        <v>119</v>
      </c>
      <c r="C73" s="22">
        <v>9623</v>
      </c>
      <c r="D73" s="22">
        <v>9940</v>
      </c>
      <c r="E73" s="329">
        <v>645</v>
      </c>
      <c r="F73" s="229">
        <v>94.782129067843357</v>
      </c>
      <c r="G73" s="329">
        <v>716</v>
      </c>
      <c r="H73" s="229">
        <v>94.782129067843357</v>
      </c>
    </row>
    <row r="74" spans="1:8">
      <c r="A74" s="40" t="s">
        <v>40</v>
      </c>
      <c r="B74" s="40" t="s">
        <v>120</v>
      </c>
      <c r="C74" s="22">
        <v>12129</v>
      </c>
      <c r="D74" s="22">
        <v>11702</v>
      </c>
      <c r="E74" s="329">
        <v>848</v>
      </c>
      <c r="F74" s="229">
        <v>115.64950562563926</v>
      </c>
      <c r="G74" s="329">
        <v>848</v>
      </c>
      <c r="H74" s="229">
        <v>107.67114591048565</v>
      </c>
    </row>
    <row r="75" spans="1:8">
      <c r="A75" s="40" t="s">
        <v>40</v>
      </c>
      <c r="B75" s="40" t="s">
        <v>121</v>
      </c>
      <c r="C75" s="22">
        <v>36243</v>
      </c>
      <c r="D75" s="22">
        <v>37180</v>
      </c>
      <c r="E75" s="329">
        <v>2979</v>
      </c>
      <c r="F75" s="229">
        <v>112.63469657823428</v>
      </c>
      <c r="G75" s="329">
        <v>3071</v>
      </c>
      <c r="H75" s="229">
        <v>106.69986681336499</v>
      </c>
    </row>
    <row r="76" spans="1:8">
      <c r="A76" s="40" t="s">
        <v>43</v>
      </c>
      <c r="B76" s="40" t="s">
        <v>122</v>
      </c>
      <c r="C76" s="22">
        <v>4415</v>
      </c>
      <c r="D76" s="22">
        <v>4496</v>
      </c>
      <c r="E76" s="329">
        <v>323</v>
      </c>
      <c r="F76" s="229">
        <v>101.14822546972862</v>
      </c>
      <c r="G76" s="329">
        <v>316</v>
      </c>
      <c r="H76" s="229">
        <v>98.340248962655608</v>
      </c>
    </row>
    <row r="77" spans="1:8">
      <c r="A77" s="40" t="s">
        <v>47</v>
      </c>
      <c r="B77" s="40" t="s">
        <v>123</v>
      </c>
      <c r="C77" s="22">
        <v>6650</v>
      </c>
      <c r="D77" s="22">
        <v>7078</v>
      </c>
      <c r="E77" s="329">
        <v>568</v>
      </c>
      <c r="F77" s="229">
        <v>135.3186420488386</v>
      </c>
      <c r="G77" s="329">
        <v>551</v>
      </c>
      <c r="H77" s="229">
        <v>108.82159315339037</v>
      </c>
    </row>
    <row r="78" spans="1:8">
      <c r="A78" s="40" t="s">
        <v>40</v>
      </c>
      <c r="B78" s="40" t="s">
        <v>124</v>
      </c>
      <c r="C78" s="22">
        <v>242147</v>
      </c>
      <c r="D78" s="22">
        <v>225575</v>
      </c>
      <c r="E78" s="329">
        <v>15356</v>
      </c>
      <c r="F78" s="229">
        <v>102.06373998870093</v>
      </c>
      <c r="G78" s="329">
        <v>15236</v>
      </c>
      <c r="H78" s="229">
        <v>96.64753084461924</v>
      </c>
    </row>
    <row r="79" spans="1:8">
      <c r="A79" s="40" t="s">
        <v>40</v>
      </c>
      <c r="B79" s="40" t="s">
        <v>125</v>
      </c>
      <c r="C79" s="22">
        <v>173415</v>
      </c>
      <c r="D79" s="22">
        <v>149454</v>
      </c>
      <c r="E79" s="329">
        <v>10598</v>
      </c>
      <c r="F79" s="229">
        <v>109.46368166911972</v>
      </c>
      <c r="G79" s="329">
        <v>10502</v>
      </c>
      <c r="H79" s="229">
        <v>102.41024557525719</v>
      </c>
    </row>
    <row r="80" spans="1:8">
      <c r="E80" s="129"/>
      <c r="F80" s="230"/>
      <c r="G80" s="129"/>
      <c r="H80" s="230"/>
    </row>
    <row r="81" spans="1:10" s="14" customFormat="1">
      <c r="B81" s="26" t="s">
        <v>127</v>
      </c>
      <c r="D81" s="43"/>
      <c r="E81" s="225">
        <v>17221</v>
      </c>
      <c r="F81" s="226">
        <v>96.591179976162095</v>
      </c>
      <c r="G81" s="225">
        <v>18139</v>
      </c>
      <c r="H81" s="227">
        <v>99.21464417410013</v>
      </c>
      <c r="I81" s="15"/>
      <c r="J81" s="15"/>
    </row>
    <row r="82" spans="1:10" s="14" customFormat="1">
      <c r="B82" s="26" t="s">
        <v>126</v>
      </c>
      <c r="D82" s="43"/>
      <c r="E82" s="23">
        <v>14767</v>
      </c>
      <c r="F82" s="44">
        <v>98.113082187230077</v>
      </c>
      <c r="G82" s="23">
        <v>14785</v>
      </c>
      <c r="H82" s="27">
        <v>93.629776612081841</v>
      </c>
      <c r="I82" s="15"/>
      <c r="J82" s="15"/>
    </row>
    <row r="83" spans="1:10" s="14" customFormat="1">
      <c r="B83" s="26" t="s">
        <v>128</v>
      </c>
      <c r="D83" s="43"/>
      <c r="E83" s="23">
        <v>80214</v>
      </c>
      <c r="F83" s="44">
        <v>100.81188417454253</v>
      </c>
      <c r="G83" s="23">
        <v>79135</v>
      </c>
      <c r="H83" s="27">
        <v>94.550422012977521</v>
      </c>
      <c r="I83" s="15"/>
      <c r="J83" s="15"/>
    </row>
    <row r="84" spans="1:10" s="14" customFormat="1">
      <c r="B84" s="28" t="s">
        <v>129</v>
      </c>
      <c r="D84" s="45"/>
      <c r="E84" s="23">
        <v>21901</v>
      </c>
      <c r="F84" s="46">
        <v>97.221472090795075</v>
      </c>
      <c r="G84" s="23">
        <v>22510</v>
      </c>
      <c r="H84" s="29">
        <v>96.3788360467979</v>
      </c>
      <c r="I84" s="15"/>
      <c r="J84" s="15"/>
    </row>
    <row r="85" spans="1:10" s="14" customFormat="1">
      <c r="B85" s="30" t="s">
        <v>130</v>
      </c>
      <c r="C85" s="31"/>
      <c r="D85" s="47">
        <v>191099</v>
      </c>
      <c r="E85" s="32">
        <v>134103</v>
      </c>
      <c r="F85" s="231">
        <v>99.354199800456385</v>
      </c>
      <c r="G85" s="32">
        <v>134569</v>
      </c>
      <c r="H85" s="33">
        <v>95.3542477608556</v>
      </c>
      <c r="I85" s="15"/>
      <c r="J85" s="15"/>
    </row>
    <row r="86" spans="1:10" s="14" customFormat="1">
      <c r="B86" s="15"/>
      <c r="D86" s="48"/>
      <c r="E86" s="49"/>
      <c r="F86" s="232"/>
      <c r="G86" s="49"/>
      <c r="H86" s="50"/>
      <c r="I86" s="15"/>
      <c r="J86" s="15"/>
    </row>
    <row r="87" spans="1:10" s="14" customFormat="1">
      <c r="B87" s="15"/>
      <c r="D87" s="48"/>
      <c r="E87" s="49"/>
      <c r="F87" s="232"/>
      <c r="G87" s="49"/>
      <c r="H87" s="50"/>
      <c r="I87" s="15"/>
      <c r="J87" s="15"/>
    </row>
    <row r="88" spans="1:10" s="14" customFormat="1">
      <c r="B88" s="15"/>
      <c r="D88" s="48"/>
      <c r="E88" s="49"/>
      <c r="F88" s="232"/>
      <c r="G88" s="49"/>
      <c r="H88" s="50"/>
      <c r="I88" s="15"/>
      <c r="J88" s="15"/>
    </row>
    <row r="90" spans="1:10">
      <c r="A90" s="288" t="s">
        <v>194</v>
      </c>
      <c r="B90" s="258"/>
      <c r="C90" s="166"/>
      <c r="D90" s="258"/>
      <c r="E90" s="258"/>
      <c r="F90" s="297"/>
      <c r="G90" s="258"/>
      <c r="H90" s="297"/>
      <c r="I90" s="258"/>
      <c r="J90" s="305"/>
    </row>
    <row r="91" spans="1:10">
      <c r="A91" s="248" t="s">
        <v>217</v>
      </c>
      <c r="B91" s="261"/>
      <c r="C91" s="173"/>
      <c r="D91" s="261"/>
      <c r="E91" s="261"/>
      <c r="F91" s="300"/>
      <c r="G91" s="261"/>
      <c r="H91" s="300"/>
      <c r="I91" s="261"/>
      <c r="J91" s="306"/>
    </row>
    <row r="92" spans="1:10">
      <c r="A92" s="264" t="s">
        <v>218</v>
      </c>
      <c r="B92" s="261"/>
      <c r="C92" s="173"/>
      <c r="D92" s="261"/>
      <c r="E92" s="261"/>
      <c r="F92" s="300"/>
      <c r="G92" s="261"/>
      <c r="H92" s="300"/>
      <c r="I92" s="261"/>
      <c r="J92" s="306"/>
    </row>
    <row r="93" spans="1:10">
      <c r="A93" s="280" t="s">
        <v>213</v>
      </c>
      <c r="B93" s="281"/>
      <c r="C93" s="173"/>
      <c r="D93" s="281"/>
      <c r="E93" s="281"/>
      <c r="F93" s="301"/>
      <c r="G93" s="281"/>
      <c r="H93" s="301"/>
      <c r="I93" s="281"/>
      <c r="J93" s="306"/>
    </row>
    <row r="94" spans="1:10" s="14" customFormat="1">
      <c r="A94" s="292" t="s">
        <v>219</v>
      </c>
      <c r="B94" s="266"/>
      <c r="C94" s="173"/>
      <c r="D94" s="266"/>
      <c r="E94" s="266"/>
      <c r="F94" s="302"/>
      <c r="G94" s="252"/>
      <c r="H94" s="301"/>
      <c r="I94" s="266"/>
      <c r="J94" s="251"/>
    </row>
    <row r="95" spans="1:10" s="14" customFormat="1">
      <c r="A95" s="265" t="s">
        <v>214</v>
      </c>
      <c r="B95" s="281"/>
      <c r="C95" s="173"/>
      <c r="D95" s="281"/>
      <c r="E95" s="281"/>
      <c r="F95" s="303"/>
      <c r="G95" s="293"/>
      <c r="H95" s="301"/>
      <c r="I95" s="281"/>
      <c r="J95" s="251"/>
    </row>
    <row r="96" spans="1:10" s="14" customFormat="1">
      <c r="A96" s="265" t="s">
        <v>215</v>
      </c>
      <c r="B96" s="281"/>
      <c r="C96" s="173"/>
      <c r="D96" s="281"/>
      <c r="E96" s="281"/>
      <c r="F96" s="303"/>
      <c r="G96" s="293"/>
      <c r="H96" s="304"/>
      <c r="I96" s="281"/>
      <c r="J96" s="251"/>
    </row>
    <row r="97" spans="1:38" s="14" customFormat="1">
      <c r="A97" s="284" t="s">
        <v>174</v>
      </c>
      <c r="B97" s="285"/>
      <c r="C97" s="185"/>
      <c r="D97" s="285"/>
      <c r="E97" s="285"/>
      <c r="F97" s="298"/>
      <c r="G97" s="299"/>
      <c r="H97" s="307"/>
      <c r="I97" s="285"/>
      <c r="J97" s="308"/>
    </row>
    <row r="98" spans="1:38" s="14" customFormat="1">
      <c r="A98" s="309"/>
      <c r="B98" s="310"/>
      <c r="C98" s="15"/>
      <c r="D98" s="310"/>
      <c r="E98" s="310"/>
      <c r="F98" s="311"/>
      <c r="G98" s="312"/>
      <c r="H98" s="313"/>
      <c r="I98" s="310"/>
    </row>
    <row r="100" spans="1:38" s="85" customFormat="1" ht="12" customHeigh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195"/>
      <c r="T100" s="195"/>
      <c r="U100" s="195"/>
      <c r="V100" s="195"/>
      <c r="W100" s="195"/>
      <c r="X100" s="194"/>
      <c r="Y100" s="195"/>
      <c r="Z100" s="195"/>
      <c r="AA100" s="194"/>
      <c r="AB100" s="195"/>
      <c r="AC100" s="195"/>
      <c r="AD100" s="196"/>
      <c r="AE100" s="196"/>
      <c r="AF100" s="196"/>
      <c r="AG100" s="196"/>
      <c r="AH100" s="196"/>
      <c r="AI100" s="196"/>
      <c r="AJ100" s="196"/>
      <c r="AK100" s="196"/>
      <c r="AL100" s="197"/>
    </row>
    <row r="101" spans="1:38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9" t="s">
        <v>0</v>
      </c>
      <c r="S101" s="199"/>
      <c r="T101" s="199"/>
      <c r="U101" s="199"/>
      <c r="V101" s="199"/>
      <c r="W101" s="199"/>
      <c r="X101" s="190"/>
      <c r="Y101" s="199"/>
      <c r="Z101" s="199"/>
      <c r="AA101" s="190"/>
      <c r="AB101" s="199"/>
      <c r="AC101" s="199"/>
      <c r="AD101" s="200"/>
      <c r="AE101" s="200"/>
      <c r="AF101" s="200"/>
      <c r="AG101" s="200"/>
      <c r="AH101" s="200"/>
      <c r="AI101" s="200"/>
      <c r="AJ101" s="200"/>
      <c r="AK101" s="200"/>
      <c r="AL101" s="201"/>
    </row>
    <row r="102" spans="1:38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 t="s">
        <v>0</v>
      </c>
      <c r="O102" s="190"/>
      <c r="P102" s="190"/>
      <c r="Q102" s="190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3"/>
    </row>
    <row r="103" spans="1:38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5"/>
    </row>
    <row r="104" spans="1:38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0"/>
      <c r="P104" s="190"/>
      <c r="Q104" s="190"/>
      <c r="R104" s="207"/>
      <c r="S104" s="207"/>
      <c r="T104" s="207"/>
      <c r="U104" s="207"/>
      <c r="V104" s="207"/>
      <c r="W104" s="207"/>
      <c r="X104" s="191"/>
      <c r="Y104" s="207"/>
      <c r="Z104" s="207"/>
      <c r="AA104" s="191"/>
      <c r="AB104" s="207"/>
      <c r="AC104" s="207"/>
      <c r="AD104" s="208"/>
      <c r="AE104" s="208"/>
      <c r="AF104" s="208"/>
      <c r="AG104" s="208"/>
      <c r="AH104" s="208"/>
      <c r="AI104" s="208"/>
      <c r="AJ104" s="208"/>
      <c r="AK104" s="208"/>
      <c r="AL104" s="209"/>
    </row>
    <row r="105" spans="1:38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0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210"/>
    </row>
    <row r="106" spans="1:38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0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210"/>
    </row>
    <row r="107" spans="1:38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0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210"/>
    </row>
    <row r="108" spans="1:38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1"/>
      <c r="AE108" s="212"/>
      <c r="AF108" s="212"/>
      <c r="AG108" s="211"/>
      <c r="AH108" s="213"/>
      <c r="AI108" s="213"/>
      <c r="AJ108" s="213"/>
      <c r="AK108" s="213"/>
      <c r="AL108" s="214"/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108"/>
  <sheetViews>
    <sheetView zoomScaleNormal="100" workbookViewId="0">
      <pane ySplit="1" topLeftCell="A2" activePane="bottomLeft" state="frozen"/>
      <selection activeCell="A110" sqref="A110"/>
      <selection pane="bottomLeft" activeCell="I93" sqref="I93"/>
    </sheetView>
  </sheetViews>
  <sheetFormatPr defaultColWidth="9.140625" defaultRowHeight="15"/>
  <cols>
    <col min="1" max="1" width="16.5703125" style="16" customWidth="1"/>
    <col min="2" max="2" width="23.85546875" style="16" customWidth="1"/>
    <col min="3" max="3" width="23.85546875" style="16" hidden="1" customWidth="1"/>
    <col min="4" max="4" width="23.85546875" style="16" customWidth="1"/>
    <col min="5" max="7" width="20.28515625" style="16" customWidth="1"/>
    <col min="8" max="9" width="9.140625" style="16"/>
    <col min="10" max="10" width="3.42578125" style="16" customWidth="1"/>
    <col min="11" max="16384" width="9.140625" style="16"/>
  </cols>
  <sheetData>
    <row r="1" spans="1:60" s="13" customFormat="1" ht="30">
      <c r="A1" s="17" t="s">
        <v>175</v>
      </c>
      <c r="B1" s="17" t="s">
        <v>6</v>
      </c>
      <c r="C1" s="18" t="s">
        <v>195</v>
      </c>
      <c r="D1" s="19" t="s">
        <v>196</v>
      </c>
      <c r="E1" s="19" t="s">
        <v>197</v>
      </c>
      <c r="F1" s="20" t="s">
        <v>198</v>
      </c>
      <c r="G1" s="20" t="s">
        <v>199</v>
      </c>
      <c r="H1" s="15"/>
    </row>
    <row r="2" spans="1:60">
      <c r="A2" s="21" t="s">
        <v>40</v>
      </c>
      <c r="B2" s="21" t="s">
        <v>41</v>
      </c>
      <c r="C2" s="22">
        <v>1987</v>
      </c>
      <c r="D2" s="23">
        <v>1426</v>
      </c>
      <c r="E2" s="41">
        <v>77.626565051714763</v>
      </c>
      <c r="F2" s="215">
        <v>1020</v>
      </c>
      <c r="G2" s="24">
        <v>55.525313010342948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</row>
    <row r="3" spans="1:60">
      <c r="A3" s="21" t="s">
        <v>43</v>
      </c>
      <c r="B3" s="21" t="s">
        <v>44</v>
      </c>
      <c r="C3" s="22">
        <v>819</v>
      </c>
      <c r="D3" s="23">
        <v>491</v>
      </c>
      <c r="E3" s="41">
        <v>65.083397768695463</v>
      </c>
      <c r="F3" s="215">
        <v>280</v>
      </c>
      <c r="G3" s="24">
        <v>37.114768584999446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" customHeight="1">
      <c r="A4" s="21" t="s">
        <v>47</v>
      </c>
      <c r="B4" s="21" t="s">
        <v>48</v>
      </c>
      <c r="C4" s="22">
        <v>605</v>
      </c>
      <c r="D4" s="23">
        <v>336</v>
      </c>
      <c r="E4" s="41">
        <v>59.689119170984462</v>
      </c>
      <c r="F4" s="215">
        <v>225</v>
      </c>
      <c r="G4" s="24">
        <v>39.970392301998523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</row>
    <row r="5" spans="1:60" ht="15" customHeight="1">
      <c r="A5" s="21" t="s">
        <v>49</v>
      </c>
      <c r="B5" s="21" t="s">
        <v>50</v>
      </c>
      <c r="C5" s="22">
        <v>1706</v>
      </c>
      <c r="D5" s="23">
        <v>1582</v>
      </c>
      <c r="E5" s="41">
        <v>101.53500561587421</v>
      </c>
      <c r="F5" s="215">
        <v>1244</v>
      </c>
      <c r="G5" s="24">
        <v>79.841685831951665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1:60" ht="15" customHeight="1">
      <c r="A6" s="21" t="s">
        <v>49</v>
      </c>
      <c r="B6" s="21" t="s">
        <v>51</v>
      </c>
      <c r="C6" s="22">
        <v>781</v>
      </c>
      <c r="D6" s="23">
        <v>306</v>
      </c>
      <c r="E6" s="41">
        <v>42.564043120435841</v>
      </c>
      <c r="F6" s="215">
        <v>207</v>
      </c>
      <c r="G6" s="24">
        <v>28.793323287353655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ht="15" customHeight="1">
      <c r="A7" s="21" t="s">
        <v>47</v>
      </c>
      <c r="B7" s="21" t="s">
        <v>52</v>
      </c>
      <c r="C7" s="22">
        <v>503</v>
      </c>
      <c r="D7" s="23">
        <v>528</v>
      </c>
      <c r="E7" s="41">
        <v>113.52804156961118</v>
      </c>
      <c r="F7" s="215">
        <v>422</v>
      </c>
      <c r="G7" s="24">
        <v>90.736427163590761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ht="15" customHeight="1">
      <c r="A8" s="21" t="s">
        <v>49</v>
      </c>
      <c r="B8" s="21" t="s">
        <v>53</v>
      </c>
      <c r="C8" s="22">
        <v>1875</v>
      </c>
      <c r="D8" s="23">
        <v>1726</v>
      </c>
      <c r="E8" s="41">
        <v>100.13052936910805</v>
      </c>
      <c r="F8" s="215">
        <v>1222</v>
      </c>
      <c r="G8" s="24">
        <v>70.891950688904998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</row>
    <row r="9" spans="1:60" ht="15" customHeight="1">
      <c r="A9" s="21" t="s">
        <v>49</v>
      </c>
      <c r="B9" s="21" t="s">
        <v>54</v>
      </c>
      <c r="C9" s="22">
        <v>452</v>
      </c>
      <c r="D9" s="23">
        <v>126</v>
      </c>
      <c r="E9" s="41">
        <v>30.337078651685395</v>
      </c>
      <c r="F9" s="215">
        <v>59</v>
      </c>
      <c r="G9" s="24">
        <v>14.20545746388443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ht="15" customHeight="1">
      <c r="A10" s="21" t="s">
        <v>40</v>
      </c>
      <c r="B10" s="21" t="s">
        <v>55</v>
      </c>
      <c r="C10" s="22">
        <v>6737</v>
      </c>
      <c r="D10" s="23">
        <v>6388</v>
      </c>
      <c r="E10" s="41">
        <v>103.38103008806591</v>
      </c>
      <c r="F10" s="215">
        <v>4284</v>
      </c>
      <c r="G10" s="24">
        <v>69.330672025246471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ht="15" customHeight="1">
      <c r="A11" s="21" t="s">
        <v>49</v>
      </c>
      <c r="B11" s="21" t="s">
        <v>193</v>
      </c>
      <c r="C11" s="22">
        <v>646</v>
      </c>
      <c r="D11" s="23">
        <v>609</v>
      </c>
      <c r="E11" s="41">
        <v>103.19118892968089</v>
      </c>
      <c r="F11" s="215">
        <v>356</v>
      </c>
      <c r="G11" s="24">
        <v>60.321942953967813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</row>
    <row r="12" spans="1:60" ht="15" customHeight="1">
      <c r="A12" s="21" t="s">
        <v>47</v>
      </c>
      <c r="B12" s="21" t="s">
        <v>58</v>
      </c>
      <c r="C12" s="22">
        <v>1916</v>
      </c>
      <c r="D12" s="23">
        <v>1491</v>
      </c>
      <c r="E12" s="41">
        <v>85.110836266768146</v>
      </c>
      <c r="F12" s="215">
        <v>884</v>
      </c>
      <c r="G12" s="24">
        <v>50.461421368090562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>
      <c r="A13" s="21" t="s">
        <v>43</v>
      </c>
      <c r="B13" s="21" t="s">
        <v>59</v>
      </c>
      <c r="C13" s="22">
        <v>2900</v>
      </c>
      <c r="D13" s="23">
        <v>1176</v>
      </c>
      <c r="E13" s="41">
        <v>44.335532516493878</v>
      </c>
      <c r="F13" s="215">
        <v>429</v>
      </c>
      <c r="G13" s="24">
        <v>16.173421300659754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  <row r="14" spans="1:60">
      <c r="A14" s="21" t="s">
        <v>43</v>
      </c>
      <c r="B14" s="21" t="s">
        <v>60</v>
      </c>
      <c r="C14" s="22">
        <v>882</v>
      </c>
      <c r="D14" s="23">
        <v>328</v>
      </c>
      <c r="E14" s="41">
        <v>40.414826984289967</v>
      </c>
      <c r="F14" s="215">
        <v>178</v>
      </c>
      <c r="G14" s="24">
        <v>21.93243659513297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</row>
    <row r="15" spans="1:60" ht="15" customHeight="1">
      <c r="A15" s="21" t="s">
        <v>49</v>
      </c>
      <c r="B15" s="21" t="s">
        <v>61</v>
      </c>
      <c r="C15" s="22">
        <v>649</v>
      </c>
      <c r="D15" s="23">
        <v>449</v>
      </c>
      <c r="E15" s="41">
        <v>75.377728035814215</v>
      </c>
      <c r="F15" s="215">
        <v>228</v>
      </c>
      <c r="G15" s="24">
        <v>38.276440962506996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</row>
    <row r="16" spans="1:60" ht="15" customHeight="1">
      <c r="A16" s="21" t="s">
        <v>40</v>
      </c>
      <c r="B16" s="21" t="s">
        <v>62</v>
      </c>
      <c r="C16" s="22">
        <v>924</v>
      </c>
      <c r="D16" s="23">
        <v>828</v>
      </c>
      <c r="E16" s="41">
        <v>97.097625329815301</v>
      </c>
      <c r="F16" s="215">
        <v>591</v>
      </c>
      <c r="G16" s="24">
        <v>69.305189094107305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</row>
    <row r="17" spans="1:60" ht="15" customHeight="1">
      <c r="A17" s="21" t="s">
        <v>49</v>
      </c>
      <c r="B17" s="21" t="s">
        <v>63</v>
      </c>
      <c r="C17" s="22">
        <v>11366</v>
      </c>
      <c r="D17" s="23">
        <v>8260</v>
      </c>
      <c r="E17" s="41">
        <v>79.444083772151288</v>
      </c>
      <c r="F17" s="215">
        <v>5033</v>
      </c>
      <c r="G17" s="24">
        <v>48.407030705234554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</row>
    <row r="18" spans="1:60" ht="15" customHeight="1">
      <c r="A18" s="21" t="s">
        <v>40</v>
      </c>
      <c r="B18" s="21" t="s">
        <v>64</v>
      </c>
      <c r="C18" s="22">
        <v>24648</v>
      </c>
      <c r="D18" s="23">
        <v>18305</v>
      </c>
      <c r="E18" s="41">
        <v>80.941554493498074</v>
      </c>
      <c r="F18" s="215">
        <v>10884</v>
      </c>
      <c r="G18" s="24">
        <v>48.127171762208853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</row>
    <row r="19" spans="1:60" ht="15" customHeight="1">
      <c r="A19" s="21" t="s">
        <v>49</v>
      </c>
      <c r="B19" s="21" t="s">
        <v>65</v>
      </c>
      <c r="C19" s="22">
        <v>1979</v>
      </c>
      <c r="D19" s="23">
        <v>1562</v>
      </c>
      <c r="E19" s="41">
        <v>86.009269031340324</v>
      </c>
      <c r="F19" s="215">
        <v>1005</v>
      </c>
      <c r="G19" s="24">
        <v>55.338870279447526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</row>
    <row r="20" spans="1:60" ht="15" customHeight="1">
      <c r="A20" s="21" t="s">
        <v>47</v>
      </c>
      <c r="B20" s="21" t="s">
        <v>66</v>
      </c>
      <c r="C20" s="22">
        <v>6926</v>
      </c>
      <c r="D20" s="23">
        <v>3498</v>
      </c>
      <c r="E20" s="41">
        <v>55.020185602684421</v>
      </c>
      <c r="F20" s="215">
        <v>1793</v>
      </c>
      <c r="G20" s="24">
        <v>28.202170607665284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</row>
    <row r="21" spans="1:60">
      <c r="A21" s="21" t="s">
        <v>43</v>
      </c>
      <c r="B21" s="21" t="s">
        <v>67</v>
      </c>
      <c r="C21" s="22">
        <v>2137</v>
      </c>
      <c r="D21" s="23">
        <v>1598</v>
      </c>
      <c r="E21" s="41">
        <v>81.017364485191607</v>
      </c>
      <c r="F21" s="215">
        <v>925</v>
      </c>
      <c r="G21" s="24">
        <v>46.896784824031435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</row>
    <row r="22" spans="1:60" ht="15" customHeight="1">
      <c r="A22" s="21" t="s">
        <v>40</v>
      </c>
      <c r="B22" s="21" t="s">
        <v>68</v>
      </c>
      <c r="C22" s="22">
        <v>734</v>
      </c>
      <c r="D22" s="23">
        <v>801</v>
      </c>
      <c r="E22" s="41">
        <v>118.69597431464558</v>
      </c>
      <c r="F22" s="215">
        <v>609</v>
      </c>
      <c r="G22" s="24">
        <v>90.244504816003939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</row>
    <row r="23" spans="1:60" ht="15" customHeight="1">
      <c r="A23" s="21" t="s">
        <v>49</v>
      </c>
      <c r="B23" s="21" t="s">
        <v>69</v>
      </c>
      <c r="C23" s="22">
        <v>331</v>
      </c>
      <c r="D23" s="23">
        <v>203</v>
      </c>
      <c r="E23" s="41">
        <v>66.249660048952947</v>
      </c>
      <c r="F23" s="215">
        <v>144</v>
      </c>
      <c r="G23" s="24">
        <v>46.994832744084846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</row>
    <row r="24" spans="1:60" ht="15" customHeight="1">
      <c r="A24" s="21" t="s">
        <v>40</v>
      </c>
      <c r="B24" s="21" t="s">
        <v>70</v>
      </c>
      <c r="C24" s="22">
        <v>2134</v>
      </c>
      <c r="D24" s="23">
        <v>1741</v>
      </c>
      <c r="E24" s="41">
        <v>88.720910480720221</v>
      </c>
      <c r="F24" s="215">
        <v>1304</v>
      </c>
      <c r="G24" s="24">
        <v>66.45150331238321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</row>
    <row r="25" spans="1:60" ht="15" customHeight="1">
      <c r="A25" s="21" t="s">
        <v>49</v>
      </c>
      <c r="B25" s="21" t="s">
        <v>71</v>
      </c>
      <c r="C25" s="22">
        <v>464</v>
      </c>
      <c r="D25" s="23">
        <v>268</v>
      </c>
      <c r="E25" s="41">
        <v>62.410246458373763</v>
      </c>
      <c r="F25" s="215">
        <v>150</v>
      </c>
      <c r="G25" s="24">
        <v>34.931108092373378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</row>
    <row r="26" spans="1:60">
      <c r="A26" s="21" t="s">
        <v>43</v>
      </c>
      <c r="B26" s="21" t="s">
        <v>72</v>
      </c>
      <c r="C26" s="22">
        <v>1386</v>
      </c>
      <c r="D26" s="23">
        <v>981</v>
      </c>
      <c r="E26" s="41">
        <v>76.506141548060043</v>
      </c>
      <c r="F26" s="215">
        <v>480</v>
      </c>
      <c r="G26" s="24">
        <v>37.434197699356595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0" ht="15" customHeight="1">
      <c r="A27" s="21" t="s">
        <v>40</v>
      </c>
      <c r="B27" s="21" t="s">
        <v>73</v>
      </c>
      <c r="C27" s="22">
        <v>1188</v>
      </c>
      <c r="D27" s="23">
        <v>1153</v>
      </c>
      <c r="E27" s="41">
        <v>105.73131591013296</v>
      </c>
      <c r="F27" s="215">
        <v>836</v>
      </c>
      <c r="G27" s="24">
        <v>76.662081613938554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</row>
    <row r="28" spans="1:60" ht="15" customHeight="1">
      <c r="A28" s="21" t="s">
        <v>47</v>
      </c>
      <c r="B28" s="21" t="s">
        <v>74</v>
      </c>
      <c r="C28" s="22">
        <v>672</v>
      </c>
      <c r="D28" s="23">
        <v>632</v>
      </c>
      <c r="E28" s="41">
        <v>101.74403005097933</v>
      </c>
      <c r="F28" s="215">
        <v>435</v>
      </c>
      <c r="G28" s="24">
        <v>70.029514354708894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</row>
    <row r="29" spans="1:60" ht="15" customHeight="1">
      <c r="A29" s="21" t="s">
        <v>49</v>
      </c>
      <c r="B29" s="21" t="s">
        <v>75</v>
      </c>
      <c r="C29" s="22">
        <v>1888</v>
      </c>
      <c r="D29" s="23">
        <v>828</v>
      </c>
      <c r="E29" s="41">
        <v>47.87049527847369</v>
      </c>
      <c r="F29" s="215">
        <v>440</v>
      </c>
      <c r="G29" s="24">
        <v>25.438427442667177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</row>
    <row r="30" spans="1:60" ht="15" customHeight="1">
      <c r="A30" s="21" t="s">
        <v>40</v>
      </c>
      <c r="B30" s="21" t="s">
        <v>76</v>
      </c>
      <c r="C30" s="22">
        <v>8184</v>
      </c>
      <c r="D30" s="23">
        <v>3384</v>
      </c>
      <c r="E30" s="41">
        <v>45.103462063909902</v>
      </c>
      <c r="F30" s="215">
        <v>1458</v>
      </c>
      <c r="G30" s="24">
        <v>19.432874612642031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</row>
    <row r="31" spans="1:60" ht="15" customHeight="1">
      <c r="A31" s="21" t="s">
        <v>40</v>
      </c>
      <c r="B31" s="21" t="s">
        <v>77</v>
      </c>
      <c r="C31" s="22">
        <v>1738</v>
      </c>
      <c r="D31" s="23">
        <v>1622</v>
      </c>
      <c r="E31" s="41">
        <v>101.87375693499423</v>
      </c>
      <c r="F31" s="215">
        <v>1034</v>
      </c>
      <c r="G31" s="24">
        <v>64.942949858683136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</row>
    <row r="32" spans="1:60">
      <c r="A32" s="21" t="s">
        <v>40</v>
      </c>
      <c r="B32" s="21" t="s">
        <v>78</v>
      </c>
      <c r="C32" s="22">
        <v>735</v>
      </c>
      <c r="D32" s="23">
        <v>655</v>
      </c>
      <c r="E32" s="41">
        <v>98.066126013724272</v>
      </c>
      <c r="F32" s="215">
        <v>458</v>
      </c>
      <c r="G32" s="24">
        <v>68.571428571428569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</row>
    <row r="33" spans="1:60">
      <c r="A33" s="21" t="s">
        <v>49</v>
      </c>
      <c r="B33" s="21" t="s">
        <v>79</v>
      </c>
      <c r="C33" s="22">
        <v>700</v>
      </c>
      <c r="D33" s="23">
        <v>504</v>
      </c>
      <c r="E33" s="41">
        <v>77.887958789439793</v>
      </c>
      <c r="F33" s="215">
        <v>350</v>
      </c>
      <c r="G33" s="24">
        <v>54.088860270444293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>
      <c r="A34" s="21" t="s">
        <v>49</v>
      </c>
      <c r="B34" s="21" t="s">
        <v>80</v>
      </c>
      <c r="C34" s="22">
        <v>644</v>
      </c>
      <c r="D34" s="23">
        <v>486</v>
      </c>
      <c r="E34" s="41">
        <v>82.746878547105553</v>
      </c>
      <c r="F34" s="215">
        <v>334</v>
      </c>
      <c r="G34" s="24">
        <v>56.867196367763903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</row>
    <row r="35" spans="1:60">
      <c r="A35" s="21" t="s">
        <v>49</v>
      </c>
      <c r="B35" s="21" t="s">
        <v>81</v>
      </c>
      <c r="C35" s="22">
        <v>933</v>
      </c>
      <c r="D35" s="23">
        <v>716</v>
      </c>
      <c r="E35" s="41">
        <v>83.449883449883458</v>
      </c>
      <c r="F35" s="215">
        <v>471</v>
      </c>
      <c r="G35" s="24">
        <v>54.895104895104893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</row>
    <row r="36" spans="1:60">
      <c r="A36" s="21" t="s">
        <v>40</v>
      </c>
      <c r="B36" s="21" t="s">
        <v>82</v>
      </c>
      <c r="C36" s="22">
        <v>763</v>
      </c>
      <c r="D36" s="23">
        <v>703</v>
      </c>
      <c r="E36" s="41">
        <v>100.1781261132882</v>
      </c>
      <c r="F36" s="215">
        <v>578</v>
      </c>
      <c r="G36" s="24">
        <v>82.365514784467393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</row>
    <row r="37" spans="1:60">
      <c r="A37" s="21" t="s">
        <v>49</v>
      </c>
      <c r="B37" s="21" t="s">
        <v>83</v>
      </c>
      <c r="C37" s="22">
        <v>2900</v>
      </c>
      <c r="D37" s="23">
        <v>1212</v>
      </c>
      <c r="E37" s="41">
        <v>45.471314678755668</v>
      </c>
      <c r="F37" s="215">
        <v>591</v>
      </c>
      <c r="G37" s="24">
        <v>22.17289354384868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</row>
    <row r="38" spans="1:60">
      <c r="A38" s="21" t="s">
        <v>40</v>
      </c>
      <c r="B38" s="21" t="s">
        <v>84</v>
      </c>
      <c r="C38" s="22">
        <v>535</v>
      </c>
      <c r="D38" s="23">
        <v>527</v>
      </c>
      <c r="E38" s="41">
        <v>107.45964316057774</v>
      </c>
      <c r="F38" s="215">
        <v>404</v>
      </c>
      <c r="G38" s="24">
        <v>82.378929481733238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</row>
    <row r="39" spans="1:60">
      <c r="A39" s="21" t="s">
        <v>49</v>
      </c>
      <c r="B39" s="21" t="s">
        <v>85</v>
      </c>
      <c r="C39" s="22">
        <v>1916</v>
      </c>
      <c r="D39" s="23">
        <v>1393</v>
      </c>
      <c r="E39" s="41">
        <v>78.730218538055766</v>
      </c>
      <c r="F39" s="215">
        <v>823</v>
      </c>
      <c r="G39" s="24">
        <v>46.514694800301434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</row>
    <row r="40" spans="1:60">
      <c r="A40" s="21" t="s">
        <v>43</v>
      </c>
      <c r="B40" s="21" t="s">
        <v>86</v>
      </c>
      <c r="C40" s="22">
        <v>2237</v>
      </c>
      <c r="D40" s="23">
        <v>855</v>
      </c>
      <c r="E40" s="41">
        <v>41.658207803808523</v>
      </c>
      <c r="F40" s="215">
        <v>425</v>
      </c>
      <c r="G40" s="24">
        <v>20.707296276746927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</row>
    <row r="41" spans="1:60">
      <c r="A41" s="21" t="s">
        <v>49</v>
      </c>
      <c r="B41" s="21" t="s">
        <v>87</v>
      </c>
      <c r="C41" s="22">
        <v>702</v>
      </c>
      <c r="D41" s="23">
        <v>557</v>
      </c>
      <c r="E41" s="41">
        <v>86.479492819252158</v>
      </c>
      <c r="F41" s="215">
        <v>354</v>
      </c>
      <c r="G41" s="24">
        <v>54.961832061068691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</row>
    <row r="42" spans="1:60">
      <c r="A42" s="21" t="s">
        <v>40</v>
      </c>
      <c r="B42" s="21" t="s">
        <v>88</v>
      </c>
      <c r="C42" s="22">
        <v>808</v>
      </c>
      <c r="D42" s="23">
        <v>720</v>
      </c>
      <c r="E42" s="41">
        <v>96.525527873980565</v>
      </c>
      <c r="F42" s="215">
        <v>517</v>
      </c>
      <c r="G42" s="24">
        <v>69.310691542844381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</row>
    <row r="43" spans="1:60">
      <c r="A43" s="21" t="s">
        <v>40</v>
      </c>
      <c r="B43" s="21" t="s">
        <v>89</v>
      </c>
      <c r="C43" s="22">
        <v>617</v>
      </c>
      <c r="D43" s="23">
        <v>549</v>
      </c>
      <c r="E43" s="41">
        <v>97.470039946737685</v>
      </c>
      <c r="F43" s="215">
        <v>447</v>
      </c>
      <c r="G43" s="24">
        <v>79.360852197070571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</row>
    <row r="44" spans="1:60">
      <c r="A44" s="21" t="s">
        <v>47</v>
      </c>
      <c r="B44" s="21" t="s">
        <v>90</v>
      </c>
      <c r="C44" s="22">
        <v>11616</v>
      </c>
      <c r="D44" s="23">
        <v>8573</v>
      </c>
      <c r="E44" s="41">
        <v>80.408310015475763</v>
      </c>
      <c r="F44" s="215">
        <v>5189</v>
      </c>
      <c r="G44" s="24">
        <v>48.668928108048959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</row>
    <row r="45" spans="1:60">
      <c r="A45" s="21" t="s">
        <v>47</v>
      </c>
      <c r="B45" s="21" t="s">
        <v>91</v>
      </c>
      <c r="C45" s="22">
        <v>880</v>
      </c>
      <c r="D45" s="23">
        <v>810</v>
      </c>
      <c r="E45" s="41">
        <v>100.10298661174049</v>
      </c>
      <c r="F45" s="215">
        <v>618</v>
      </c>
      <c r="G45" s="24">
        <v>76.374871266735326</v>
      </c>
      <c r="H45" s="15"/>
      <c r="I45" s="15"/>
      <c r="J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</row>
    <row r="46" spans="1:60">
      <c r="A46" s="21" t="s">
        <v>49</v>
      </c>
      <c r="B46" s="21" t="s">
        <v>92</v>
      </c>
      <c r="C46" s="22">
        <v>2782</v>
      </c>
      <c r="D46" s="23">
        <v>1523</v>
      </c>
      <c r="E46" s="41">
        <v>59.591118067103586</v>
      </c>
      <c r="F46" s="215">
        <v>765</v>
      </c>
      <c r="G46" s="24">
        <v>29.93250513547882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</row>
    <row r="47" spans="1:60">
      <c r="A47" s="21" t="s">
        <v>40</v>
      </c>
      <c r="B47" s="21" t="s">
        <v>93</v>
      </c>
      <c r="C47" s="22">
        <v>1127</v>
      </c>
      <c r="D47" s="23">
        <v>1062</v>
      </c>
      <c r="E47" s="41">
        <v>101.96015681254502</v>
      </c>
      <c r="F47" s="215">
        <v>759</v>
      </c>
      <c r="G47" s="24">
        <v>72.869829586366919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</row>
    <row r="48" spans="1:60">
      <c r="A48" s="21" t="s">
        <v>47</v>
      </c>
      <c r="B48" s="21" t="s">
        <v>94</v>
      </c>
      <c r="C48" s="22">
        <v>673</v>
      </c>
      <c r="D48" s="23">
        <v>650</v>
      </c>
      <c r="E48" s="41">
        <v>104.5436268596703</v>
      </c>
      <c r="F48" s="215">
        <v>419</v>
      </c>
      <c r="G48" s="24">
        <v>67.390430237233616</v>
      </c>
      <c r="H48" s="15"/>
      <c r="I48" s="15"/>
      <c r="J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</row>
    <row r="49" spans="1:60">
      <c r="A49" s="21" t="s">
        <v>49</v>
      </c>
      <c r="B49" s="21" t="s">
        <v>95</v>
      </c>
      <c r="C49" s="22">
        <v>1399</v>
      </c>
      <c r="D49" s="25">
        <v>599</v>
      </c>
      <c r="E49" s="42">
        <v>46.112394149345647</v>
      </c>
      <c r="F49" s="216">
        <v>329</v>
      </c>
      <c r="G49" s="24">
        <v>25.327174749807547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</row>
    <row r="50" spans="1:60">
      <c r="A50" s="21" t="s">
        <v>43</v>
      </c>
      <c r="B50" s="21" t="s">
        <v>96</v>
      </c>
      <c r="C50" s="22">
        <v>1316</v>
      </c>
      <c r="D50" s="23">
        <v>966</v>
      </c>
      <c r="E50" s="41">
        <v>80.154888673765726</v>
      </c>
      <c r="F50" s="215">
        <v>607</v>
      </c>
      <c r="G50" s="24">
        <v>50.366477665606411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</row>
    <row r="51" spans="1:60">
      <c r="A51" s="21" t="s">
        <v>43</v>
      </c>
      <c r="B51" s="21" t="s">
        <v>97</v>
      </c>
      <c r="C51" s="22">
        <v>312</v>
      </c>
      <c r="D51" s="23">
        <v>182</v>
      </c>
      <c r="E51" s="41">
        <v>63.322702232531171</v>
      </c>
      <c r="F51" s="215">
        <v>119</v>
      </c>
      <c r="G51" s="24">
        <v>41.403305305885766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</row>
    <row r="52" spans="1:60">
      <c r="A52" s="21" t="s">
        <v>49</v>
      </c>
      <c r="B52" s="21" t="s">
        <v>98</v>
      </c>
      <c r="C52" s="22">
        <v>1140</v>
      </c>
      <c r="D52" s="23">
        <v>809</v>
      </c>
      <c r="E52" s="41">
        <v>77.047619047619037</v>
      </c>
      <c r="F52" s="215">
        <v>636</v>
      </c>
      <c r="G52" s="24">
        <v>60.571428571428577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</row>
    <row r="53" spans="1:60">
      <c r="A53" s="21" t="s">
        <v>49</v>
      </c>
      <c r="B53" s="21" t="s">
        <v>99</v>
      </c>
      <c r="C53" s="22">
        <v>844</v>
      </c>
      <c r="D53" s="23">
        <v>346</v>
      </c>
      <c r="E53" s="41">
        <v>45.042308526795402</v>
      </c>
      <c r="F53" s="215">
        <v>210</v>
      </c>
      <c r="G53" s="24">
        <v>27.337817313950968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</row>
    <row r="54" spans="1:60">
      <c r="A54" s="21" t="s">
        <v>43</v>
      </c>
      <c r="B54" s="21" t="s">
        <v>100</v>
      </c>
      <c r="C54" s="22">
        <v>3044</v>
      </c>
      <c r="D54" s="23">
        <v>1881</v>
      </c>
      <c r="E54" s="41">
        <v>67.514132743098131</v>
      </c>
      <c r="F54" s="215">
        <v>927</v>
      </c>
      <c r="G54" s="24">
        <v>33.272515179612952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</row>
    <row r="55" spans="1:60">
      <c r="A55" s="21" t="s">
        <v>47</v>
      </c>
      <c r="B55" s="21" t="s">
        <v>101</v>
      </c>
      <c r="C55" s="22">
        <v>1188</v>
      </c>
      <c r="D55" s="23">
        <v>1008</v>
      </c>
      <c r="E55" s="41">
        <v>92.718074505595581</v>
      </c>
      <c r="F55" s="215">
        <v>704</v>
      </c>
      <c r="G55" s="24">
        <v>64.755480607082632</v>
      </c>
      <c r="H55" s="15"/>
      <c r="I55" s="15"/>
      <c r="J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</row>
    <row r="56" spans="1:60">
      <c r="A56" s="21" t="s">
        <v>43</v>
      </c>
      <c r="B56" s="21" t="s">
        <v>102</v>
      </c>
      <c r="C56" s="22">
        <v>1545</v>
      </c>
      <c r="D56" s="25">
        <v>1017</v>
      </c>
      <c r="E56" s="42">
        <v>71.451990632318513</v>
      </c>
      <c r="F56" s="216">
        <v>623</v>
      </c>
      <c r="G56" s="24">
        <v>43.770491803278688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</row>
    <row r="57" spans="1:60">
      <c r="A57" s="21" t="s">
        <v>43</v>
      </c>
      <c r="B57" s="21" t="s">
        <v>103</v>
      </c>
      <c r="C57" s="22">
        <v>1757</v>
      </c>
      <c r="D57" s="23">
        <v>955</v>
      </c>
      <c r="E57" s="41">
        <v>59.120924473792826</v>
      </c>
      <c r="F57" s="215">
        <v>449</v>
      </c>
      <c r="G57" s="24">
        <v>27.796120511762279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</row>
    <row r="58" spans="1:60">
      <c r="A58" s="21" t="s">
        <v>49</v>
      </c>
      <c r="B58" s="21" t="s">
        <v>104</v>
      </c>
      <c r="C58" s="22">
        <v>1385</v>
      </c>
      <c r="D58" s="23">
        <v>924</v>
      </c>
      <c r="E58" s="41">
        <v>73.309090909090898</v>
      </c>
      <c r="F58" s="215">
        <v>452</v>
      </c>
      <c r="G58" s="24">
        <v>35.861157024793386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</row>
    <row r="59" spans="1:60">
      <c r="A59" s="21" t="s">
        <v>43</v>
      </c>
      <c r="B59" s="21" t="s">
        <v>105</v>
      </c>
      <c r="C59" s="22">
        <v>476</v>
      </c>
      <c r="D59" s="23">
        <v>444</v>
      </c>
      <c r="E59" s="41">
        <v>100.30120481927712</v>
      </c>
      <c r="F59" s="215">
        <v>342</v>
      </c>
      <c r="G59" s="24">
        <v>77.259036144578303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</row>
    <row r="60" spans="1:60">
      <c r="A60" s="21" t="s">
        <v>49</v>
      </c>
      <c r="B60" s="21" t="s">
        <v>106</v>
      </c>
      <c r="C60" s="22">
        <v>939</v>
      </c>
      <c r="D60" s="23">
        <v>855</v>
      </c>
      <c r="E60" s="41">
        <v>100.36192898366427</v>
      </c>
      <c r="F60" s="215">
        <v>603</v>
      </c>
      <c r="G60" s="24">
        <v>70.78157096742639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</row>
    <row r="61" spans="1:60">
      <c r="A61" s="21" t="s">
        <v>47</v>
      </c>
      <c r="B61" s="21" t="s">
        <v>107</v>
      </c>
      <c r="C61" s="22">
        <v>1246</v>
      </c>
      <c r="D61" s="23">
        <v>1191</v>
      </c>
      <c r="E61" s="41">
        <v>104.53481568168522</v>
      </c>
      <c r="F61" s="215">
        <v>797</v>
      </c>
      <c r="G61" s="24">
        <v>69.953188999414877</v>
      </c>
      <c r="H61" s="15"/>
      <c r="I61" s="15"/>
      <c r="J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</row>
    <row r="62" spans="1:60">
      <c r="A62" s="21" t="s">
        <v>49</v>
      </c>
      <c r="B62" s="21" t="s">
        <v>108</v>
      </c>
      <c r="C62" s="22">
        <v>647</v>
      </c>
      <c r="D62" s="23">
        <v>556</v>
      </c>
      <c r="E62" s="41">
        <v>93.458467572489141</v>
      </c>
      <c r="F62" s="215">
        <v>355</v>
      </c>
      <c r="G62" s="24">
        <v>59.672223000420232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</row>
    <row r="63" spans="1:60">
      <c r="A63" s="21" t="s">
        <v>40</v>
      </c>
      <c r="B63" s="21" t="s">
        <v>109</v>
      </c>
      <c r="C63" s="22">
        <v>787</v>
      </c>
      <c r="D63" s="23">
        <v>566</v>
      </c>
      <c r="E63" s="41">
        <v>78.212805158912943</v>
      </c>
      <c r="F63" s="215">
        <v>380</v>
      </c>
      <c r="G63" s="24">
        <v>52.510363887609401</v>
      </c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</row>
    <row r="64" spans="1:60">
      <c r="A64" s="21" t="s">
        <v>40</v>
      </c>
      <c r="B64" s="21" t="s">
        <v>110</v>
      </c>
      <c r="C64" s="22">
        <v>2632</v>
      </c>
      <c r="D64" s="23">
        <v>2327</v>
      </c>
      <c r="E64" s="41">
        <v>96.028061487671508</v>
      </c>
      <c r="F64" s="215">
        <v>1648</v>
      </c>
      <c r="G64" s="24">
        <v>68.007840709790571</v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</row>
    <row r="65" spans="1:60">
      <c r="A65" s="21" t="s">
        <v>40</v>
      </c>
      <c r="B65" s="21" t="s">
        <v>111</v>
      </c>
      <c r="C65" s="22">
        <v>1292</v>
      </c>
      <c r="D65" s="23">
        <v>1018</v>
      </c>
      <c r="E65" s="41">
        <v>85.343020818778825</v>
      </c>
      <c r="F65" s="215">
        <v>738</v>
      </c>
      <c r="G65" s="24">
        <v>61.869498393181502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</row>
    <row r="66" spans="1:60">
      <c r="A66" s="21" t="s">
        <v>47</v>
      </c>
      <c r="B66" s="21" t="s">
        <v>112</v>
      </c>
      <c r="C66" s="22">
        <v>516</v>
      </c>
      <c r="D66" s="23">
        <v>369</v>
      </c>
      <c r="E66" s="41">
        <v>78.205581066760857</v>
      </c>
      <c r="F66" s="215">
        <v>227</v>
      </c>
      <c r="G66" s="24">
        <v>48.110208406923341</v>
      </c>
      <c r="H66" s="15"/>
      <c r="I66" s="15"/>
      <c r="J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</row>
    <row r="67" spans="1:60">
      <c r="A67" s="21" t="s">
        <v>47</v>
      </c>
      <c r="B67" s="21" t="s">
        <v>113</v>
      </c>
      <c r="C67" s="22">
        <v>1977</v>
      </c>
      <c r="D67" s="23">
        <v>1787</v>
      </c>
      <c r="E67" s="41">
        <v>97.832930334413078</v>
      </c>
      <c r="F67" s="215">
        <v>1145</v>
      </c>
      <c r="G67" s="24">
        <v>62.68534148455678</v>
      </c>
      <c r="H67" s="15"/>
      <c r="I67" s="15"/>
      <c r="J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</row>
    <row r="68" spans="1:60">
      <c r="A68" s="21" t="s">
        <v>49</v>
      </c>
      <c r="B68" s="21" t="s">
        <v>114</v>
      </c>
      <c r="C68" s="22">
        <v>691</v>
      </c>
      <c r="D68" s="23">
        <v>473</v>
      </c>
      <c r="E68" s="41">
        <v>74.713702777412124</v>
      </c>
      <c r="F68" s="215">
        <v>259</v>
      </c>
      <c r="G68" s="24">
        <v>40.910885876003682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</row>
    <row r="69" spans="1:60">
      <c r="A69" s="21" t="s">
        <v>43</v>
      </c>
      <c r="B69" s="21" t="s">
        <v>115</v>
      </c>
      <c r="C69" s="22">
        <v>8277</v>
      </c>
      <c r="D69" s="23">
        <v>4280</v>
      </c>
      <c r="E69" s="41">
        <v>56.452587959858867</v>
      </c>
      <c r="F69" s="215">
        <v>2137</v>
      </c>
      <c r="G69" s="24">
        <v>28.186724408929532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</row>
    <row r="70" spans="1:60">
      <c r="A70" s="21" t="s">
        <v>47</v>
      </c>
      <c r="B70" s="21" t="s">
        <v>116</v>
      </c>
      <c r="C70" s="22">
        <v>600</v>
      </c>
      <c r="D70" s="23">
        <v>524</v>
      </c>
      <c r="E70" s="41">
        <v>96.367816091954026</v>
      </c>
      <c r="F70" s="215">
        <v>417</v>
      </c>
      <c r="G70" s="24">
        <v>76.689655172413794</v>
      </c>
      <c r="H70" s="15"/>
      <c r="I70" s="15"/>
      <c r="J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</row>
    <row r="71" spans="1:60">
      <c r="A71" s="21" t="s">
        <v>40</v>
      </c>
      <c r="B71" s="21" t="s">
        <v>117</v>
      </c>
      <c r="C71" s="22">
        <v>36482</v>
      </c>
      <c r="D71" s="25">
        <v>23114</v>
      </c>
      <c r="E71" s="42">
        <v>69.214126900551236</v>
      </c>
      <c r="F71" s="216">
        <v>12179</v>
      </c>
      <c r="G71" s="24">
        <v>36.4696223726665</v>
      </c>
      <c r="J71" s="15"/>
      <c r="K71" s="15"/>
      <c r="L71" s="15"/>
      <c r="M71" s="15"/>
      <c r="N71" s="15"/>
      <c r="O71" s="15"/>
    </row>
    <row r="72" spans="1:60">
      <c r="A72" s="21" t="s">
        <v>47</v>
      </c>
      <c r="B72" s="21" t="s">
        <v>118</v>
      </c>
      <c r="C72" s="22">
        <v>2138</v>
      </c>
      <c r="D72" s="23">
        <v>1482</v>
      </c>
      <c r="E72" s="41">
        <v>75.544794188861985</v>
      </c>
      <c r="F72" s="215">
        <v>909</v>
      </c>
      <c r="G72" s="24">
        <v>46.336179431629922</v>
      </c>
      <c r="J72" s="15"/>
    </row>
    <row r="73" spans="1:60">
      <c r="A73" s="21" t="s">
        <v>49</v>
      </c>
      <c r="B73" s="21" t="s">
        <v>119</v>
      </c>
      <c r="C73" s="22">
        <v>1247</v>
      </c>
      <c r="D73" s="23">
        <v>970</v>
      </c>
      <c r="E73" s="41">
        <v>83.686821482493357</v>
      </c>
      <c r="F73" s="215">
        <v>668</v>
      </c>
      <c r="G73" s="24">
        <v>57.63174922711913</v>
      </c>
      <c r="J73" s="15"/>
      <c r="K73" s="15"/>
      <c r="L73" s="15"/>
      <c r="M73" s="15"/>
      <c r="N73" s="15"/>
      <c r="O73" s="15"/>
    </row>
    <row r="74" spans="1:60">
      <c r="A74" s="21" t="s">
        <v>40</v>
      </c>
      <c r="B74" s="21" t="s">
        <v>120</v>
      </c>
      <c r="C74" s="22">
        <v>1375</v>
      </c>
      <c r="D74" s="23">
        <v>1115</v>
      </c>
      <c r="E74" s="41">
        <v>87.824089268132596</v>
      </c>
      <c r="F74" s="215">
        <v>784</v>
      </c>
      <c r="G74" s="24">
        <v>61.752543485395471</v>
      </c>
      <c r="J74" s="15"/>
      <c r="K74" s="15"/>
      <c r="L74" s="15"/>
      <c r="M74" s="15"/>
      <c r="N74" s="15"/>
      <c r="O74" s="15"/>
    </row>
    <row r="75" spans="1:60">
      <c r="A75" s="21" t="s">
        <v>40</v>
      </c>
      <c r="B75" s="21" t="s">
        <v>121</v>
      </c>
      <c r="C75" s="22">
        <v>4928</v>
      </c>
      <c r="D75" s="23">
        <v>4591</v>
      </c>
      <c r="E75" s="41">
        <v>101.29812819475599</v>
      </c>
      <c r="F75" s="215">
        <v>2928</v>
      </c>
      <c r="G75" s="24">
        <v>64.604861545250614</v>
      </c>
      <c r="J75" s="15"/>
      <c r="K75" s="15"/>
      <c r="L75" s="15"/>
      <c r="M75" s="15"/>
      <c r="N75" s="15"/>
      <c r="O75" s="15"/>
    </row>
    <row r="76" spans="1:60">
      <c r="A76" s="21" t="s">
        <v>43</v>
      </c>
      <c r="B76" s="21" t="s">
        <v>122</v>
      </c>
      <c r="C76" s="22">
        <v>566</v>
      </c>
      <c r="D76" s="23">
        <v>455</v>
      </c>
      <c r="E76" s="41">
        <v>87.332053742802302</v>
      </c>
      <c r="F76" s="215">
        <v>319</v>
      </c>
      <c r="G76" s="24">
        <v>61.228406909788866</v>
      </c>
      <c r="J76" s="15"/>
      <c r="K76" s="15"/>
      <c r="L76" s="15"/>
      <c r="M76" s="15"/>
      <c r="N76" s="15"/>
      <c r="O76" s="15"/>
    </row>
    <row r="77" spans="1:60">
      <c r="A77" s="21" t="s">
        <v>47</v>
      </c>
      <c r="B77" s="21" t="s">
        <v>123</v>
      </c>
      <c r="C77" s="22">
        <v>817</v>
      </c>
      <c r="D77" s="23">
        <v>795</v>
      </c>
      <c r="E77" s="41">
        <v>104.73158414754637</v>
      </c>
      <c r="F77" s="215">
        <v>491</v>
      </c>
      <c r="G77" s="24">
        <v>64.683280272258202</v>
      </c>
      <c r="J77" s="15"/>
    </row>
    <row r="78" spans="1:60">
      <c r="A78" s="21" t="s">
        <v>40</v>
      </c>
      <c r="B78" s="21" t="s">
        <v>124</v>
      </c>
      <c r="C78" s="22">
        <v>27506</v>
      </c>
      <c r="D78" s="23">
        <v>19017</v>
      </c>
      <c r="E78" s="41">
        <v>75.420140988905302</v>
      </c>
      <c r="F78" s="215">
        <v>10333</v>
      </c>
      <c r="G78" s="24">
        <v>40.979981955006494</v>
      </c>
      <c r="J78" s="15"/>
      <c r="K78" s="15"/>
      <c r="L78" s="15"/>
      <c r="M78" s="15"/>
      <c r="N78" s="15"/>
      <c r="O78" s="15"/>
    </row>
    <row r="79" spans="1:60">
      <c r="A79" s="21" t="s">
        <v>40</v>
      </c>
      <c r="B79" s="21" t="s">
        <v>125</v>
      </c>
      <c r="C79" s="22">
        <v>17857</v>
      </c>
      <c r="D79" s="23">
        <v>13969</v>
      </c>
      <c r="E79" s="41">
        <v>85.335532545282391</v>
      </c>
      <c r="F79" s="215">
        <v>8487</v>
      </c>
      <c r="G79" s="24">
        <v>51.846421698891234</v>
      </c>
      <c r="J79" s="15"/>
      <c r="K79" s="15"/>
      <c r="L79" s="15"/>
      <c r="M79" s="15"/>
      <c r="N79" s="15"/>
      <c r="O79" s="15"/>
    </row>
    <row r="80" spans="1:60">
      <c r="A80"/>
      <c r="B80" s="15"/>
      <c r="C80" s="15"/>
      <c r="D80" s="15"/>
      <c r="E80" s="15"/>
      <c r="F80" s="15"/>
      <c r="G80" s="15"/>
    </row>
    <row r="81" spans="1:10" s="14" customFormat="1">
      <c r="B81" s="26" t="s">
        <v>127</v>
      </c>
      <c r="D81" s="322">
        <v>23674</v>
      </c>
      <c r="E81" s="239">
        <v>79.869324779091968</v>
      </c>
      <c r="F81" s="324">
        <v>14675</v>
      </c>
      <c r="G81" s="240">
        <v>49.509265064339559</v>
      </c>
      <c r="H81" s="15"/>
      <c r="I81" s="15"/>
      <c r="J81" s="15"/>
    </row>
    <row r="82" spans="1:10" s="14" customFormat="1">
      <c r="B82" s="26" t="s">
        <v>126</v>
      </c>
      <c r="D82" s="322">
        <v>15609</v>
      </c>
      <c r="E82" s="239">
        <v>61.48139881440828</v>
      </c>
      <c r="F82" s="324">
        <v>8240</v>
      </c>
      <c r="G82" s="240">
        <v>32.456065489827935</v>
      </c>
      <c r="H82" s="15"/>
      <c r="I82" s="15"/>
      <c r="J82" s="15"/>
    </row>
    <row r="83" spans="1:10" s="14" customFormat="1">
      <c r="B83" s="26" t="s">
        <v>128</v>
      </c>
      <c r="D83" s="322">
        <v>105581</v>
      </c>
      <c r="E83" s="239">
        <v>79.005223065295809</v>
      </c>
      <c r="F83" s="324">
        <v>62660</v>
      </c>
      <c r="G83" s="240">
        <v>46.887861237073288</v>
      </c>
      <c r="H83" s="15"/>
      <c r="I83" s="15"/>
      <c r="J83" s="15"/>
    </row>
    <row r="84" spans="1:10" s="14" customFormat="1">
      <c r="B84" s="28" t="s">
        <v>129</v>
      </c>
      <c r="D84" s="323">
        <v>27842</v>
      </c>
      <c r="E84" s="241">
        <v>73.999982280970642</v>
      </c>
      <c r="F84" s="325">
        <v>17288</v>
      </c>
      <c r="G84" s="242">
        <v>45.948986914496821</v>
      </c>
      <c r="H84" s="15"/>
      <c r="I84" s="15"/>
      <c r="J84" s="15"/>
    </row>
    <row r="85" spans="1:10" s="14" customFormat="1">
      <c r="B85" s="30" t="s">
        <v>130</v>
      </c>
      <c r="C85" s="31"/>
      <c r="D85" s="32">
        <v>172706</v>
      </c>
      <c r="E85" s="243">
        <v>76.320172697668241</v>
      </c>
      <c r="F85" s="32">
        <v>102863</v>
      </c>
      <c r="G85" s="33">
        <v>45.455988351303652</v>
      </c>
      <c r="H85" s="15"/>
      <c r="I85" s="15"/>
      <c r="J85" s="15"/>
    </row>
    <row r="86" spans="1:10">
      <c r="H86" s="15"/>
      <c r="I86" s="15"/>
    </row>
    <row r="87" spans="1:10">
      <c r="H87" s="15"/>
      <c r="I87" s="15"/>
    </row>
    <row r="88" spans="1:10">
      <c r="H88" s="15"/>
      <c r="I88" s="15"/>
    </row>
    <row r="90" spans="1:10">
      <c r="A90" s="321" t="s">
        <v>200</v>
      </c>
      <c r="B90" s="258"/>
      <c r="C90" s="258"/>
      <c r="D90" s="258"/>
      <c r="E90" s="258"/>
      <c r="F90" s="258"/>
      <c r="G90" s="289"/>
      <c r="H90" s="34"/>
      <c r="I90" s="34"/>
    </row>
    <row r="91" spans="1:10">
      <c r="A91" s="248" t="s">
        <v>238</v>
      </c>
      <c r="B91" s="261"/>
      <c r="C91" s="261"/>
      <c r="D91" s="261"/>
      <c r="E91" s="261"/>
      <c r="F91" s="261"/>
      <c r="G91" s="290"/>
      <c r="H91" s="34"/>
      <c r="I91" s="34"/>
    </row>
    <row r="92" spans="1:10">
      <c r="A92" s="264" t="s">
        <v>239</v>
      </c>
      <c r="B92" s="261"/>
      <c r="C92" s="261"/>
      <c r="D92" s="261"/>
      <c r="E92" s="261"/>
      <c r="F92" s="261"/>
      <c r="G92" s="290"/>
      <c r="H92" s="34"/>
      <c r="I92" s="34"/>
    </row>
    <row r="93" spans="1:10">
      <c r="A93" s="265" t="s">
        <v>236</v>
      </c>
      <c r="B93" s="281"/>
      <c r="C93" s="281"/>
      <c r="D93" s="281"/>
      <c r="E93" s="281"/>
      <c r="F93" s="281"/>
      <c r="G93" s="291"/>
      <c r="H93" s="35"/>
      <c r="I93" s="36"/>
    </row>
    <row r="94" spans="1:10" s="14" customFormat="1">
      <c r="A94" s="294" t="s">
        <v>237</v>
      </c>
      <c r="B94" s="295"/>
      <c r="C94" s="295"/>
      <c r="D94" s="295"/>
      <c r="E94" s="296"/>
      <c r="F94" s="296"/>
      <c r="G94" s="317"/>
      <c r="H94" s="36"/>
    </row>
    <row r="95" spans="1:10" s="14" customFormat="1">
      <c r="A95" s="35"/>
      <c r="B95" s="35"/>
      <c r="C95" s="35"/>
      <c r="D95" s="318"/>
      <c r="E95" s="319"/>
      <c r="F95" s="319"/>
      <c r="G95" s="36"/>
      <c r="H95" s="35"/>
    </row>
    <row r="96" spans="1:10" s="14" customFormat="1">
      <c r="A96" s="36"/>
      <c r="B96" s="36"/>
      <c r="C96" s="36"/>
      <c r="D96" s="36"/>
      <c r="E96" s="320"/>
      <c r="F96" s="320"/>
      <c r="G96" s="310"/>
      <c r="H96" s="36"/>
    </row>
    <row r="97" spans="1:33" s="15" customFormat="1"/>
    <row r="98" spans="1:33" s="15" customFormat="1"/>
    <row r="99" spans="1:33" s="15" customFormat="1"/>
    <row r="100" spans="1:33" s="85" customFormat="1" ht="12" customHeight="1">
      <c r="A100" s="192" t="s">
        <v>135</v>
      </c>
      <c r="B100" s="193"/>
      <c r="C100" s="193"/>
      <c r="D100" s="193"/>
      <c r="E100" s="193"/>
      <c r="F100" s="193"/>
      <c r="G100" s="194"/>
      <c r="H100" s="194"/>
      <c r="I100" s="194"/>
      <c r="J100" s="194"/>
      <c r="K100" s="194"/>
      <c r="L100" s="194"/>
      <c r="M100" s="195"/>
      <c r="N100" s="195"/>
      <c r="O100" s="195"/>
      <c r="P100" s="195"/>
      <c r="Q100" s="195"/>
      <c r="R100" s="195"/>
      <c r="S100" s="194"/>
      <c r="T100" s="195"/>
      <c r="U100" s="195"/>
      <c r="V100" s="194"/>
      <c r="W100" s="195"/>
      <c r="X100" s="195"/>
      <c r="Y100" s="196"/>
      <c r="Z100" s="196"/>
      <c r="AA100" s="196"/>
      <c r="AB100" s="196"/>
      <c r="AC100" s="196"/>
      <c r="AD100" s="196"/>
      <c r="AE100" s="196"/>
      <c r="AF100" s="196"/>
      <c r="AG100" s="197"/>
    </row>
    <row r="101" spans="1:33" s="85" customFormat="1">
      <c r="A101" s="198"/>
      <c r="B101" s="189"/>
      <c r="C101" s="189"/>
      <c r="D101" s="189"/>
      <c r="E101" s="189"/>
      <c r="F101" s="189"/>
      <c r="G101" s="190"/>
      <c r="H101" s="190"/>
      <c r="I101" s="190"/>
      <c r="J101" s="190"/>
      <c r="K101" s="190"/>
      <c r="L101" s="190"/>
      <c r="M101" s="199"/>
      <c r="N101" s="199"/>
      <c r="O101" s="199"/>
      <c r="P101" s="199"/>
      <c r="Q101" s="199"/>
      <c r="R101" s="199"/>
      <c r="S101" s="190"/>
      <c r="T101" s="199"/>
      <c r="U101" s="199"/>
      <c r="V101" s="190"/>
      <c r="W101" s="199"/>
      <c r="X101" s="199"/>
      <c r="Y101" s="200"/>
      <c r="Z101" s="200"/>
      <c r="AA101" s="200"/>
      <c r="AB101" s="200"/>
      <c r="AC101" s="200"/>
      <c r="AD101" s="200"/>
      <c r="AE101" s="200"/>
      <c r="AF101" s="200"/>
      <c r="AG101" s="201"/>
    </row>
    <row r="102" spans="1:33" s="157" customFormat="1">
      <c r="A102" s="206" t="s">
        <v>229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0"/>
      <c r="L102" s="190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3"/>
    </row>
    <row r="103" spans="1:33" s="158" customFormat="1">
      <c r="A103" s="222" t="s">
        <v>222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5"/>
    </row>
    <row r="104" spans="1:33" s="159" customFormat="1" ht="15" customHeight="1">
      <c r="A104" s="206" t="s">
        <v>230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0"/>
      <c r="L104" s="190"/>
      <c r="M104" s="207"/>
      <c r="N104" s="207"/>
      <c r="O104" s="207"/>
      <c r="P104" s="207"/>
      <c r="Q104" s="207"/>
      <c r="R104" s="207"/>
      <c r="S104" s="191"/>
      <c r="T104" s="207"/>
      <c r="U104" s="207"/>
      <c r="V104" s="191"/>
      <c r="W104" s="207"/>
      <c r="X104" s="207"/>
      <c r="Y104" s="208"/>
      <c r="Z104" s="208"/>
      <c r="AA104" s="208"/>
      <c r="AB104" s="208"/>
      <c r="AC104" s="208"/>
      <c r="AD104" s="208"/>
      <c r="AE104" s="208"/>
      <c r="AF104" s="208"/>
      <c r="AG104" s="209"/>
    </row>
    <row r="105" spans="1:33" s="101" customFormat="1">
      <c r="A105" s="222" t="s">
        <v>231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0"/>
      <c r="X105" s="199"/>
      <c r="Y105" s="199"/>
      <c r="Z105" s="199"/>
      <c r="AA105" s="199"/>
      <c r="AB105" s="199"/>
      <c r="AC105" s="199"/>
      <c r="AD105" s="199"/>
      <c r="AE105" s="199"/>
      <c r="AF105" s="199"/>
      <c r="AG105" s="210"/>
    </row>
    <row r="106" spans="1:33" s="101" customFormat="1">
      <c r="A106" s="206" t="s">
        <v>234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0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210"/>
    </row>
    <row r="107" spans="1:33" s="101" customFormat="1">
      <c r="A107" s="222" t="s">
        <v>235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0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210"/>
    </row>
    <row r="108" spans="1:33" s="85" customFormat="1">
      <c r="A108" s="316" t="s">
        <v>233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1"/>
      <c r="Z108" s="212"/>
      <c r="AA108" s="212"/>
      <c r="AB108" s="211"/>
      <c r="AC108" s="213"/>
      <c r="AD108" s="213"/>
      <c r="AE108" s="213"/>
      <c r="AF108" s="213"/>
      <c r="AG108" s="214"/>
    </row>
  </sheetData>
  <sortState ref="K2:O79">
    <sortCondition ref="K2:K79"/>
  </sortState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cálculos1</vt:lpstr>
      <vt:lpstr>cálculos2</vt:lpstr>
      <vt:lpstr>CV Rotina &lt;2A - procedência</vt:lpstr>
      <vt:lpstr>CV Rotina &lt;2A - residência</vt:lpstr>
      <vt:lpstr>CV REF 1A e 4A - procedência</vt:lpstr>
      <vt:lpstr>CV REF 1A e 4A - residência</vt:lpstr>
      <vt:lpstr>Cobert. COVID-19 Menores 4 anos</vt:lpstr>
      <vt:lpstr>dTpa gestantes - procedência</vt:lpstr>
      <vt:lpstr>dTpa gestantes - residência</vt:lpstr>
      <vt:lpstr>VSR gestante - Procedência</vt:lpstr>
      <vt:lpstr>VSR gestante - residência</vt:lpstr>
      <vt:lpstr>COVID-19 gestantes -Procedência</vt:lpstr>
      <vt:lpstr>COVID-19 gestantes -Residência</vt:lpstr>
      <vt:lpstr>COVID-19 idoso -Procêdencia</vt:lpstr>
      <vt:lpstr>COVID-19 idoso -Residência</vt:lpstr>
      <vt:lpstr>Cobert. Meningo C Adolescentes</vt:lpstr>
      <vt:lpstr>Cobert. HPV </vt:lpstr>
      <vt:lpstr>Cobert. Dengue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Tamiris Cristine Ribeiro Ferreira</dc:creator>
  <cp:lastModifiedBy>Leoverlane da Cunha Miranda</cp:lastModifiedBy>
  <dcterms:created xsi:type="dcterms:W3CDTF">2022-08-04T15:03:00Z</dcterms:created>
  <dcterms:modified xsi:type="dcterms:W3CDTF">2026-09-17T16:20:22Z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74D5E549ED28400F883B11AB2B6CC5F4_12</vt:lpwstr>
  </property>
  <property fmtid="{D5CDD505-2E9C-101B-9397-08002B2CF9AE}" pid="3" name="KSOProductBuildVer">
    <vt:lpwstr>1046-12.2.0.23196</vt:lpwstr>
  </property>
</Properties>
</file>