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fileserver\sesa$\GEVS\IMUNIZACAO\PEI\SISTEMAS - ARQUIVOS\COBERTURAS\COBERTURA ROTINA\2026\6. Junho\"/>
    </mc:Choice>
  </mc:AlternateContent>
  <bookViews>
    <workbookView xWindow="0" yWindow="0" windowWidth="28800" windowHeight="12315" tabRatio="852" firstSheet="2" activeTab="2"/>
  </bookViews>
  <sheets>
    <sheet name="cálculos1" sheetId="16" state="hidden" r:id="rId1"/>
    <sheet name="cálculos2" sheetId="17" state="hidden" r:id="rId2"/>
    <sheet name="CV Rotina &lt;2A - procedência" sheetId="1" r:id="rId3"/>
    <sheet name="CV Rotina &lt;2A - residência" sheetId="2" r:id="rId4"/>
    <sheet name="CV REF 1A e 4A - procedência" sheetId="3" r:id="rId5"/>
    <sheet name="CV REF 1A e 4A - residência" sheetId="4" r:id="rId6"/>
    <sheet name="Cobert. COVID-19 Menores 4 anos" sheetId="5" state="hidden" r:id="rId7"/>
    <sheet name="dTpa gestantes - procedência" sheetId="9" r:id="rId8"/>
    <sheet name="dTpa gestantes - residência" sheetId="10" r:id="rId9"/>
    <sheet name="VSR gestante - Procedência" sheetId="22" r:id="rId10"/>
    <sheet name="VSR gestante - residência" sheetId="21" r:id="rId11"/>
    <sheet name="COVID-19 gestantes -Procedência" sheetId="11" r:id="rId12"/>
    <sheet name="COVID-19 gestantes -Residência" sheetId="12" r:id="rId13"/>
    <sheet name="COVID-19 idoso -Procêdencia" sheetId="13" r:id="rId14"/>
    <sheet name="COVID-19 idoso -Residência" sheetId="14" r:id="rId15"/>
    <sheet name="Cobert. Meningo C Adolescentes" sheetId="18" r:id="rId16"/>
    <sheet name="Cobert. HPV " sheetId="19" r:id="rId17"/>
    <sheet name="Cobert. Dengue" sheetId="20" r:id="rId18"/>
  </sheets>
  <externalReferences>
    <externalReference r:id="rId19"/>
    <externalReference r:id="rId20"/>
    <externalReference r:id="rId21"/>
    <externalReference r:id="rId22"/>
  </externalReferences>
  <definedNames>
    <definedName name="_xlnm._FilterDatabase" localSheetId="4" hidden="1">'CV REF 1A e 4A - procedência'!$A$2:$T$80</definedName>
    <definedName name="_xlnm._FilterDatabase" localSheetId="5" hidden="1">'CV REF 1A e 4A - residência'!$A$2:$T$80</definedName>
    <definedName name="_xlnm._FilterDatabase" localSheetId="2" hidden="1">'CV Rotina &lt;2A - procedência'!$A$2:$AF$80</definedName>
    <definedName name="_xlnm._FilterDatabase" localSheetId="3" hidden="1">'CV Rotina &lt;2A - residência'!$A$2:$AN$80</definedName>
    <definedName name="Dose_Procedencia">[1]Tabdin!$B:$B</definedName>
    <definedName name="DOSES_30D_PROCEDENCIA">'[2]TABDIN&lt;=30D'!$D:$D</definedName>
    <definedName name="Doses_Residencia">[3]Tabdin!$E$8:$E$85</definedName>
    <definedName name="MUNICIPIO_30D_PROCEDENCIA">'[2]TABDIN&lt;=30D'!$A:$A</definedName>
    <definedName name="Municipio_Procedencia">[1]Tabdin!$A:$A</definedName>
    <definedName name="Municipio_Residencia">[3]Tabdin!$D$8:$D$85</definedName>
    <definedName name="Z_1A030D3C_92EE_4DAF_ABAC_228947DF045D_.wvu.FilterData" localSheetId="4" hidden="1">'CV REF 1A e 4A - procedência'!$A$2:$T$80</definedName>
    <definedName name="Z_1A030D3C_92EE_4DAF_ABAC_228947DF045D_.wvu.FilterData" localSheetId="5" hidden="1">'CV REF 1A e 4A - residência'!$A$2:$T$80</definedName>
    <definedName name="Z_1A030D3C_92EE_4DAF_ABAC_228947DF045D_.wvu.FilterData" localSheetId="2" hidden="1">'CV Rotina &lt;2A - procedência'!$A$2:$AA$88</definedName>
    <definedName name="Z_1A030D3C_92EE_4DAF_ABAC_228947DF045D_.wvu.FilterData" localSheetId="3" hidden="1">'CV Rotina &lt;2A - residência'!$A$2:$AA$88</definedName>
    <definedName name="Z_3750D93B_2A32_4040_BAE5_F8408ECDBB1D_.wvu.FilterData" localSheetId="4" hidden="1">'CV REF 1A e 4A - procedência'!$A$2:$T$80</definedName>
    <definedName name="Z_3750D93B_2A32_4040_BAE5_F8408ECDBB1D_.wvu.FilterData" localSheetId="5" hidden="1">'CV REF 1A e 4A - residência'!$A$2:$T$80</definedName>
    <definedName name="Z_3750D93B_2A32_4040_BAE5_F8408ECDBB1D_.wvu.FilterData" localSheetId="2" hidden="1">'CV Rotina &lt;2A - procedência'!$A$2:$AA$88</definedName>
    <definedName name="Z_3750D93B_2A32_4040_BAE5_F8408ECDBB1D_.wvu.FilterData" localSheetId="3" hidden="1">'CV Rotina &lt;2A - residência'!$A$2:$AA$88</definedName>
    <definedName name="Z_9EFA0E2E_4423_4194_BE85_A51AF61C76D7_.wvu.FilterData" localSheetId="4" hidden="1">'CV REF 1A e 4A - procedência'!$A$2:$T$80</definedName>
    <definedName name="Z_9EFA0E2E_4423_4194_BE85_A51AF61C76D7_.wvu.FilterData" localSheetId="5" hidden="1">'CV REF 1A e 4A - residência'!$A$2:$T$80</definedName>
    <definedName name="Z_9EFA0E2E_4423_4194_BE85_A51AF61C76D7_.wvu.FilterData" localSheetId="2" hidden="1">'CV Rotina &lt;2A - procedência'!$A$2:$AA$88</definedName>
    <definedName name="Z_9EFA0E2E_4423_4194_BE85_A51AF61C76D7_.wvu.FilterData" localSheetId="3" hidden="1">'CV Rotina &lt;2A - residência'!$A$2:$AN$80</definedName>
    <definedName name="Z_F4DFBEC3_C3AF_4D5C_B8CA_6961963D0749_.wvu.FilterData" localSheetId="4" hidden="1">'CV REF 1A e 4A - procedência'!$A$2:$T$80</definedName>
    <definedName name="Z_F4DFBEC3_C3AF_4D5C_B8CA_6961963D0749_.wvu.FilterData" localSheetId="5" hidden="1">'CV REF 1A e 4A - residência'!$A$2:$T$80</definedName>
    <definedName name="Z_F4DFBEC3_C3AF_4D5C_B8CA_6961963D0749_.wvu.FilterData" localSheetId="2" hidden="1">'CV Rotina &lt;2A - procedência'!$A$2:$AA$87</definedName>
    <definedName name="Z_F4DFBEC3_C3AF_4D5C_B8CA_6961963D0749_.wvu.FilterData" localSheetId="3" hidden="1">'CV Rotina &lt;2A - residência'!$A$2:$AA$87</definedName>
  </definedNames>
  <calcPr calcId="152511"/>
  <customWorkbookViews>
    <customWorkbookView name="Leoverlane da Cunha Miranda - Modo de exibição pessoal" guid="{9EFA0E2E-4423-4194-BE85-A51AF61C76D7}" autoUpdate="1" mergeInterval="15" personalView="1" maximized="1" xWindow="-8" yWindow="-8" windowWidth="1936" windowHeight="1048" activeSheetId="0"/>
    <customWorkbookView name="Renata Martins Fantin - Modo de exibição pessoal" guid="{1A030D3C-92EE-4DAF-ABAC-228947DF045D}" personalView="1" maximized="1" xWindow="-8" yWindow="-8" windowWidth="1382" windowHeight="744" activeSheetId="1"/>
    <customWorkbookView name="Mayara Santana Alves da Cruz - Modo de exibição pessoal" guid="{3750D93B-2A32-4040-BAE5-F8408ECDBB1D}" personalView="1" maximized="1" xWindow="1592" yWindow="-8" windowWidth="1616" windowHeight="87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2" i="1" l="1"/>
  <c r="AE86" i="1" s="1"/>
  <c r="AE83" i="1"/>
  <c r="AE84" i="1"/>
  <c r="AE85" i="1"/>
  <c r="AB82" i="1"/>
  <c r="S82" i="3" l="1"/>
  <c r="S83" i="3"/>
  <c r="S84" i="3"/>
  <c r="S85" i="3"/>
  <c r="S86" i="3"/>
  <c r="S52" i="1" l="1"/>
  <c r="D85" i="9" l="1"/>
  <c r="D84" i="9"/>
  <c r="D83" i="9"/>
  <c r="D82" i="9"/>
  <c r="D81" i="9"/>
  <c r="D84" i="14" l="1"/>
  <c r="D83" i="14"/>
  <c r="D82" i="14"/>
  <c r="D81" i="14"/>
  <c r="D85" i="13"/>
  <c r="D84" i="13"/>
  <c r="D83" i="13"/>
  <c r="D82" i="13"/>
  <c r="D81" i="13"/>
  <c r="D85" i="12"/>
  <c r="D84" i="12"/>
  <c r="D83" i="12"/>
  <c r="D82" i="12"/>
  <c r="D81" i="12"/>
  <c r="D85" i="11"/>
  <c r="D84" i="11"/>
  <c r="D83" i="11"/>
  <c r="D82" i="11"/>
  <c r="D81" i="11"/>
  <c r="D85" i="21"/>
  <c r="D84" i="21"/>
  <c r="D83" i="21"/>
  <c r="D82" i="21"/>
  <c r="D81" i="21"/>
  <c r="D81" i="22"/>
  <c r="D82" i="22"/>
  <c r="D83" i="22"/>
  <c r="D84" i="22"/>
  <c r="D85" i="22"/>
  <c r="D85" i="14" l="1"/>
  <c r="C85" i="14"/>
  <c r="C84" i="14"/>
  <c r="E84" i="14" s="1"/>
  <c r="C83" i="14"/>
  <c r="E83" i="14" s="1"/>
  <c r="C82" i="14"/>
  <c r="E82" i="14" s="1"/>
  <c r="C81" i="14"/>
  <c r="E81" i="14" s="1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C85" i="13"/>
  <c r="E85" i="13" s="1"/>
  <c r="C84" i="13"/>
  <c r="E84" i="13" s="1"/>
  <c r="C83" i="13"/>
  <c r="E83" i="13" s="1"/>
  <c r="C82" i="13"/>
  <c r="E82" i="13" s="1"/>
  <c r="C81" i="13"/>
  <c r="E81" i="13" s="1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E2" i="13"/>
  <c r="C85" i="12"/>
  <c r="C84" i="12"/>
  <c r="E84" i="12" s="1"/>
  <c r="C83" i="12"/>
  <c r="E83" i="12" s="1"/>
  <c r="C82" i="12"/>
  <c r="C81" i="12"/>
  <c r="E81" i="12" s="1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E2" i="12"/>
  <c r="C85" i="11"/>
  <c r="E85" i="11" s="1"/>
  <c r="C84" i="11"/>
  <c r="C83" i="11"/>
  <c r="E83" i="11" s="1"/>
  <c r="C82" i="11"/>
  <c r="E82" i="11" s="1"/>
  <c r="C81" i="11"/>
  <c r="E81" i="11" s="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2" i="11"/>
  <c r="C85" i="21"/>
  <c r="C84" i="21"/>
  <c r="C83" i="21"/>
  <c r="E83" i="21" s="1"/>
  <c r="C82" i="21"/>
  <c r="E82" i="21" s="1"/>
  <c r="C81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5" i="21"/>
  <c r="E4" i="21"/>
  <c r="E3" i="21"/>
  <c r="E2" i="21"/>
  <c r="C85" i="22"/>
  <c r="E85" i="22" s="1"/>
  <c r="C84" i="22"/>
  <c r="E84" i="22" s="1"/>
  <c r="C83" i="22"/>
  <c r="C82" i="22"/>
  <c r="E82" i="22" s="1"/>
  <c r="C81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3" i="22"/>
  <c r="E2" i="22"/>
  <c r="C85" i="10"/>
  <c r="C84" i="10"/>
  <c r="C83" i="10"/>
  <c r="C82" i="10"/>
  <c r="C81" i="10"/>
  <c r="C85" i="9"/>
  <c r="E85" i="9" s="1"/>
  <c r="C84" i="9"/>
  <c r="E84" i="9" s="1"/>
  <c r="C83" i="9"/>
  <c r="C82" i="9"/>
  <c r="C81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S86" i="4"/>
  <c r="Q86" i="4"/>
  <c r="O86" i="4"/>
  <c r="M86" i="4"/>
  <c r="K86" i="4"/>
  <c r="I86" i="4"/>
  <c r="G86" i="4"/>
  <c r="E86" i="4"/>
  <c r="D86" i="4"/>
  <c r="C86" i="4"/>
  <c r="S85" i="4"/>
  <c r="Q85" i="4"/>
  <c r="O85" i="4"/>
  <c r="M85" i="4"/>
  <c r="K85" i="4"/>
  <c r="I85" i="4"/>
  <c r="G85" i="4"/>
  <c r="E85" i="4"/>
  <c r="D85" i="4"/>
  <c r="C85" i="4"/>
  <c r="S84" i="4"/>
  <c r="Q84" i="4"/>
  <c r="O84" i="4"/>
  <c r="M84" i="4"/>
  <c r="K84" i="4"/>
  <c r="I84" i="4"/>
  <c r="G84" i="4"/>
  <c r="E84" i="4"/>
  <c r="D84" i="4"/>
  <c r="C84" i="4"/>
  <c r="S83" i="4"/>
  <c r="Q83" i="4"/>
  <c r="O83" i="4"/>
  <c r="M83" i="4"/>
  <c r="K83" i="4"/>
  <c r="I83" i="4"/>
  <c r="G83" i="4"/>
  <c r="E83" i="4"/>
  <c r="D83" i="4"/>
  <c r="C83" i="4"/>
  <c r="S82" i="4"/>
  <c r="Q82" i="4"/>
  <c r="O82" i="4"/>
  <c r="M82" i="4"/>
  <c r="K82" i="4"/>
  <c r="I82" i="4"/>
  <c r="G82" i="4"/>
  <c r="E82" i="4"/>
  <c r="D82" i="4"/>
  <c r="C82" i="4"/>
  <c r="T80" i="4"/>
  <c r="R80" i="4"/>
  <c r="P80" i="4"/>
  <c r="N80" i="4"/>
  <c r="L80" i="4"/>
  <c r="J80" i="4"/>
  <c r="H80" i="4"/>
  <c r="F80" i="4"/>
  <c r="T79" i="4"/>
  <c r="R79" i="4"/>
  <c r="P79" i="4"/>
  <c r="N79" i="4"/>
  <c r="L79" i="4"/>
  <c r="J79" i="4"/>
  <c r="H79" i="4"/>
  <c r="F79" i="4"/>
  <c r="T78" i="4"/>
  <c r="R78" i="4"/>
  <c r="P78" i="4"/>
  <c r="N78" i="4"/>
  <c r="L78" i="4"/>
  <c r="J78" i="4"/>
  <c r="H78" i="4"/>
  <c r="F78" i="4"/>
  <c r="T77" i="4"/>
  <c r="R77" i="4"/>
  <c r="P77" i="4"/>
  <c r="N77" i="4"/>
  <c r="L77" i="4"/>
  <c r="J77" i="4"/>
  <c r="H77" i="4"/>
  <c r="F77" i="4"/>
  <c r="T76" i="4"/>
  <c r="R76" i="4"/>
  <c r="P76" i="4"/>
  <c r="N76" i="4"/>
  <c r="L76" i="4"/>
  <c r="J76" i="4"/>
  <c r="H76" i="4"/>
  <c r="F76" i="4"/>
  <c r="T75" i="4"/>
  <c r="R75" i="4"/>
  <c r="P75" i="4"/>
  <c r="N75" i="4"/>
  <c r="L75" i="4"/>
  <c r="J75" i="4"/>
  <c r="H75" i="4"/>
  <c r="F75" i="4"/>
  <c r="T74" i="4"/>
  <c r="R74" i="4"/>
  <c r="P74" i="4"/>
  <c r="N74" i="4"/>
  <c r="L74" i="4"/>
  <c r="J74" i="4"/>
  <c r="H74" i="4"/>
  <c r="F74" i="4"/>
  <c r="T73" i="4"/>
  <c r="R73" i="4"/>
  <c r="P73" i="4"/>
  <c r="N73" i="4"/>
  <c r="L73" i="4"/>
  <c r="J73" i="4"/>
  <c r="H73" i="4"/>
  <c r="F73" i="4"/>
  <c r="T72" i="4"/>
  <c r="R72" i="4"/>
  <c r="P72" i="4"/>
  <c r="N72" i="4"/>
  <c r="L72" i="4"/>
  <c r="J72" i="4"/>
  <c r="H72" i="4"/>
  <c r="F72" i="4"/>
  <c r="T71" i="4"/>
  <c r="R71" i="4"/>
  <c r="P71" i="4"/>
  <c r="N71" i="4"/>
  <c r="L71" i="4"/>
  <c r="J71" i="4"/>
  <c r="H71" i="4"/>
  <c r="F71" i="4"/>
  <c r="T70" i="4"/>
  <c r="R70" i="4"/>
  <c r="P70" i="4"/>
  <c r="N70" i="4"/>
  <c r="L70" i="4"/>
  <c r="J70" i="4"/>
  <c r="H70" i="4"/>
  <c r="F70" i="4"/>
  <c r="T69" i="4"/>
  <c r="R69" i="4"/>
  <c r="P69" i="4"/>
  <c r="N69" i="4"/>
  <c r="L69" i="4"/>
  <c r="J69" i="4"/>
  <c r="H69" i="4"/>
  <c r="F69" i="4"/>
  <c r="T68" i="4"/>
  <c r="R68" i="4"/>
  <c r="P68" i="4"/>
  <c r="N68" i="4"/>
  <c r="L68" i="4"/>
  <c r="J68" i="4"/>
  <c r="H68" i="4"/>
  <c r="F68" i="4"/>
  <c r="T67" i="4"/>
  <c r="R67" i="4"/>
  <c r="P67" i="4"/>
  <c r="N67" i="4"/>
  <c r="L67" i="4"/>
  <c r="J67" i="4"/>
  <c r="H67" i="4"/>
  <c r="F67" i="4"/>
  <c r="T66" i="4"/>
  <c r="R66" i="4"/>
  <c r="P66" i="4"/>
  <c r="N66" i="4"/>
  <c r="L66" i="4"/>
  <c r="J66" i="4"/>
  <c r="H66" i="4"/>
  <c r="F66" i="4"/>
  <c r="T65" i="4"/>
  <c r="R65" i="4"/>
  <c r="P65" i="4"/>
  <c r="N65" i="4"/>
  <c r="L65" i="4"/>
  <c r="J65" i="4"/>
  <c r="H65" i="4"/>
  <c r="F65" i="4"/>
  <c r="T64" i="4"/>
  <c r="R64" i="4"/>
  <c r="P64" i="4"/>
  <c r="N64" i="4"/>
  <c r="L64" i="4"/>
  <c r="J64" i="4"/>
  <c r="H64" i="4"/>
  <c r="F64" i="4"/>
  <c r="T63" i="4"/>
  <c r="R63" i="4"/>
  <c r="P63" i="4"/>
  <c r="N63" i="4"/>
  <c r="L63" i="4"/>
  <c r="J63" i="4"/>
  <c r="H63" i="4"/>
  <c r="F63" i="4"/>
  <c r="T62" i="4"/>
  <c r="R62" i="4"/>
  <c r="P62" i="4"/>
  <c r="N62" i="4"/>
  <c r="L62" i="4"/>
  <c r="J62" i="4"/>
  <c r="H62" i="4"/>
  <c r="F62" i="4"/>
  <c r="T61" i="4"/>
  <c r="R61" i="4"/>
  <c r="P61" i="4"/>
  <c r="N61" i="4"/>
  <c r="L61" i="4"/>
  <c r="J61" i="4"/>
  <c r="H61" i="4"/>
  <c r="F61" i="4"/>
  <c r="T60" i="4"/>
  <c r="R60" i="4"/>
  <c r="P60" i="4"/>
  <c r="N60" i="4"/>
  <c r="L60" i="4"/>
  <c r="J60" i="4"/>
  <c r="H60" i="4"/>
  <c r="F60" i="4"/>
  <c r="T59" i="4"/>
  <c r="R59" i="4"/>
  <c r="P59" i="4"/>
  <c r="N59" i="4"/>
  <c r="L59" i="4"/>
  <c r="J59" i="4"/>
  <c r="H59" i="4"/>
  <c r="F59" i="4"/>
  <c r="T58" i="4"/>
  <c r="R58" i="4"/>
  <c r="P58" i="4"/>
  <c r="N58" i="4"/>
  <c r="L58" i="4"/>
  <c r="J58" i="4"/>
  <c r="H58" i="4"/>
  <c r="F58" i="4"/>
  <c r="T57" i="4"/>
  <c r="R57" i="4"/>
  <c r="P57" i="4"/>
  <c r="N57" i="4"/>
  <c r="L57" i="4"/>
  <c r="J57" i="4"/>
  <c r="H57" i="4"/>
  <c r="F57" i="4"/>
  <c r="T56" i="4"/>
  <c r="R56" i="4"/>
  <c r="P56" i="4"/>
  <c r="N56" i="4"/>
  <c r="L56" i="4"/>
  <c r="J56" i="4"/>
  <c r="H56" i="4"/>
  <c r="F56" i="4"/>
  <c r="T55" i="4"/>
  <c r="R55" i="4"/>
  <c r="P55" i="4"/>
  <c r="N55" i="4"/>
  <c r="L55" i="4"/>
  <c r="J55" i="4"/>
  <c r="H55" i="4"/>
  <c r="F55" i="4"/>
  <c r="T54" i="4"/>
  <c r="R54" i="4"/>
  <c r="P54" i="4"/>
  <c r="N54" i="4"/>
  <c r="L54" i="4"/>
  <c r="J54" i="4"/>
  <c r="H54" i="4"/>
  <c r="F54" i="4"/>
  <c r="T53" i="4"/>
  <c r="R53" i="4"/>
  <c r="P53" i="4"/>
  <c r="N53" i="4"/>
  <c r="L53" i="4"/>
  <c r="J53" i="4"/>
  <c r="H53" i="4"/>
  <c r="F53" i="4"/>
  <c r="T52" i="4"/>
  <c r="R52" i="4"/>
  <c r="P52" i="4"/>
  <c r="N52" i="4"/>
  <c r="L52" i="4"/>
  <c r="J52" i="4"/>
  <c r="H52" i="4"/>
  <c r="F52" i="4"/>
  <c r="T51" i="4"/>
  <c r="R51" i="4"/>
  <c r="P51" i="4"/>
  <c r="N51" i="4"/>
  <c r="L51" i="4"/>
  <c r="J51" i="4"/>
  <c r="H51" i="4"/>
  <c r="F51" i="4"/>
  <c r="T50" i="4"/>
  <c r="R50" i="4"/>
  <c r="P50" i="4"/>
  <c r="N50" i="4"/>
  <c r="L50" i="4"/>
  <c r="J50" i="4"/>
  <c r="H50" i="4"/>
  <c r="F50" i="4"/>
  <c r="T49" i="4"/>
  <c r="R49" i="4"/>
  <c r="P49" i="4"/>
  <c r="N49" i="4"/>
  <c r="L49" i="4"/>
  <c r="J49" i="4"/>
  <c r="H49" i="4"/>
  <c r="F49" i="4"/>
  <c r="T48" i="4"/>
  <c r="R48" i="4"/>
  <c r="P48" i="4"/>
  <c r="N48" i="4"/>
  <c r="L48" i="4"/>
  <c r="J48" i="4"/>
  <c r="H48" i="4"/>
  <c r="F48" i="4"/>
  <c r="T47" i="4"/>
  <c r="R47" i="4"/>
  <c r="P47" i="4"/>
  <c r="N47" i="4"/>
  <c r="L47" i="4"/>
  <c r="J47" i="4"/>
  <c r="H47" i="4"/>
  <c r="F47" i="4"/>
  <c r="T46" i="4"/>
  <c r="R46" i="4"/>
  <c r="P46" i="4"/>
  <c r="N46" i="4"/>
  <c r="L46" i="4"/>
  <c r="J46" i="4"/>
  <c r="H46" i="4"/>
  <c r="F46" i="4"/>
  <c r="T45" i="4"/>
  <c r="R45" i="4"/>
  <c r="P45" i="4"/>
  <c r="N45" i="4"/>
  <c r="L45" i="4"/>
  <c r="J45" i="4"/>
  <c r="H45" i="4"/>
  <c r="F45" i="4"/>
  <c r="T44" i="4"/>
  <c r="R44" i="4"/>
  <c r="P44" i="4"/>
  <c r="N44" i="4"/>
  <c r="L44" i="4"/>
  <c r="J44" i="4"/>
  <c r="H44" i="4"/>
  <c r="F44" i="4"/>
  <c r="T43" i="4"/>
  <c r="R43" i="4"/>
  <c r="P43" i="4"/>
  <c r="N43" i="4"/>
  <c r="L43" i="4"/>
  <c r="J43" i="4"/>
  <c r="H43" i="4"/>
  <c r="F43" i="4"/>
  <c r="T42" i="4"/>
  <c r="R42" i="4"/>
  <c r="P42" i="4"/>
  <c r="N42" i="4"/>
  <c r="L42" i="4"/>
  <c r="J42" i="4"/>
  <c r="H42" i="4"/>
  <c r="F42" i="4"/>
  <c r="T41" i="4"/>
  <c r="R41" i="4"/>
  <c r="P41" i="4"/>
  <c r="N41" i="4"/>
  <c r="L41" i="4"/>
  <c r="J41" i="4"/>
  <c r="H41" i="4"/>
  <c r="F41" i="4"/>
  <c r="T40" i="4"/>
  <c r="R40" i="4"/>
  <c r="P40" i="4"/>
  <c r="N40" i="4"/>
  <c r="L40" i="4"/>
  <c r="J40" i="4"/>
  <c r="H40" i="4"/>
  <c r="F40" i="4"/>
  <c r="T39" i="4"/>
  <c r="R39" i="4"/>
  <c r="P39" i="4"/>
  <c r="N39" i="4"/>
  <c r="L39" i="4"/>
  <c r="J39" i="4"/>
  <c r="H39" i="4"/>
  <c r="F39" i="4"/>
  <c r="T38" i="4"/>
  <c r="R38" i="4"/>
  <c r="P38" i="4"/>
  <c r="N38" i="4"/>
  <c r="L38" i="4"/>
  <c r="J38" i="4"/>
  <c r="H38" i="4"/>
  <c r="F38" i="4"/>
  <c r="T37" i="4"/>
  <c r="R37" i="4"/>
  <c r="P37" i="4"/>
  <c r="N37" i="4"/>
  <c r="L37" i="4"/>
  <c r="J37" i="4"/>
  <c r="H37" i="4"/>
  <c r="F37" i="4"/>
  <c r="T36" i="4"/>
  <c r="R36" i="4"/>
  <c r="P36" i="4"/>
  <c r="N36" i="4"/>
  <c r="L36" i="4"/>
  <c r="J36" i="4"/>
  <c r="H36" i="4"/>
  <c r="F36" i="4"/>
  <c r="T35" i="4"/>
  <c r="R35" i="4"/>
  <c r="P35" i="4"/>
  <c r="N35" i="4"/>
  <c r="L35" i="4"/>
  <c r="J35" i="4"/>
  <c r="H35" i="4"/>
  <c r="F35" i="4"/>
  <c r="T34" i="4"/>
  <c r="R34" i="4"/>
  <c r="P34" i="4"/>
  <c r="N34" i="4"/>
  <c r="L34" i="4"/>
  <c r="J34" i="4"/>
  <c r="H34" i="4"/>
  <c r="F34" i="4"/>
  <c r="T33" i="4"/>
  <c r="R33" i="4"/>
  <c r="P33" i="4"/>
  <c r="N33" i="4"/>
  <c r="L33" i="4"/>
  <c r="J33" i="4"/>
  <c r="H33" i="4"/>
  <c r="F33" i="4"/>
  <c r="T32" i="4"/>
  <c r="R32" i="4"/>
  <c r="P32" i="4"/>
  <c r="N32" i="4"/>
  <c r="L32" i="4"/>
  <c r="J32" i="4"/>
  <c r="H32" i="4"/>
  <c r="F32" i="4"/>
  <c r="T31" i="4"/>
  <c r="R31" i="4"/>
  <c r="P31" i="4"/>
  <c r="N31" i="4"/>
  <c r="L31" i="4"/>
  <c r="J31" i="4"/>
  <c r="H31" i="4"/>
  <c r="F31" i="4"/>
  <c r="T30" i="4"/>
  <c r="R30" i="4"/>
  <c r="P30" i="4"/>
  <c r="N30" i="4"/>
  <c r="L30" i="4"/>
  <c r="J30" i="4"/>
  <c r="H30" i="4"/>
  <c r="F30" i="4"/>
  <c r="T29" i="4"/>
  <c r="R29" i="4"/>
  <c r="P29" i="4"/>
  <c r="N29" i="4"/>
  <c r="L29" i="4"/>
  <c r="J29" i="4"/>
  <c r="H29" i="4"/>
  <c r="F29" i="4"/>
  <c r="T28" i="4"/>
  <c r="R28" i="4"/>
  <c r="P28" i="4"/>
  <c r="N28" i="4"/>
  <c r="L28" i="4"/>
  <c r="J28" i="4"/>
  <c r="H28" i="4"/>
  <c r="F28" i="4"/>
  <c r="T27" i="4"/>
  <c r="R27" i="4"/>
  <c r="P27" i="4"/>
  <c r="N27" i="4"/>
  <c r="L27" i="4"/>
  <c r="J27" i="4"/>
  <c r="H27" i="4"/>
  <c r="F27" i="4"/>
  <c r="T26" i="4"/>
  <c r="R26" i="4"/>
  <c r="P26" i="4"/>
  <c r="N26" i="4"/>
  <c r="L26" i="4"/>
  <c r="J26" i="4"/>
  <c r="H26" i="4"/>
  <c r="F26" i="4"/>
  <c r="T25" i="4"/>
  <c r="R25" i="4"/>
  <c r="P25" i="4"/>
  <c r="N25" i="4"/>
  <c r="L25" i="4"/>
  <c r="J25" i="4"/>
  <c r="H25" i="4"/>
  <c r="F25" i="4"/>
  <c r="T24" i="4"/>
  <c r="R24" i="4"/>
  <c r="P24" i="4"/>
  <c r="N24" i="4"/>
  <c r="L24" i="4"/>
  <c r="J24" i="4"/>
  <c r="H24" i="4"/>
  <c r="F24" i="4"/>
  <c r="T23" i="4"/>
  <c r="R23" i="4"/>
  <c r="P23" i="4"/>
  <c r="N23" i="4"/>
  <c r="L23" i="4"/>
  <c r="J23" i="4"/>
  <c r="H23" i="4"/>
  <c r="F23" i="4"/>
  <c r="T22" i="4"/>
  <c r="R22" i="4"/>
  <c r="P22" i="4"/>
  <c r="N22" i="4"/>
  <c r="L22" i="4"/>
  <c r="J22" i="4"/>
  <c r="H22" i="4"/>
  <c r="F22" i="4"/>
  <c r="T21" i="4"/>
  <c r="R21" i="4"/>
  <c r="P21" i="4"/>
  <c r="N21" i="4"/>
  <c r="L21" i="4"/>
  <c r="J21" i="4"/>
  <c r="H21" i="4"/>
  <c r="F21" i="4"/>
  <c r="T20" i="4"/>
  <c r="R20" i="4"/>
  <c r="P20" i="4"/>
  <c r="N20" i="4"/>
  <c r="L20" i="4"/>
  <c r="J20" i="4"/>
  <c r="H20" i="4"/>
  <c r="F20" i="4"/>
  <c r="T19" i="4"/>
  <c r="R19" i="4"/>
  <c r="P19" i="4"/>
  <c r="N19" i="4"/>
  <c r="L19" i="4"/>
  <c r="J19" i="4"/>
  <c r="H19" i="4"/>
  <c r="F19" i="4"/>
  <c r="T18" i="4"/>
  <c r="R18" i="4"/>
  <c r="P18" i="4"/>
  <c r="N18" i="4"/>
  <c r="L18" i="4"/>
  <c r="J18" i="4"/>
  <c r="H18" i="4"/>
  <c r="F18" i="4"/>
  <c r="T17" i="4"/>
  <c r="R17" i="4"/>
  <c r="P17" i="4"/>
  <c r="N17" i="4"/>
  <c r="L17" i="4"/>
  <c r="J17" i="4"/>
  <c r="H17" i="4"/>
  <c r="F17" i="4"/>
  <c r="T16" i="4"/>
  <c r="R16" i="4"/>
  <c r="P16" i="4"/>
  <c r="N16" i="4"/>
  <c r="L16" i="4"/>
  <c r="J16" i="4"/>
  <c r="H16" i="4"/>
  <c r="F16" i="4"/>
  <c r="T15" i="4"/>
  <c r="R15" i="4"/>
  <c r="P15" i="4"/>
  <c r="N15" i="4"/>
  <c r="L15" i="4"/>
  <c r="J15" i="4"/>
  <c r="H15" i="4"/>
  <c r="F15" i="4"/>
  <c r="T14" i="4"/>
  <c r="R14" i="4"/>
  <c r="P14" i="4"/>
  <c r="N14" i="4"/>
  <c r="L14" i="4"/>
  <c r="J14" i="4"/>
  <c r="H14" i="4"/>
  <c r="F14" i="4"/>
  <c r="T13" i="4"/>
  <c r="R13" i="4"/>
  <c r="P13" i="4"/>
  <c r="N13" i="4"/>
  <c r="L13" i="4"/>
  <c r="J13" i="4"/>
  <c r="H13" i="4"/>
  <c r="F13" i="4"/>
  <c r="T12" i="4"/>
  <c r="R12" i="4"/>
  <c r="P12" i="4"/>
  <c r="N12" i="4"/>
  <c r="L12" i="4"/>
  <c r="J12" i="4"/>
  <c r="H12" i="4"/>
  <c r="F12" i="4"/>
  <c r="T11" i="4"/>
  <c r="R11" i="4"/>
  <c r="P11" i="4"/>
  <c r="N11" i="4"/>
  <c r="L11" i="4"/>
  <c r="J11" i="4"/>
  <c r="H11" i="4"/>
  <c r="F11" i="4"/>
  <c r="T10" i="4"/>
  <c r="R10" i="4"/>
  <c r="P10" i="4"/>
  <c r="N10" i="4"/>
  <c r="L10" i="4"/>
  <c r="J10" i="4"/>
  <c r="H10" i="4"/>
  <c r="F10" i="4"/>
  <c r="T9" i="4"/>
  <c r="R9" i="4"/>
  <c r="P9" i="4"/>
  <c r="N9" i="4"/>
  <c r="L9" i="4"/>
  <c r="J9" i="4"/>
  <c r="H9" i="4"/>
  <c r="F9" i="4"/>
  <c r="T8" i="4"/>
  <c r="R8" i="4"/>
  <c r="P8" i="4"/>
  <c r="N8" i="4"/>
  <c r="L8" i="4"/>
  <c r="J8" i="4"/>
  <c r="H8" i="4"/>
  <c r="F8" i="4"/>
  <c r="T7" i="4"/>
  <c r="R7" i="4"/>
  <c r="P7" i="4"/>
  <c r="N7" i="4"/>
  <c r="L7" i="4"/>
  <c r="J7" i="4"/>
  <c r="H7" i="4"/>
  <c r="F7" i="4"/>
  <c r="T6" i="4"/>
  <c r="R6" i="4"/>
  <c r="P6" i="4"/>
  <c r="N6" i="4"/>
  <c r="L6" i="4"/>
  <c r="J6" i="4"/>
  <c r="H6" i="4"/>
  <c r="F6" i="4"/>
  <c r="T5" i="4"/>
  <c r="R5" i="4"/>
  <c r="P5" i="4"/>
  <c r="N5" i="4"/>
  <c r="L5" i="4"/>
  <c r="J5" i="4"/>
  <c r="H5" i="4"/>
  <c r="F5" i="4"/>
  <c r="T4" i="4"/>
  <c r="R4" i="4"/>
  <c r="P4" i="4"/>
  <c r="N4" i="4"/>
  <c r="L4" i="4"/>
  <c r="J4" i="4"/>
  <c r="H4" i="4"/>
  <c r="F4" i="4"/>
  <c r="T3" i="4"/>
  <c r="R3" i="4"/>
  <c r="P3" i="4"/>
  <c r="N3" i="4"/>
  <c r="L3" i="4"/>
  <c r="J3" i="4"/>
  <c r="H3" i="4"/>
  <c r="F3" i="4"/>
  <c r="Q86" i="3"/>
  <c r="O86" i="3"/>
  <c r="M86" i="3"/>
  <c r="K86" i="3"/>
  <c r="I86" i="3"/>
  <c r="G86" i="3"/>
  <c r="E86" i="3"/>
  <c r="D86" i="3"/>
  <c r="T86" i="3" s="1"/>
  <c r="C86" i="3"/>
  <c r="Q85" i="3"/>
  <c r="O85" i="3"/>
  <c r="M85" i="3"/>
  <c r="K85" i="3"/>
  <c r="I85" i="3"/>
  <c r="G85" i="3"/>
  <c r="E85" i="3"/>
  <c r="D85" i="3"/>
  <c r="C85" i="3"/>
  <c r="Q84" i="3"/>
  <c r="O84" i="3"/>
  <c r="M84" i="3"/>
  <c r="K84" i="3"/>
  <c r="I84" i="3"/>
  <c r="G84" i="3"/>
  <c r="E84" i="3"/>
  <c r="D84" i="3"/>
  <c r="C84" i="3"/>
  <c r="Q83" i="3"/>
  <c r="O83" i="3"/>
  <c r="M83" i="3"/>
  <c r="K83" i="3"/>
  <c r="I83" i="3"/>
  <c r="G83" i="3"/>
  <c r="E83" i="3"/>
  <c r="D83" i="3"/>
  <c r="T83" i="3" s="1"/>
  <c r="C83" i="3"/>
  <c r="Q82" i="3"/>
  <c r="O82" i="3"/>
  <c r="M82" i="3"/>
  <c r="K82" i="3"/>
  <c r="I82" i="3"/>
  <c r="G82" i="3"/>
  <c r="E82" i="3"/>
  <c r="D82" i="3"/>
  <c r="C82" i="3"/>
  <c r="T80" i="3"/>
  <c r="R80" i="3"/>
  <c r="P80" i="3"/>
  <c r="N80" i="3"/>
  <c r="L80" i="3"/>
  <c r="J80" i="3"/>
  <c r="H80" i="3"/>
  <c r="F80" i="3"/>
  <c r="T79" i="3"/>
  <c r="R79" i="3"/>
  <c r="P79" i="3"/>
  <c r="N79" i="3"/>
  <c r="L79" i="3"/>
  <c r="J79" i="3"/>
  <c r="H79" i="3"/>
  <c r="F79" i="3"/>
  <c r="T78" i="3"/>
  <c r="R78" i="3"/>
  <c r="P78" i="3"/>
  <c r="N78" i="3"/>
  <c r="L78" i="3"/>
  <c r="J78" i="3"/>
  <c r="H78" i="3"/>
  <c r="F78" i="3"/>
  <c r="T77" i="3"/>
  <c r="R77" i="3"/>
  <c r="P77" i="3"/>
  <c r="N77" i="3"/>
  <c r="L77" i="3"/>
  <c r="J77" i="3"/>
  <c r="H77" i="3"/>
  <c r="F77" i="3"/>
  <c r="T76" i="3"/>
  <c r="R76" i="3"/>
  <c r="P76" i="3"/>
  <c r="N76" i="3"/>
  <c r="L76" i="3"/>
  <c r="J76" i="3"/>
  <c r="H76" i="3"/>
  <c r="F76" i="3"/>
  <c r="T75" i="3"/>
  <c r="R75" i="3"/>
  <c r="P75" i="3"/>
  <c r="N75" i="3"/>
  <c r="L75" i="3"/>
  <c r="J75" i="3"/>
  <c r="H75" i="3"/>
  <c r="F75" i="3"/>
  <c r="T74" i="3"/>
  <c r="R74" i="3"/>
  <c r="P74" i="3"/>
  <c r="N74" i="3"/>
  <c r="L74" i="3"/>
  <c r="J74" i="3"/>
  <c r="H74" i="3"/>
  <c r="F74" i="3"/>
  <c r="T73" i="3"/>
  <c r="R73" i="3"/>
  <c r="P73" i="3"/>
  <c r="N73" i="3"/>
  <c r="L73" i="3"/>
  <c r="J73" i="3"/>
  <c r="H73" i="3"/>
  <c r="F73" i="3"/>
  <c r="T72" i="3"/>
  <c r="R72" i="3"/>
  <c r="P72" i="3"/>
  <c r="N72" i="3"/>
  <c r="L72" i="3"/>
  <c r="J72" i="3"/>
  <c r="H72" i="3"/>
  <c r="F72" i="3"/>
  <c r="T71" i="3"/>
  <c r="R71" i="3"/>
  <c r="P71" i="3"/>
  <c r="N71" i="3"/>
  <c r="L71" i="3"/>
  <c r="J71" i="3"/>
  <c r="H71" i="3"/>
  <c r="F71" i="3"/>
  <c r="T70" i="3"/>
  <c r="R70" i="3"/>
  <c r="P70" i="3"/>
  <c r="N70" i="3"/>
  <c r="L70" i="3"/>
  <c r="J70" i="3"/>
  <c r="H70" i="3"/>
  <c r="F70" i="3"/>
  <c r="T69" i="3"/>
  <c r="R69" i="3"/>
  <c r="P69" i="3"/>
  <c r="N69" i="3"/>
  <c r="L69" i="3"/>
  <c r="J69" i="3"/>
  <c r="H69" i="3"/>
  <c r="F69" i="3"/>
  <c r="T68" i="3"/>
  <c r="R68" i="3"/>
  <c r="P68" i="3"/>
  <c r="N68" i="3"/>
  <c r="L68" i="3"/>
  <c r="J68" i="3"/>
  <c r="H68" i="3"/>
  <c r="F68" i="3"/>
  <c r="T67" i="3"/>
  <c r="R67" i="3"/>
  <c r="P67" i="3"/>
  <c r="N67" i="3"/>
  <c r="L67" i="3"/>
  <c r="J67" i="3"/>
  <c r="H67" i="3"/>
  <c r="F67" i="3"/>
  <c r="T66" i="3"/>
  <c r="R66" i="3"/>
  <c r="P66" i="3"/>
  <c r="N66" i="3"/>
  <c r="L66" i="3"/>
  <c r="J66" i="3"/>
  <c r="H66" i="3"/>
  <c r="F66" i="3"/>
  <c r="T65" i="3"/>
  <c r="R65" i="3"/>
  <c r="P65" i="3"/>
  <c r="N65" i="3"/>
  <c r="L65" i="3"/>
  <c r="J65" i="3"/>
  <c r="H65" i="3"/>
  <c r="F65" i="3"/>
  <c r="T64" i="3"/>
  <c r="R64" i="3"/>
  <c r="P64" i="3"/>
  <c r="N64" i="3"/>
  <c r="L64" i="3"/>
  <c r="J64" i="3"/>
  <c r="H64" i="3"/>
  <c r="F64" i="3"/>
  <c r="T63" i="3"/>
  <c r="R63" i="3"/>
  <c r="P63" i="3"/>
  <c r="N63" i="3"/>
  <c r="L63" i="3"/>
  <c r="J63" i="3"/>
  <c r="H63" i="3"/>
  <c r="F63" i="3"/>
  <c r="T62" i="3"/>
  <c r="R62" i="3"/>
  <c r="P62" i="3"/>
  <c r="N62" i="3"/>
  <c r="L62" i="3"/>
  <c r="J62" i="3"/>
  <c r="H62" i="3"/>
  <c r="F62" i="3"/>
  <c r="T61" i="3"/>
  <c r="R61" i="3"/>
  <c r="P61" i="3"/>
  <c r="N61" i="3"/>
  <c r="L61" i="3"/>
  <c r="J61" i="3"/>
  <c r="H61" i="3"/>
  <c r="F61" i="3"/>
  <c r="T60" i="3"/>
  <c r="R60" i="3"/>
  <c r="P60" i="3"/>
  <c r="N60" i="3"/>
  <c r="L60" i="3"/>
  <c r="J60" i="3"/>
  <c r="H60" i="3"/>
  <c r="F60" i="3"/>
  <c r="T59" i="3"/>
  <c r="R59" i="3"/>
  <c r="P59" i="3"/>
  <c r="N59" i="3"/>
  <c r="L59" i="3"/>
  <c r="J59" i="3"/>
  <c r="H59" i="3"/>
  <c r="F59" i="3"/>
  <c r="T58" i="3"/>
  <c r="R58" i="3"/>
  <c r="P58" i="3"/>
  <c r="N58" i="3"/>
  <c r="L58" i="3"/>
  <c r="J58" i="3"/>
  <c r="H58" i="3"/>
  <c r="F58" i="3"/>
  <c r="T57" i="3"/>
  <c r="R57" i="3"/>
  <c r="P57" i="3"/>
  <c r="N57" i="3"/>
  <c r="L57" i="3"/>
  <c r="J57" i="3"/>
  <c r="H57" i="3"/>
  <c r="F57" i="3"/>
  <c r="T56" i="3"/>
  <c r="R56" i="3"/>
  <c r="P56" i="3"/>
  <c r="N56" i="3"/>
  <c r="L56" i="3"/>
  <c r="J56" i="3"/>
  <c r="H56" i="3"/>
  <c r="F56" i="3"/>
  <c r="T55" i="3"/>
  <c r="R55" i="3"/>
  <c r="P55" i="3"/>
  <c r="N55" i="3"/>
  <c r="L55" i="3"/>
  <c r="J55" i="3"/>
  <c r="H55" i="3"/>
  <c r="F55" i="3"/>
  <c r="T54" i="3"/>
  <c r="R54" i="3"/>
  <c r="P54" i="3"/>
  <c r="N54" i="3"/>
  <c r="L54" i="3"/>
  <c r="J54" i="3"/>
  <c r="H54" i="3"/>
  <c r="F54" i="3"/>
  <c r="T53" i="3"/>
  <c r="R53" i="3"/>
  <c r="P53" i="3"/>
  <c r="N53" i="3"/>
  <c r="L53" i="3"/>
  <c r="J53" i="3"/>
  <c r="H53" i="3"/>
  <c r="F53" i="3"/>
  <c r="T52" i="3"/>
  <c r="R52" i="3"/>
  <c r="P52" i="3"/>
  <c r="N52" i="3"/>
  <c r="L52" i="3"/>
  <c r="J52" i="3"/>
  <c r="H52" i="3"/>
  <c r="F52" i="3"/>
  <c r="T51" i="3"/>
  <c r="R51" i="3"/>
  <c r="P51" i="3"/>
  <c r="N51" i="3"/>
  <c r="L51" i="3"/>
  <c r="J51" i="3"/>
  <c r="H51" i="3"/>
  <c r="F51" i="3"/>
  <c r="T50" i="3"/>
  <c r="R50" i="3"/>
  <c r="P50" i="3"/>
  <c r="N50" i="3"/>
  <c r="L50" i="3"/>
  <c r="J50" i="3"/>
  <c r="H50" i="3"/>
  <c r="F50" i="3"/>
  <c r="T49" i="3"/>
  <c r="R49" i="3"/>
  <c r="P49" i="3"/>
  <c r="N49" i="3"/>
  <c r="L49" i="3"/>
  <c r="J49" i="3"/>
  <c r="H49" i="3"/>
  <c r="F49" i="3"/>
  <c r="T48" i="3"/>
  <c r="R48" i="3"/>
  <c r="P48" i="3"/>
  <c r="N48" i="3"/>
  <c r="L48" i="3"/>
  <c r="J48" i="3"/>
  <c r="H48" i="3"/>
  <c r="F48" i="3"/>
  <c r="T47" i="3"/>
  <c r="R47" i="3"/>
  <c r="P47" i="3"/>
  <c r="N47" i="3"/>
  <c r="L47" i="3"/>
  <c r="J47" i="3"/>
  <c r="H47" i="3"/>
  <c r="F47" i="3"/>
  <c r="T46" i="3"/>
  <c r="R46" i="3"/>
  <c r="P46" i="3"/>
  <c r="N46" i="3"/>
  <c r="L46" i="3"/>
  <c r="J46" i="3"/>
  <c r="H46" i="3"/>
  <c r="F46" i="3"/>
  <c r="T45" i="3"/>
  <c r="R45" i="3"/>
  <c r="P45" i="3"/>
  <c r="N45" i="3"/>
  <c r="L45" i="3"/>
  <c r="J45" i="3"/>
  <c r="H45" i="3"/>
  <c r="F45" i="3"/>
  <c r="T44" i="3"/>
  <c r="R44" i="3"/>
  <c r="P44" i="3"/>
  <c r="N44" i="3"/>
  <c r="L44" i="3"/>
  <c r="J44" i="3"/>
  <c r="H44" i="3"/>
  <c r="F44" i="3"/>
  <c r="T43" i="3"/>
  <c r="R43" i="3"/>
  <c r="P43" i="3"/>
  <c r="N43" i="3"/>
  <c r="L43" i="3"/>
  <c r="J43" i="3"/>
  <c r="H43" i="3"/>
  <c r="F43" i="3"/>
  <c r="T42" i="3"/>
  <c r="R42" i="3"/>
  <c r="P42" i="3"/>
  <c r="N42" i="3"/>
  <c r="L42" i="3"/>
  <c r="J42" i="3"/>
  <c r="H42" i="3"/>
  <c r="F42" i="3"/>
  <c r="T41" i="3"/>
  <c r="R41" i="3"/>
  <c r="P41" i="3"/>
  <c r="N41" i="3"/>
  <c r="L41" i="3"/>
  <c r="J41" i="3"/>
  <c r="H41" i="3"/>
  <c r="F41" i="3"/>
  <c r="T40" i="3"/>
  <c r="R40" i="3"/>
  <c r="P40" i="3"/>
  <c r="N40" i="3"/>
  <c r="L40" i="3"/>
  <c r="J40" i="3"/>
  <c r="H40" i="3"/>
  <c r="F40" i="3"/>
  <c r="T39" i="3"/>
  <c r="R39" i="3"/>
  <c r="P39" i="3"/>
  <c r="N39" i="3"/>
  <c r="L39" i="3"/>
  <c r="J39" i="3"/>
  <c r="H39" i="3"/>
  <c r="F39" i="3"/>
  <c r="T38" i="3"/>
  <c r="R38" i="3"/>
  <c r="P38" i="3"/>
  <c r="N38" i="3"/>
  <c r="L38" i="3"/>
  <c r="J38" i="3"/>
  <c r="H38" i="3"/>
  <c r="F38" i="3"/>
  <c r="T37" i="3"/>
  <c r="R37" i="3"/>
  <c r="P37" i="3"/>
  <c r="N37" i="3"/>
  <c r="L37" i="3"/>
  <c r="J37" i="3"/>
  <c r="H37" i="3"/>
  <c r="F37" i="3"/>
  <c r="T36" i="3"/>
  <c r="R36" i="3"/>
  <c r="P36" i="3"/>
  <c r="N36" i="3"/>
  <c r="L36" i="3"/>
  <c r="J36" i="3"/>
  <c r="H36" i="3"/>
  <c r="F36" i="3"/>
  <c r="T35" i="3"/>
  <c r="R35" i="3"/>
  <c r="P35" i="3"/>
  <c r="N35" i="3"/>
  <c r="L35" i="3"/>
  <c r="J35" i="3"/>
  <c r="H35" i="3"/>
  <c r="F35" i="3"/>
  <c r="T34" i="3"/>
  <c r="R34" i="3"/>
  <c r="P34" i="3"/>
  <c r="N34" i="3"/>
  <c r="L34" i="3"/>
  <c r="J34" i="3"/>
  <c r="H34" i="3"/>
  <c r="F34" i="3"/>
  <c r="T33" i="3"/>
  <c r="R33" i="3"/>
  <c r="P33" i="3"/>
  <c r="N33" i="3"/>
  <c r="L33" i="3"/>
  <c r="J33" i="3"/>
  <c r="H33" i="3"/>
  <c r="F33" i="3"/>
  <c r="T32" i="3"/>
  <c r="R32" i="3"/>
  <c r="P32" i="3"/>
  <c r="N32" i="3"/>
  <c r="L32" i="3"/>
  <c r="J32" i="3"/>
  <c r="H32" i="3"/>
  <c r="F32" i="3"/>
  <c r="T31" i="3"/>
  <c r="R31" i="3"/>
  <c r="P31" i="3"/>
  <c r="N31" i="3"/>
  <c r="L31" i="3"/>
  <c r="J31" i="3"/>
  <c r="H31" i="3"/>
  <c r="F31" i="3"/>
  <c r="T30" i="3"/>
  <c r="R30" i="3"/>
  <c r="P30" i="3"/>
  <c r="N30" i="3"/>
  <c r="L30" i="3"/>
  <c r="J30" i="3"/>
  <c r="H30" i="3"/>
  <c r="F30" i="3"/>
  <c r="T29" i="3"/>
  <c r="R29" i="3"/>
  <c r="P29" i="3"/>
  <c r="N29" i="3"/>
  <c r="L29" i="3"/>
  <c r="J29" i="3"/>
  <c r="H29" i="3"/>
  <c r="F29" i="3"/>
  <c r="T28" i="3"/>
  <c r="R28" i="3"/>
  <c r="P28" i="3"/>
  <c r="N28" i="3"/>
  <c r="L28" i="3"/>
  <c r="J28" i="3"/>
  <c r="H28" i="3"/>
  <c r="F28" i="3"/>
  <c r="T27" i="3"/>
  <c r="R27" i="3"/>
  <c r="P27" i="3"/>
  <c r="N27" i="3"/>
  <c r="L27" i="3"/>
  <c r="J27" i="3"/>
  <c r="H27" i="3"/>
  <c r="F27" i="3"/>
  <c r="T26" i="3"/>
  <c r="R26" i="3"/>
  <c r="P26" i="3"/>
  <c r="N26" i="3"/>
  <c r="L26" i="3"/>
  <c r="J26" i="3"/>
  <c r="H26" i="3"/>
  <c r="F26" i="3"/>
  <c r="T25" i="3"/>
  <c r="R25" i="3"/>
  <c r="P25" i="3"/>
  <c r="N25" i="3"/>
  <c r="L25" i="3"/>
  <c r="J25" i="3"/>
  <c r="H25" i="3"/>
  <c r="F25" i="3"/>
  <c r="T24" i="3"/>
  <c r="R24" i="3"/>
  <c r="P24" i="3"/>
  <c r="N24" i="3"/>
  <c r="L24" i="3"/>
  <c r="J24" i="3"/>
  <c r="H24" i="3"/>
  <c r="F24" i="3"/>
  <c r="T23" i="3"/>
  <c r="R23" i="3"/>
  <c r="P23" i="3"/>
  <c r="N23" i="3"/>
  <c r="L23" i="3"/>
  <c r="J23" i="3"/>
  <c r="H23" i="3"/>
  <c r="F23" i="3"/>
  <c r="T22" i="3"/>
  <c r="R22" i="3"/>
  <c r="P22" i="3"/>
  <c r="N22" i="3"/>
  <c r="L22" i="3"/>
  <c r="J22" i="3"/>
  <c r="H22" i="3"/>
  <c r="F22" i="3"/>
  <c r="T21" i="3"/>
  <c r="R21" i="3"/>
  <c r="P21" i="3"/>
  <c r="N21" i="3"/>
  <c r="L21" i="3"/>
  <c r="J21" i="3"/>
  <c r="H21" i="3"/>
  <c r="F21" i="3"/>
  <c r="T20" i="3"/>
  <c r="R20" i="3"/>
  <c r="P20" i="3"/>
  <c r="N20" i="3"/>
  <c r="L20" i="3"/>
  <c r="J20" i="3"/>
  <c r="H20" i="3"/>
  <c r="F20" i="3"/>
  <c r="T19" i="3"/>
  <c r="R19" i="3"/>
  <c r="P19" i="3"/>
  <c r="N19" i="3"/>
  <c r="L19" i="3"/>
  <c r="J19" i="3"/>
  <c r="H19" i="3"/>
  <c r="F19" i="3"/>
  <c r="T18" i="3"/>
  <c r="R18" i="3"/>
  <c r="P18" i="3"/>
  <c r="N18" i="3"/>
  <c r="L18" i="3"/>
  <c r="J18" i="3"/>
  <c r="H18" i="3"/>
  <c r="F18" i="3"/>
  <c r="T17" i="3"/>
  <c r="R17" i="3"/>
  <c r="P17" i="3"/>
  <c r="N17" i="3"/>
  <c r="L17" i="3"/>
  <c r="J17" i="3"/>
  <c r="H17" i="3"/>
  <c r="F17" i="3"/>
  <c r="T16" i="3"/>
  <c r="R16" i="3"/>
  <c r="P16" i="3"/>
  <c r="N16" i="3"/>
  <c r="L16" i="3"/>
  <c r="J16" i="3"/>
  <c r="H16" i="3"/>
  <c r="F16" i="3"/>
  <c r="T15" i="3"/>
  <c r="R15" i="3"/>
  <c r="P15" i="3"/>
  <c r="N15" i="3"/>
  <c r="L15" i="3"/>
  <c r="J15" i="3"/>
  <c r="H15" i="3"/>
  <c r="F15" i="3"/>
  <c r="T14" i="3"/>
  <c r="R14" i="3"/>
  <c r="P14" i="3"/>
  <c r="N14" i="3"/>
  <c r="L14" i="3"/>
  <c r="J14" i="3"/>
  <c r="H14" i="3"/>
  <c r="F14" i="3"/>
  <c r="T13" i="3"/>
  <c r="R13" i="3"/>
  <c r="P13" i="3"/>
  <c r="N13" i="3"/>
  <c r="L13" i="3"/>
  <c r="J13" i="3"/>
  <c r="H13" i="3"/>
  <c r="F13" i="3"/>
  <c r="T12" i="3"/>
  <c r="R12" i="3"/>
  <c r="P12" i="3"/>
  <c r="N12" i="3"/>
  <c r="L12" i="3"/>
  <c r="J12" i="3"/>
  <c r="H12" i="3"/>
  <c r="F12" i="3"/>
  <c r="T11" i="3"/>
  <c r="R11" i="3"/>
  <c r="P11" i="3"/>
  <c r="N11" i="3"/>
  <c r="L11" i="3"/>
  <c r="J11" i="3"/>
  <c r="H11" i="3"/>
  <c r="F11" i="3"/>
  <c r="T10" i="3"/>
  <c r="R10" i="3"/>
  <c r="P10" i="3"/>
  <c r="N10" i="3"/>
  <c r="L10" i="3"/>
  <c r="J10" i="3"/>
  <c r="H10" i="3"/>
  <c r="F10" i="3"/>
  <c r="T9" i="3"/>
  <c r="R9" i="3"/>
  <c r="P9" i="3"/>
  <c r="N9" i="3"/>
  <c r="L9" i="3"/>
  <c r="J9" i="3"/>
  <c r="H9" i="3"/>
  <c r="F9" i="3"/>
  <c r="T8" i="3"/>
  <c r="R8" i="3"/>
  <c r="P8" i="3"/>
  <c r="N8" i="3"/>
  <c r="L8" i="3"/>
  <c r="J8" i="3"/>
  <c r="H8" i="3"/>
  <c r="F8" i="3"/>
  <c r="T7" i="3"/>
  <c r="R7" i="3"/>
  <c r="P7" i="3"/>
  <c r="N7" i="3"/>
  <c r="L7" i="3"/>
  <c r="J7" i="3"/>
  <c r="H7" i="3"/>
  <c r="F7" i="3"/>
  <c r="T6" i="3"/>
  <c r="R6" i="3"/>
  <c r="P6" i="3"/>
  <c r="N6" i="3"/>
  <c r="L6" i="3"/>
  <c r="J6" i="3"/>
  <c r="H6" i="3"/>
  <c r="F6" i="3"/>
  <c r="T5" i="3"/>
  <c r="R5" i="3"/>
  <c r="P5" i="3"/>
  <c r="N5" i="3"/>
  <c r="L5" i="3"/>
  <c r="J5" i="3"/>
  <c r="H5" i="3"/>
  <c r="F5" i="3"/>
  <c r="T4" i="3"/>
  <c r="R4" i="3"/>
  <c r="P4" i="3"/>
  <c r="N4" i="3"/>
  <c r="L4" i="3"/>
  <c r="J4" i="3"/>
  <c r="H4" i="3"/>
  <c r="F4" i="3"/>
  <c r="T3" i="3"/>
  <c r="R3" i="3"/>
  <c r="P3" i="3"/>
  <c r="N3" i="3"/>
  <c r="L3" i="3"/>
  <c r="J3" i="3"/>
  <c r="H3" i="3"/>
  <c r="F3" i="3"/>
  <c r="C86" i="2"/>
  <c r="AE85" i="2"/>
  <c r="AB85" i="2"/>
  <c r="Z85" i="2"/>
  <c r="X85" i="2"/>
  <c r="V85" i="2"/>
  <c r="T85" i="2"/>
  <c r="R85" i="2"/>
  <c r="P85" i="2"/>
  <c r="N85" i="2"/>
  <c r="L85" i="2"/>
  <c r="J85" i="2"/>
  <c r="H85" i="2"/>
  <c r="F85" i="2"/>
  <c r="D85" i="2"/>
  <c r="C85" i="2"/>
  <c r="AE84" i="2"/>
  <c r="AB84" i="2"/>
  <c r="Z84" i="2"/>
  <c r="X84" i="2"/>
  <c r="V84" i="2"/>
  <c r="T84" i="2"/>
  <c r="R84" i="2"/>
  <c r="P84" i="2"/>
  <c r="N84" i="2"/>
  <c r="L84" i="2"/>
  <c r="J84" i="2"/>
  <c r="H84" i="2"/>
  <c r="F84" i="2"/>
  <c r="D84" i="2"/>
  <c r="C84" i="2"/>
  <c r="AE83" i="2"/>
  <c r="AB83" i="2"/>
  <c r="Z83" i="2"/>
  <c r="X83" i="2"/>
  <c r="V83" i="2"/>
  <c r="T83" i="2"/>
  <c r="R83" i="2"/>
  <c r="P83" i="2"/>
  <c r="N83" i="2"/>
  <c r="L83" i="2"/>
  <c r="J83" i="2"/>
  <c r="H83" i="2"/>
  <c r="F83" i="2"/>
  <c r="D83" i="2"/>
  <c r="C83" i="2"/>
  <c r="AE82" i="2"/>
  <c r="AB82" i="2"/>
  <c r="Z82" i="2"/>
  <c r="X82" i="2"/>
  <c r="V82" i="2"/>
  <c r="T82" i="2"/>
  <c r="R82" i="2"/>
  <c r="P82" i="2"/>
  <c r="N82" i="2"/>
  <c r="L82" i="2"/>
  <c r="J82" i="2"/>
  <c r="H82" i="2"/>
  <c r="F82" i="2"/>
  <c r="D82" i="2"/>
  <c r="C82" i="2"/>
  <c r="AF80" i="2"/>
  <c r="AC80" i="2"/>
  <c r="D80" i="17" s="1"/>
  <c r="AA80" i="2"/>
  <c r="L80" i="17" s="1"/>
  <c r="Y80" i="2"/>
  <c r="H80" i="17" s="1"/>
  <c r="W80" i="2"/>
  <c r="K80" i="17" s="1"/>
  <c r="U80" i="2"/>
  <c r="J80" i="17" s="1"/>
  <c r="S80" i="2"/>
  <c r="I80" i="17" s="1"/>
  <c r="Q80" i="2"/>
  <c r="G80" i="17" s="1"/>
  <c r="O80" i="2"/>
  <c r="F80" i="17" s="1"/>
  <c r="M80" i="2"/>
  <c r="E80" i="17" s="1"/>
  <c r="K80" i="2"/>
  <c r="C80" i="17" s="1"/>
  <c r="I80" i="2"/>
  <c r="G80" i="2"/>
  <c r="E80" i="2"/>
  <c r="AF79" i="2"/>
  <c r="AC79" i="2"/>
  <c r="D79" i="17" s="1"/>
  <c r="AA79" i="2"/>
  <c r="L79" i="17" s="1"/>
  <c r="Y79" i="2"/>
  <c r="H79" i="17" s="1"/>
  <c r="W79" i="2"/>
  <c r="K79" i="17" s="1"/>
  <c r="U79" i="2"/>
  <c r="J79" i="17" s="1"/>
  <c r="S79" i="2"/>
  <c r="I79" i="17" s="1"/>
  <c r="Q79" i="2"/>
  <c r="G79" i="17" s="1"/>
  <c r="O79" i="2"/>
  <c r="F79" i="17" s="1"/>
  <c r="M79" i="2"/>
  <c r="E79" i="17" s="1"/>
  <c r="K79" i="2"/>
  <c r="C79" i="17" s="1"/>
  <c r="I79" i="2"/>
  <c r="G79" i="2"/>
  <c r="E79" i="2"/>
  <c r="AF78" i="2"/>
  <c r="AC78" i="2"/>
  <c r="D78" i="17" s="1"/>
  <c r="AA78" i="2"/>
  <c r="L78" i="17" s="1"/>
  <c r="Y78" i="2"/>
  <c r="H78" i="17" s="1"/>
  <c r="W78" i="2"/>
  <c r="K78" i="17" s="1"/>
  <c r="U78" i="2"/>
  <c r="J78" i="17" s="1"/>
  <c r="S78" i="2"/>
  <c r="I78" i="17" s="1"/>
  <c r="Q78" i="2"/>
  <c r="G78" i="17" s="1"/>
  <c r="O78" i="2"/>
  <c r="F78" i="17" s="1"/>
  <c r="M78" i="2"/>
  <c r="E78" i="17" s="1"/>
  <c r="K78" i="2"/>
  <c r="C78" i="17" s="1"/>
  <c r="I78" i="2"/>
  <c r="G78" i="2"/>
  <c r="E78" i="2"/>
  <c r="AF77" i="2"/>
  <c r="AC77" i="2"/>
  <c r="D77" i="17" s="1"/>
  <c r="AA77" i="2"/>
  <c r="L77" i="17" s="1"/>
  <c r="Y77" i="2"/>
  <c r="H77" i="17" s="1"/>
  <c r="W77" i="2"/>
  <c r="K77" i="17" s="1"/>
  <c r="U77" i="2"/>
  <c r="J77" i="17" s="1"/>
  <c r="S77" i="2"/>
  <c r="I77" i="17" s="1"/>
  <c r="Q77" i="2"/>
  <c r="G77" i="17" s="1"/>
  <c r="O77" i="2"/>
  <c r="F77" i="17" s="1"/>
  <c r="M77" i="2"/>
  <c r="E77" i="17" s="1"/>
  <c r="K77" i="2"/>
  <c r="C77" i="17" s="1"/>
  <c r="I77" i="2"/>
  <c r="G77" i="2"/>
  <c r="E77" i="2"/>
  <c r="AF76" i="2"/>
  <c r="AC76" i="2"/>
  <c r="D76" i="17" s="1"/>
  <c r="AA76" i="2"/>
  <c r="L76" i="17" s="1"/>
  <c r="Y76" i="2"/>
  <c r="H76" i="17" s="1"/>
  <c r="W76" i="2"/>
  <c r="K76" i="17" s="1"/>
  <c r="U76" i="2"/>
  <c r="J76" i="17" s="1"/>
  <c r="S76" i="2"/>
  <c r="I76" i="17" s="1"/>
  <c r="Q76" i="2"/>
  <c r="G76" i="17" s="1"/>
  <c r="O76" i="2"/>
  <c r="F76" i="17" s="1"/>
  <c r="M76" i="2"/>
  <c r="E76" i="17" s="1"/>
  <c r="K76" i="2"/>
  <c r="C76" i="17" s="1"/>
  <c r="I76" i="2"/>
  <c r="G76" i="2"/>
  <c r="E76" i="2"/>
  <c r="AF75" i="2"/>
  <c r="AC75" i="2"/>
  <c r="D75" i="17" s="1"/>
  <c r="AA75" i="2"/>
  <c r="L75" i="17" s="1"/>
  <c r="Y75" i="2"/>
  <c r="H75" i="17" s="1"/>
  <c r="W75" i="2"/>
  <c r="K75" i="17" s="1"/>
  <c r="U75" i="2"/>
  <c r="J75" i="17" s="1"/>
  <c r="S75" i="2"/>
  <c r="I75" i="17" s="1"/>
  <c r="Q75" i="2"/>
  <c r="G75" i="17" s="1"/>
  <c r="O75" i="2"/>
  <c r="F75" i="17" s="1"/>
  <c r="M75" i="2"/>
  <c r="E75" i="17" s="1"/>
  <c r="K75" i="2"/>
  <c r="C75" i="17" s="1"/>
  <c r="I75" i="2"/>
  <c r="G75" i="2"/>
  <c r="E75" i="2"/>
  <c r="AF74" i="2"/>
  <c r="AC74" i="2"/>
  <c r="D74" i="17" s="1"/>
  <c r="AA74" i="2"/>
  <c r="L74" i="17" s="1"/>
  <c r="Y74" i="2"/>
  <c r="H74" i="17" s="1"/>
  <c r="W74" i="2"/>
  <c r="K74" i="17" s="1"/>
  <c r="U74" i="2"/>
  <c r="J74" i="17" s="1"/>
  <c r="S74" i="2"/>
  <c r="I74" i="17" s="1"/>
  <c r="Q74" i="2"/>
  <c r="G74" i="17" s="1"/>
  <c r="O74" i="2"/>
  <c r="F74" i="17" s="1"/>
  <c r="M74" i="2"/>
  <c r="E74" i="17" s="1"/>
  <c r="K74" i="2"/>
  <c r="C74" i="17" s="1"/>
  <c r="I74" i="2"/>
  <c r="G74" i="2"/>
  <c r="E74" i="2"/>
  <c r="AF73" i="2"/>
  <c r="AC73" i="2"/>
  <c r="D73" i="17" s="1"/>
  <c r="AA73" i="2"/>
  <c r="L73" i="17" s="1"/>
  <c r="Y73" i="2"/>
  <c r="H73" i="17" s="1"/>
  <c r="W73" i="2"/>
  <c r="K73" i="17" s="1"/>
  <c r="U73" i="2"/>
  <c r="J73" i="17" s="1"/>
  <c r="S73" i="2"/>
  <c r="I73" i="17" s="1"/>
  <c r="Q73" i="2"/>
  <c r="G73" i="17" s="1"/>
  <c r="O73" i="2"/>
  <c r="F73" i="17" s="1"/>
  <c r="M73" i="2"/>
  <c r="E73" i="17" s="1"/>
  <c r="K73" i="2"/>
  <c r="C73" i="17" s="1"/>
  <c r="I73" i="2"/>
  <c r="G73" i="2"/>
  <c r="E73" i="2"/>
  <c r="AF72" i="2"/>
  <c r="AC72" i="2"/>
  <c r="D72" i="17" s="1"/>
  <c r="AA72" i="2"/>
  <c r="L72" i="17" s="1"/>
  <c r="Y72" i="2"/>
  <c r="H72" i="17" s="1"/>
  <c r="W72" i="2"/>
  <c r="K72" i="17" s="1"/>
  <c r="U72" i="2"/>
  <c r="J72" i="17" s="1"/>
  <c r="S72" i="2"/>
  <c r="I72" i="17" s="1"/>
  <c r="Q72" i="2"/>
  <c r="G72" i="17" s="1"/>
  <c r="O72" i="2"/>
  <c r="F72" i="17" s="1"/>
  <c r="M72" i="2"/>
  <c r="E72" i="17" s="1"/>
  <c r="K72" i="2"/>
  <c r="C72" i="17" s="1"/>
  <c r="I72" i="2"/>
  <c r="G72" i="2"/>
  <c r="E72" i="2"/>
  <c r="AF71" i="2"/>
  <c r="AC71" i="2"/>
  <c r="D71" i="17" s="1"/>
  <c r="AA71" i="2"/>
  <c r="L71" i="17" s="1"/>
  <c r="Y71" i="2"/>
  <c r="H71" i="17" s="1"/>
  <c r="W71" i="2"/>
  <c r="K71" i="17" s="1"/>
  <c r="U71" i="2"/>
  <c r="J71" i="17" s="1"/>
  <c r="S71" i="2"/>
  <c r="I71" i="17" s="1"/>
  <c r="Q71" i="2"/>
  <c r="G71" i="17" s="1"/>
  <c r="O71" i="2"/>
  <c r="F71" i="17" s="1"/>
  <c r="M71" i="2"/>
  <c r="E71" i="17" s="1"/>
  <c r="K71" i="2"/>
  <c r="C71" i="17" s="1"/>
  <c r="I71" i="2"/>
  <c r="G71" i="2"/>
  <c r="E71" i="2"/>
  <c r="AF70" i="2"/>
  <c r="AC70" i="2"/>
  <c r="D70" i="17" s="1"/>
  <c r="AA70" i="2"/>
  <c r="L70" i="17" s="1"/>
  <c r="Y70" i="2"/>
  <c r="H70" i="17" s="1"/>
  <c r="W70" i="2"/>
  <c r="K70" i="17" s="1"/>
  <c r="U70" i="2"/>
  <c r="J70" i="17" s="1"/>
  <c r="S70" i="2"/>
  <c r="I70" i="17" s="1"/>
  <c r="Q70" i="2"/>
  <c r="G70" i="17" s="1"/>
  <c r="O70" i="2"/>
  <c r="F70" i="17" s="1"/>
  <c r="M70" i="2"/>
  <c r="E70" i="17" s="1"/>
  <c r="K70" i="2"/>
  <c r="C70" i="17" s="1"/>
  <c r="I70" i="2"/>
  <c r="G70" i="2"/>
  <c r="E70" i="2"/>
  <c r="AF69" i="2"/>
  <c r="AC69" i="2"/>
  <c r="D69" i="17" s="1"/>
  <c r="AA69" i="2"/>
  <c r="L69" i="17" s="1"/>
  <c r="Y69" i="2"/>
  <c r="H69" i="17" s="1"/>
  <c r="W69" i="2"/>
  <c r="K69" i="17" s="1"/>
  <c r="U69" i="2"/>
  <c r="J69" i="17" s="1"/>
  <c r="S69" i="2"/>
  <c r="I69" i="17" s="1"/>
  <c r="Q69" i="2"/>
  <c r="G69" i="17" s="1"/>
  <c r="O69" i="2"/>
  <c r="F69" i="17" s="1"/>
  <c r="M69" i="2"/>
  <c r="E69" i="17" s="1"/>
  <c r="K69" i="2"/>
  <c r="C69" i="17" s="1"/>
  <c r="I69" i="2"/>
  <c r="G69" i="2"/>
  <c r="E69" i="2"/>
  <c r="AF68" i="2"/>
  <c r="AC68" i="2"/>
  <c r="D68" i="17" s="1"/>
  <c r="AA68" i="2"/>
  <c r="L68" i="17" s="1"/>
  <c r="Y68" i="2"/>
  <c r="H68" i="17" s="1"/>
  <c r="W68" i="2"/>
  <c r="K68" i="17" s="1"/>
  <c r="U68" i="2"/>
  <c r="J68" i="17" s="1"/>
  <c r="S68" i="2"/>
  <c r="I68" i="17" s="1"/>
  <c r="Q68" i="2"/>
  <c r="G68" i="17" s="1"/>
  <c r="O68" i="2"/>
  <c r="F68" i="17" s="1"/>
  <c r="M68" i="2"/>
  <c r="E68" i="17" s="1"/>
  <c r="K68" i="2"/>
  <c r="C68" i="17" s="1"/>
  <c r="I68" i="2"/>
  <c r="G68" i="2"/>
  <c r="E68" i="2"/>
  <c r="AF67" i="2"/>
  <c r="AC67" i="2"/>
  <c r="D67" i="17" s="1"/>
  <c r="AA67" i="2"/>
  <c r="L67" i="17" s="1"/>
  <c r="Y67" i="2"/>
  <c r="H67" i="17" s="1"/>
  <c r="W67" i="2"/>
  <c r="K67" i="17" s="1"/>
  <c r="U67" i="2"/>
  <c r="J67" i="17" s="1"/>
  <c r="S67" i="2"/>
  <c r="I67" i="17" s="1"/>
  <c r="Q67" i="2"/>
  <c r="G67" i="17" s="1"/>
  <c r="O67" i="2"/>
  <c r="F67" i="17" s="1"/>
  <c r="M67" i="2"/>
  <c r="E67" i="17" s="1"/>
  <c r="K67" i="2"/>
  <c r="C67" i="17" s="1"/>
  <c r="I67" i="2"/>
  <c r="G67" i="2"/>
  <c r="E67" i="2"/>
  <c r="AF66" i="2"/>
  <c r="AC66" i="2"/>
  <c r="D66" i="17" s="1"/>
  <c r="AA66" i="2"/>
  <c r="L66" i="17" s="1"/>
  <c r="Y66" i="2"/>
  <c r="H66" i="17" s="1"/>
  <c r="W66" i="2"/>
  <c r="K66" i="17" s="1"/>
  <c r="U66" i="2"/>
  <c r="J66" i="17" s="1"/>
  <c r="S66" i="2"/>
  <c r="I66" i="17" s="1"/>
  <c r="Q66" i="2"/>
  <c r="G66" i="17" s="1"/>
  <c r="O66" i="2"/>
  <c r="F66" i="17" s="1"/>
  <c r="M66" i="2"/>
  <c r="E66" i="17" s="1"/>
  <c r="K66" i="2"/>
  <c r="C66" i="17" s="1"/>
  <c r="I66" i="2"/>
  <c r="G66" i="2"/>
  <c r="E66" i="2"/>
  <c r="AF65" i="2"/>
  <c r="AC65" i="2"/>
  <c r="D65" i="17" s="1"/>
  <c r="AA65" i="2"/>
  <c r="L65" i="17" s="1"/>
  <c r="Y65" i="2"/>
  <c r="H65" i="17" s="1"/>
  <c r="W65" i="2"/>
  <c r="K65" i="17" s="1"/>
  <c r="U65" i="2"/>
  <c r="J65" i="17" s="1"/>
  <c r="S65" i="2"/>
  <c r="I65" i="17" s="1"/>
  <c r="Q65" i="2"/>
  <c r="G65" i="17" s="1"/>
  <c r="O65" i="2"/>
  <c r="F65" i="17" s="1"/>
  <c r="M65" i="2"/>
  <c r="E65" i="17" s="1"/>
  <c r="K65" i="2"/>
  <c r="C65" i="17" s="1"/>
  <c r="I65" i="2"/>
  <c r="G65" i="2"/>
  <c r="E65" i="2"/>
  <c r="AF64" i="2"/>
  <c r="AC64" i="2"/>
  <c r="D64" i="17" s="1"/>
  <c r="AA64" i="2"/>
  <c r="L64" i="17" s="1"/>
  <c r="Y64" i="2"/>
  <c r="H64" i="17" s="1"/>
  <c r="W64" i="2"/>
  <c r="K64" i="17" s="1"/>
  <c r="U64" i="2"/>
  <c r="J64" i="17" s="1"/>
  <c r="S64" i="2"/>
  <c r="I64" i="17" s="1"/>
  <c r="Q64" i="2"/>
  <c r="G64" i="17" s="1"/>
  <c r="O64" i="2"/>
  <c r="F64" i="17" s="1"/>
  <c r="M64" i="2"/>
  <c r="E64" i="17" s="1"/>
  <c r="K64" i="2"/>
  <c r="C64" i="17" s="1"/>
  <c r="I64" i="2"/>
  <c r="G64" i="2"/>
  <c r="E64" i="2"/>
  <c r="AF63" i="2"/>
  <c r="AC63" i="2"/>
  <c r="D63" i="17" s="1"/>
  <c r="AA63" i="2"/>
  <c r="L63" i="17" s="1"/>
  <c r="Y63" i="2"/>
  <c r="H63" i="17" s="1"/>
  <c r="W63" i="2"/>
  <c r="K63" i="17" s="1"/>
  <c r="U63" i="2"/>
  <c r="J63" i="17" s="1"/>
  <c r="S63" i="2"/>
  <c r="I63" i="17" s="1"/>
  <c r="Q63" i="2"/>
  <c r="G63" i="17" s="1"/>
  <c r="O63" i="2"/>
  <c r="F63" i="17" s="1"/>
  <c r="M63" i="2"/>
  <c r="E63" i="17" s="1"/>
  <c r="K63" i="2"/>
  <c r="C63" i="17" s="1"/>
  <c r="I63" i="2"/>
  <c r="G63" i="2"/>
  <c r="E63" i="2"/>
  <c r="AF62" i="2"/>
  <c r="AC62" i="2"/>
  <c r="D62" i="17" s="1"/>
  <c r="AA62" i="2"/>
  <c r="L62" i="17" s="1"/>
  <c r="Y62" i="2"/>
  <c r="H62" i="17" s="1"/>
  <c r="W62" i="2"/>
  <c r="K62" i="17" s="1"/>
  <c r="U62" i="2"/>
  <c r="J62" i="17" s="1"/>
  <c r="S62" i="2"/>
  <c r="I62" i="17" s="1"/>
  <c r="Q62" i="2"/>
  <c r="G62" i="17" s="1"/>
  <c r="O62" i="2"/>
  <c r="F62" i="17" s="1"/>
  <c r="M62" i="2"/>
  <c r="E62" i="17" s="1"/>
  <c r="K62" i="2"/>
  <c r="C62" i="17" s="1"/>
  <c r="I62" i="2"/>
  <c r="G62" i="2"/>
  <c r="E62" i="2"/>
  <c r="AF61" i="2"/>
  <c r="AC61" i="2"/>
  <c r="D61" i="17" s="1"/>
  <c r="AA61" i="2"/>
  <c r="L61" i="17" s="1"/>
  <c r="Y61" i="2"/>
  <c r="H61" i="17" s="1"/>
  <c r="W61" i="2"/>
  <c r="K61" i="17" s="1"/>
  <c r="U61" i="2"/>
  <c r="J61" i="17" s="1"/>
  <c r="S61" i="2"/>
  <c r="I61" i="17" s="1"/>
  <c r="Q61" i="2"/>
  <c r="G61" i="17" s="1"/>
  <c r="O61" i="2"/>
  <c r="F61" i="17" s="1"/>
  <c r="M61" i="2"/>
  <c r="E61" i="17" s="1"/>
  <c r="K61" i="2"/>
  <c r="C61" i="17" s="1"/>
  <c r="I61" i="2"/>
  <c r="G61" i="2"/>
  <c r="E61" i="2"/>
  <c r="AF60" i="2"/>
  <c r="AC60" i="2"/>
  <c r="D60" i="17" s="1"/>
  <c r="AA60" i="2"/>
  <c r="L60" i="17" s="1"/>
  <c r="Y60" i="2"/>
  <c r="H60" i="17" s="1"/>
  <c r="W60" i="2"/>
  <c r="K60" i="17" s="1"/>
  <c r="U60" i="2"/>
  <c r="J60" i="17" s="1"/>
  <c r="S60" i="2"/>
  <c r="I60" i="17" s="1"/>
  <c r="Q60" i="2"/>
  <c r="G60" i="17" s="1"/>
  <c r="O60" i="2"/>
  <c r="F60" i="17" s="1"/>
  <c r="M60" i="2"/>
  <c r="E60" i="17" s="1"/>
  <c r="K60" i="2"/>
  <c r="C60" i="17" s="1"/>
  <c r="I60" i="2"/>
  <c r="G60" i="2"/>
  <c r="E60" i="2"/>
  <c r="AF59" i="2"/>
  <c r="AC59" i="2"/>
  <c r="D59" i="17" s="1"/>
  <c r="AA59" i="2"/>
  <c r="L59" i="17" s="1"/>
  <c r="Y59" i="2"/>
  <c r="H59" i="17" s="1"/>
  <c r="W59" i="2"/>
  <c r="K59" i="17" s="1"/>
  <c r="U59" i="2"/>
  <c r="J59" i="17" s="1"/>
  <c r="S59" i="2"/>
  <c r="I59" i="17" s="1"/>
  <c r="Q59" i="2"/>
  <c r="G59" i="17" s="1"/>
  <c r="O59" i="2"/>
  <c r="F59" i="17" s="1"/>
  <c r="M59" i="2"/>
  <c r="E59" i="17" s="1"/>
  <c r="K59" i="2"/>
  <c r="C59" i="17" s="1"/>
  <c r="I59" i="2"/>
  <c r="G59" i="2"/>
  <c r="E59" i="2"/>
  <c r="AF58" i="2"/>
  <c r="AC58" i="2"/>
  <c r="D58" i="17" s="1"/>
  <c r="AA58" i="2"/>
  <c r="L58" i="17" s="1"/>
  <c r="Y58" i="2"/>
  <c r="H58" i="17" s="1"/>
  <c r="W58" i="2"/>
  <c r="K58" i="17" s="1"/>
  <c r="U58" i="2"/>
  <c r="J58" i="17" s="1"/>
  <c r="S58" i="2"/>
  <c r="I58" i="17" s="1"/>
  <c r="Q58" i="2"/>
  <c r="G58" i="17" s="1"/>
  <c r="O58" i="2"/>
  <c r="F58" i="17" s="1"/>
  <c r="M58" i="2"/>
  <c r="E58" i="17" s="1"/>
  <c r="K58" i="2"/>
  <c r="C58" i="17" s="1"/>
  <c r="I58" i="2"/>
  <c r="G58" i="2"/>
  <c r="E58" i="2"/>
  <c r="AF57" i="2"/>
  <c r="AC57" i="2"/>
  <c r="D57" i="17" s="1"/>
  <c r="AA57" i="2"/>
  <c r="L57" i="17" s="1"/>
  <c r="Y57" i="2"/>
  <c r="H57" i="17" s="1"/>
  <c r="W57" i="2"/>
  <c r="K57" i="17" s="1"/>
  <c r="U57" i="2"/>
  <c r="J57" i="17" s="1"/>
  <c r="S57" i="2"/>
  <c r="I57" i="17" s="1"/>
  <c r="Q57" i="2"/>
  <c r="G57" i="17" s="1"/>
  <c r="O57" i="2"/>
  <c r="F57" i="17" s="1"/>
  <c r="M57" i="2"/>
  <c r="E57" i="17" s="1"/>
  <c r="K57" i="2"/>
  <c r="C57" i="17" s="1"/>
  <c r="I57" i="2"/>
  <c r="G57" i="2"/>
  <c r="E57" i="2"/>
  <c r="AF56" i="2"/>
  <c r="AC56" i="2"/>
  <c r="D56" i="17" s="1"/>
  <c r="AA56" i="2"/>
  <c r="L56" i="17" s="1"/>
  <c r="Y56" i="2"/>
  <c r="H56" i="17" s="1"/>
  <c r="W56" i="2"/>
  <c r="K56" i="17" s="1"/>
  <c r="U56" i="2"/>
  <c r="J56" i="17" s="1"/>
  <c r="S56" i="2"/>
  <c r="I56" i="17" s="1"/>
  <c r="Q56" i="2"/>
  <c r="G56" i="17" s="1"/>
  <c r="O56" i="2"/>
  <c r="F56" i="17" s="1"/>
  <c r="M56" i="2"/>
  <c r="E56" i="17" s="1"/>
  <c r="K56" i="2"/>
  <c r="C56" i="17" s="1"/>
  <c r="I56" i="2"/>
  <c r="G56" i="2"/>
  <c r="E56" i="2"/>
  <c r="AF55" i="2"/>
  <c r="AC55" i="2"/>
  <c r="D55" i="17" s="1"/>
  <c r="AA55" i="2"/>
  <c r="L55" i="17" s="1"/>
  <c r="Y55" i="2"/>
  <c r="H55" i="17" s="1"/>
  <c r="W55" i="2"/>
  <c r="K55" i="17" s="1"/>
  <c r="U55" i="2"/>
  <c r="J55" i="17" s="1"/>
  <c r="S55" i="2"/>
  <c r="I55" i="17" s="1"/>
  <c r="Q55" i="2"/>
  <c r="G55" i="17" s="1"/>
  <c r="O55" i="2"/>
  <c r="F55" i="17" s="1"/>
  <c r="M55" i="2"/>
  <c r="E55" i="17" s="1"/>
  <c r="K55" i="2"/>
  <c r="C55" i="17" s="1"/>
  <c r="I55" i="2"/>
  <c r="G55" i="2"/>
  <c r="E55" i="2"/>
  <c r="AF54" i="2"/>
  <c r="AC54" i="2"/>
  <c r="D54" i="17" s="1"/>
  <c r="AA54" i="2"/>
  <c r="L54" i="17" s="1"/>
  <c r="Y54" i="2"/>
  <c r="H54" i="17" s="1"/>
  <c r="W54" i="2"/>
  <c r="K54" i="17" s="1"/>
  <c r="U54" i="2"/>
  <c r="J54" i="17" s="1"/>
  <c r="S54" i="2"/>
  <c r="I54" i="17" s="1"/>
  <c r="Q54" i="2"/>
  <c r="G54" i="17" s="1"/>
  <c r="O54" i="2"/>
  <c r="F54" i="17" s="1"/>
  <c r="M54" i="2"/>
  <c r="E54" i="17" s="1"/>
  <c r="K54" i="2"/>
  <c r="C54" i="17" s="1"/>
  <c r="I54" i="2"/>
  <c r="G54" i="2"/>
  <c r="E54" i="2"/>
  <c r="AF53" i="2"/>
  <c r="AC53" i="2"/>
  <c r="D53" i="17" s="1"/>
  <c r="AA53" i="2"/>
  <c r="L53" i="17" s="1"/>
  <c r="Y53" i="2"/>
  <c r="H53" i="17" s="1"/>
  <c r="W53" i="2"/>
  <c r="K53" i="17" s="1"/>
  <c r="U53" i="2"/>
  <c r="J53" i="17" s="1"/>
  <c r="S53" i="2"/>
  <c r="I53" i="17" s="1"/>
  <c r="Q53" i="2"/>
  <c r="G53" i="17" s="1"/>
  <c r="O53" i="2"/>
  <c r="F53" i="17" s="1"/>
  <c r="M53" i="2"/>
  <c r="E53" i="17" s="1"/>
  <c r="K53" i="2"/>
  <c r="C53" i="17" s="1"/>
  <c r="I53" i="2"/>
  <c r="G53" i="2"/>
  <c r="E53" i="2"/>
  <c r="AF52" i="2"/>
  <c r="AC52" i="2"/>
  <c r="D52" i="17" s="1"/>
  <c r="AA52" i="2"/>
  <c r="L52" i="17" s="1"/>
  <c r="Y52" i="2"/>
  <c r="H52" i="17" s="1"/>
  <c r="W52" i="2"/>
  <c r="K52" i="17" s="1"/>
  <c r="U52" i="2"/>
  <c r="J52" i="17" s="1"/>
  <c r="S52" i="2"/>
  <c r="I52" i="17" s="1"/>
  <c r="Q52" i="2"/>
  <c r="G52" i="17" s="1"/>
  <c r="O52" i="2"/>
  <c r="F52" i="17" s="1"/>
  <c r="M52" i="2"/>
  <c r="E52" i="17" s="1"/>
  <c r="K52" i="2"/>
  <c r="C52" i="17" s="1"/>
  <c r="I52" i="2"/>
  <c r="G52" i="2"/>
  <c r="E52" i="2"/>
  <c r="AF51" i="2"/>
  <c r="AC51" i="2"/>
  <c r="D51" i="17" s="1"/>
  <c r="AA51" i="2"/>
  <c r="L51" i="17" s="1"/>
  <c r="Y51" i="2"/>
  <c r="H51" i="17" s="1"/>
  <c r="W51" i="2"/>
  <c r="K51" i="17" s="1"/>
  <c r="U51" i="2"/>
  <c r="J51" i="17" s="1"/>
  <c r="S51" i="2"/>
  <c r="I51" i="17" s="1"/>
  <c r="Q51" i="2"/>
  <c r="G51" i="17" s="1"/>
  <c r="O51" i="2"/>
  <c r="F51" i="17" s="1"/>
  <c r="M51" i="2"/>
  <c r="E51" i="17" s="1"/>
  <c r="K51" i="2"/>
  <c r="C51" i="17" s="1"/>
  <c r="I51" i="2"/>
  <c r="G51" i="2"/>
  <c r="E51" i="2"/>
  <c r="AF50" i="2"/>
  <c r="AC50" i="2"/>
  <c r="D50" i="17" s="1"/>
  <c r="AA50" i="2"/>
  <c r="L50" i="17" s="1"/>
  <c r="Y50" i="2"/>
  <c r="H50" i="17" s="1"/>
  <c r="W50" i="2"/>
  <c r="K50" i="17" s="1"/>
  <c r="U50" i="2"/>
  <c r="J50" i="17" s="1"/>
  <c r="S50" i="2"/>
  <c r="I50" i="17" s="1"/>
  <c r="Q50" i="2"/>
  <c r="G50" i="17" s="1"/>
  <c r="O50" i="2"/>
  <c r="F50" i="17" s="1"/>
  <c r="M50" i="2"/>
  <c r="E50" i="17" s="1"/>
  <c r="K50" i="2"/>
  <c r="C50" i="17" s="1"/>
  <c r="I50" i="2"/>
  <c r="G50" i="2"/>
  <c r="E50" i="2"/>
  <c r="AF49" i="2"/>
  <c r="AC49" i="2"/>
  <c r="D49" i="17" s="1"/>
  <c r="AA49" i="2"/>
  <c r="L49" i="17" s="1"/>
  <c r="Y49" i="2"/>
  <c r="H49" i="17" s="1"/>
  <c r="W49" i="2"/>
  <c r="K49" i="17" s="1"/>
  <c r="U49" i="2"/>
  <c r="J49" i="17" s="1"/>
  <c r="S49" i="2"/>
  <c r="I49" i="17" s="1"/>
  <c r="Q49" i="2"/>
  <c r="G49" i="17" s="1"/>
  <c r="O49" i="2"/>
  <c r="F49" i="17" s="1"/>
  <c r="M49" i="2"/>
  <c r="E49" i="17" s="1"/>
  <c r="K49" i="2"/>
  <c r="C49" i="17" s="1"/>
  <c r="I49" i="2"/>
  <c r="G49" i="2"/>
  <c r="E49" i="2"/>
  <c r="AF48" i="2"/>
  <c r="AC48" i="2"/>
  <c r="D48" i="17" s="1"/>
  <c r="AA48" i="2"/>
  <c r="L48" i="17" s="1"/>
  <c r="Y48" i="2"/>
  <c r="H48" i="17" s="1"/>
  <c r="W48" i="2"/>
  <c r="K48" i="17" s="1"/>
  <c r="U48" i="2"/>
  <c r="J48" i="17" s="1"/>
  <c r="S48" i="2"/>
  <c r="I48" i="17" s="1"/>
  <c r="Q48" i="2"/>
  <c r="G48" i="17" s="1"/>
  <c r="O48" i="2"/>
  <c r="F48" i="17" s="1"/>
  <c r="M48" i="2"/>
  <c r="E48" i="17" s="1"/>
  <c r="K48" i="2"/>
  <c r="C48" i="17" s="1"/>
  <c r="I48" i="2"/>
  <c r="G48" i="2"/>
  <c r="E48" i="2"/>
  <c r="AF47" i="2"/>
  <c r="AC47" i="2"/>
  <c r="D47" i="17" s="1"/>
  <c r="AA47" i="2"/>
  <c r="L47" i="17" s="1"/>
  <c r="Y47" i="2"/>
  <c r="H47" i="17" s="1"/>
  <c r="W47" i="2"/>
  <c r="K47" i="17" s="1"/>
  <c r="U47" i="2"/>
  <c r="J47" i="17" s="1"/>
  <c r="S47" i="2"/>
  <c r="I47" i="17" s="1"/>
  <c r="Q47" i="2"/>
  <c r="G47" i="17" s="1"/>
  <c r="O47" i="2"/>
  <c r="F47" i="17" s="1"/>
  <c r="M47" i="2"/>
  <c r="E47" i="17" s="1"/>
  <c r="K47" i="2"/>
  <c r="C47" i="17" s="1"/>
  <c r="I47" i="2"/>
  <c r="G47" i="2"/>
  <c r="E47" i="2"/>
  <c r="AF46" i="2"/>
  <c r="AC46" i="2"/>
  <c r="D46" i="17" s="1"/>
  <c r="AA46" i="2"/>
  <c r="L46" i="17" s="1"/>
  <c r="Y46" i="2"/>
  <c r="H46" i="17" s="1"/>
  <c r="W46" i="2"/>
  <c r="K46" i="17" s="1"/>
  <c r="U46" i="2"/>
  <c r="J46" i="17" s="1"/>
  <c r="S46" i="2"/>
  <c r="I46" i="17" s="1"/>
  <c r="Q46" i="2"/>
  <c r="G46" i="17" s="1"/>
  <c r="O46" i="2"/>
  <c r="F46" i="17" s="1"/>
  <c r="M46" i="2"/>
  <c r="E46" i="17" s="1"/>
  <c r="K46" i="2"/>
  <c r="C46" i="17" s="1"/>
  <c r="I46" i="2"/>
  <c r="G46" i="2"/>
  <c r="E46" i="2"/>
  <c r="AF45" i="2"/>
  <c r="AC45" i="2"/>
  <c r="D45" i="17" s="1"/>
  <c r="AA45" i="2"/>
  <c r="L45" i="17" s="1"/>
  <c r="Y45" i="2"/>
  <c r="H45" i="17" s="1"/>
  <c r="W45" i="2"/>
  <c r="K45" i="17" s="1"/>
  <c r="U45" i="2"/>
  <c r="J45" i="17" s="1"/>
  <c r="S45" i="2"/>
  <c r="I45" i="17" s="1"/>
  <c r="Q45" i="2"/>
  <c r="G45" i="17" s="1"/>
  <c r="O45" i="2"/>
  <c r="F45" i="17" s="1"/>
  <c r="M45" i="2"/>
  <c r="E45" i="17" s="1"/>
  <c r="K45" i="2"/>
  <c r="C45" i="17" s="1"/>
  <c r="I45" i="2"/>
  <c r="G45" i="2"/>
  <c r="E45" i="2"/>
  <c r="AF44" i="2"/>
  <c r="AC44" i="2"/>
  <c r="D44" i="17" s="1"/>
  <c r="AA44" i="2"/>
  <c r="L44" i="17" s="1"/>
  <c r="Y44" i="2"/>
  <c r="H44" i="17" s="1"/>
  <c r="W44" i="2"/>
  <c r="K44" i="17" s="1"/>
  <c r="U44" i="2"/>
  <c r="J44" i="17" s="1"/>
  <c r="S44" i="2"/>
  <c r="I44" i="17" s="1"/>
  <c r="Q44" i="2"/>
  <c r="G44" i="17" s="1"/>
  <c r="O44" i="2"/>
  <c r="F44" i="17" s="1"/>
  <c r="M44" i="2"/>
  <c r="E44" i="17" s="1"/>
  <c r="K44" i="2"/>
  <c r="C44" i="17" s="1"/>
  <c r="I44" i="2"/>
  <c r="G44" i="2"/>
  <c r="E44" i="2"/>
  <c r="AF43" i="2"/>
  <c r="AC43" i="2"/>
  <c r="D43" i="17" s="1"/>
  <c r="AA43" i="2"/>
  <c r="L43" i="17" s="1"/>
  <c r="Y43" i="2"/>
  <c r="H43" i="17" s="1"/>
  <c r="W43" i="2"/>
  <c r="K43" i="17" s="1"/>
  <c r="U43" i="2"/>
  <c r="J43" i="17" s="1"/>
  <c r="S43" i="2"/>
  <c r="I43" i="17" s="1"/>
  <c r="Q43" i="2"/>
  <c r="G43" i="17" s="1"/>
  <c r="O43" i="2"/>
  <c r="F43" i="17" s="1"/>
  <c r="M43" i="2"/>
  <c r="E43" i="17" s="1"/>
  <c r="K43" i="2"/>
  <c r="C43" i="17" s="1"/>
  <c r="I43" i="2"/>
  <c r="G43" i="2"/>
  <c r="E43" i="2"/>
  <c r="AF42" i="2"/>
  <c r="AC42" i="2"/>
  <c r="D42" i="17" s="1"/>
  <c r="AA42" i="2"/>
  <c r="L42" i="17" s="1"/>
  <c r="Y42" i="2"/>
  <c r="H42" i="17" s="1"/>
  <c r="W42" i="2"/>
  <c r="K42" i="17" s="1"/>
  <c r="U42" i="2"/>
  <c r="J42" i="17" s="1"/>
  <c r="S42" i="2"/>
  <c r="I42" i="17" s="1"/>
  <c r="Q42" i="2"/>
  <c r="G42" i="17" s="1"/>
  <c r="O42" i="2"/>
  <c r="F42" i="17" s="1"/>
  <c r="M42" i="2"/>
  <c r="E42" i="17" s="1"/>
  <c r="K42" i="2"/>
  <c r="C42" i="17" s="1"/>
  <c r="I42" i="2"/>
  <c r="G42" i="2"/>
  <c r="E42" i="2"/>
  <c r="AF41" i="2"/>
  <c r="AC41" i="2"/>
  <c r="D41" i="17" s="1"/>
  <c r="AA41" i="2"/>
  <c r="L41" i="17" s="1"/>
  <c r="Y41" i="2"/>
  <c r="H41" i="17" s="1"/>
  <c r="W41" i="2"/>
  <c r="K41" i="17" s="1"/>
  <c r="U41" i="2"/>
  <c r="J41" i="17" s="1"/>
  <c r="S41" i="2"/>
  <c r="I41" i="17" s="1"/>
  <c r="Q41" i="2"/>
  <c r="G41" i="17" s="1"/>
  <c r="O41" i="2"/>
  <c r="F41" i="17" s="1"/>
  <c r="M41" i="2"/>
  <c r="E41" i="17" s="1"/>
  <c r="K41" i="2"/>
  <c r="C41" i="17" s="1"/>
  <c r="I41" i="2"/>
  <c r="G41" i="2"/>
  <c r="E41" i="2"/>
  <c r="AF40" i="2"/>
  <c r="AC40" i="2"/>
  <c r="D40" i="17" s="1"/>
  <c r="AA40" i="2"/>
  <c r="L40" i="17" s="1"/>
  <c r="Y40" i="2"/>
  <c r="H40" i="17" s="1"/>
  <c r="W40" i="2"/>
  <c r="K40" i="17" s="1"/>
  <c r="U40" i="2"/>
  <c r="J40" i="17" s="1"/>
  <c r="S40" i="2"/>
  <c r="I40" i="17" s="1"/>
  <c r="Q40" i="2"/>
  <c r="G40" i="17" s="1"/>
  <c r="O40" i="2"/>
  <c r="F40" i="17" s="1"/>
  <c r="M40" i="2"/>
  <c r="E40" i="17" s="1"/>
  <c r="K40" i="2"/>
  <c r="C40" i="17" s="1"/>
  <c r="I40" i="2"/>
  <c r="G40" i="2"/>
  <c r="E40" i="2"/>
  <c r="AF39" i="2"/>
  <c r="AC39" i="2"/>
  <c r="D39" i="17" s="1"/>
  <c r="AA39" i="2"/>
  <c r="L39" i="17" s="1"/>
  <c r="Y39" i="2"/>
  <c r="H39" i="17" s="1"/>
  <c r="W39" i="2"/>
  <c r="K39" i="17" s="1"/>
  <c r="U39" i="2"/>
  <c r="J39" i="17" s="1"/>
  <c r="S39" i="2"/>
  <c r="I39" i="17" s="1"/>
  <c r="Q39" i="2"/>
  <c r="G39" i="17" s="1"/>
  <c r="O39" i="2"/>
  <c r="F39" i="17" s="1"/>
  <c r="M39" i="2"/>
  <c r="E39" i="17" s="1"/>
  <c r="K39" i="2"/>
  <c r="C39" i="17" s="1"/>
  <c r="I39" i="2"/>
  <c r="G39" i="2"/>
  <c r="E39" i="2"/>
  <c r="AF38" i="2"/>
  <c r="AC38" i="2"/>
  <c r="D38" i="17" s="1"/>
  <c r="AA38" i="2"/>
  <c r="L38" i="17" s="1"/>
  <c r="Y38" i="2"/>
  <c r="H38" i="17" s="1"/>
  <c r="W38" i="2"/>
  <c r="K38" i="17" s="1"/>
  <c r="U38" i="2"/>
  <c r="J38" i="17" s="1"/>
  <c r="S38" i="2"/>
  <c r="I38" i="17" s="1"/>
  <c r="Q38" i="2"/>
  <c r="G38" i="17" s="1"/>
  <c r="O38" i="2"/>
  <c r="F38" i="17" s="1"/>
  <c r="M38" i="2"/>
  <c r="E38" i="17" s="1"/>
  <c r="K38" i="2"/>
  <c r="C38" i="17" s="1"/>
  <c r="I38" i="2"/>
  <c r="G38" i="2"/>
  <c r="E38" i="2"/>
  <c r="AF37" i="2"/>
  <c r="AC37" i="2"/>
  <c r="D37" i="17" s="1"/>
  <c r="AA37" i="2"/>
  <c r="L37" i="17" s="1"/>
  <c r="Y37" i="2"/>
  <c r="H37" i="17" s="1"/>
  <c r="W37" i="2"/>
  <c r="K37" i="17" s="1"/>
  <c r="U37" i="2"/>
  <c r="J37" i="17" s="1"/>
  <c r="S37" i="2"/>
  <c r="I37" i="17" s="1"/>
  <c r="Q37" i="2"/>
  <c r="G37" i="17" s="1"/>
  <c r="O37" i="2"/>
  <c r="F37" i="17" s="1"/>
  <c r="M37" i="2"/>
  <c r="E37" i="17" s="1"/>
  <c r="K37" i="2"/>
  <c r="C37" i="17" s="1"/>
  <c r="I37" i="2"/>
  <c r="G37" i="2"/>
  <c r="E37" i="2"/>
  <c r="AF36" i="2"/>
  <c r="AC36" i="2"/>
  <c r="D36" i="17" s="1"/>
  <c r="AA36" i="2"/>
  <c r="L36" i="17" s="1"/>
  <c r="Y36" i="2"/>
  <c r="H36" i="17" s="1"/>
  <c r="W36" i="2"/>
  <c r="K36" i="17" s="1"/>
  <c r="U36" i="2"/>
  <c r="J36" i="17" s="1"/>
  <c r="S36" i="2"/>
  <c r="I36" i="17" s="1"/>
  <c r="Q36" i="2"/>
  <c r="G36" i="17" s="1"/>
  <c r="O36" i="2"/>
  <c r="F36" i="17" s="1"/>
  <c r="M36" i="2"/>
  <c r="E36" i="17" s="1"/>
  <c r="K36" i="2"/>
  <c r="C36" i="17" s="1"/>
  <c r="I36" i="2"/>
  <c r="G36" i="2"/>
  <c r="E36" i="2"/>
  <c r="AF35" i="2"/>
  <c r="AC35" i="2"/>
  <c r="D35" i="17" s="1"/>
  <c r="AA35" i="2"/>
  <c r="L35" i="17" s="1"/>
  <c r="Y35" i="2"/>
  <c r="H35" i="17" s="1"/>
  <c r="W35" i="2"/>
  <c r="K35" i="17" s="1"/>
  <c r="U35" i="2"/>
  <c r="J35" i="17" s="1"/>
  <c r="S35" i="2"/>
  <c r="I35" i="17" s="1"/>
  <c r="Q35" i="2"/>
  <c r="G35" i="17" s="1"/>
  <c r="O35" i="2"/>
  <c r="F35" i="17" s="1"/>
  <c r="M35" i="2"/>
  <c r="E35" i="17" s="1"/>
  <c r="K35" i="2"/>
  <c r="C35" i="17" s="1"/>
  <c r="I35" i="2"/>
  <c r="G35" i="2"/>
  <c r="E35" i="2"/>
  <c r="AF34" i="2"/>
  <c r="AC34" i="2"/>
  <c r="D34" i="17" s="1"/>
  <c r="AA34" i="2"/>
  <c r="L34" i="17" s="1"/>
  <c r="Y34" i="2"/>
  <c r="H34" i="17" s="1"/>
  <c r="W34" i="2"/>
  <c r="K34" i="17" s="1"/>
  <c r="U34" i="2"/>
  <c r="J34" i="17" s="1"/>
  <c r="S34" i="2"/>
  <c r="I34" i="17" s="1"/>
  <c r="Q34" i="2"/>
  <c r="G34" i="17" s="1"/>
  <c r="O34" i="2"/>
  <c r="F34" i="17" s="1"/>
  <c r="M34" i="2"/>
  <c r="E34" i="17" s="1"/>
  <c r="K34" i="2"/>
  <c r="C34" i="17" s="1"/>
  <c r="I34" i="2"/>
  <c r="G34" i="2"/>
  <c r="E34" i="2"/>
  <c r="AF33" i="2"/>
  <c r="AC33" i="2"/>
  <c r="D33" i="17" s="1"/>
  <c r="AA33" i="2"/>
  <c r="L33" i="17" s="1"/>
  <c r="Y33" i="2"/>
  <c r="H33" i="17" s="1"/>
  <c r="W33" i="2"/>
  <c r="K33" i="17" s="1"/>
  <c r="U33" i="2"/>
  <c r="J33" i="17" s="1"/>
  <c r="S33" i="2"/>
  <c r="I33" i="17" s="1"/>
  <c r="Q33" i="2"/>
  <c r="G33" i="17" s="1"/>
  <c r="O33" i="2"/>
  <c r="F33" i="17" s="1"/>
  <c r="M33" i="2"/>
  <c r="E33" i="17" s="1"/>
  <c r="K33" i="2"/>
  <c r="C33" i="17" s="1"/>
  <c r="I33" i="2"/>
  <c r="G33" i="2"/>
  <c r="E33" i="2"/>
  <c r="AF32" i="2"/>
  <c r="AC32" i="2"/>
  <c r="D32" i="17" s="1"/>
  <c r="AA32" i="2"/>
  <c r="L32" i="17" s="1"/>
  <c r="Y32" i="2"/>
  <c r="H32" i="17" s="1"/>
  <c r="W32" i="2"/>
  <c r="K32" i="17" s="1"/>
  <c r="U32" i="2"/>
  <c r="J32" i="17" s="1"/>
  <c r="S32" i="2"/>
  <c r="I32" i="17" s="1"/>
  <c r="Q32" i="2"/>
  <c r="G32" i="17" s="1"/>
  <c r="O32" i="2"/>
  <c r="F32" i="17" s="1"/>
  <c r="M32" i="2"/>
  <c r="E32" i="17" s="1"/>
  <c r="K32" i="2"/>
  <c r="C32" i="17" s="1"/>
  <c r="I32" i="2"/>
  <c r="G32" i="2"/>
  <c r="E32" i="2"/>
  <c r="AF31" i="2"/>
  <c r="AC31" i="2"/>
  <c r="D31" i="17" s="1"/>
  <c r="AA31" i="2"/>
  <c r="L31" i="17" s="1"/>
  <c r="Y31" i="2"/>
  <c r="H31" i="17" s="1"/>
  <c r="W31" i="2"/>
  <c r="K31" i="17" s="1"/>
  <c r="U31" i="2"/>
  <c r="J31" i="17" s="1"/>
  <c r="S31" i="2"/>
  <c r="I31" i="17" s="1"/>
  <c r="Q31" i="2"/>
  <c r="G31" i="17" s="1"/>
  <c r="O31" i="2"/>
  <c r="F31" i="17" s="1"/>
  <c r="M31" i="2"/>
  <c r="E31" i="17" s="1"/>
  <c r="K31" i="2"/>
  <c r="C31" i="17" s="1"/>
  <c r="I31" i="2"/>
  <c r="G31" i="2"/>
  <c r="E31" i="2"/>
  <c r="AF30" i="2"/>
  <c r="AC30" i="2"/>
  <c r="D30" i="17" s="1"/>
  <c r="AA30" i="2"/>
  <c r="L30" i="17" s="1"/>
  <c r="Y30" i="2"/>
  <c r="H30" i="17" s="1"/>
  <c r="W30" i="2"/>
  <c r="K30" i="17" s="1"/>
  <c r="U30" i="2"/>
  <c r="J30" i="17" s="1"/>
  <c r="S30" i="2"/>
  <c r="I30" i="17" s="1"/>
  <c r="Q30" i="2"/>
  <c r="G30" i="17" s="1"/>
  <c r="O30" i="2"/>
  <c r="F30" i="17" s="1"/>
  <c r="M30" i="2"/>
  <c r="E30" i="17" s="1"/>
  <c r="K30" i="2"/>
  <c r="C30" i="17" s="1"/>
  <c r="I30" i="2"/>
  <c r="G30" i="2"/>
  <c r="E30" i="2"/>
  <c r="AF29" i="2"/>
  <c r="AC29" i="2"/>
  <c r="D29" i="17" s="1"/>
  <c r="AA29" i="2"/>
  <c r="L29" i="17" s="1"/>
  <c r="Y29" i="2"/>
  <c r="H29" i="17" s="1"/>
  <c r="W29" i="2"/>
  <c r="K29" i="17" s="1"/>
  <c r="U29" i="2"/>
  <c r="J29" i="17" s="1"/>
  <c r="S29" i="2"/>
  <c r="I29" i="17" s="1"/>
  <c r="Q29" i="2"/>
  <c r="G29" i="17" s="1"/>
  <c r="O29" i="2"/>
  <c r="F29" i="17" s="1"/>
  <c r="M29" i="2"/>
  <c r="E29" i="17" s="1"/>
  <c r="K29" i="2"/>
  <c r="C29" i="17" s="1"/>
  <c r="I29" i="2"/>
  <c r="G29" i="2"/>
  <c r="E29" i="2"/>
  <c r="AF28" i="2"/>
  <c r="AC28" i="2"/>
  <c r="D28" i="17" s="1"/>
  <c r="AA28" i="2"/>
  <c r="L28" i="17" s="1"/>
  <c r="Y28" i="2"/>
  <c r="H28" i="17" s="1"/>
  <c r="W28" i="2"/>
  <c r="K28" i="17" s="1"/>
  <c r="U28" i="2"/>
  <c r="J28" i="17" s="1"/>
  <c r="S28" i="2"/>
  <c r="I28" i="17" s="1"/>
  <c r="Q28" i="2"/>
  <c r="G28" i="17" s="1"/>
  <c r="O28" i="2"/>
  <c r="F28" i="17" s="1"/>
  <c r="M28" i="2"/>
  <c r="E28" i="17" s="1"/>
  <c r="K28" i="2"/>
  <c r="C28" i="17" s="1"/>
  <c r="I28" i="2"/>
  <c r="G28" i="2"/>
  <c r="E28" i="2"/>
  <c r="AF27" i="2"/>
  <c r="AC27" i="2"/>
  <c r="D27" i="17" s="1"/>
  <c r="AA27" i="2"/>
  <c r="L27" i="17" s="1"/>
  <c r="Y27" i="2"/>
  <c r="H27" i="17" s="1"/>
  <c r="W27" i="2"/>
  <c r="K27" i="17" s="1"/>
  <c r="U27" i="2"/>
  <c r="J27" i="17" s="1"/>
  <c r="S27" i="2"/>
  <c r="I27" i="17" s="1"/>
  <c r="Q27" i="2"/>
  <c r="G27" i="17" s="1"/>
  <c r="O27" i="2"/>
  <c r="F27" i="17" s="1"/>
  <c r="M27" i="2"/>
  <c r="E27" i="17" s="1"/>
  <c r="K27" i="2"/>
  <c r="C27" i="17" s="1"/>
  <c r="I27" i="2"/>
  <c r="G27" i="2"/>
  <c r="E27" i="2"/>
  <c r="AF26" i="2"/>
  <c r="AC26" i="2"/>
  <c r="D26" i="17" s="1"/>
  <c r="AA26" i="2"/>
  <c r="L26" i="17" s="1"/>
  <c r="Y26" i="2"/>
  <c r="H26" i="17" s="1"/>
  <c r="W26" i="2"/>
  <c r="K26" i="17" s="1"/>
  <c r="U26" i="2"/>
  <c r="J26" i="17" s="1"/>
  <c r="S26" i="2"/>
  <c r="I26" i="17" s="1"/>
  <c r="Q26" i="2"/>
  <c r="G26" i="17" s="1"/>
  <c r="O26" i="2"/>
  <c r="F26" i="17" s="1"/>
  <c r="M26" i="2"/>
  <c r="E26" i="17" s="1"/>
  <c r="K26" i="2"/>
  <c r="C26" i="17" s="1"/>
  <c r="I26" i="2"/>
  <c r="G26" i="2"/>
  <c r="E26" i="2"/>
  <c r="AF25" i="2"/>
  <c r="AC25" i="2"/>
  <c r="D25" i="17" s="1"/>
  <c r="AA25" i="2"/>
  <c r="L25" i="17" s="1"/>
  <c r="Y25" i="2"/>
  <c r="H25" i="17" s="1"/>
  <c r="W25" i="2"/>
  <c r="K25" i="17" s="1"/>
  <c r="U25" i="2"/>
  <c r="J25" i="17" s="1"/>
  <c r="S25" i="2"/>
  <c r="I25" i="17" s="1"/>
  <c r="Q25" i="2"/>
  <c r="G25" i="17" s="1"/>
  <c r="O25" i="2"/>
  <c r="F25" i="17" s="1"/>
  <c r="M25" i="2"/>
  <c r="E25" i="17" s="1"/>
  <c r="K25" i="2"/>
  <c r="C25" i="17" s="1"/>
  <c r="I25" i="2"/>
  <c r="G25" i="2"/>
  <c r="E25" i="2"/>
  <c r="AF24" i="2"/>
  <c r="AC24" i="2"/>
  <c r="D24" i="17" s="1"/>
  <c r="AA24" i="2"/>
  <c r="L24" i="17" s="1"/>
  <c r="Y24" i="2"/>
  <c r="H24" i="17" s="1"/>
  <c r="W24" i="2"/>
  <c r="K24" i="17" s="1"/>
  <c r="U24" i="2"/>
  <c r="J24" i="17" s="1"/>
  <c r="S24" i="2"/>
  <c r="I24" i="17" s="1"/>
  <c r="Q24" i="2"/>
  <c r="G24" i="17" s="1"/>
  <c r="O24" i="2"/>
  <c r="F24" i="17" s="1"/>
  <c r="M24" i="2"/>
  <c r="E24" i="17" s="1"/>
  <c r="K24" i="2"/>
  <c r="C24" i="17" s="1"/>
  <c r="I24" i="2"/>
  <c r="G24" i="2"/>
  <c r="E24" i="2"/>
  <c r="AF23" i="2"/>
  <c r="AC23" i="2"/>
  <c r="D23" i="17" s="1"/>
  <c r="AA23" i="2"/>
  <c r="L23" i="17" s="1"/>
  <c r="Y23" i="2"/>
  <c r="H23" i="17" s="1"/>
  <c r="W23" i="2"/>
  <c r="K23" i="17" s="1"/>
  <c r="U23" i="2"/>
  <c r="J23" i="17" s="1"/>
  <c r="S23" i="2"/>
  <c r="I23" i="17" s="1"/>
  <c r="Q23" i="2"/>
  <c r="G23" i="17" s="1"/>
  <c r="O23" i="2"/>
  <c r="F23" i="17" s="1"/>
  <c r="M23" i="2"/>
  <c r="E23" i="17" s="1"/>
  <c r="K23" i="2"/>
  <c r="C23" i="17" s="1"/>
  <c r="I23" i="2"/>
  <c r="G23" i="2"/>
  <c r="E23" i="2"/>
  <c r="AF22" i="2"/>
  <c r="AC22" i="2"/>
  <c r="D22" i="17" s="1"/>
  <c r="AA22" i="2"/>
  <c r="L22" i="17" s="1"/>
  <c r="Y22" i="2"/>
  <c r="H22" i="17" s="1"/>
  <c r="W22" i="2"/>
  <c r="K22" i="17" s="1"/>
  <c r="U22" i="2"/>
  <c r="J22" i="17" s="1"/>
  <c r="S22" i="2"/>
  <c r="I22" i="17" s="1"/>
  <c r="Q22" i="2"/>
  <c r="G22" i="17" s="1"/>
  <c r="O22" i="2"/>
  <c r="F22" i="17" s="1"/>
  <c r="M22" i="2"/>
  <c r="E22" i="17" s="1"/>
  <c r="K22" i="2"/>
  <c r="C22" i="17" s="1"/>
  <c r="I22" i="2"/>
  <c r="G22" i="2"/>
  <c r="E22" i="2"/>
  <c r="AF21" i="2"/>
  <c r="AC21" i="2"/>
  <c r="D21" i="17" s="1"/>
  <c r="AA21" i="2"/>
  <c r="L21" i="17" s="1"/>
  <c r="Y21" i="2"/>
  <c r="H21" i="17" s="1"/>
  <c r="W21" i="2"/>
  <c r="K21" i="17" s="1"/>
  <c r="U21" i="2"/>
  <c r="J21" i="17" s="1"/>
  <c r="S21" i="2"/>
  <c r="I21" i="17" s="1"/>
  <c r="Q21" i="2"/>
  <c r="G21" i="17" s="1"/>
  <c r="O21" i="2"/>
  <c r="F21" i="17" s="1"/>
  <c r="M21" i="2"/>
  <c r="E21" i="17" s="1"/>
  <c r="K21" i="2"/>
  <c r="C21" i="17" s="1"/>
  <c r="I21" i="2"/>
  <c r="G21" i="2"/>
  <c r="E21" i="2"/>
  <c r="AF20" i="2"/>
  <c r="AC20" i="2"/>
  <c r="D20" i="17" s="1"/>
  <c r="AA20" i="2"/>
  <c r="L20" i="17" s="1"/>
  <c r="Y20" i="2"/>
  <c r="H20" i="17" s="1"/>
  <c r="W20" i="2"/>
  <c r="K20" i="17" s="1"/>
  <c r="U20" i="2"/>
  <c r="J20" i="17" s="1"/>
  <c r="S20" i="2"/>
  <c r="I20" i="17" s="1"/>
  <c r="Q20" i="2"/>
  <c r="G20" i="17" s="1"/>
  <c r="O20" i="2"/>
  <c r="F20" i="17" s="1"/>
  <c r="M20" i="2"/>
  <c r="E20" i="17" s="1"/>
  <c r="K20" i="2"/>
  <c r="C20" i="17" s="1"/>
  <c r="I20" i="2"/>
  <c r="G20" i="2"/>
  <c r="E20" i="2"/>
  <c r="AF19" i="2"/>
  <c r="AC19" i="2"/>
  <c r="D19" i="17" s="1"/>
  <c r="AA19" i="2"/>
  <c r="L19" i="17" s="1"/>
  <c r="Y19" i="2"/>
  <c r="H19" i="17" s="1"/>
  <c r="W19" i="2"/>
  <c r="K19" i="17" s="1"/>
  <c r="U19" i="2"/>
  <c r="J19" i="17" s="1"/>
  <c r="S19" i="2"/>
  <c r="I19" i="17" s="1"/>
  <c r="Q19" i="2"/>
  <c r="G19" i="17" s="1"/>
  <c r="O19" i="2"/>
  <c r="F19" i="17" s="1"/>
  <c r="M19" i="2"/>
  <c r="E19" i="17" s="1"/>
  <c r="K19" i="2"/>
  <c r="C19" i="17" s="1"/>
  <c r="I19" i="2"/>
  <c r="G19" i="2"/>
  <c r="E19" i="2"/>
  <c r="AF18" i="2"/>
  <c r="AC18" i="2"/>
  <c r="D18" i="17" s="1"/>
  <c r="AA18" i="2"/>
  <c r="L18" i="17" s="1"/>
  <c r="Y18" i="2"/>
  <c r="H18" i="17" s="1"/>
  <c r="W18" i="2"/>
  <c r="K18" i="17" s="1"/>
  <c r="U18" i="2"/>
  <c r="J18" i="17" s="1"/>
  <c r="S18" i="2"/>
  <c r="I18" i="17" s="1"/>
  <c r="Q18" i="2"/>
  <c r="G18" i="17" s="1"/>
  <c r="O18" i="2"/>
  <c r="F18" i="17" s="1"/>
  <c r="M18" i="2"/>
  <c r="E18" i="17" s="1"/>
  <c r="K18" i="2"/>
  <c r="C18" i="17" s="1"/>
  <c r="I18" i="2"/>
  <c r="G18" i="2"/>
  <c r="E18" i="2"/>
  <c r="AF17" i="2"/>
  <c r="AC17" i="2"/>
  <c r="D17" i="17" s="1"/>
  <c r="AA17" i="2"/>
  <c r="L17" i="17" s="1"/>
  <c r="Y17" i="2"/>
  <c r="H17" i="17" s="1"/>
  <c r="W17" i="2"/>
  <c r="K17" i="17" s="1"/>
  <c r="U17" i="2"/>
  <c r="J17" i="17" s="1"/>
  <c r="S17" i="2"/>
  <c r="I17" i="17" s="1"/>
  <c r="Q17" i="2"/>
  <c r="G17" i="17" s="1"/>
  <c r="O17" i="2"/>
  <c r="F17" i="17" s="1"/>
  <c r="M17" i="2"/>
  <c r="E17" i="17" s="1"/>
  <c r="K17" i="2"/>
  <c r="C17" i="17" s="1"/>
  <c r="I17" i="2"/>
  <c r="G17" i="2"/>
  <c r="E17" i="2"/>
  <c r="AF16" i="2"/>
  <c r="AC16" i="2"/>
  <c r="D16" i="17" s="1"/>
  <c r="AA16" i="2"/>
  <c r="L16" i="17" s="1"/>
  <c r="Y16" i="2"/>
  <c r="H16" i="17" s="1"/>
  <c r="W16" i="2"/>
  <c r="K16" i="17" s="1"/>
  <c r="U16" i="2"/>
  <c r="J16" i="17" s="1"/>
  <c r="S16" i="2"/>
  <c r="I16" i="17" s="1"/>
  <c r="Q16" i="2"/>
  <c r="G16" i="17" s="1"/>
  <c r="O16" i="2"/>
  <c r="F16" i="17" s="1"/>
  <c r="M16" i="2"/>
  <c r="E16" i="17" s="1"/>
  <c r="K16" i="2"/>
  <c r="C16" i="17" s="1"/>
  <c r="I16" i="2"/>
  <c r="G16" i="2"/>
  <c r="E16" i="2"/>
  <c r="AF15" i="2"/>
  <c r="AC15" i="2"/>
  <c r="D15" i="17" s="1"/>
  <c r="AA15" i="2"/>
  <c r="L15" i="17" s="1"/>
  <c r="Y15" i="2"/>
  <c r="H15" i="17" s="1"/>
  <c r="W15" i="2"/>
  <c r="K15" i="17" s="1"/>
  <c r="U15" i="2"/>
  <c r="J15" i="17" s="1"/>
  <c r="S15" i="2"/>
  <c r="I15" i="17" s="1"/>
  <c r="Q15" i="2"/>
  <c r="G15" i="17" s="1"/>
  <c r="O15" i="2"/>
  <c r="F15" i="17" s="1"/>
  <c r="M15" i="2"/>
  <c r="E15" i="17" s="1"/>
  <c r="K15" i="2"/>
  <c r="C15" i="17" s="1"/>
  <c r="I15" i="2"/>
  <c r="G15" i="2"/>
  <c r="E15" i="2"/>
  <c r="AF14" i="2"/>
  <c r="AC14" i="2"/>
  <c r="D14" i="17" s="1"/>
  <c r="AA14" i="2"/>
  <c r="L14" i="17" s="1"/>
  <c r="Y14" i="2"/>
  <c r="H14" i="17" s="1"/>
  <c r="W14" i="2"/>
  <c r="K14" i="17" s="1"/>
  <c r="U14" i="2"/>
  <c r="J14" i="17" s="1"/>
  <c r="S14" i="2"/>
  <c r="I14" i="17" s="1"/>
  <c r="Q14" i="2"/>
  <c r="G14" i="17" s="1"/>
  <c r="O14" i="2"/>
  <c r="F14" i="17" s="1"/>
  <c r="M14" i="2"/>
  <c r="E14" i="17" s="1"/>
  <c r="K14" i="2"/>
  <c r="C14" i="17" s="1"/>
  <c r="I14" i="2"/>
  <c r="G14" i="2"/>
  <c r="E14" i="2"/>
  <c r="AF13" i="2"/>
  <c r="AC13" i="2"/>
  <c r="D13" i="17" s="1"/>
  <c r="AA13" i="2"/>
  <c r="L13" i="17" s="1"/>
  <c r="Y13" i="2"/>
  <c r="H13" i="17" s="1"/>
  <c r="W13" i="2"/>
  <c r="K13" i="17" s="1"/>
  <c r="U13" i="2"/>
  <c r="J13" i="17" s="1"/>
  <c r="S13" i="2"/>
  <c r="I13" i="17" s="1"/>
  <c r="Q13" i="2"/>
  <c r="G13" i="17" s="1"/>
  <c r="O13" i="2"/>
  <c r="F13" i="17" s="1"/>
  <c r="M13" i="2"/>
  <c r="E13" i="17" s="1"/>
  <c r="K13" i="2"/>
  <c r="C13" i="17" s="1"/>
  <c r="I13" i="2"/>
  <c r="G13" i="2"/>
  <c r="E13" i="2"/>
  <c r="AF12" i="2"/>
  <c r="AC12" i="2"/>
  <c r="D12" i="17" s="1"/>
  <c r="AA12" i="2"/>
  <c r="L12" i="17" s="1"/>
  <c r="Y12" i="2"/>
  <c r="H12" i="17" s="1"/>
  <c r="W12" i="2"/>
  <c r="K12" i="17" s="1"/>
  <c r="U12" i="2"/>
  <c r="J12" i="17" s="1"/>
  <c r="S12" i="2"/>
  <c r="I12" i="17" s="1"/>
  <c r="Q12" i="2"/>
  <c r="G12" i="17" s="1"/>
  <c r="O12" i="2"/>
  <c r="F12" i="17" s="1"/>
  <c r="M12" i="2"/>
  <c r="E12" i="17" s="1"/>
  <c r="K12" i="2"/>
  <c r="C12" i="17" s="1"/>
  <c r="I12" i="2"/>
  <c r="G12" i="2"/>
  <c r="E12" i="2"/>
  <c r="AF11" i="2"/>
  <c r="AC11" i="2"/>
  <c r="D11" i="17" s="1"/>
  <c r="AA11" i="2"/>
  <c r="L11" i="17" s="1"/>
  <c r="Y11" i="2"/>
  <c r="H11" i="17" s="1"/>
  <c r="W11" i="2"/>
  <c r="K11" i="17" s="1"/>
  <c r="U11" i="2"/>
  <c r="J11" i="17" s="1"/>
  <c r="S11" i="2"/>
  <c r="I11" i="17" s="1"/>
  <c r="Q11" i="2"/>
  <c r="G11" i="17" s="1"/>
  <c r="O11" i="2"/>
  <c r="F11" i="17" s="1"/>
  <c r="M11" i="2"/>
  <c r="E11" i="17" s="1"/>
  <c r="K11" i="2"/>
  <c r="C11" i="17" s="1"/>
  <c r="I11" i="2"/>
  <c r="G11" i="2"/>
  <c r="E11" i="2"/>
  <c r="AF10" i="2"/>
  <c r="AC10" i="2"/>
  <c r="D10" i="17" s="1"/>
  <c r="AA10" i="2"/>
  <c r="L10" i="17" s="1"/>
  <c r="Y10" i="2"/>
  <c r="H10" i="17" s="1"/>
  <c r="W10" i="2"/>
  <c r="K10" i="17" s="1"/>
  <c r="U10" i="2"/>
  <c r="J10" i="17" s="1"/>
  <c r="S10" i="2"/>
  <c r="I10" i="17" s="1"/>
  <c r="Q10" i="2"/>
  <c r="G10" i="17" s="1"/>
  <c r="O10" i="2"/>
  <c r="F10" i="17" s="1"/>
  <c r="M10" i="2"/>
  <c r="E10" i="17" s="1"/>
  <c r="K10" i="2"/>
  <c r="C10" i="17" s="1"/>
  <c r="I10" i="2"/>
  <c r="G10" i="2"/>
  <c r="E10" i="2"/>
  <c r="AF9" i="2"/>
  <c r="AC9" i="2"/>
  <c r="D9" i="17" s="1"/>
  <c r="AA9" i="2"/>
  <c r="L9" i="17" s="1"/>
  <c r="Y9" i="2"/>
  <c r="H9" i="17" s="1"/>
  <c r="W9" i="2"/>
  <c r="K9" i="17" s="1"/>
  <c r="U9" i="2"/>
  <c r="J9" i="17" s="1"/>
  <c r="S9" i="2"/>
  <c r="I9" i="17" s="1"/>
  <c r="Q9" i="2"/>
  <c r="G9" i="17" s="1"/>
  <c r="O9" i="2"/>
  <c r="F9" i="17" s="1"/>
  <c r="M9" i="2"/>
  <c r="E9" i="17" s="1"/>
  <c r="K9" i="2"/>
  <c r="C9" i="17" s="1"/>
  <c r="I9" i="2"/>
  <c r="G9" i="2"/>
  <c r="E9" i="2"/>
  <c r="AF8" i="2"/>
  <c r="AC8" i="2"/>
  <c r="D8" i="17" s="1"/>
  <c r="AA8" i="2"/>
  <c r="L8" i="17" s="1"/>
  <c r="Y8" i="2"/>
  <c r="H8" i="17" s="1"/>
  <c r="W8" i="2"/>
  <c r="K8" i="17" s="1"/>
  <c r="U8" i="2"/>
  <c r="J8" i="17" s="1"/>
  <c r="S8" i="2"/>
  <c r="I8" i="17" s="1"/>
  <c r="Q8" i="2"/>
  <c r="G8" i="17" s="1"/>
  <c r="O8" i="2"/>
  <c r="F8" i="17" s="1"/>
  <c r="M8" i="2"/>
  <c r="E8" i="17" s="1"/>
  <c r="K8" i="2"/>
  <c r="C8" i="17" s="1"/>
  <c r="I8" i="2"/>
  <c r="G8" i="2"/>
  <c r="E8" i="2"/>
  <c r="AF7" i="2"/>
  <c r="AC7" i="2"/>
  <c r="D7" i="17" s="1"/>
  <c r="AA7" i="2"/>
  <c r="L7" i="17" s="1"/>
  <c r="Y7" i="2"/>
  <c r="H7" i="17" s="1"/>
  <c r="W7" i="2"/>
  <c r="K7" i="17" s="1"/>
  <c r="U7" i="2"/>
  <c r="J7" i="17" s="1"/>
  <c r="S7" i="2"/>
  <c r="I7" i="17" s="1"/>
  <c r="Q7" i="2"/>
  <c r="G7" i="17" s="1"/>
  <c r="O7" i="2"/>
  <c r="F7" i="17" s="1"/>
  <c r="M7" i="2"/>
  <c r="E7" i="17" s="1"/>
  <c r="K7" i="2"/>
  <c r="C7" i="17" s="1"/>
  <c r="I7" i="2"/>
  <c r="G7" i="2"/>
  <c r="E7" i="2"/>
  <c r="AF6" i="2"/>
  <c r="AC6" i="2"/>
  <c r="D6" i="17" s="1"/>
  <c r="AA6" i="2"/>
  <c r="L6" i="17" s="1"/>
  <c r="Y6" i="2"/>
  <c r="H6" i="17" s="1"/>
  <c r="W6" i="2"/>
  <c r="K6" i="17" s="1"/>
  <c r="U6" i="2"/>
  <c r="J6" i="17" s="1"/>
  <c r="S6" i="2"/>
  <c r="I6" i="17" s="1"/>
  <c r="Q6" i="2"/>
  <c r="G6" i="17" s="1"/>
  <c r="O6" i="2"/>
  <c r="F6" i="17" s="1"/>
  <c r="M6" i="2"/>
  <c r="E6" i="17" s="1"/>
  <c r="K6" i="2"/>
  <c r="C6" i="17" s="1"/>
  <c r="I6" i="2"/>
  <c r="G6" i="2"/>
  <c r="E6" i="2"/>
  <c r="AF5" i="2"/>
  <c r="AC5" i="2"/>
  <c r="D5" i="17" s="1"/>
  <c r="AA5" i="2"/>
  <c r="L5" i="17" s="1"/>
  <c r="Y5" i="2"/>
  <c r="H5" i="17" s="1"/>
  <c r="W5" i="2"/>
  <c r="K5" i="17" s="1"/>
  <c r="U5" i="2"/>
  <c r="J5" i="17" s="1"/>
  <c r="S5" i="2"/>
  <c r="I5" i="17" s="1"/>
  <c r="Q5" i="2"/>
  <c r="G5" i="17" s="1"/>
  <c r="O5" i="2"/>
  <c r="F5" i="17" s="1"/>
  <c r="M5" i="2"/>
  <c r="E5" i="17" s="1"/>
  <c r="K5" i="2"/>
  <c r="C5" i="17" s="1"/>
  <c r="I5" i="2"/>
  <c r="G5" i="2"/>
  <c r="E5" i="2"/>
  <c r="AF4" i="2"/>
  <c r="AC4" i="2"/>
  <c r="D4" i="17" s="1"/>
  <c r="AA4" i="2"/>
  <c r="L4" i="17" s="1"/>
  <c r="Y4" i="2"/>
  <c r="H4" i="17" s="1"/>
  <c r="W4" i="2"/>
  <c r="K4" i="17" s="1"/>
  <c r="U4" i="2"/>
  <c r="J4" i="17" s="1"/>
  <c r="S4" i="2"/>
  <c r="I4" i="17" s="1"/>
  <c r="Q4" i="2"/>
  <c r="G4" i="17" s="1"/>
  <c r="O4" i="2"/>
  <c r="F4" i="17" s="1"/>
  <c r="M4" i="2"/>
  <c r="E4" i="17" s="1"/>
  <c r="K4" i="2"/>
  <c r="C4" i="17" s="1"/>
  <c r="I4" i="2"/>
  <c r="G4" i="2"/>
  <c r="E4" i="2"/>
  <c r="AF3" i="2"/>
  <c r="AC3" i="2"/>
  <c r="AA3" i="2"/>
  <c r="Y3" i="2"/>
  <c r="W3" i="2"/>
  <c r="K3" i="17" s="1"/>
  <c r="U3" i="2"/>
  <c r="S3" i="2"/>
  <c r="I3" i="17" s="1"/>
  <c r="Q3" i="2"/>
  <c r="O3" i="2"/>
  <c r="M3" i="2"/>
  <c r="E3" i="17" s="1"/>
  <c r="K3" i="2"/>
  <c r="C3" i="17" s="1"/>
  <c r="I3" i="2"/>
  <c r="G3" i="2"/>
  <c r="E3" i="2"/>
  <c r="C86" i="1"/>
  <c r="AB85" i="1"/>
  <c r="Z85" i="1"/>
  <c r="X85" i="1"/>
  <c r="V85" i="1"/>
  <c r="T85" i="1"/>
  <c r="R85" i="1"/>
  <c r="P85" i="1"/>
  <c r="N85" i="1"/>
  <c r="L85" i="1"/>
  <c r="J85" i="1"/>
  <c r="H85" i="1"/>
  <c r="F85" i="1"/>
  <c r="D85" i="1"/>
  <c r="C85" i="1"/>
  <c r="AB84" i="1"/>
  <c r="Z84" i="1"/>
  <c r="X84" i="1"/>
  <c r="V84" i="1"/>
  <c r="T84" i="1"/>
  <c r="R84" i="1"/>
  <c r="P84" i="1"/>
  <c r="N84" i="1"/>
  <c r="L84" i="1"/>
  <c r="J84" i="1"/>
  <c r="H84" i="1"/>
  <c r="F84" i="1"/>
  <c r="D84" i="1"/>
  <c r="C84" i="1"/>
  <c r="AB83" i="1"/>
  <c r="Z83" i="1"/>
  <c r="X83" i="1"/>
  <c r="V83" i="1"/>
  <c r="T83" i="1"/>
  <c r="R83" i="1"/>
  <c r="P83" i="1"/>
  <c r="N83" i="1"/>
  <c r="L83" i="1"/>
  <c r="J83" i="1"/>
  <c r="H83" i="1"/>
  <c r="F83" i="1"/>
  <c r="D83" i="1"/>
  <c r="C83" i="1"/>
  <c r="Z82" i="1"/>
  <c r="X82" i="1"/>
  <c r="V82" i="1"/>
  <c r="T82" i="1"/>
  <c r="R82" i="1"/>
  <c r="P82" i="1"/>
  <c r="N82" i="1"/>
  <c r="L82" i="1"/>
  <c r="J82" i="1"/>
  <c r="H82" i="1"/>
  <c r="F82" i="1"/>
  <c r="D82" i="1"/>
  <c r="C82" i="1"/>
  <c r="AF80" i="1"/>
  <c r="AC80" i="1"/>
  <c r="D80" i="16" s="1"/>
  <c r="AA80" i="1"/>
  <c r="L80" i="16" s="1"/>
  <c r="Y80" i="1"/>
  <c r="H80" i="16" s="1"/>
  <c r="W80" i="1"/>
  <c r="K80" i="16" s="1"/>
  <c r="U80" i="1"/>
  <c r="J80" i="16" s="1"/>
  <c r="S80" i="1"/>
  <c r="I80" i="16" s="1"/>
  <c r="Q80" i="1"/>
  <c r="G80" i="16" s="1"/>
  <c r="O80" i="1"/>
  <c r="F80" i="16" s="1"/>
  <c r="M80" i="1"/>
  <c r="E80" i="16" s="1"/>
  <c r="K80" i="1"/>
  <c r="C80" i="16" s="1"/>
  <c r="I80" i="1"/>
  <c r="G80" i="1"/>
  <c r="E80" i="1"/>
  <c r="AF79" i="1"/>
  <c r="AC79" i="1"/>
  <c r="D79" i="16" s="1"/>
  <c r="AA79" i="1"/>
  <c r="L79" i="16" s="1"/>
  <c r="Y79" i="1"/>
  <c r="H79" i="16" s="1"/>
  <c r="W79" i="1"/>
  <c r="K79" i="16" s="1"/>
  <c r="U79" i="1"/>
  <c r="J79" i="16" s="1"/>
  <c r="S79" i="1"/>
  <c r="I79" i="16" s="1"/>
  <c r="Q79" i="1"/>
  <c r="G79" i="16" s="1"/>
  <c r="O79" i="1"/>
  <c r="F79" i="16" s="1"/>
  <c r="M79" i="1"/>
  <c r="E79" i="16" s="1"/>
  <c r="K79" i="1"/>
  <c r="C79" i="16" s="1"/>
  <c r="I79" i="1"/>
  <c r="G79" i="1"/>
  <c r="E79" i="1"/>
  <c r="AF78" i="1"/>
  <c r="AC78" i="1"/>
  <c r="D78" i="16" s="1"/>
  <c r="AA78" i="1"/>
  <c r="L78" i="16" s="1"/>
  <c r="Y78" i="1"/>
  <c r="H78" i="16" s="1"/>
  <c r="W78" i="1"/>
  <c r="K78" i="16" s="1"/>
  <c r="U78" i="1"/>
  <c r="J78" i="16" s="1"/>
  <c r="S78" i="1"/>
  <c r="I78" i="16" s="1"/>
  <c r="Q78" i="1"/>
  <c r="G78" i="16" s="1"/>
  <c r="O78" i="1"/>
  <c r="F78" i="16" s="1"/>
  <c r="M78" i="1"/>
  <c r="E78" i="16" s="1"/>
  <c r="K78" i="1"/>
  <c r="C78" i="16" s="1"/>
  <c r="I78" i="1"/>
  <c r="G78" i="1"/>
  <c r="E78" i="1"/>
  <c r="AF77" i="1"/>
  <c r="AC77" i="1"/>
  <c r="D77" i="16" s="1"/>
  <c r="AA77" i="1"/>
  <c r="L77" i="16" s="1"/>
  <c r="Y77" i="1"/>
  <c r="H77" i="16" s="1"/>
  <c r="W77" i="1"/>
  <c r="K77" i="16" s="1"/>
  <c r="U77" i="1"/>
  <c r="J77" i="16" s="1"/>
  <c r="S77" i="1"/>
  <c r="I77" i="16" s="1"/>
  <c r="Q77" i="1"/>
  <c r="G77" i="16" s="1"/>
  <c r="O77" i="1"/>
  <c r="F77" i="16" s="1"/>
  <c r="M77" i="1"/>
  <c r="E77" i="16" s="1"/>
  <c r="K77" i="1"/>
  <c r="C77" i="16" s="1"/>
  <c r="I77" i="1"/>
  <c r="G77" i="1"/>
  <c r="E77" i="1"/>
  <c r="AF76" i="1"/>
  <c r="AC76" i="1"/>
  <c r="D76" i="16" s="1"/>
  <c r="AA76" i="1"/>
  <c r="L76" i="16" s="1"/>
  <c r="Y76" i="1"/>
  <c r="H76" i="16" s="1"/>
  <c r="W76" i="1"/>
  <c r="K76" i="16" s="1"/>
  <c r="U76" i="1"/>
  <c r="J76" i="16" s="1"/>
  <c r="S76" i="1"/>
  <c r="I76" i="16" s="1"/>
  <c r="Q76" i="1"/>
  <c r="G76" i="16" s="1"/>
  <c r="O76" i="1"/>
  <c r="F76" i="16" s="1"/>
  <c r="M76" i="1"/>
  <c r="E76" i="16" s="1"/>
  <c r="K76" i="1"/>
  <c r="C76" i="16" s="1"/>
  <c r="I76" i="1"/>
  <c r="G76" i="1"/>
  <c r="E76" i="1"/>
  <c r="AF75" i="1"/>
  <c r="AC75" i="1"/>
  <c r="D75" i="16" s="1"/>
  <c r="AA75" i="1"/>
  <c r="L75" i="16" s="1"/>
  <c r="Y75" i="1"/>
  <c r="H75" i="16" s="1"/>
  <c r="W75" i="1"/>
  <c r="K75" i="16" s="1"/>
  <c r="U75" i="1"/>
  <c r="J75" i="16" s="1"/>
  <c r="S75" i="1"/>
  <c r="I75" i="16" s="1"/>
  <c r="Q75" i="1"/>
  <c r="G75" i="16" s="1"/>
  <c r="O75" i="1"/>
  <c r="F75" i="16" s="1"/>
  <c r="M75" i="1"/>
  <c r="E75" i="16" s="1"/>
  <c r="K75" i="1"/>
  <c r="C75" i="16" s="1"/>
  <c r="I75" i="1"/>
  <c r="G75" i="1"/>
  <c r="E75" i="1"/>
  <c r="AF74" i="1"/>
  <c r="AC74" i="1"/>
  <c r="D74" i="16" s="1"/>
  <c r="AA74" i="1"/>
  <c r="L74" i="16" s="1"/>
  <c r="Y74" i="1"/>
  <c r="H74" i="16" s="1"/>
  <c r="W74" i="1"/>
  <c r="K74" i="16" s="1"/>
  <c r="U74" i="1"/>
  <c r="J74" i="16" s="1"/>
  <c r="S74" i="1"/>
  <c r="I74" i="16" s="1"/>
  <c r="Q74" i="1"/>
  <c r="G74" i="16" s="1"/>
  <c r="O74" i="1"/>
  <c r="F74" i="16" s="1"/>
  <c r="M74" i="1"/>
  <c r="E74" i="16" s="1"/>
  <c r="K74" i="1"/>
  <c r="C74" i="16" s="1"/>
  <c r="I74" i="1"/>
  <c r="G74" i="1"/>
  <c r="E74" i="1"/>
  <c r="AF73" i="1"/>
  <c r="AC73" i="1"/>
  <c r="D73" i="16" s="1"/>
  <c r="AA73" i="1"/>
  <c r="L73" i="16" s="1"/>
  <c r="Y73" i="1"/>
  <c r="H73" i="16" s="1"/>
  <c r="W73" i="1"/>
  <c r="K73" i="16" s="1"/>
  <c r="U73" i="1"/>
  <c r="J73" i="16" s="1"/>
  <c r="S73" i="1"/>
  <c r="I73" i="16" s="1"/>
  <c r="Q73" i="1"/>
  <c r="G73" i="16" s="1"/>
  <c r="O73" i="1"/>
  <c r="F73" i="16" s="1"/>
  <c r="M73" i="1"/>
  <c r="E73" i="16" s="1"/>
  <c r="K73" i="1"/>
  <c r="C73" i="16" s="1"/>
  <c r="I73" i="1"/>
  <c r="G73" i="1"/>
  <c r="E73" i="1"/>
  <c r="AF72" i="1"/>
  <c r="AC72" i="1"/>
  <c r="D72" i="16" s="1"/>
  <c r="AA72" i="1"/>
  <c r="L72" i="16" s="1"/>
  <c r="Y72" i="1"/>
  <c r="H72" i="16" s="1"/>
  <c r="W72" i="1"/>
  <c r="K72" i="16" s="1"/>
  <c r="U72" i="1"/>
  <c r="J72" i="16" s="1"/>
  <c r="S72" i="1"/>
  <c r="I72" i="16" s="1"/>
  <c r="Q72" i="1"/>
  <c r="G72" i="16" s="1"/>
  <c r="O72" i="1"/>
  <c r="F72" i="16" s="1"/>
  <c r="M72" i="1"/>
  <c r="E72" i="16" s="1"/>
  <c r="K72" i="1"/>
  <c r="C72" i="16" s="1"/>
  <c r="I72" i="1"/>
  <c r="G72" i="1"/>
  <c r="E72" i="1"/>
  <c r="AF71" i="1"/>
  <c r="AC71" i="1"/>
  <c r="D71" i="16" s="1"/>
  <c r="AA71" i="1"/>
  <c r="L71" i="16" s="1"/>
  <c r="Y71" i="1"/>
  <c r="H71" i="16" s="1"/>
  <c r="W71" i="1"/>
  <c r="K71" i="16" s="1"/>
  <c r="U71" i="1"/>
  <c r="J71" i="16" s="1"/>
  <c r="S71" i="1"/>
  <c r="I71" i="16" s="1"/>
  <c r="Q71" i="1"/>
  <c r="G71" i="16" s="1"/>
  <c r="O71" i="1"/>
  <c r="F71" i="16" s="1"/>
  <c r="M71" i="1"/>
  <c r="E71" i="16" s="1"/>
  <c r="K71" i="1"/>
  <c r="C71" i="16" s="1"/>
  <c r="I71" i="1"/>
  <c r="G71" i="1"/>
  <c r="E71" i="1"/>
  <c r="AF70" i="1"/>
  <c r="AC70" i="1"/>
  <c r="D70" i="16" s="1"/>
  <c r="AA70" i="1"/>
  <c r="L70" i="16" s="1"/>
  <c r="Y70" i="1"/>
  <c r="H70" i="16" s="1"/>
  <c r="W70" i="1"/>
  <c r="K70" i="16" s="1"/>
  <c r="U70" i="1"/>
  <c r="J70" i="16" s="1"/>
  <c r="S70" i="1"/>
  <c r="I70" i="16" s="1"/>
  <c r="Q70" i="1"/>
  <c r="G70" i="16" s="1"/>
  <c r="O70" i="1"/>
  <c r="F70" i="16" s="1"/>
  <c r="M70" i="1"/>
  <c r="E70" i="16" s="1"/>
  <c r="K70" i="1"/>
  <c r="C70" i="16" s="1"/>
  <c r="I70" i="1"/>
  <c r="G70" i="1"/>
  <c r="E70" i="1"/>
  <c r="AF69" i="1"/>
  <c r="AC69" i="1"/>
  <c r="D69" i="16" s="1"/>
  <c r="AA69" i="1"/>
  <c r="L69" i="16" s="1"/>
  <c r="Y69" i="1"/>
  <c r="H69" i="16" s="1"/>
  <c r="W69" i="1"/>
  <c r="K69" i="16" s="1"/>
  <c r="U69" i="1"/>
  <c r="J69" i="16" s="1"/>
  <c r="S69" i="1"/>
  <c r="I69" i="16" s="1"/>
  <c r="Q69" i="1"/>
  <c r="G69" i="16" s="1"/>
  <c r="O69" i="1"/>
  <c r="F69" i="16" s="1"/>
  <c r="M69" i="1"/>
  <c r="E69" i="16" s="1"/>
  <c r="K69" i="1"/>
  <c r="C69" i="16" s="1"/>
  <c r="I69" i="1"/>
  <c r="G69" i="1"/>
  <c r="E69" i="1"/>
  <c r="AF68" i="1"/>
  <c r="AC68" i="1"/>
  <c r="D68" i="16" s="1"/>
  <c r="AA68" i="1"/>
  <c r="L68" i="16" s="1"/>
  <c r="Y68" i="1"/>
  <c r="H68" i="16" s="1"/>
  <c r="W68" i="1"/>
  <c r="K68" i="16" s="1"/>
  <c r="U68" i="1"/>
  <c r="J68" i="16" s="1"/>
  <c r="S68" i="1"/>
  <c r="I68" i="16" s="1"/>
  <c r="Q68" i="1"/>
  <c r="G68" i="16" s="1"/>
  <c r="O68" i="1"/>
  <c r="F68" i="16" s="1"/>
  <c r="M68" i="1"/>
  <c r="E68" i="16" s="1"/>
  <c r="K68" i="1"/>
  <c r="C68" i="16" s="1"/>
  <c r="I68" i="1"/>
  <c r="G68" i="1"/>
  <c r="E68" i="1"/>
  <c r="AF67" i="1"/>
  <c r="AC67" i="1"/>
  <c r="D67" i="16" s="1"/>
  <c r="AA67" i="1"/>
  <c r="L67" i="16" s="1"/>
  <c r="Y67" i="1"/>
  <c r="H67" i="16" s="1"/>
  <c r="W67" i="1"/>
  <c r="K67" i="16" s="1"/>
  <c r="U67" i="1"/>
  <c r="J67" i="16" s="1"/>
  <c r="S67" i="1"/>
  <c r="I67" i="16" s="1"/>
  <c r="Q67" i="1"/>
  <c r="G67" i="16" s="1"/>
  <c r="O67" i="1"/>
  <c r="F67" i="16" s="1"/>
  <c r="M67" i="1"/>
  <c r="E67" i="16" s="1"/>
  <c r="K67" i="1"/>
  <c r="C67" i="16" s="1"/>
  <c r="I67" i="1"/>
  <c r="G67" i="1"/>
  <c r="E67" i="1"/>
  <c r="AF66" i="1"/>
  <c r="AC66" i="1"/>
  <c r="D66" i="16" s="1"/>
  <c r="AA66" i="1"/>
  <c r="L66" i="16" s="1"/>
  <c r="Y66" i="1"/>
  <c r="H66" i="16" s="1"/>
  <c r="W66" i="1"/>
  <c r="K66" i="16" s="1"/>
  <c r="U66" i="1"/>
  <c r="J66" i="16" s="1"/>
  <c r="S66" i="1"/>
  <c r="I66" i="16" s="1"/>
  <c r="Q66" i="1"/>
  <c r="G66" i="16" s="1"/>
  <c r="O66" i="1"/>
  <c r="F66" i="16" s="1"/>
  <c r="M66" i="1"/>
  <c r="E66" i="16" s="1"/>
  <c r="K66" i="1"/>
  <c r="C66" i="16" s="1"/>
  <c r="I66" i="1"/>
  <c r="G66" i="1"/>
  <c r="E66" i="1"/>
  <c r="AF65" i="1"/>
  <c r="AC65" i="1"/>
  <c r="D65" i="16" s="1"/>
  <c r="AA65" i="1"/>
  <c r="L65" i="16" s="1"/>
  <c r="Y65" i="1"/>
  <c r="H65" i="16" s="1"/>
  <c r="W65" i="1"/>
  <c r="K65" i="16" s="1"/>
  <c r="U65" i="1"/>
  <c r="J65" i="16" s="1"/>
  <c r="S65" i="1"/>
  <c r="I65" i="16" s="1"/>
  <c r="Q65" i="1"/>
  <c r="G65" i="16" s="1"/>
  <c r="O65" i="1"/>
  <c r="F65" i="16" s="1"/>
  <c r="M65" i="1"/>
  <c r="E65" i="16" s="1"/>
  <c r="K65" i="1"/>
  <c r="C65" i="16" s="1"/>
  <c r="I65" i="1"/>
  <c r="G65" i="1"/>
  <c r="E65" i="1"/>
  <c r="AF64" i="1"/>
  <c r="AC64" i="1"/>
  <c r="D64" i="16" s="1"/>
  <c r="AA64" i="1"/>
  <c r="L64" i="16" s="1"/>
  <c r="Y64" i="1"/>
  <c r="H64" i="16" s="1"/>
  <c r="W64" i="1"/>
  <c r="K64" i="16" s="1"/>
  <c r="U64" i="1"/>
  <c r="J64" i="16" s="1"/>
  <c r="S64" i="1"/>
  <c r="I64" i="16" s="1"/>
  <c r="Q64" i="1"/>
  <c r="G64" i="16" s="1"/>
  <c r="O64" i="1"/>
  <c r="F64" i="16" s="1"/>
  <c r="M64" i="1"/>
  <c r="E64" i="16" s="1"/>
  <c r="K64" i="1"/>
  <c r="C64" i="16" s="1"/>
  <c r="I64" i="1"/>
  <c r="G64" i="1"/>
  <c r="E64" i="1"/>
  <c r="AF63" i="1"/>
  <c r="AC63" i="1"/>
  <c r="D63" i="16" s="1"/>
  <c r="AA63" i="1"/>
  <c r="L63" i="16" s="1"/>
  <c r="Y63" i="1"/>
  <c r="H63" i="16" s="1"/>
  <c r="W63" i="1"/>
  <c r="K63" i="16" s="1"/>
  <c r="U63" i="1"/>
  <c r="J63" i="16" s="1"/>
  <c r="S63" i="1"/>
  <c r="I63" i="16" s="1"/>
  <c r="Q63" i="1"/>
  <c r="G63" i="16" s="1"/>
  <c r="O63" i="1"/>
  <c r="F63" i="16" s="1"/>
  <c r="M63" i="1"/>
  <c r="E63" i="16" s="1"/>
  <c r="K63" i="1"/>
  <c r="C63" i="16" s="1"/>
  <c r="I63" i="1"/>
  <c r="G63" i="1"/>
  <c r="E63" i="1"/>
  <c r="AF62" i="1"/>
  <c r="AC62" i="1"/>
  <c r="D62" i="16" s="1"/>
  <c r="AA62" i="1"/>
  <c r="L62" i="16" s="1"/>
  <c r="Y62" i="1"/>
  <c r="H62" i="16" s="1"/>
  <c r="W62" i="1"/>
  <c r="K62" i="16" s="1"/>
  <c r="U62" i="1"/>
  <c r="J62" i="16" s="1"/>
  <c r="S62" i="1"/>
  <c r="I62" i="16" s="1"/>
  <c r="Q62" i="1"/>
  <c r="G62" i="16" s="1"/>
  <c r="O62" i="1"/>
  <c r="F62" i="16" s="1"/>
  <c r="M62" i="1"/>
  <c r="E62" i="16" s="1"/>
  <c r="K62" i="1"/>
  <c r="C62" i="16" s="1"/>
  <c r="I62" i="1"/>
  <c r="G62" i="1"/>
  <c r="E62" i="1"/>
  <c r="AF61" i="1"/>
  <c r="AC61" i="1"/>
  <c r="D61" i="16" s="1"/>
  <c r="AA61" i="1"/>
  <c r="L61" i="16" s="1"/>
  <c r="Y61" i="1"/>
  <c r="H61" i="16" s="1"/>
  <c r="W61" i="1"/>
  <c r="K61" i="16" s="1"/>
  <c r="U61" i="1"/>
  <c r="J61" i="16" s="1"/>
  <c r="S61" i="1"/>
  <c r="I61" i="16" s="1"/>
  <c r="Q61" i="1"/>
  <c r="G61" i="16" s="1"/>
  <c r="O61" i="1"/>
  <c r="F61" i="16" s="1"/>
  <c r="M61" i="1"/>
  <c r="E61" i="16" s="1"/>
  <c r="K61" i="1"/>
  <c r="C61" i="16" s="1"/>
  <c r="I61" i="1"/>
  <c r="G61" i="1"/>
  <c r="E61" i="1"/>
  <c r="AF60" i="1"/>
  <c r="AC60" i="1"/>
  <c r="D60" i="16" s="1"/>
  <c r="AA60" i="1"/>
  <c r="L60" i="16" s="1"/>
  <c r="Y60" i="1"/>
  <c r="H60" i="16" s="1"/>
  <c r="W60" i="1"/>
  <c r="K60" i="16" s="1"/>
  <c r="U60" i="1"/>
  <c r="J60" i="16" s="1"/>
  <c r="S60" i="1"/>
  <c r="I60" i="16" s="1"/>
  <c r="Q60" i="1"/>
  <c r="G60" i="16" s="1"/>
  <c r="O60" i="1"/>
  <c r="F60" i="16" s="1"/>
  <c r="M60" i="1"/>
  <c r="E60" i="16" s="1"/>
  <c r="K60" i="1"/>
  <c r="C60" i="16" s="1"/>
  <c r="I60" i="1"/>
  <c r="G60" i="1"/>
  <c r="E60" i="1"/>
  <c r="AF59" i="1"/>
  <c r="AC59" i="1"/>
  <c r="D59" i="16" s="1"/>
  <c r="AA59" i="1"/>
  <c r="L59" i="16" s="1"/>
  <c r="Y59" i="1"/>
  <c r="H59" i="16" s="1"/>
  <c r="W59" i="1"/>
  <c r="K59" i="16" s="1"/>
  <c r="U59" i="1"/>
  <c r="J59" i="16" s="1"/>
  <c r="S59" i="1"/>
  <c r="I59" i="16" s="1"/>
  <c r="Q59" i="1"/>
  <c r="G59" i="16" s="1"/>
  <c r="O59" i="1"/>
  <c r="F59" i="16" s="1"/>
  <c r="M59" i="1"/>
  <c r="E59" i="16" s="1"/>
  <c r="K59" i="1"/>
  <c r="C59" i="16" s="1"/>
  <c r="I59" i="1"/>
  <c r="G59" i="1"/>
  <c r="E59" i="1"/>
  <c r="AF58" i="1"/>
  <c r="AC58" i="1"/>
  <c r="D58" i="16" s="1"/>
  <c r="AA58" i="1"/>
  <c r="L58" i="16" s="1"/>
  <c r="Y58" i="1"/>
  <c r="H58" i="16" s="1"/>
  <c r="W58" i="1"/>
  <c r="K58" i="16" s="1"/>
  <c r="U58" i="1"/>
  <c r="J58" i="16" s="1"/>
  <c r="S58" i="1"/>
  <c r="I58" i="16" s="1"/>
  <c r="Q58" i="1"/>
  <c r="G58" i="16" s="1"/>
  <c r="O58" i="1"/>
  <c r="F58" i="16" s="1"/>
  <c r="M58" i="1"/>
  <c r="E58" i="16" s="1"/>
  <c r="K58" i="1"/>
  <c r="C58" i="16" s="1"/>
  <c r="I58" i="1"/>
  <c r="G58" i="1"/>
  <c r="E58" i="1"/>
  <c r="AF57" i="1"/>
  <c r="AC57" i="1"/>
  <c r="D57" i="16" s="1"/>
  <c r="AA57" i="1"/>
  <c r="L57" i="16" s="1"/>
  <c r="Y57" i="1"/>
  <c r="H57" i="16" s="1"/>
  <c r="W57" i="1"/>
  <c r="K57" i="16" s="1"/>
  <c r="U57" i="1"/>
  <c r="J57" i="16" s="1"/>
  <c r="S57" i="1"/>
  <c r="I57" i="16" s="1"/>
  <c r="Q57" i="1"/>
  <c r="G57" i="16" s="1"/>
  <c r="O57" i="1"/>
  <c r="F57" i="16" s="1"/>
  <c r="M57" i="1"/>
  <c r="E57" i="16" s="1"/>
  <c r="K57" i="1"/>
  <c r="C57" i="16" s="1"/>
  <c r="I57" i="1"/>
  <c r="G57" i="1"/>
  <c r="E57" i="1"/>
  <c r="AF56" i="1"/>
  <c r="AC56" i="1"/>
  <c r="D56" i="16" s="1"/>
  <c r="AA56" i="1"/>
  <c r="L56" i="16" s="1"/>
  <c r="Y56" i="1"/>
  <c r="H56" i="16" s="1"/>
  <c r="W56" i="1"/>
  <c r="K56" i="16" s="1"/>
  <c r="U56" i="1"/>
  <c r="J56" i="16" s="1"/>
  <c r="S56" i="1"/>
  <c r="I56" i="16" s="1"/>
  <c r="Q56" i="1"/>
  <c r="G56" i="16" s="1"/>
  <c r="O56" i="1"/>
  <c r="F56" i="16" s="1"/>
  <c r="M56" i="1"/>
  <c r="E56" i="16" s="1"/>
  <c r="K56" i="1"/>
  <c r="C56" i="16" s="1"/>
  <c r="I56" i="1"/>
  <c r="G56" i="1"/>
  <c r="E56" i="1"/>
  <c r="AF55" i="1"/>
  <c r="AC55" i="1"/>
  <c r="D55" i="16" s="1"/>
  <c r="AA55" i="1"/>
  <c r="L55" i="16" s="1"/>
  <c r="Y55" i="1"/>
  <c r="H55" i="16" s="1"/>
  <c r="W55" i="1"/>
  <c r="K55" i="16" s="1"/>
  <c r="U55" i="1"/>
  <c r="J55" i="16" s="1"/>
  <c r="S55" i="1"/>
  <c r="I55" i="16" s="1"/>
  <c r="Q55" i="1"/>
  <c r="G55" i="16" s="1"/>
  <c r="O55" i="1"/>
  <c r="F55" i="16" s="1"/>
  <c r="M55" i="1"/>
  <c r="E55" i="16" s="1"/>
  <c r="K55" i="1"/>
  <c r="C55" i="16" s="1"/>
  <c r="I55" i="1"/>
  <c r="G55" i="1"/>
  <c r="E55" i="1"/>
  <c r="AF54" i="1"/>
  <c r="AC54" i="1"/>
  <c r="D54" i="16" s="1"/>
  <c r="AA54" i="1"/>
  <c r="L54" i="16" s="1"/>
  <c r="Y54" i="1"/>
  <c r="H54" i="16" s="1"/>
  <c r="W54" i="1"/>
  <c r="K54" i="16" s="1"/>
  <c r="U54" i="1"/>
  <c r="J54" i="16" s="1"/>
  <c r="S54" i="1"/>
  <c r="I54" i="16" s="1"/>
  <c r="Q54" i="1"/>
  <c r="G54" i="16" s="1"/>
  <c r="O54" i="1"/>
  <c r="F54" i="16" s="1"/>
  <c r="M54" i="1"/>
  <c r="E54" i="16" s="1"/>
  <c r="K54" i="1"/>
  <c r="C54" i="16" s="1"/>
  <c r="I54" i="1"/>
  <c r="G54" i="1"/>
  <c r="E54" i="1"/>
  <c r="AF53" i="1"/>
  <c r="AC53" i="1"/>
  <c r="D53" i="16" s="1"/>
  <c r="AA53" i="1"/>
  <c r="L53" i="16" s="1"/>
  <c r="Y53" i="1"/>
  <c r="H53" i="16" s="1"/>
  <c r="W53" i="1"/>
  <c r="K53" i="16" s="1"/>
  <c r="U53" i="1"/>
  <c r="J53" i="16" s="1"/>
  <c r="S53" i="1"/>
  <c r="I53" i="16" s="1"/>
  <c r="Q53" i="1"/>
  <c r="G53" i="16" s="1"/>
  <c r="O53" i="1"/>
  <c r="F53" i="16" s="1"/>
  <c r="M53" i="1"/>
  <c r="E53" i="16" s="1"/>
  <c r="K53" i="1"/>
  <c r="C53" i="16" s="1"/>
  <c r="I53" i="1"/>
  <c r="G53" i="1"/>
  <c r="E53" i="1"/>
  <c r="AF52" i="1"/>
  <c r="AC52" i="1"/>
  <c r="D52" i="16" s="1"/>
  <c r="AA52" i="1"/>
  <c r="L52" i="16" s="1"/>
  <c r="Y52" i="1"/>
  <c r="H52" i="16" s="1"/>
  <c r="W52" i="1"/>
  <c r="K52" i="16" s="1"/>
  <c r="U52" i="1"/>
  <c r="J52" i="16" s="1"/>
  <c r="I52" i="16"/>
  <c r="Q52" i="1"/>
  <c r="G52" i="16" s="1"/>
  <c r="O52" i="1"/>
  <c r="F52" i="16" s="1"/>
  <c r="M52" i="1"/>
  <c r="E52" i="16" s="1"/>
  <c r="K52" i="1"/>
  <c r="C52" i="16" s="1"/>
  <c r="I52" i="1"/>
  <c r="G52" i="1"/>
  <c r="E52" i="1"/>
  <c r="AF51" i="1"/>
  <c r="AC51" i="1"/>
  <c r="D51" i="16" s="1"/>
  <c r="AA51" i="1"/>
  <c r="L51" i="16" s="1"/>
  <c r="Y51" i="1"/>
  <c r="H51" i="16" s="1"/>
  <c r="W51" i="1"/>
  <c r="K51" i="16" s="1"/>
  <c r="U51" i="1"/>
  <c r="J51" i="16" s="1"/>
  <c r="S51" i="1"/>
  <c r="I51" i="16" s="1"/>
  <c r="Q51" i="1"/>
  <c r="G51" i="16" s="1"/>
  <c r="O51" i="1"/>
  <c r="F51" i="16" s="1"/>
  <c r="M51" i="1"/>
  <c r="E51" i="16" s="1"/>
  <c r="K51" i="1"/>
  <c r="C51" i="16" s="1"/>
  <c r="I51" i="1"/>
  <c r="G51" i="1"/>
  <c r="E51" i="1"/>
  <c r="AF50" i="1"/>
  <c r="AC50" i="1"/>
  <c r="D50" i="16" s="1"/>
  <c r="AA50" i="1"/>
  <c r="L50" i="16" s="1"/>
  <c r="Y50" i="1"/>
  <c r="H50" i="16" s="1"/>
  <c r="W50" i="1"/>
  <c r="K50" i="16" s="1"/>
  <c r="U50" i="1"/>
  <c r="J50" i="16" s="1"/>
  <c r="S50" i="1"/>
  <c r="I50" i="16" s="1"/>
  <c r="Q50" i="1"/>
  <c r="G50" i="16" s="1"/>
  <c r="O50" i="1"/>
  <c r="F50" i="16" s="1"/>
  <c r="M50" i="1"/>
  <c r="E50" i="16" s="1"/>
  <c r="K50" i="1"/>
  <c r="C50" i="16" s="1"/>
  <c r="I50" i="1"/>
  <c r="G50" i="1"/>
  <c r="E50" i="1"/>
  <c r="AF49" i="1"/>
  <c r="AC49" i="1"/>
  <c r="D49" i="16" s="1"/>
  <c r="AA49" i="1"/>
  <c r="L49" i="16" s="1"/>
  <c r="Y49" i="1"/>
  <c r="H49" i="16" s="1"/>
  <c r="W49" i="1"/>
  <c r="K49" i="16" s="1"/>
  <c r="U49" i="1"/>
  <c r="J49" i="16" s="1"/>
  <c r="S49" i="1"/>
  <c r="I49" i="16" s="1"/>
  <c r="Q49" i="1"/>
  <c r="G49" i="16" s="1"/>
  <c r="O49" i="1"/>
  <c r="F49" i="16" s="1"/>
  <c r="M49" i="1"/>
  <c r="E49" i="16" s="1"/>
  <c r="K49" i="1"/>
  <c r="C49" i="16" s="1"/>
  <c r="I49" i="1"/>
  <c r="G49" i="1"/>
  <c r="E49" i="1"/>
  <c r="AF48" i="1"/>
  <c r="AC48" i="1"/>
  <c r="D48" i="16" s="1"/>
  <c r="AA48" i="1"/>
  <c r="L48" i="16" s="1"/>
  <c r="Y48" i="1"/>
  <c r="H48" i="16" s="1"/>
  <c r="W48" i="1"/>
  <c r="K48" i="16" s="1"/>
  <c r="U48" i="1"/>
  <c r="J48" i="16" s="1"/>
  <c r="S48" i="1"/>
  <c r="I48" i="16" s="1"/>
  <c r="Q48" i="1"/>
  <c r="G48" i="16" s="1"/>
  <c r="O48" i="1"/>
  <c r="F48" i="16" s="1"/>
  <c r="M48" i="1"/>
  <c r="E48" i="16" s="1"/>
  <c r="K48" i="1"/>
  <c r="C48" i="16" s="1"/>
  <c r="I48" i="1"/>
  <c r="G48" i="1"/>
  <c r="E48" i="1"/>
  <c r="AF47" i="1"/>
  <c r="AC47" i="1"/>
  <c r="D47" i="16" s="1"/>
  <c r="AA47" i="1"/>
  <c r="L47" i="16" s="1"/>
  <c r="Y47" i="1"/>
  <c r="H47" i="16" s="1"/>
  <c r="W47" i="1"/>
  <c r="K47" i="16" s="1"/>
  <c r="U47" i="1"/>
  <c r="J47" i="16" s="1"/>
  <c r="S47" i="1"/>
  <c r="I47" i="16" s="1"/>
  <c r="Q47" i="1"/>
  <c r="G47" i="16" s="1"/>
  <c r="O47" i="1"/>
  <c r="F47" i="16" s="1"/>
  <c r="M47" i="1"/>
  <c r="E47" i="16" s="1"/>
  <c r="K47" i="1"/>
  <c r="C47" i="16" s="1"/>
  <c r="I47" i="1"/>
  <c r="G47" i="1"/>
  <c r="E47" i="1"/>
  <c r="AF46" i="1"/>
  <c r="AC46" i="1"/>
  <c r="D46" i="16" s="1"/>
  <c r="AA46" i="1"/>
  <c r="L46" i="16" s="1"/>
  <c r="Y46" i="1"/>
  <c r="H46" i="16" s="1"/>
  <c r="W46" i="1"/>
  <c r="K46" i="16" s="1"/>
  <c r="U46" i="1"/>
  <c r="J46" i="16" s="1"/>
  <c r="S46" i="1"/>
  <c r="I46" i="16" s="1"/>
  <c r="Q46" i="1"/>
  <c r="G46" i="16" s="1"/>
  <c r="O46" i="1"/>
  <c r="F46" i="16" s="1"/>
  <c r="M46" i="1"/>
  <c r="E46" i="16" s="1"/>
  <c r="K46" i="1"/>
  <c r="C46" i="16" s="1"/>
  <c r="I46" i="1"/>
  <c r="G46" i="1"/>
  <c r="E46" i="1"/>
  <c r="AF45" i="1"/>
  <c r="AC45" i="1"/>
  <c r="D45" i="16" s="1"/>
  <c r="AA45" i="1"/>
  <c r="L45" i="16" s="1"/>
  <c r="Y45" i="1"/>
  <c r="H45" i="16" s="1"/>
  <c r="W45" i="1"/>
  <c r="K45" i="16" s="1"/>
  <c r="U45" i="1"/>
  <c r="J45" i="16" s="1"/>
  <c r="S45" i="1"/>
  <c r="I45" i="16" s="1"/>
  <c r="Q45" i="1"/>
  <c r="G45" i="16" s="1"/>
  <c r="O45" i="1"/>
  <c r="F45" i="16" s="1"/>
  <c r="M45" i="1"/>
  <c r="E45" i="16" s="1"/>
  <c r="K45" i="1"/>
  <c r="C45" i="16" s="1"/>
  <c r="I45" i="1"/>
  <c r="G45" i="1"/>
  <c r="E45" i="1"/>
  <c r="AF44" i="1"/>
  <c r="AC44" i="1"/>
  <c r="D44" i="16" s="1"/>
  <c r="AA44" i="1"/>
  <c r="L44" i="16" s="1"/>
  <c r="Y44" i="1"/>
  <c r="H44" i="16" s="1"/>
  <c r="W44" i="1"/>
  <c r="K44" i="16" s="1"/>
  <c r="U44" i="1"/>
  <c r="J44" i="16" s="1"/>
  <c r="S44" i="1"/>
  <c r="I44" i="16" s="1"/>
  <c r="Q44" i="1"/>
  <c r="G44" i="16" s="1"/>
  <c r="O44" i="1"/>
  <c r="F44" i="16" s="1"/>
  <c r="M44" i="1"/>
  <c r="E44" i="16" s="1"/>
  <c r="K44" i="1"/>
  <c r="C44" i="16" s="1"/>
  <c r="I44" i="1"/>
  <c r="G44" i="1"/>
  <c r="E44" i="1"/>
  <c r="AF43" i="1"/>
  <c r="AC43" i="1"/>
  <c r="D43" i="16" s="1"/>
  <c r="AA43" i="1"/>
  <c r="L43" i="16" s="1"/>
  <c r="Y43" i="1"/>
  <c r="H43" i="16" s="1"/>
  <c r="W43" i="1"/>
  <c r="K43" i="16" s="1"/>
  <c r="U43" i="1"/>
  <c r="J43" i="16" s="1"/>
  <c r="S43" i="1"/>
  <c r="I43" i="16" s="1"/>
  <c r="Q43" i="1"/>
  <c r="G43" i="16" s="1"/>
  <c r="O43" i="1"/>
  <c r="F43" i="16" s="1"/>
  <c r="M43" i="1"/>
  <c r="E43" i="16" s="1"/>
  <c r="K43" i="1"/>
  <c r="C43" i="16" s="1"/>
  <c r="I43" i="1"/>
  <c r="G43" i="1"/>
  <c r="E43" i="1"/>
  <c r="AF42" i="1"/>
  <c r="AC42" i="1"/>
  <c r="D42" i="16" s="1"/>
  <c r="AA42" i="1"/>
  <c r="L42" i="16" s="1"/>
  <c r="Y42" i="1"/>
  <c r="H42" i="16" s="1"/>
  <c r="W42" i="1"/>
  <c r="K42" i="16" s="1"/>
  <c r="U42" i="1"/>
  <c r="J42" i="16" s="1"/>
  <c r="S42" i="1"/>
  <c r="I42" i="16" s="1"/>
  <c r="Q42" i="1"/>
  <c r="G42" i="16" s="1"/>
  <c r="O42" i="1"/>
  <c r="F42" i="16" s="1"/>
  <c r="M42" i="1"/>
  <c r="E42" i="16" s="1"/>
  <c r="K42" i="1"/>
  <c r="C42" i="16" s="1"/>
  <c r="I42" i="1"/>
  <c r="G42" i="1"/>
  <c r="E42" i="1"/>
  <c r="AF41" i="1"/>
  <c r="AC41" i="1"/>
  <c r="D41" i="16" s="1"/>
  <c r="AA41" i="1"/>
  <c r="L41" i="16" s="1"/>
  <c r="Y41" i="1"/>
  <c r="H41" i="16" s="1"/>
  <c r="W41" i="1"/>
  <c r="K41" i="16" s="1"/>
  <c r="U41" i="1"/>
  <c r="J41" i="16" s="1"/>
  <c r="S41" i="1"/>
  <c r="I41" i="16" s="1"/>
  <c r="Q41" i="1"/>
  <c r="G41" i="16" s="1"/>
  <c r="O41" i="1"/>
  <c r="F41" i="16" s="1"/>
  <c r="M41" i="1"/>
  <c r="E41" i="16" s="1"/>
  <c r="K41" i="1"/>
  <c r="C41" i="16" s="1"/>
  <c r="I41" i="1"/>
  <c r="G41" i="1"/>
  <c r="E41" i="1"/>
  <c r="AF40" i="1"/>
  <c r="AC40" i="1"/>
  <c r="D40" i="16" s="1"/>
  <c r="AA40" i="1"/>
  <c r="L40" i="16" s="1"/>
  <c r="Y40" i="1"/>
  <c r="H40" i="16" s="1"/>
  <c r="W40" i="1"/>
  <c r="K40" i="16" s="1"/>
  <c r="U40" i="1"/>
  <c r="J40" i="16" s="1"/>
  <c r="S40" i="1"/>
  <c r="I40" i="16" s="1"/>
  <c r="Q40" i="1"/>
  <c r="G40" i="16" s="1"/>
  <c r="O40" i="1"/>
  <c r="F40" i="16" s="1"/>
  <c r="M40" i="1"/>
  <c r="E40" i="16" s="1"/>
  <c r="K40" i="1"/>
  <c r="C40" i="16" s="1"/>
  <c r="I40" i="1"/>
  <c r="G40" i="1"/>
  <c r="E40" i="1"/>
  <c r="AF39" i="1"/>
  <c r="AC39" i="1"/>
  <c r="D39" i="16" s="1"/>
  <c r="AA39" i="1"/>
  <c r="L39" i="16" s="1"/>
  <c r="Y39" i="1"/>
  <c r="H39" i="16" s="1"/>
  <c r="W39" i="1"/>
  <c r="K39" i="16" s="1"/>
  <c r="U39" i="1"/>
  <c r="J39" i="16" s="1"/>
  <c r="S39" i="1"/>
  <c r="I39" i="16" s="1"/>
  <c r="Q39" i="1"/>
  <c r="G39" i="16" s="1"/>
  <c r="O39" i="1"/>
  <c r="F39" i="16" s="1"/>
  <c r="M39" i="1"/>
  <c r="E39" i="16" s="1"/>
  <c r="K39" i="1"/>
  <c r="C39" i="16" s="1"/>
  <c r="I39" i="1"/>
  <c r="G39" i="1"/>
  <c r="E39" i="1"/>
  <c r="AF38" i="1"/>
  <c r="AC38" i="1"/>
  <c r="D38" i="16" s="1"/>
  <c r="AA38" i="1"/>
  <c r="L38" i="16" s="1"/>
  <c r="Y38" i="1"/>
  <c r="H38" i="16" s="1"/>
  <c r="W38" i="1"/>
  <c r="K38" i="16" s="1"/>
  <c r="U38" i="1"/>
  <c r="J38" i="16" s="1"/>
  <c r="S38" i="1"/>
  <c r="I38" i="16" s="1"/>
  <c r="Q38" i="1"/>
  <c r="G38" i="16" s="1"/>
  <c r="O38" i="1"/>
  <c r="F38" i="16" s="1"/>
  <c r="M38" i="1"/>
  <c r="E38" i="16" s="1"/>
  <c r="K38" i="1"/>
  <c r="C38" i="16" s="1"/>
  <c r="I38" i="1"/>
  <c r="G38" i="1"/>
  <c r="E38" i="1"/>
  <c r="AF37" i="1"/>
  <c r="AC37" i="1"/>
  <c r="D37" i="16" s="1"/>
  <c r="AA37" i="1"/>
  <c r="L37" i="16" s="1"/>
  <c r="Y37" i="1"/>
  <c r="H37" i="16" s="1"/>
  <c r="W37" i="1"/>
  <c r="K37" i="16" s="1"/>
  <c r="U37" i="1"/>
  <c r="J37" i="16" s="1"/>
  <c r="S37" i="1"/>
  <c r="I37" i="16" s="1"/>
  <c r="Q37" i="1"/>
  <c r="G37" i="16" s="1"/>
  <c r="O37" i="1"/>
  <c r="F37" i="16" s="1"/>
  <c r="M37" i="1"/>
  <c r="E37" i="16" s="1"/>
  <c r="K37" i="1"/>
  <c r="C37" i="16" s="1"/>
  <c r="I37" i="1"/>
  <c r="G37" i="1"/>
  <c r="E37" i="1"/>
  <c r="AF36" i="1"/>
  <c r="AC36" i="1"/>
  <c r="D36" i="16" s="1"/>
  <c r="AA36" i="1"/>
  <c r="L36" i="16" s="1"/>
  <c r="Y36" i="1"/>
  <c r="H36" i="16" s="1"/>
  <c r="W36" i="1"/>
  <c r="K36" i="16" s="1"/>
  <c r="U36" i="1"/>
  <c r="J36" i="16" s="1"/>
  <c r="S36" i="1"/>
  <c r="I36" i="16" s="1"/>
  <c r="Q36" i="1"/>
  <c r="G36" i="16" s="1"/>
  <c r="O36" i="1"/>
  <c r="F36" i="16" s="1"/>
  <c r="M36" i="1"/>
  <c r="E36" i="16" s="1"/>
  <c r="K36" i="1"/>
  <c r="C36" i="16" s="1"/>
  <c r="I36" i="1"/>
  <c r="G36" i="1"/>
  <c r="E36" i="1"/>
  <c r="AF35" i="1"/>
  <c r="AC35" i="1"/>
  <c r="D35" i="16" s="1"/>
  <c r="AA35" i="1"/>
  <c r="L35" i="16" s="1"/>
  <c r="Y35" i="1"/>
  <c r="H35" i="16" s="1"/>
  <c r="W35" i="1"/>
  <c r="K35" i="16" s="1"/>
  <c r="U35" i="1"/>
  <c r="J35" i="16" s="1"/>
  <c r="S35" i="1"/>
  <c r="I35" i="16" s="1"/>
  <c r="Q35" i="1"/>
  <c r="G35" i="16" s="1"/>
  <c r="O35" i="1"/>
  <c r="F35" i="16" s="1"/>
  <c r="M35" i="1"/>
  <c r="E35" i="16" s="1"/>
  <c r="K35" i="1"/>
  <c r="C35" i="16" s="1"/>
  <c r="I35" i="1"/>
  <c r="G35" i="1"/>
  <c r="E35" i="1"/>
  <c r="AF34" i="1"/>
  <c r="AC34" i="1"/>
  <c r="D34" i="16" s="1"/>
  <c r="AA34" i="1"/>
  <c r="L34" i="16" s="1"/>
  <c r="Y34" i="1"/>
  <c r="H34" i="16" s="1"/>
  <c r="W34" i="1"/>
  <c r="K34" i="16" s="1"/>
  <c r="U34" i="1"/>
  <c r="J34" i="16" s="1"/>
  <c r="S34" i="1"/>
  <c r="I34" i="16" s="1"/>
  <c r="Q34" i="1"/>
  <c r="G34" i="16" s="1"/>
  <c r="O34" i="1"/>
  <c r="F34" i="16" s="1"/>
  <c r="M34" i="1"/>
  <c r="E34" i="16" s="1"/>
  <c r="K34" i="1"/>
  <c r="C34" i="16" s="1"/>
  <c r="I34" i="1"/>
  <c r="G34" i="1"/>
  <c r="E34" i="1"/>
  <c r="AF33" i="1"/>
  <c r="AC33" i="1"/>
  <c r="D33" i="16" s="1"/>
  <c r="AA33" i="1"/>
  <c r="L33" i="16" s="1"/>
  <c r="Y33" i="1"/>
  <c r="H33" i="16" s="1"/>
  <c r="W33" i="1"/>
  <c r="K33" i="16" s="1"/>
  <c r="U33" i="1"/>
  <c r="J33" i="16" s="1"/>
  <c r="S33" i="1"/>
  <c r="I33" i="16" s="1"/>
  <c r="Q33" i="1"/>
  <c r="G33" i="16" s="1"/>
  <c r="O33" i="1"/>
  <c r="F33" i="16" s="1"/>
  <c r="M33" i="1"/>
  <c r="E33" i="16" s="1"/>
  <c r="K33" i="1"/>
  <c r="C33" i="16" s="1"/>
  <c r="I33" i="1"/>
  <c r="G33" i="1"/>
  <c r="E33" i="1"/>
  <c r="AF32" i="1"/>
  <c r="AC32" i="1"/>
  <c r="D32" i="16" s="1"/>
  <c r="AA32" i="1"/>
  <c r="L32" i="16" s="1"/>
  <c r="Y32" i="1"/>
  <c r="H32" i="16" s="1"/>
  <c r="W32" i="1"/>
  <c r="K32" i="16" s="1"/>
  <c r="U32" i="1"/>
  <c r="J32" i="16" s="1"/>
  <c r="S32" i="1"/>
  <c r="I32" i="16" s="1"/>
  <c r="Q32" i="1"/>
  <c r="G32" i="16" s="1"/>
  <c r="O32" i="1"/>
  <c r="F32" i="16" s="1"/>
  <c r="M32" i="1"/>
  <c r="E32" i="16" s="1"/>
  <c r="K32" i="1"/>
  <c r="C32" i="16" s="1"/>
  <c r="I32" i="1"/>
  <c r="G32" i="1"/>
  <c r="E32" i="1"/>
  <c r="AF31" i="1"/>
  <c r="AC31" i="1"/>
  <c r="D31" i="16" s="1"/>
  <c r="AA31" i="1"/>
  <c r="L31" i="16" s="1"/>
  <c r="Y31" i="1"/>
  <c r="H31" i="16" s="1"/>
  <c r="W31" i="1"/>
  <c r="K31" i="16" s="1"/>
  <c r="U31" i="1"/>
  <c r="J31" i="16" s="1"/>
  <c r="S31" i="1"/>
  <c r="I31" i="16" s="1"/>
  <c r="Q31" i="1"/>
  <c r="G31" i="16" s="1"/>
  <c r="O31" i="1"/>
  <c r="F31" i="16" s="1"/>
  <c r="M31" i="1"/>
  <c r="E31" i="16" s="1"/>
  <c r="K31" i="1"/>
  <c r="C31" i="16" s="1"/>
  <c r="I31" i="1"/>
  <c r="G31" i="1"/>
  <c r="E31" i="1"/>
  <c r="AF30" i="1"/>
  <c r="AC30" i="1"/>
  <c r="D30" i="16" s="1"/>
  <c r="AA30" i="1"/>
  <c r="L30" i="16" s="1"/>
  <c r="Y30" i="1"/>
  <c r="H30" i="16" s="1"/>
  <c r="W30" i="1"/>
  <c r="K30" i="16" s="1"/>
  <c r="U30" i="1"/>
  <c r="J30" i="16" s="1"/>
  <c r="S30" i="1"/>
  <c r="I30" i="16" s="1"/>
  <c r="Q30" i="1"/>
  <c r="G30" i="16" s="1"/>
  <c r="O30" i="1"/>
  <c r="F30" i="16" s="1"/>
  <c r="M30" i="1"/>
  <c r="E30" i="16" s="1"/>
  <c r="K30" i="1"/>
  <c r="C30" i="16" s="1"/>
  <c r="I30" i="1"/>
  <c r="G30" i="1"/>
  <c r="E30" i="1"/>
  <c r="AF29" i="1"/>
  <c r="AC29" i="1"/>
  <c r="D29" i="16" s="1"/>
  <c r="AA29" i="1"/>
  <c r="L29" i="16" s="1"/>
  <c r="Y29" i="1"/>
  <c r="H29" i="16" s="1"/>
  <c r="W29" i="1"/>
  <c r="K29" i="16" s="1"/>
  <c r="U29" i="1"/>
  <c r="J29" i="16" s="1"/>
  <c r="S29" i="1"/>
  <c r="I29" i="16" s="1"/>
  <c r="Q29" i="1"/>
  <c r="G29" i="16" s="1"/>
  <c r="O29" i="1"/>
  <c r="F29" i="16" s="1"/>
  <c r="M29" i="1"/>
  <c r="E29" i="16" s="1"/>
  <c r="K29" i="1"/>
  <c r="C29" i="16" s="1"/>
  <c r="I29" i="1"/>
  <c r="G29" i="1"/>
  <c r="E29" i="1"/>
  <c r="AF28" i="1"/>
  <c r="AC28" i="1"/>
  <c r="D28" i="16" s="1"/>
  <c r="AA28" i="1"/>
  <c r="L28" i="16" s="1"/>
  <c r="Y28" i="1"/>
  <c r="H28" i="16" s="1"/>
  <c r="W28" i="1"/>
  <c r="K28" i="16" s="1"/>
  <c r="U28" i="1"/>
  <c r="J28" i="16" s="1"/>
  <c r="S28" i="1"/>
  <c r="I28" i="16" s="1"/>
  <c r="Q28" i="1"/>
  <c r="G28" i="16" s="1"/>
  <c r="O28" i="1"/>
  <c r="F28" i="16" s="1"/>
  <c r="M28" i="1"/>
  <c r="E28" i="16" s="1"/>
  <c r="K28" i="1"/>
  <c r="C28" i="16" s="1"/>
  <c r="I28" i="1"/>
  <c r="G28" i="1"/>
  <c r="E28" i="1"/>
  <c r="AF27" i="1"/>
  <c r="AC27" i="1"/>
  <c r="D27" i="16" s="1"/>
  <c r="AA27" i="1"/>
  <c r="L27" i="16" s="1"/>
  <c r="Y27" i="1"/>
  <c r="H27" i="16" s="1"/>
  <c r="W27" i="1"/>
  <c r="K27" i="16" s="1"/>
  <c r="U27" i="1"/>
  <c r="J27" i="16" s="1"/>
  <c r="S27" i="1"/>
  <c r="I27" i="16" s="1"/>
  <c r="Q27" i="1"/>
  <c r="G27" i="16" s="1"/>
  <c r="O27" i="1"/>
  <c r="F27" i="16" s="1"/>
  <c r="M27" i="1"/>
  <c r="E27" i="16" s="1"/>
  <c r="K27" i="1"/>
  <c r="C27" i="16" s="1"/>
  <c r="I27" i="1"/>
  <c r="G27" i="1"/>
  <c r="E27" i="1"/>
  <c r="AF26" i="1"/>
  <c r="AC26" i="1"/>
  <c r="D26" i="16" s="1"/>
  <c r="AA26" i="1"/>
  <c r="L26" i="16" s="1"/>
  <c r="Y26" i="1"/>
  <c r="H26" i="16" s="1"/>
  <c r="W26" i="1"/>
  <c r="K26" i="16" s="1"/>
  <c r="U26" i="1"/>
  <c r="J26" i="16" s="1"/>
  <c r="S26" i="1"/>
  <c r="I26" i="16" s="1"/>
  <c r="Q26" i="1"/>
  <c r="G26" i="16" s="1"/>
  <c r="O26" i="1"/>
  <c r="F26" i="16" s="1"/>
  <c r="M26" i="1"/>
  <c r="E26" i="16" s="1"/>
  <c r="K26" i="1"/>
  <c r="C26" i="16" s="1"/>
  <c r="I26" i="1"/>
  <c r="G26" i="1"/>
  <c r="E26" i="1"/>
  <c r="AF25" i="1"/>
  <c r="AC25" i="1"/>
  <c r="D25" i="16" s="1"/>
  <c r="AA25" i="1"/>
  <c r="L25" i="16" s="1"/>
  <c r="Y25" i="1"/>
  <c r="H25" i="16" s="1"/>
  <c r="W25" i="1"/>
  <c r="K25" i="16" s="1"/>
  <c r="U25" i="1"/>
  <c r="J25" i="16" s="1"/>
  <c r="S25" i="1"/>
  <c r="I25" i="16" s="1"/>
  <c r="Q25" i="1"/>
  <c r="G25" i="16" s="1"/>
  <c r="O25" i="1"/>
  <c r="F25" i="16" s="1"/>
  <c r="M25" i="1"/>
  <c r="E25" i="16" s="1"/>
  <c r="K25" i="1"/>
  <c r="C25" i="16" s="1"/>
  <c r="I25" i="1"/>
  <c r="G25" i="1"/>
  <c r="E25" i="1"/>
  <c r="AF24" i="1"/>
  <c r="AC24" i="1"/>
  <c r="D24" i="16" s="1"/>
  <c r="AA24" i="1"/>
  <c r="L24" i="16" s="1"/>
  <c r="Y24" i="1"/>
  <c r="H24" i="16" s="1"/>
  <c r="W24" i="1"/>
  <c r="K24" i="16" s="1"/>
  <c r="U24" i="1"/>
  <c r="J24" i="16" s="1"/>
  <c r="S24" i="1"/>
  <c r="I24" i="16" s="1"/>
  <c r="Q24" i="1"/>
  <c r="G24" i="16" s="1"/>
  <c r="O24" i="1"/>
  <c r="F24" i="16" s="1"/>
  <c r="M24" i="1"/>
  <c r="E24" i="16" s="1"/>
  <c r="K24" i="1"/>
  <c r="C24" i="16" s="1"/>
  <c r="I24" i="1"/>
  <c r="G24" i="1"/>
  <c r="E24" i="1"/>
  <c r="AF23" i="1"/>
  <c r="AC23" i="1"/>
  <c r="D23" i="16" s="1"/>
  <c r="AA23" i="1"/>
  <c r="L23" i="16" s="1"/>
  <c r="Y23" i="1"/>
  <c r="H23" i="16" s="1"/>
  <c r="W23" i="1"/>
  <c r="K23" i="16" s="1"/>
  <c r="U23" i="1"/>
  <c r="J23" i="16" s="1"/>
  <c r="S23" i="1"/>
  <c r="I23" i="16" s="1"/>
  <c r="Q23" i="1"/>
  <c r="G23" i="16" s="1"/>
  <c r="O23" i="1"/>
  <c r="F23" i="16" s="1"/>
  <c r="M23" i="1"/>
  <c r="E23" i="16" s="1"/>
  <c r="K23" i="1"/>
  <c r="C23" i="16" s="1"/>
  <c r="I23" i="1"/>
  <c r="G23" i="1"/>
  <c r="E23" i="1"/>
  <c r="AF22" i="1"/>
  <c r="AC22" i="1"/>
  <c r="D22" i="16" s="1"/>
  <c r="AA22" i="1"/>
  <c r="L22" i="16" s="1"/>
  <c r="Y22" i="1"/>
  <c r="H22" i="16" s="1"/>
  <c r="W22" i="1"/>
  <c r="K22" i="16" s="1"/>
  <c r="U22" i="1"/>
  <c r="J22" i="16" s="1"/>
  <c r="S22" i="1"/>
  <c r="I22" i="16" s="1"/>
  <c r="Q22" i="1"/>
  <c r="G22" i="16" s="1"/>
  <c r="O22" i="1"/>
  <c r="F22" i="16" s="1"/>
  <c r="M22" i="1"/>
  <c r="E22" i="16" s="1"/>
  <c r="K22" i="1"/>
  <c r="C22" i="16" s="1"/>
  <c r="I22" i="1"/>
  <c r="G22" i="1"/>
  <c r="E22" i="1"/>
  <c r="AF21" i="1"/>
  <c r="AC21" i="1"/>
  <c r="D21" i="16" s="1"/>
  <c r="AA21" i="1"/>
  <c r="L21" i="16" s="1"/>
  <c r="Y21" i="1"/>
  <c r="H21" i="16" s="1"/>
  <c r="W21" i="1"/>
  <c r="K21" i="16" s="1"/>
  <c r="U21" i="1"/>
  <c r="J21" i="16" s="1"/>
  <c r="S21" i="1"/>
  <c r="I21" i="16" s="1"/>
  <c r="Q21" i="1"/>
  <c r="G21" i="16" s="1"/>
  <c r="O21" i="1"/>
  <c r="F21" i="16" s="1"/>
  <c r="M21" i="1"/>
  <c r="E21" i="16" s="1"/>
  <c r="K21" i="1"/>
  <c r="C21" i="16" s="1"/>
  <c r="I21" i="1"/>
  <c r="G21" i="1"/>
  <c r="E21" i="1"/>
  <c r="AF20" i="1"/>
  <c r="AC20" i="1"/>
  <c r="D20" i="16" s="1"/>
  <c r="AA20" i="1"/>
  <c r="L20" i="16" s="1"/>
  <c r="Y20" i="1"/>
  <c r="H20" i="16" s="1"/>
  <c r="W20" i="1"/>
  <c r="K20" i="16" s="1"/>
  <c r="U20" i="1"/>
  <c r="J20" i="16" s="1"/>
  <c r="S20" i="1"/>
  <c r="I20" i="16" s="1"/>
  <c r="Q20" i="1"/>
  <c r="G20" i="16" s="1"/>
  <c r="O20" i="1"/>
  <c r="F20" i="16" s="1"/>
  <c r="M20" i="1"/>
  <c r="E20" i="16" s="1"/>
  <c r="K20" i="1"/>
  <c r="C20" i="16" s="1"/>
  <c r="I20" i="1"/>
  <c r="G20" i="1"/>
  <c r="E20" i="1"/>
  <c r="AF19" i="1"/>
  <c r="AC19" i="1"/>
  <c r="D19" i="16" s="1"/>
  <c r="AA19" i="1"/>
  <c r="L19" i="16" s="1"/>
  <c r="Y19" i="1"/>
  <c r="H19" i="16" s="1"/>
  <c r="W19" i="1"/>
  <c r="K19" i="16" s="1"/>
  <c r="U19" i="1"/>
  <c r="J19" i="16" s="1"/>
  <c r="S19" i="1"/>
  <c r="I19" i="16" s="1"/>
  <c r="Q19" i="1"/>
  <c r="G19" i="16" s="1"/>
  <c r="O19" i="1"/>
  <c r="F19" i="16" s="1"/>
  <c r="M19" i="1"/>
  <c r="E19" i="16" s="1"/>
  <c r="K19" i="1"/>
  <c r="C19" i="16" s="1"/>
  <c r="I19" i="1"/>
  <c r="G19" i="1"/>
  <c r="E19" i="1"/>
  <c r="AF18" i="1"/>
  <c r="AC18" i="1"/>
  <c r="D18" i="16" s="1"/>
  <c r="AA18" i="1"/>
  <c r="L18" i="16" s="1"/>
  <c r="Y18" i="1"/>
  <c r="H18" i="16" s="1"/>
  <c r="W18" i="1"/>
  <c r="K18" i="16" s="1"/>
  <c r="U18" i="1"/>
  <c r="J18" i="16" s="1"/>
  <c r="S18" i="1"/>
  <c r="I18" i="16" s="1"/>
  <c r="Q18" i="1"/>
  <c r="G18" i="16" s="1"/>
  <c r="O18" i="1"/>
  <c r="F18" i="16" s="1"/>
  <c r="M18" i="1"/>
  <c r="E18" i="16" s="1"/>
  <c r="K18" i="1"/>
  <c r="C18" i="16" s="1"/>
  <c r="I18" i="1"/>
  <c r="G18" i="1"/>
  <c r="E18" i="1"/>
  <c r="AF17" i="1"/>
  <c r="AC17" i="1"/>
  <c r="D17" i="16" s="1"/>
  <c r="AA17" i="1"/>
  <c r="L17" i="16" s="1"/>
  <c r="Y17" i="1"/>
  <c r="H17" i="16" s="1"/>
  <c r="W17" i="1"/>
  <c r="K17" i="16" s="1"/>
  <c r="U17" i="1"/>
  <c r="J17" i="16" s="1"/>
  <c r="S17" i="1"/>
  <c r="I17" i="16" s="1"/>
  <c r="Q17" i="1"/>
  <c r="G17" i="16" s="1"/>
  <c r="O17" i="1"/>
  <c r="F17" i="16" s="1"/>
  <c r="M17" i="1"/>
  <c r="E17" i="16" s="1"/>
  <c r="K17" i="1"/>
  <c r="C17" i="16" s="1"/>
  <c r="I17" i="1"/>
  <c r="G17" i="1"/>
  <c r="E17" i="1"/>
  <c r="AF16" i="1"/>
  <c r="AC16" i="1"/>
  <c r="D16" i="16" s="1"/>
  <c r="AA16" i="1"/>
  <c r="L16" i="16" s="1"/>
  <c r="Y16" i="1"/>
  <c r="H16" i="16" s="1"/>
  <c r="W16" i="1"/>
  <c r="K16" i="16" s="1"/>
  <c r="U16" i="1"/>
  <c r="J16" i="16" s="1"/>
  <c r="S16" i="1"/>
  <c r="I16" i="16" s="1"/>
  <c r="Q16" i="1"/>
  <c r="G16" i="16" s="1"/>
  <c r="O16" i="1"/>
  <c r="F16" i="16" s="1"/>
  <c r="M16" i="1"/>
  <c r="E16" i="16" s="1"/>
  <c r="K16" i="1"/>
  <c r="C16" i="16" s="1"/>
  <c r="I16" i="1"/>
  <c r="G16" i="1"/>
  <c r="E16" i="1"/>
  <c r="AF15" i="1"/>
  <c r="AC15" i="1"/>
  <c r="D15" i="16" s="1"/>
  <c r="AA15" i="1"/>
  <c r="L15" i="16" s="1"/>
  <c r="Y15" i="1"/>
  <c r="H15" i="16" s="1"/>
  <c r="W15" i="1"/>
  <c r="K15" i="16" s="1"/>
  <c r="U15" i="1"/>
  <c r="J15" i="16" s="1"/>
  <c r="S15" i="1"/>
  <c r="I15" i="16" s="1"/>
  <c r="Q15" i="1"/>
  <c r="G15" i="16" s="1"/>
  <c r="O15" i="1"/>
  <c r="F15" i="16" s="1"/>
  <c r="M15" i="1"/>
  <c r="E15" i="16" s="1"/>
  <c r="K15" i="1"/>
  <c r="C15" i="16" s="1"/>
  <c r="I15" i="1"/>
  <c r="G15" i="1"/>
  <c r="E15" i="1"/>
  <c r="AF14" i="1"/>
  <c r="AC14" i="1"/>
  <c r="D14" i="16" s="1"/>
  <c r="AA14" i="1"/>
  <c r="L14" i="16" s="1"/>
  <c r="Y14" i="1"/>
  <c r="H14" i="16" s="1"/>
  <c r="W14" i="1"/>
  <c r="K14" i="16" s="1"/>
  <c r="U14" i="1"/>
  <c r="J14" i="16" s="1"/>
  <c r="S14" i="1"/>
  <c r="I14" i="16" s="1"/>
  <c r="Q14" i="1"/>
  <c r="G14" i="16" s="1"/>
  <c r="O14" i="1"/>
  <c r="F14" i="16" s="1"/>
  <c r="M14" i="1"/>
  <c r="E14" i="16" s="1"/>
  <c r="K14" i="1"/>
  <c r="C14" i="16" s="1"/>
  <c r="I14" i="1"/>
  <c r="G14" i="1"/>
  <c r="E14" i="1"/>
  <c r="AF13" i="1"/>
  <c r="AC13" i="1"/>
  <c r="D13" i="16" s="1"/>
  <c r="AA13" i="1"/>
  <c r="L13" i="16" s="1"/>
  <c r="Y13" i="1"/>
  <c r="H13" i="16" s="1"/>
  <c r="W13" i="1"/>
  <c r="K13" i="16" s="1"/>
  <c r="U13" i="1"/>
  <c r="J13" i="16" s="1"/>
  <c r="S13" i="1"/>
  <c r="I13" i="16" s="1"/>
  <c r="Q13" i="1"/>
  <c r="G13" i="16" s="1"/>
  <c r="O13" i="1"/>
  <c r="F13" i="16" s="1"/>
  <c r="M13" i="1"/>
  <c r="E13" i="16" s="1"/>
  <c r="K13" i="1"/>
  <c r="C13" i="16" s="1"/>
  <c r="I13" i="1"/>
  <c r="G13" i="1"/>
  <c r="E13" i="1"/>
  <c r="AF12" i="1"/>
  <c r="AC12" i="1"/>
  <c r="D12" i="16" s="1"/>
  <c r="AA12" i="1"/>
  <c r="L12" i="16" s="1"/>
  <c r="Y12" i="1"/>
  <c r="H12" i="16" s="1"/>
  <c r="W12" i="1"/>
  <c r="K12" i="16" s="1"/>
  <c r="U12" i="1"/>
  <c r="J12" i="16" s="1"/>
  <c r="S12" i="1"/>
  <c r="I12" i="16" s="1"/>
  <c r="Q12" i="1"/>
  <c r="G12" i="16" s="1"/>
  <c r="O12" i="1"/>
  <c r="F12" i="16" s="1"/>
  <c r="M12" i="1"/>
  <c r="E12" i="16" s="1"/>
  <c r="K12" i="1"/>
  <c r="C12" i="16" s="1"/>
  <c r="I12" i="1"/>
  <c r="G12" i="1"/>
  <c r="E12" i="1"/>
  <c r="AF11" i="1"/>
  <c r="AC11" i="1"/>
  <c r="D11" i="16" s="1"/>
  <c r="AA11" i="1"/>
  <c r="L11" i="16" s="1"/>
  <c r="Y11" i="1"/>
  <c r="H11" i="16" s="1"/>
  <c r="W11" i="1"/>
  <c r="K11" i="16" s="1"/>
  <c r="U11" i="1"/>
  <c r="J11" i="16" s="1"/>
  <c r="S11" i="1"/>
  <c r="I11" i="16" s="1"/>
  <c r="Q11" i="1"/>
  <c r="G11" i="16" s="1"/>
  <c r="O11" i="1"/>
  <c r="F11" i="16" s="1"/>
  <c r="M11" i="1"/>
  <c r="E11" i="16" s="1"/>
  <c r="K11" i="1"/>
  <c r="C11" i="16" s="1"/>
  <c r="I11" i="1"/>
  <c r="G11" i="1"/>
  <c r="E11" i="1"/>
  <c r="AF10" i="1"/>
  <c r="AC10" i="1"/>
  <c r="D10" i="16" s="1"/>
  <c r="AA10" i="1"/>
  <c r="L10" i="16" s="1"/>
  <c r="Y10" i="1"/>
  <c r="H10" i="16" s="1"/>
  <c r="W10" i="1"/>
  <c r="K10" i="16" s="1"/>
  <c r="U10" i="1"/>
  <c r="J10" i="16" s="1"/>
  <c r="S10" i="1"/>
  <c r="I10" i="16" s="1"/>
  <c r="Q10" i="1"/>
  <c r="G10" i="16" s="1"/>
  <c r="O10" i="1"/>
  <c r="F10" i="16" s="1"/>
  <c r="M10" i="1"/>
  <c r="E10" i="16" s="1"/>
  <c r="K10" i="1"/>
  <c r="C10" i="16" s="1"/>
  <c r="I10" i="1"/>
  <c r="G10" i="1"/>
  <c r="E10" i="1"/>
  <c r="AF9" i="1"/>
  <c r="AC9" i="1"/>
  <c r="D9" i="16" s="1"/>
  <c r="AA9" i="1"/>
  <c r="L9" i="16" s="1"/>
  <c r="Y9" i="1"/>
  <c r="H9" i="16" s="1"/>
  <c r="W9" i="1"/>
  <c r="K9" i="16" s="1"/>
  <c r="U9" i="1"/>
  <c r="J9" i="16" s="1"/>
  <c r="S9" i="1"/>
  <c r="I9" i="16" s="1"/>
  <c r="Q9" i="1"/>
  <c r="G9" i="16" s="1"/>
  <c r="O9" i="1"/>
  <c r="F9" i="16" s="1"/>
  <c r="M9" i="1"/>
  <c r="E9" i="16" s="1"/>
  <c r="K9" i="1"/>
  <c r="C9" i="16" s="1"/>
  <c r="I9" i="1"/>
  <c r="G9" i="1"/>
  <c r="E9" i="1"/>
  <c r="AF8" i="1"/>
  <c r="AC8" i="1"/>
  <c r="D8" i="16" s="1"/>
  <c r="AA8" i="1"/>
  <c r="L8" i="16" s="1"/>
  <c r="Y8" i="1"/>
  <c r="H8" i="16" s="1"/>
  <c r="W8" i="1"/>
  <c r="K8" i="16" s="1"/>
  <c r="U8" i="1"/>
  <c r="J8" i="16" s="1"/>
  <c r="S8" i="1"/>
  <c r="I8" i="16" s="1"/>
  <c r="Q8" i="1"/>
  <c r="G8" i="16" s="1"/>
  <c r="O8" i="1"/>
  <c r="F8" i="16" s="1"/>
  <c r="M8" i="1"/>
  <c r="E8" i="16" s="1"/>
  <c r="K8" i="1"/>
  <c r="C8" i="16" s="1"/>
  <c r="I8" i="1"/>
  <c r="G8" i="1"/>
  <c r="E8" i="1"/>
  <c r="AF7" i="1"/>
  <c r="AC7" i="1"/>
  <c r="D7" i="16" s="1"/>
  <c r="AA7" i="1"/>
  <c r="L7" i="16" s="1"/>
  <c r="Y7" i="1"/>
  <c r="H7" i="16" s="1"/>
  <c r="W7" i="1"/>
  <c r="K7" i="16" s="1"/>
  <c r="U7" i="1"/>
  <c r="J7" i="16" s="1"/>
  <c r="S7" i="1"/>
  <c r="I7" i="16" s="1"/>
  <c r="Q7" i="1"/>
  <c r="G7" i="16" s="1"/>
  <c r="O7" i="1"/>
  <c r="F7" i="16" s="1"/>
  <c r="M7" i="1"/>
  <c r="E7" i="16" s="1"/>
  <c r="K7" i="1"/>
  <c r="C7" i="16" s="1"/>
  <c r="I7" i="1"/>
  <c r="G7" i="1"/>
  <c r="E7" i="1"/>
  <c r="AF6" i="1"/>
  <c r="AC6" i="1"/>
  <c r="D6" i="16" s="1"/>
  <c r="AA6" i="1"/>
  <c r="L6" i="16" s="1"/>
  <c r="Y6" i="1"/>
  <c r="H6" i="16" s="1"/>
  <c r="W6" i="1"/>
  <c r="K6" i="16" s="1"/>
  <c r="U6" i="1"/>
  <c r="J6" i="16" s="1"/>
  <c r="S6" i="1"/>
  <c r="I6" i="16" s="1"/>
  <c r="Q6" i="1"/>
  <c r="G6" i="16" s="1"/>
  <c r="O6" i="1"/>
  <c r="F6" i="16" s="1"/>
  <c r="M6" i="1"/>
  <c r="E6" i="16" s="1"/>
  <c r="K6" i="1"/>
  <c r="C6" i="16" s="1"/>
  <c r="I6" i="1"/>
  <c r="G6" i="1"/>
  <c r="E6" i="1"/>
  <c r="AF5" i="1"/>
  <c r="AC5" i="1"/>
  <c r="D5" i="16" s="1"/>
  <c r="AA5" i="1"/>
  <c r="Y5" i="1"/>
  <c r="H5" i="16" s="1"/>
  <c r="W5" i="1"/>
  <c r="K5" i="16" s="1"/>
  <c r="U5" i="1"/>
  <c r="J5" i="16" s="1"/>
  <c r="S5" i="1"/>
  <c r="I5" i="16" s="1"/>
  <c r="Q5" i="1"/>
  <c r="G5" i="16" s="1"/>
  <c r="O5" i="1"/>
  <c r="F5" i="16" s="1"/>
  <c r="M5" i="1"/>
  <c r="E5" i="16" s="1"/>
  <c r="K5" i="1"/>
  <c r="C5" i="16" s="1"/>
  <c r="I5" i="1"/>
  <c r="G5" i="1"/>
  <c r="E5" i="1"/>
  <c r="AF4" i="1"/>
  <c r="AC4" i="1"/>
  <c r="D4" i="16" s="1"/>
  <c r="AA4" i="1"/>
  <c r="L4" i="16" s="1"/>
  <c r="Y4" i="1"/>
  <c r="H4" i="16" s="1"/>
  <c r="W4" i="1"/>
  <c r="K4" i="16" s="1"/>
  <c r="U4" i="1"/>
  <c r="J4" i="16" s="1"/>
  <c r="S4" i="1"/>
  <c r="I4" i="16" s="1"/>
  <c r="Q4" i="1"/>
  <c r="G4" i="16" s="1"/>
  <c r="O4" i="1"/>
  <c r="F4" i="16" s="1"/>
  <c r="M4" i="1"/>
  <c r="E4" i="16" s="1"/>
  <c r="K4" i="1"/>
  <c r="C4" i="16" s="1"/>
  <c r="I4" i="1"/>
  <c r="G4" i="1"/>
  <c r="E4" i="1"/>
  <c r="AF3" i="1"/>
  <c r="AC3" i="1"/>
  <c r="D3" i="16" s="1"/>
  <c r="AA3" i="1"/>
  <c r="L3" i="16" s="1"/>
  <c r="Y3" i="1"/>
  <c r="W3" i="1"/>
  <c r="U3" i="1"/>
  <c r="S3" i="1"/>
  <c r="Q3" i="1"/>
  <c r="G3" i="16" s="1"/>
  <c r="O3" i="1"/>
  <c r="F3" i="16" s="1"/>
  <c r="M3" i="1"/>
  <c r="E3" i="16" s="1"/>
  <c r="K3" i="1"/>
  <c r="C3" i="16" s="1"/>
  <c r="I3" i="1"/>
  <c r="G3" i="1"/>
  <c r="E3" i="1"/>
  <c r="R83" i="4" l="1"/>
  <c r="M39" i="16"/>
  <c r="M45" i="16"/>
  <c r="M51" i="16"/>
  <c r="M69" i="16"/>
  <c r="M14" i="16"/>
  <c r="M20" i="16"/>
  <c r="M38" i="16"/>
  <c r="M44" i="16"/>
  <c r="M15" i="16"/>
  <c r="M27" i="16"/>
  <c r="M3" i="16"/>
  <c r="M19" i="16"/>
  <c r="M37" i="16"/>
  <c r="M61" i="16"/>
  <c r="M67" i="16"/>
  <c r="M79" i="16"/>
  <c r="M7" i="16"/>
  <c r="M62" i="16"/>
  <c r="R83" i="3"/>
  <c r="M68" i="16"/>
  <c r="M5" i="16"/>
  <c r="M23" i="16"/>
  <c r="M29" i="16"/>
  <c r="M47" i="16"/>
  <c r="M59" i="16"/>
  <c r="M71" i="16"/>
  <c r="M77" i="16"/>
  <c r="M35" i="16"/>
  <c r="M30" i="16"/>
  <c r="M60" i="16"/>
  <c r="M78" i="16"/>
  <c r="O84" i="1"/>
  <c r="F84" i="16" s="1"/>
  <c r="M18" i="16"/>
  <c r="M26" i="16"/>
  <c r="M50" i="16"/>
  <c r="M74" i="16"/>
  <c r="M9" i="16"/>
  <c r="M17" i="16"/>
  <c r="M25" i="16"/>
  <c r="M33" i="16"/>
  <c r="M41" i="16"/>
  <c r="M49" i="16"/>
  <c r="M24" i="16"/>
  <c r="M32" i="16"/>
  <c r="M48" i="16"/>
  <c r="M56" i="16"/>
  <c r="M72" i="16"/>
  <c r="M80" i="16"/>
  <c r="M73" i="16"/>
  <c r="M8" i="16"/>
  <c r="M57" i="16"/>
  <c r="R84" i="4"/>
  <c r="H83" i="4"/>
  <c r="T84" i="4"/>
  <c r="R86" i="3"/>
  <c r="J84" i="3"/>
  <c r="J82" i="3"/>
  <c r="P83" i="3"/>
  <c r="AA82" i="2"/>
  <c r="L82" i="17" s="1"/>
  <c r="AF82" i="2"/>
  <c r="S84" i="2"/>
  <c r="I84" i="17" s="1"/>
  <c r="O82" i="2"/>
  <c r="F82" i="17" s="1"/>
  <c r="H82" i="4"/>
  <c r="R84" i="3"/>
  <c r="F86" i="3"/>
  <c r="F84" i="3"/>
  <c r="P84" i="4"/>
  <c r="N85" i="3"/>
  <c r="M30" i="17"/>
  <c r="M4" i="17"/>
  <c r="M54" i="17"/>
  <c r="M21" i="17"/>
  <c r="T86" i="2"/>
  <c r="U86" i="2" s="1"/>
  <c r="J86" i="17" s="1"/>
  <c r="U84" i="2"/>
  <c r="J84" i="17" s="1"/>
  <c r="L86" i="2"/>
  <c r="M86" i="2" s="1"/>
  <c r="E86" i="17" s="1"/>
  <c r="AE86" i="2"/>
  <c r="AF86" i="2" s="1"/>
  <c r="T85" i="4"/>
  <c r="R85" i="4"/>
  <c r="T82" i="4"/>
  <c r="R85" i="3"/>
  <c r="T85" i="3"/>
  <c r="R82" i="3"/>
  <c r="T82" i="3"/>
  <c r="H82" i="3"/>
  <c r="H85" i="3"/>
  <c r="H83" i="3"/>
  <c r="H86" i="3"/>
  <c r="H84" i="3"/>
  <c r="T84" i="3"/>
  <c r="P85" i="3"/>
  <c r="M84" i="2"/>
  <c r="E84" i="17" s="1"/>
  <c r="M45" i="17"/>
  <c r="Y84" i="2"/>
  <c r="H84" i="17" s="1"/>
  <c r="M36" i="17"/>
  <c r="AF84" i="2"/>
  <c r="M60" i="17"/>
  <c r="G84" i="2"/>
  <c r="I84" i="2"/>
  <c r="O85" i="1"/>
  <c r="F85" i="16" s="1"/>
  <c r="E86" i="21"/>
  <c r="E86" i="22"/>
  <c r="AB86" i="1"/>
  <c r="AC86" i="1" s="1"/>
  <c r="D86" i="16" s="1"/>
  <c r="T86" i="1"/>
  <c r="U86" i="1" s="1"/>
  <c r="J86" i="16" s="1"/>
  <c r="U84" i="1"/>
  <c r="J84" i="16" s="1"/>
  <c r="H86" i="1"/>
  <c r="I86" i="1" s="1"/>
  <c r="D86" i="1"/>
  <c r="E86" i="1" s="1"/>
  <c r="AB86" i="2"/>
  <c r="AC86" i="2" s="1"/>
  <c r="D86" i="17" s="1"/>
  <c r="AC84" i="2"/>
  <c r="D84" i="17" s="1"/>
  <c r="M27" i="17"/>
  <c r="M34" i="17"/>
  <c r="M42" i="17"/>
  <c r="M58" i="17"/>
  <c r="M66" i="17"/>
  <c r="M48" i="17"/>
  <c r="X86" i="2"/>
  <c r="V86" i="2"/>
  <c r="W86" i="2" s="1"/>
  <c r="K86" i="17" s="1"/>
  <c r="U83" i="2"/>
  <c r="J83" i="17" s="1"/>
  <c r="U85" i="2"/>
  <c r="J85" i="17" s="1"/>
  <c r="R86" i="2"/>
  <c r="S86" i="2" s="1"/>
  <c r="I86" i="17" s="1"/>
  <c r="P86" i="2"/>
  <c r="Q86" i="2" s="1"/>
  <c r="G86" i="17" s="1"/>
  <c r="N86" i="2"/>
  <c r="O86" i="2" s="1"/>
  <c r="F86" i="17" s="1"/>
  <c r="J86" i="2"/>
  <c r="K86" i="2" s="1"/>
  <c r="C86" i="17" s="1"/>
  <c r="M51" i="17"/>
  <c r="H86" i="2"/>
  <c r="I86" i="2" s="1"/>
  <c r="F86" i="2"/>
  <c r="G86" i="2" s="1"/>
  <c r="D86" i="2"/>
  <c r="E86" i="2" s="1"/>
  <c r="N84" i="4"/>
  <c r="N86" i="4"/>
  <c r="F83" i="4"/>
  <c r="E86" i="9"/>
  <c r="E86" i="13"/>
  <c r="E86" i="14"/>
  <c r="F86" i="1"/>
  <c r="G86" i="1" s="1"/>
  <c r="M25" i="17"/>
  <c r="T83" i="4"/>
  <c r="F85" i="4"/>
  <c r="M19" i="17"/>
  <c r="E86" i="12"/>
  <c r="O82" i="1"/>
  <c r="F82" i="16" s="1"/>
  <c r="Q85" i="1"/>
  <c r="G85" i="16" s="1"/>
  <c r="F87" i="2"/>
  <c r="F88" i="2" s="1"/>
  <c r="M32" i="17"/>
  <c r="M44" i="17"/>
  <c r="M50" i="17"/>
  <c r="M56" i="17"/>
  <c r="M68" i="17"/>
  <c r="M74" i="17"/>
  <c r="E81" i="22"/>
  <c r="E84" i="21"/>
  <c r="E85" i="12"/>
  <c r="E85" i="14"/>
  <c r="M75" i="16"/>
  <c r="T86" i="4"/>
  <c r="P86" i="1"/>
  <c r="Q86" i="1" s="1"/>
  <c r="G86" i="16" s="1"/>
  <c r="Y84" i="1"/>
  <c r="H84" i="16" s="1"/>
  <c r="Z86" i="2"/>
  <c r="AA86" i="2" s="1"/>
  <c r="L86" i="17" s="1"/>
  <c r="T87" i="1"/>
  <c r="T88" i="1" s="1"/>
  <c r="R86" i="1"/>
  <c r="S86" i="1" s="1"/>
  <c r="I86" i="16" s="1"/>
  <c r="AA84" i="1"/>
  <c r="L84" i="16" s="1"/>
  <c r="U85" i="1"/>
  <c r="J85" i="16" s="1"/>
  <c r="M9" i="17"/>
  <c r="M39" i="17"/>
  <c r="M57" i="17"/>
  <c r="M75" i="17"/>
  <c r="N82" i="4"/>
  <c r="H85" i="4"/>
  <c r="E81" i="9"/>
  <c r="E85" i="21"/>
  <c r="M63" i="16"/>
  <c r="W83" i="1"/>
  <c r="K83" i="16" s="1"/>
  <c r="M31" i="17"/>
  <c r="R87" i="1"/>
  <c r="R88" i="1" s="1"/>
  <c r="M11" i="16"/>
  <c r="M65" i="16"/>
  <c r="P14" i="17"/>
  <c r="H86" i="4"/>
  <c r="M6" i="16"/>
  <c r="M12" i="16"/>
  <c r="M36" i="16"/>
  <c r="M42" i="16"/>
  <c r="M54" i="16"/>
  <c r="M66" i="16"/>
  <c r="P15" i="17"/>
  <c r="H84" i="4"/>
  <c r="M21" i="16"/>
  <c r="I83" i="2"/>
  <c r="M53" i="16"/>
  <c r="G84" i="1"/>
  <c r="AE87" i="2"/>
  <c r="AE88" i="2" s="1"/>
  <c r="M10" i="17"/>
  <c r="M16" i="17"/>
  <c r="M28" i="17"/>
  <c r="M40" i="17"/>
  <c r="M46" i="17"/>
  <c r="M52" i="17"/>
  <c r="M64" i="17"/>
  <c r="M70" i="17"/>
  <c r="M76" i="17"/>
  <c r="F82" i="3"/>
  <c r="E82" i="9"/>
  <c r="AF86" i="1"/>
  <c r="AF82" i="1"/>
  <c r="M13" i="16"/>
  <c r="M31" i="16"/>
  <c r="M43" i="16"/>
  <c r="M55" i="16"/>
  <c r="M85" i="1"/>
  <c r="E85" i="16" s="1"/>
  <c r="M82" i="2"/>
  <c r="E82" i="17" s="1"/>
  <c r="J83" i="4"/>
  <c r="P86" i="4"/>
  <c r="E83" i="22"/>
  <c r="E86" i="11"/>
  <c r="AC82" i="1"/>
  <c r="D82" i="16" s="1"/>
  <c r="S83" i="1"/>
  <c r="I83" i="16" s="1"/>
  <c r="K84" i="1"/>
  <c r="C84" i="16" s="1"/>
  <c r="M5" i="17"/>
  <c r="M11" i="17"/>
  <c r="M35" i="17"/>
  <c r="AA83" i="2"/>
  <c r="L83" i="17" s="1"/>
  <c r="N83" i="3"/>
  <c r="J86" i="3"/>
  <c r="R86" i="4"/>
  <c r="E83" i="9"/>
  <c r="E81" i="21"/>
  <c r="E84" i="11"/>
  <c r="E82" i="12"/>
  <c r="P82" i="4"/>
  <c r="R82" i="4"/>
  <c r="J85" i="4"/>
  <c r="D86" i="12"/>
  <c r="F82" i="4"/>
  <c r="L83" i="4"/>
  <c r="F84" i="4"/>
  <c r="L85" i="4"/>
  <c r="F86" i="4"/>
  <c r="N83" i="4"/>
  <c r="N85" i="4"/>
  <c r="J82" i="4"/>
  <c r="P83" i="4"/>
  <c r="J84" i="4"/>
  <c r="P85" i="4"/>
  <c r="J86" i="4"/>
  <c r="L82" i="4"/>
  <c r="L84" i="4"/>
  <c r="L86" i="4"/>
  <c r="L82" i="3"/>
  <c r="F83" i="3"/>
  <c r="L84" i="3"/>
  <c r="F85" i="3"/>
  <c r="L86" i="3"/>
  <c r="N82" i="3"/>
  <c r="N84" i="3"/>
  <c r="N86" i="3"/>
  <c r="P82" i="3"/>
  <c r="J83" i="3"/>
  <c r="P84" i="3"/>
  <c r="J85" i="3"/>
  <c r="P86" i="3"/>
  <c r="L83" i="3"/>
  <c r="L85" i="3"/>
  <c r="P79" i="17"/>
  <c r="N79" i="17"/>
  <c r="P55" i="17"/>
  <c r="N55" i="17"/>
  <c r="N38" i="17"/>
  <c r="P38" i="17"/>
  <c r="N62" i="17"/>
  <c r="P62" i="17"/>
  <c r="N9" i="17"/>
  <c r="P9" i="17"/>
  <c r="P66" i="17"/>
  <c r="N66" i="17"/>
  <c r="P70" i="17"/>
  <c r="N70" i="17"/>
  <c r="N74" i="17"/>
  <c r="P74" i="17"/>
  <c r="P78" i="17"/>
  <c r="N78" i="17"/>
  <c r="R87" i="2"/>
  <c r="R88" i="2" s="1"/>
  <c r="J3" i="17"/>
  <c r="T87" i="2"/>
  <c r="T88" i="2" s="1"/>
  <c r="P28" i="17"/>
  <c r="N28" i="17"/>
  <c r="P54" i="17"/>
  <c r="N54" i="17"/>
  <c r="Z87" i="2"/>
  <c r="Z88" i="2" s="1"/>
  <c r="L3" i="17"/>
  <c r="M13" i="17"/>
  <c r="M22" i="17"/>
  <c r="M29" i="17"/>
  <c r="N32" i="17"/>
  <c r="P32" i="17"/>
  <c r="P39" i="17"/>
  <c r="N39" i="17"/>
  <c r="M63" i="17"/>
  <c r="M69" i="17"/>
  <c r="P35" i="17"/>
  <c r="N35" i="17"/>
  <c r="P5" i="17"/>
  <c r="N5" i="17"/>
  <c r="P43" i="17"/>
  <c r="N43" i="17"/>
  <c r="P51" i="17"/>
  <c r="N51" i="17"/>
  <c r="P67" i="17"/>
  <c r="N67" i="17"/>
  <c r="P71" i="17"/>
  <c r="N71" i="17"/>
  <c r="P75" i="17"/>
  <c r="N75" i="17"/>
  <c r="P8" i="17"/>
  <c r="N8" i="17"/>
  <c r="P31" i="17"/>
  <c r="N31" i="17"/>
  <c r="M26" i="17"/>
  <c r="M33" i="17"/>
  <c r="P36" i="17"/>
  <c r="N36" i="17"/>
  <c r="Y86" i="2"/>
  <c r="H86" i="17" s="1"/>
  <c r="P7" i="17"/>
  <c r="N7" i="17"/>
  <c r="P21" i="17"/>
  <c r="N21" i="17"/>
  <c r="J87" i="2"/>
  <c r="J88" i="2" s="1"/>
  <c r="P46" i="17"/>
  <c r="N46" i="17"/>
  <c r="P58" i="17"/>
  <c r="N58" i="17"/>
  <c r="P25" i="17"/>
  <c r="N25" i="17"/>
  <c r="D87" i="2"/>
  <c r="D88" i="2" s="1"/>
  <c r="P19" i="17"/>
  <c r="N19" i="17"/>
  <c r="P29" i="17"/>
  <c r="N29" i="17"/>
  <c r="N26" i="17"/>
  <c r="P26" i="17"/>
  <c r="P33" i="17"/>
  <c r="N33" i="17"/>
  <c r="M80" i="17"/>
  <c r="W82" i="2"/>
  <c r="K82" i="17" s="1"/>
  <c r="K82" i="2"/>
  <c r="C82" i="17" s="1"/>
  <c r="U82" i="2"/>
  <c r="J82" i="17" s="1"/>
  <c r="I82" i="2"/>
  <c r="AC82" i="2"/>
  <c r="D82" i="17" s="1"/>
  <c r="Q82" i="2"/>
  <c r="G82" i="17" s="1"/>
  <c r="E82" i="2"/>
  <c r="S82" i="2"/>
  <c r="I82" i="17" s="1"/>
  <c r="P4" i="17"/>
  <c r="N4" i="17"/>
  <c r="P18" i="17"/>
  <c r="N18" i="17"/>
  <c r="AB87" i="2"/>
  <c r="AB88" i="2" s="1"/>
  <c r="M8" i="17"/>
  <c r="P13" i="17"/>
  <c r="N13" i="17"/>
  <c r="P47" i="17"/>
  <c r="N47" i="17"/>
  <c r="P59" i="17"/>
  <c r="N59" i="17"/>
  <c r="P63" i="17"/>
  <c r="N63" i="17"/>
  <c r="H87" i="2"/>
  <c r="H88" i="2" s="1"/>
  <c r="M6" i="17"/>
  <c r="P11" i="17"/>
  <c r="N11" i="17"/>
  <c r="M14" i="17"/>
  <c r="M17" i="17"/>
  <c r="M20" i="17"/>
  <c r="M37" i="17"/>
  <c r="P40" i="17"/>
  <c r="N40" i="17"/>
  <c r="N44" i="17"/>
  <c r="P44" i="17"/>
  <c r="P48" i="17"/>
  <c r="N48" i="17"/>
  <c r="P52" i="17"/>
  <c r="N52" i="17"/>
  <c r="N56" i="17"/>
  <c r="P56" i="17"/>
  <c r="P60" i="17"/>
  <c r="N60" i="17"/>
  <c r="P64" i="17"/>
  <c r="N64" i="17"/>
  <c r="N68" i="17"/>
  <c r="P68" i="17"/>
  <c r="P72" i="17"/>
  <c r="N72" i="17"/>
  <c r="P76" i="17"/>
  <c r="N76" i="17"/>
  <c r="N80" i="17"/>
  <c r="P80" i="17"/>
  <c r="L87" i="2"/>
  <c r="L88" i="2" s="1"/>
  <c r="P6" i="17"/>
  <c r="N6" i="17"/>
  <c r="N14" i="17"/>
  <c r="N20" i="17"/>
  <c r="P20" i="17"/>
  <c r="P30" i="17"/>
  <c r="N30" i="17"/>
  <c r="P37" i="17"/>
  <c r="N37" i="17"/>
  <c r="M38" i="17"/>
  <c r="G82" i="2"/>
  <c r="P42" i="17"/>
  <c r="N42" i="17"/>
  <c r="N50" i="17"/>
  <c r="P50" i="17"/>
  <c r="P27" i="17"/>
  <c r="N27" i="17"/>
  <c r="P87" i="2"/>
  <c r="P88" i="2" s="1"/>
  <c r="P34" i="17"/>
  <c r="N34" i="17"/>
  <c r="P41" i="17"/>
  <c r="N41" i="17"/>
  <c r="P45" i="17"/>
  <c r="N45" i="17"/>
  <c r="P49" i="17"/>
  <c r="N49" i="17"/>
  <c r="P53" i="17"/>
  <c r="N53" i="17"/>
  <c r="P57" i="17"/>
  <c r="N57" i="17"/>
  <c r="P61" i="17"/>
  <c r="N61" i="17"/>
  <c r="P65" i="17"/>
  <c r="N65" i="17"/>
  <c r="P69" i="17"/>
  <c r="N69" i="17"/>
  <c r="P73" i="17"/>
  <c r="N73" i="17"/>
  <c r="P77" i="17"/>
  <c r="N77" i="17"/>
  <c r="Y82" i="2"/>
  <c r="H82" i="17" s="1"/>
  <c r="M62" i="17"/>
  <c r="X87" i="2"/>
  <c r="X88" i="2" s="1"/>
  <c r="P10" i="17"/>
  <c r="N10" i="17"/>
  <c r="N87" i="2"/>
  <c r="N88" i="2" s="1"/>
  <c r="M12" i="17"/>
  <c r="M7" i="17"/>
  <c r="P12" i="17"/>
  <c r="N12" i="17"/>
  <c r="M15" i="17"/>
  <c r="E83" i="2"/>
  <c r="Q83" i="2"/>
  <c r="G83" i="17" s="1"/>
  <c r="AC83" i="2"/>
  <c r="D83" i="17" s="1"/>
  <c r="K85" i="2"/>
  <c r="C85" i="17" s="1"/>
  <c r="W85" i="2"/>
  <c r="K85" i="17" s="1"/>
  <c r="D3" i="17"/>
  <c r="M3" i="17" s="1"/>
  <c r="P16" i="17"/>
  <c r="N16" i="17"/>
  <c r="M23" i="17"/>
  <c r="G83" i="2"/>
  <c r="S83" i="2"/>
  <c r="I83" i="17" s="1"/>
  <c r="AF83" i="2"/>
  <c r="M85" i="2"/>
  <c r="E85" i="17" s="1"/>
  <c r="Y85" i="2"/>
  <c r="H85" i="17" s="1"/>
  <c r="F3" i="17"/>
  <c r="M18" i="17"/>
  <c r="P23" i="17"/>
  <c r="N23" i="17"/>
  <c r="K84" i="2"/>
  <c r="C84" i="17" s="1"/>
  <c r="W84" i="2"/>
  <c r="K84" i="17" s="1"/>
  <c r="G3" i="17"/>
  <c r="M41" i="17"/>
  <c r="M43" i="17"/>
  <c r="M47" i="17"/>
  <c r="M49" i="17"/>
  <c r="M53" i="17"/>
  <c r="M55" i="17"/>
  <c r="M59" i="17"/>
  <c r="M61" i="17"/>
  <c r="M65" i="17"/>
  <c r="M67" i="17"/>
  <c r="M71" i="17"/>
  <c r="M73" i="17"/>
  <c r="M77" i="17"/>
  <c r="M79" i="17"/>
  <c r="O85" i="2"/>
  <c r="F85" i="17" s="1"/>
  <c r="AA85" i="2"/>
  <c r="L85" i="17" s="1"/>
  <c r="H3" i="17"/>
  <c r="N15" i="17"/>
  <c r="K83" i="2"/>
  <c r="C83" i="17" s="1"/>
  <c r="W83" i="2"/>
  <c r="K83" i="17" s="1"/>
  <c r="E85" i="2"/>
  <c r="Q85" i="2"/>
  <c r="G85" i="17" s="1"/>
  <c r="AC85" i="2"/>
  <c r="D85" i="17" s="1"/>
  <c r="O84" i="2"/>
  <c r="F84" i="17" s="1"/>
  <c r="AA84" i="2"/>
  <c r="L84" i="17" s="1"/>
  <c r="V87" i="2"/>
  <c r="V88" i="2" s="1"/>
  <c r="P22" i="17"/>
  <c r="N22" i="17"/>
  <c r="M83" i="2"/>
  <c r="E83" i="17" s="1"/>
  <c r="Y83" i="2"/>
  <c r="H83" i="17" s="1"/>
  <c r="G85" i="2"/>
  <c r="S85" i="2"/>
  <c r="I85" i="17" s="1"/>
  <c r="AF85" i="2"/>
  <c r="P17" i="17"/>
  <c r="N17" i="17"/>
  <c r="M24" i="17"/>
  <c r="E84" i="2"/>
  <c r="Q84" i="2"/>
  <c r="G84" i="17" s="1"/>
  <c r="P24" i="17"/>
  <c r="N24" i="17"/>
  <c r="M72" i="17"/>
  <c r="M78" i="17"/>
  <c r="O83" i="2"/>
  <c r="F83" i="17" s="1"/>
  <c r="I85" i="2"/>
  <c r="V87" i="1"/>
  <c r="V88" i="1" s="1"/>
  <c r="Q82" i="1"/>
  <c r="G82" i="16" s="1"/>
  <c r="U83" i="1"/>
  <c r="J83" i="16" s="1"/>
  <c r="I84" i="1"/>
  <c r="AC84" i="1"/>
  <c r="D84" i="16" s="1"/>
  <c r="S85" i="1"/>
  <c r="I85" i="16" s="1"/>
  <c r="X87" i="1"/>
  <c r="X88" i="1" s="1"/>
  <c r="S82" i="1"/>
  <c r="I82" i="16" s="1"/>
  <c r="G83" i="1"/>
  <c r="Y83" i="1"/>
  <c r="H83" i="16" s="1"/>
  <c r="M84" i="1"/>
  <c r="E84" i="16" s="1"/>
  <c r="AF84" i="1"/>
  <c r="W85" i="1"/>
  <c r="K85" i="16" s="1"/>
  <c r="U82" i="1"/>
  <c r="J82" i="16" s="1"/>
  <c r="AA83" i="1"/>
  <c r="L83" i="16" s="1"/>
  <c r="AE87" i="1"/>
  <c r="AE88" i="1" s="1"/>
  <c r="W82" i="1"/>
  <c r="K82" i="16" s="1"/>
  <c r="I83" i="1"/>
  <c r="Q84" i="1"/>
  <c r="G84" i="16" s="1"/>
  <c r="E85" i="1"/>
  <c r="Y85" i="1"/>
  <c r="H85" i="16" s="1"/>
  <c r="H87" i="1"/>
  <c r="H88" i="1" s="1"/>
  <c r="E82" i="1"/>
  <c r="Y82" i="1"/>
  <c r="H82" i="16" s="1"/>
  <c r="AC83" i="1"/>
  <c r="D83" i="16" s="1"/>
  <c r="G85" i="1"/>
  <c r="AA85" i="1"/>
  <c r="L85" i="16" s="1"/>
  <c r="AB87" i="1"/>
  <c r="AB88" i="1" s="1"/>
  <c r="Z87" i="1"/>
  <c r="Z88" i="1" s="1"/>
  <c r="AA82" i="1"/>
  <c r="L82" i="16" s="1"/>
  <c r="M83" i="1"/>
  <c r="E83" i="16" s="1"/>
  <c r="AF83" i="1"/>
  <c r="S84" i="1"/>
  <c r="I84" i="16" s="1"/>
  <c r="I85" i="1"/>
  <c r="AC85" i="1"/>
  <c r="D85" i="16" s="1"/>
  <c r="E83" i="1"/>
  <c r="I82" i="1"/>
  <c r="O83" i="1"/>
  <c r="F83" i="16" s="1"/>
  <c r="K85" i="1"/>
  <c r="C85" i="16" s="1"/>
  <c r="AF85" i="1"/>
  <c r="K82" i="1"/>
  <c r="C82" i="16" s="1"/>
  <c r="M82" i="16" s="1"/>
  <c r="E84" i="1"/>
  <c r="P36" i="16"/>
  <c r="AJ36" i="1" s="1"/>
  <c r="AK36" i="1" s="1"/>
  <c r="D87" i="1"/>
  <c r="D88" i="1" s="1"/>
  <c r="F87" i="1"/>
  <c r="F88" i="1" s="1"/>
  <c r="P87" i="1"/>
  <c r="P88" i="1" s="1"/>
  <c r="N4" i="16"/>
  <c r="N22" i="16"/>
  <c r="P58" i="16"/>
  <c r="AJ58" i="1" s="1"/>
  <c r="AK58" i="1" s="1"/>
  <c r="M82" i="1"/>
  <c r="E82" i="16" s="1"/>
  <c r="Q83" i="1"/>
  <c r="G83" i="16" s="1"/>
  <c r="W84" i="1"/>
  <c r="K84" i="16" s="1"/>
  <c r="P5" i="16"/>
  <c r="AJ5" i="1" s="1"/>
  <c r="AK5" i="1" s="1"/>
  <c r="P11" i="16"/>
  <c r="AJ11" i="1" s="1"/>
  <c r="AK11" i="1" s="1"/>
  <c r="P17" i="16"/>
  <c r="AJ17" i="1" s="1"/>
  <c r="AK17" i="1" s="1"/>
  <c r="P23" i="16"/>
  <c r="AJ23" i="1" s="1"/>
  <c r="AK23" i="1" s="1"/>
  <c r="P29" i="16"/>
  <c r="AJ29" i="1" s="1"/>
  <c r="AK29" i="1" s="1"/>
  <c r="P35" i="16"/>
  <c r="AJ35" i="1" s="1"/>
  <c r="AK35" i="1" s="1"/>
  <c r="P41" i="16"/>
  <c r="AJ41" i="1" s="1"/>
  <c r="AK41" i="1" s="1"/>
  <c r="P47" i="16"/>
  <c r="AJ47" i="1" s="1"/>
  <c r="AK47" i="1" s="1"/>
  <c r="P53" i="16"/>
  <c r="AJ53" i="1" s="1"/>
  <c r="AK53" i="1" s="1"/>
  <c r="P59" i="16"/>
  <c r="AJ59" i="1" s="1"/>
  <c r="AK59" i="1" s="1"/>
  <c r="P65" i="16"/>
  <c r="AJ65" i="1" s="1"/>
  <c r="AK65" i="1" s="1"/>
  <c r="N71" i="16"/>
  <c r="N77" i="16"/>
  <c r="P6" i="16"/>
  <c r="AJ6" i="1" s="1"/>
  <c r="AK6" i="1" s="1"/>
  <c r="P12" i="16"/>
  <c r="AJ12" i="1" s="1"/>
  <c r="AK12" i="1" s="1"/>
  <c r="P24" i="16"/>
  <c r="AJ24" i="1" s="1"/>
  <c r="AK24" i="1" s="1"/>
  <c r="P30" i="16"/>
  <c r="AJ30" i="1" s="1"/>
  <c r="AK30" i="1" s="1"/>
  <c r="P42" i="16"/>
  <c r="AJ42" i="1" s="1"/>
  <c r="AK42" i="1" s="1"/>
  <c r="P48" i="16"/>
  <c r="AJ48" i="1" s="1"/>
  <c r="AK48" i="1" s="1"/>
  <c r="P54" i="16"/>
  <c r="AJ54" i="1" s="1"/>
  <c r="AK54" i="1" s="1"/>
  <c r="P60" i="16"/>
  <c r="AJ60" i="1" s="1"/>
  <c r="AK60" i="1" s="1"/>
  <c r="P66" i="16"/>
  <c r="AJ66" i="1" s="1"/>
  <c r="AK66" i="1" s="1"/>
  <c r="P71" i="16"/>
  <c r="AJ71" i="1" s="1"/>
  <c r="AK71" i="1" s="1"/>
  <c r="P72" i="16"/>
  <c r="AJ72" i="1" s="1"/>
  <c r="AK72" i="1" s="1"/>
  <c r="P77" i="16"/>
  <c r="AJ77" i="1" s="1"/>
  <c r="AK77" i="1" s="1"/>
  <c r="P78" i="16"/>
  <c r="AJ78" i="1" s="1"/>
  <c r="AK78" i="1" s="1"/>
  <c r="P7" i="16"/>
  <c r="AJ7" i="1" s="1"/>
  <c r="AK7" i="1" s="1"/>
  <c r="N7" i="16"/>
  <c r="O7" i="16" s="1"/>
  <c r="AH7" i="1" s="1"/>
  <c r="AI7" i="1" s="1"/>
  <c r="P13" i="16"/>
  <c r="AJ13" i="1" s="1"/>
  <c r="AK13" i="1" s="1"/>
  <c r="N13" i="16"/>
  <c r="P19" i="16"/>
  <c r="AJ19" i="1" s="1"/>
  <c r="AK19" i="1" s="1"/>
  <c r="N19" i="16"/>
  <c r="P25" i="16"/>
  <c r="AJ25" i="1" s="1"/>
  <c r="AK25" i="1" s="1"/>
  <c r="N25" i="16"/>
  <c r="P31" i="16"/>
  <c r="AJ31" i="1" s="1"/>
  <c r="AK31" i="1" s="1"/>
  <c r="N31" i="16"/>
  <c r="P37" i="16"/>
  <c r="AJ37" i="1" s="1"/>
  <c r="AK37" i="1" s="1"/>
  <c r="N37" i="16"/>
  <c r="P43" i="16"/>
  <c r="AJ43" i="1" s="1"/>
  <c r="AK43" i="1" s="1"/>
  <c r="N43" i="16"/>
  <c r="P49" i="16"/>
  <c r="AJ49" i="1" s="1"/>
  <c r="AK49" i="1" s="1"/>
  <c r="N49" i="16"/>
  <c r="P55" i="16"/>
  <c r="AJ55" i="1" s="1"/>
  <c r="AK55" i="1" s="1"/>
  <c r="N55" i="16"/>
  <c r="P61" i="16"/>
  <c r="AJ61" i="1" s="1"/>
  <c r="AK61" i="1" s="1"/>
  <c r="N61" i="16"/>
  <c r="P67" i="16"/>
  <c r="AJ67" i="1" s="1"/>
  <c r="AK67" i="1" s="1"/>
  <c r="N67" i="16"/>
  <c r="P73" i="16"/>
  <c r="AJ73" i="1" s="1"/>
  <c r="AK73" i="1" s="1"/>
  <c r="P79" i="16"/>
  <c r="AJ79" i="1" s="1"/>
  <c r="AK79" i="1" s="1"/>
  <c r="P8" i="16"/>
  <c r="AJ8" i="1" s="1"/>
  <c r="AK8" i="1" s="1"/>
  <c r="N8" i="16"/>
  <c r="P14" i="16"/>
  <c r="AJ14" i="1" s="1"/>
  <c r="AK14" i="1" s="1"/>
  <c r="N14" i="16"/>
  <c r="O14" i="16" s="1"/>
  <c r="AH14" i="1" s="1"/>
  <c r="AI14" i="1" s="1"/>
  <c r="P20" i="16"/>
  <c r="AJ20" i="1" s="1"/>
  <c r="AK20" i="1" s="1"/>
  <c r="N20" i="16"/>
  <c r="O20" i="16" s="1"/>
  <c r="AH20" i="1" s="1"/>
  <c r="AI20" i="1" s="1"/>
  <c r="P26" i="16"/>
  <c r="AJ26" i="1" s="1"/>
  <c r="AK26" i="1" s="1"/>
  <c r="P32" i="16"/>
  <c r="AJ32" i="1" s="1"/>
  <c r="AK32" i="1" s="1"/>
  <c r="N32" i="16"/>
  <c r="O32" i="16" s="1"/>
  <c r="AH32" i="1" s="1"/>
  <c r="AI32" i="1" s="1"/>
  <c r="P38" i="16"/>
  <c r="AJ38" i="1" s="1"/>
  <c r="AK38" i="1" s="1"/>
  <c r="N38" i="16"/>
  <c r="O38" i="16" s="1"/>
  <c r="AH38" i="1" s="1"/>
  <c r="AI38" i="1" s="1"/>
  <c r="P44" i="16"/>
  <c r="AJ44" i="1" s="1"/>
  <c r="AK44" i="1" s="1"/>
  <c r="N44" i="16"/>
  <c r="O44" i="16" s="1"/>
  <c r="AH44" i="1" s="1"/>
  <c r="AI44" i="1" s="1"/>
  <c r="P50" i="16"/>
  <c r="AJ50" i="1" s="1"/>
  <c r="AK50" i="1" s="1"/>
  <c r="N50" i="16"/>
  <c r="P56" i="16"/>
  <c r="AJ56" i="1" s="1"/>
  <c r="AK56" i="1" s="1"/>
  <c r="N56" i="16"/>
  <c r="P62" i="16"/>
  <c r="AJ62" i="1" s="1"/>
  <c r="AK62" i="1" s="1"/>
  <c r="N62" i="16"/>
  <c r="O62" i="16" s="1"/>
  <c r="AH62" i="1" s="1"/>
  <c r="AI62" i="1" s="1"/>
  <c r="P68" i="16"/>
  <c r="AJ68" i="1" s="1"/>
  <c r="AK68" i="1" s="1"/>
  <c r="N68" i="16"/>
  <c r="O68" i="16" s="1"/>
  <c r="AH68" i="1" s="1"/>
  <c r="AI68" i="1" s="1"/>
  <c r="P74" i="16"/>
  <c r="AJ74" i="1" s="1"/>
  <c r="AK74" i="1" s="1"/>
  <c r="N74" i="16"/>
  <c r="P80" i="16"/>
  <c r="AJ80" i="1" s="1"/>
  <c r="AK80" i="1" s="1"/>
  <c r="N80" i="16"/>
  <c r="P9" i="16"/>
  <c r="AJ9" i="1" s="1"/>
  <c r="AK9" i="1" s="1"/>
  <c r="P15" i="16"/>
  <c r="AJ15" i="1" s="1"/>
  <c r="AK15" i="1" s="1"/>
  <c r="P21" i="16"/>
  <c r="AJ21" i="1" s="1"/>
  <c r="AK21" i="1" s="1"/>
  <c r="P27" i="16"/>
  <c r="AJ27" i="1" s="1"/>
  <c r="AK27" i="1" s="1"/>
  <c r="P33" i="16"/>
  <c r="AJ33" i="1" s="1"/>
  <c r="AK33" i="1" s="1"/>
  <c r="P39" i="16"/>
  <c r="AJ39" i="1" s="1"/>
  <c r="AK39" i="1" s="1"/>
  <c r="P45" i="16"/>
  <c r="AJ45" i="1" s="1"/>
  <c r="AK45" i="1" s="1"/>
  <c r="P51" i="16"/>
  <c r="AJ51" i="1" s="1"/>
  <c r="AK51" i="1" s="1"/>
  <c r="P57" i="16"/>
  <c r="AJ57" i="1" s="1"/>
  <c r="AK57" i="1" s="1"/>
  <c r="P63" i="16"/>
  <c r="AJ63" i="1" s="1"/>
  <c r="AK63" i="1" s="1"/>
  <c r="P69" i="16"/>
  <c r="AJ69" i="1" s="1"/>
  <c r="AK69" i="1" s="1"/>
  <c r="P75" i="16"/>
  <c r="AJ75" i="1" s="1"/>
  <c r="AK75" i="1" s="1"/>
  <c r="N9" i="16"/>
  <c r="N15" i="16"/>
  <c r="N28" i="16"/>
  <c r="N40" i="16"/>
  <c r="N46" i="16"/>
  <c r="N52" i="16"/>
  <c r="N64" i="16"/>
  <c r="N70" i="16"/>
  <c r="N76" i="16"/>
  <c r="N16" i="16"/>
  <c r="N34" i="16"/>
  <c r="P4" i="16"/>
  <c r="AJ4" i="1" s="1"/>
  <c r="AK4" i="1" s="1"/>
  <c r="P10" i="16"/>
  <c r="AJ10" i="1" s="1"/>
  <c r="AK10" i="1" s="1"/>
  <c r="P16" i="16"/>
  <c r="AJ16" i="1" s="1"/>
  <c r="AK16" i="1" s="1"/>
  <c r="P22" i="16"/>
  <c r="AJ22" i="1" s="1"/>
  <c r="AK22" i="1" s="1"/>
  <c r="N26" i="16"/>
  <c r="P34" i="16"/>
  <c r="AJ34" i="1" s="1"/>
  <c r="AK34" i="1" s="1"/>
  <c r="P40" i="16"/>
  <c r="AJ40" i="1" s="1"/>
  <c r="AK40" i="1" s="1"/>
  <c r="P52" i="16"/>
  <c r="AJ52" i="1" s="1"/>
  <c r="AK52" i="1" s="1"/>
  <c r="P70" i="16"/>
  <c r="AJ70" i="1" s="1"/>
  <c r="AK70" i="1" s="1"/>
  <c r="N73" i="16"/>
  <c r="P76" i="16"/>
  <c r="AJ76" i="1" s="1"/>
  <c r="AK76" i="1" s="1"/>
  <c r="N79" i="16"/>
  <c r="H3" i="16"/>
  <c r="P3" i="16" s="1"/>
  <c r="L5" i="16"/>
  <c r="N5" i="16" s="1"/>
  <c r="P28" i="16"/>
  <c r="AJ28" i="1" s="1"/>
  <c r="AK28" i="1" s="1"/>
  <c r="P64" i="16"/>
  <c r="AJ64" i="1" s="1"/>
  <c r="AK64" i="1" s="1"/>
  <c r="G82" i="1"/>
  <c r="J86" i="1"/>
  <c r="K86" i="1" s="1"/>
  <c r="C86" i="16" s="1"/>
  <c r="V86" i="1"/>
  <c r="W86" i="1" s="1"/>
  <c r="K86" i="16" s="1"/>
  <c r="I3" i="16"/>
  <c r="M34" i="16"/>
  <c r="M52" i="16"/>
  <c r="M70" i="16"/>
  <c r="P18" i="16"/>
  <c r="AJ18" i="1" s="1"/>
  <c r="AK18" i="1" s="1"/>
  <c r="J3" i="16"/>
  <c r="M16" i="16"/>
  <c r="N10" i="16"/>
  <c r="P46" i="16"/>
  <c r="AJ46" i="1" s="1"/>
  <c r="AK46" i="1" s="1"/>
  <c r="L86" i="1"/>
  <c r="M86" i="1" s="1"/>
  <c r="E86" i="16" s="1"/>
  <c r="X86" i="1"/>
  <c r="Y86" i="1" s="1"/>
  <c r="H86" i="16" s="1"/>
  <c r="J87" i="1"/>
  <c r="J88" i="1" s="1"/>
  <c r="K3" i="16"/>
  <c r="L87" i="1"/>
  <c r="L88" i="1" s="1"/>
  <c r="M76" i="16"/>
  <c r="N86" i="1"/>
  <c r="O86" i="1" s="1"/>
  <c r="F86" i="16" s="1"/>
  <c r="Z86" i="1"/>
  <c r="N87" i="1"/>
  <c r="N88" i="1" s="1"/>
  <c r="M40" i="16"/>
  <c r="M58" i="16"/>
  <c r="M4" i="16"/>
  <c r="M22" i="16"/>
  <c r="M28" i="16"/>
  <c r="M46" i="16"/>
  <c r="M64" i="16"/>
  <c r="K83" i="1"/>
  <c r="C83" i="16" s="1"/>
  <c r="M10" i="16"/>
  <c r="N21" i="16"/>
  <c r="N27" i="16"/>
  <c r="N33" i="16"/>
  <c r="N39" i="16"/>
  <c r="O39" i="16" s="1"/>
  <c r="AH39" i="1" s="1"/>
  <c r="AI39" i="1" s="1"/>
  <c r="N45" i="16"/>
  <c r="O45" i="16" s="1"/>
  <c r="AH45" i="1" s="1"/>
  <c r="AI45" i="1" s="1"/>
  <c r="N51" i="16"/>
  <c r="O51" i="16" s="1"/>
  <c r="AH51" i="1" s="1"/>
  <c r="AI51" i="1" s="1"/>
  <c r="N57" i="16"/>
  <c r="O57" i="16" s="1"/>
  <c r="AH57" i="1" s="1"/>
  <c r="AI57" i="1" s="1"/>
  <c r="N63" i="16"/>
  <c r="N69" i="16"/>
  <c r="O69" i="16" s="1"/>
  <c r="AH69" i="1" s="1"/>
  <c r="AI69" i="1" s="1"/>
  <c r="N75" i="16"/>
  <c r="N58" i="16"/>
  <c r="N11" i="16"/>
  <c r="N17" i="16"/>
  <c r="N23" i="16"/>
  <c r="N29" i="16"/>
  <c r="N35" i="16"/>
  <c r="N41" i="16"/>
  <c r="N47" i="16"/>
  <c r="N53" i="16"/>
  <c r="N59" i="16"/>
  <c r="N65" i="16"/>
  <c r="N6" i="16"/>
  <c r="N12" i="16"/>
  <c r="N18" i="16"/>
  <c r="O18" i="16" s="1"/>
  <c r="AH18" i="1" s="1"/>
  <c r="AI18" i="1" s="1"/>
  <c r="N24" i="16"/>
  <c r="N30" i="16"/>
  <c r="N36" i="16"/>
  <c r="N42" i="16"/>
  <c r="N48" i="16"/>
  <c r="N54" i="16"/>
  <c r="N60" i="16"/>
  <c r="N66" i="16"/>
  <c r="N72" i="16"/>
  <c r="N78" i="16"/>
  <c r="O78" i="16" s="1"/>
  <c r="AH78" i="1" s="1"/>
  <c r="AI78" i="1" s="1"/>
  <c r="AJ64" i="2" l="1"/>
  <c r="AK64" i="2" s="1"/>
  <c r="AJ40" i="2"/>
  <c r="AK40" i="2" s="1"/>
  <c r="AJ59" i="2"/>
  <c r="AK59" i="2" s="1"/>
  <c r="AJ8" i="2"/>
  <c r="AK8" i="2" s="1"/>
  <c r="AK5" i="2"/>
  <c r="AJ5" i="2"/>
  <c r="AJ55" i="2"/>
  <c r="AK55" i="2" s="1"/>
  <c r="AJ79" i="2"/>
  <c r="AK79" i="2" s="1"/>
  <c r="AJ69" i="2"/>
  <c r="AK69" i="2" s="1"/>
  <c r="AJ45" i="2"/>
  <c r="AK45" i="2" s="1"/>
  <c r="AJ80" i="2"/>
  <c r="AK80" i="2" s="1"/>
  <c r="AK56" i="2"/>
  <c r="AJ56" i="2"/>
  <c r="AJ19" i="2"/>
  <c r="AK19" i="2" s="1"/>
  <c r="AJ7" i="2"/>
  <c r="AK7" i="2" s="1"/>
  <c r="AJ54" i="2"/>
  <c r="AK54" i="2" s="1"/>
  <c r="AJ12" i="2"/>
  <c r="AK12" i="2" s="1"/>
  <c r="AJ17" i="2"/>
  <c r="AK17" i="2" s="1"/>
  <c r="AK16" i="2"/>
  <c r="AJ16" i="2"/>
  <c r="AJ13" i="2"/>
  <c r="AK13" i="2" s="1"/>
  <c r="AJ71" i="2"/>
  <c r="AK71" i="2" s="1"/>
  <c r="AK66" i="2"/>
  <c r="AJ66" i="2"/>
  <c r="AJ14" i="2"/>
  <c r="AK14" i="2" s="1"/>
  <c r="AJ65" i="2"/>
  <c r="AK65" i="2" s="1"/>
  <c r="AK41" i="2"/>
  <c r="AJ41" i="2"/>
  <c r="AJ28" i="2"/>
  <c r="AK28" i="2" s="1"/>
  <c r="AJ9" i="2"/>
  <c r="AK9" i="2" s="1"/>
  <c r="AK49" i="2"/>
  <c r="AJ49" i="2"/>
  <c r="AJ29" i="2"/>
  <c r="AK29" i="2" s="1"/>
  <c r="AJ47" i="2"/>
  <c r="AK47" i="2" s="1"/>
  <c r="AK35" i="2"/>
  <c r="AJ35" i="2"/>
  <c r="AJ70" i="2"/>
  <c r="AK70" i="2" s="1"/>
  <c r="AJ23" i="2"/>
  <c r="AK23" i="2" s="1"/>
  <c r="AK10" i="2"/>
  <c r="AJ10" i="2"/>
  <c r="AJ37" i="2"/>
  <c r="AK37" i="2" s="1"/>
  <c r="AJ76" i="2"/>
  <c r="AK76" i="2" s="1"/>
  <c r="AK52" i="2"/>
  <c r="AJ52" i="2"/>
  <c r="AJ11" i="2"/>
  <c r="AK11" i="2" s="1"/>
  <c r="AJ25" i="2"/>
  <c r="AK25" i="2" s="1"/>
  <c r="AK36" i="2"/>
  <c r="AJ36" i="2"/>
  <c r="AJ67" i="2"/>
  <c r="AK67" i="2" s="1"/>
  <c r="AJ39" i="2"/>
  <c r="AK39" i="2" s="1"/>
  <c r="AK60" i="2"/>
  <c r="AJ60" i="2"/>
  <c r="AJ61" i="2"/>
  <c r="AK61" i="2" s="1"/>
  <c r="AJ34" i="2"/>
  <c r="AK34" i="2" s="1"/>
  <c r="AK32" i="2"/>
  <c r="AJ32" i="2"/>
  <c r="AJ62" i="2"/>
  <c r="AK62" i="2" s="1"/>
  <c r="AJ73" i="2"/>
  <c r="AK73" i="2" s="1"/>
  <c r="AK30" i="2"/>
  <c r="AJ30" i="2"/>
  <c r="AJ72" i="2"/>
  <c r="AK72" i="2" s="1"/>
  <c r="AJ48" i="2"/>
  <c r="AK48" i="2" s="1"/>
  <c r="AK18" i="2"/>
  <c r="AJ18" i="2"/>
  <c r="AJ58" i="2"/>
  <c r="AK58" i="2" s="1"/>
  <c r="AJ51" i="2"/>
  <c r="AK51" i="2" s="1"/>
  <c r="AK15" i="2"/>
  <c r="AJ15" i="2"/>
  <c r="AJ6" i="2"/>
  <c r="AK6" i="2" s="1"/>
  <c r="AJ57" i="2"/>
  <c r="AK57" i="2" s="1"/>
  <c r="AK20" i="2"/>
  <c r="AJ20" i="2"/>
  <c r="AJ68" i="2"/>
  <c r="AK68" i="2" s="1"/>
  <c r="AJ44" i="2"/>
  <c r="AK44" i="2" s="1"/>
  <c r="AK33" i="2"/>
  <c r="AJ33" i="2"/>
  <c r="AJ38" i="2"/>
  <c r="AK38" i="2" s="1"/>
  <c r="AJ21" i="2"/>
  <c r="AK21" i="2" s="1"/>
  <c r="AK27" i="2"/>
  <c r="AJ27" i="2"/>
  <c r="AJ63" i="2"/>
  <c r="AK63" i="2" s="1"/>
  <c r="AJ4" i="2"/>
  <c r="AK4" i="2" s="1"/>
  <c r="AK26" i="2"/>
  <c r="AJ26" i="2"/>
  <c r="AJ46" i="2"/>
  <c r="AK46" i="2" s="1"/>
  <c r="AJ31" i="2"/>
  <c r="AK31" i="2" s="1"/>
  <c r="AK43" i="2"/>
  <c r="AJ43" i="2"/>
  <c r="AJ78" i="2"/>
  <c r="AK78" i="2" s="1"/>
  <c r="AJ42" i="2"/>
  <c r="AK42" i="2" s="1"/>
  <c r="AK75" i="2"/>
  <c r="AJ75" i="2"/>
  <c r="AJ3" i="1"/>
  <c r="AK3" i="1" s="1"/>
  <c r="AJ24" i="2"/>
  <c r="AK24" i="2" s="1"/>
  <c r="AK22" i="2"/>
  <c r="AJ22" i="2"/>
  <c r="AJ77" i="2"/>
  <c r="AK77" i="2" s="1"/>
  <c r="AJ53" i="2"/>
  <c r="AK53" i="2" s="1"/>
  <c r="AK50" i="2"/>
  <c r="AJ50" i="2"/>
  <c r="AJ74" i="2"/>
  <c r="AK74" i="2" s="1"/>
  <c r="O15" i="16"/>
  <c r="AH15" i="1" s="1"/>
  <c r="AI15" i="1" s="1"/>
  <c r="O47" i="16"/>
  <c r="AH47" i="1" s="1"/>
  <c r="AI47" i="1" s="1"/>
  <c r="O23" i="16"/>
  <c r="AH23" i="1" s="1"/>
  <c r="AI23" i="1" s="1"/>
  <c r="O27" i="16"/>
  <c r="AH27" i="1" s="1"/>
  <c r="AI27" i="1" s="1"/>
  <c r="O67" i="16"/>
  <c r="AH67" i="1" s="1"/>
  <c r="AI67" i="1" s="1"/>
  <c r="O19" i="16"/>
  <c r="AH19" i="1" s="1"/>
  <c r="AI19" i="1" s="1"/>
  <c r="O79" i="16"/>
  <c r="AH79" i="1" s="1"/>
  <c r="AI79" i="1" s="1"/>
  <c r="O37" i="16"/>
  <c r="AH37" i="1" s="1"/>
  <c r="AI37" i="1" s="1"/>
  <c r="O73" i="16"/>
  <c r="AH73" i="1" s="1"/>
  <c r="AI73" i="1" s="1"/>
  <c r="O61" i="16"/>
  <c r="AH61" i="1" s="1"/>
  <c r="AI61" i="1" s="1"/>
  <c r="O59" i="16"/>
  <c r="AH59" i="1" s="1"/>
  <c r="AI59" i="1" s="1"/>
  <c r="O26" i="16"/>
  <c r="AH26" i="1" s="1"/>
  <c r="AI26" i="1" s="1"/>
  <c r="O48" i="16"/>
  <c r="AH48" i="1" s="1"/>
  <c r="AI48" i="1" s="1"/>
  <c r="O50" i="16"/>
  <c r="AH50" i="1" s="1"/>
  <c r="AI50" i="1" s="1"/>
  <c r="O5" i="16"/>
  <c r="AH5" i="1" s="1"/>
  <c r="AI5" i="1" s="1"/>
  <c r="O29" i="16"/>
  <c r="AH29" i="1" s="1"/>
  <c r="AI29" i="1" s="1"/>
  <c r="O8" i="16"/>
  <c r="AH8" i="1" s="1"/>
  <c r="AI8" i="1" s="1"/>
  <c r="O17" i="16"/>
  <c r="AH17" i="1" s="1"/>
  <c r="AI17" i="1" s="1"/>
  <c r="O74" i="16"/>
  <c r="AH74" i="1" s="1"/>
  <c r="AI74" i="1" s="1"/>
  <c r="O71" i="16"/>
  <c r="AH71" i="1" s="1"/>
  <c r="AI71" i="1" s="1"/>
  <c r="M86" i="16"/>
  <c r="O49" i="16"/>
  <c r="AH49" i="1" s="1"/>
  <c r="AI49" i="1" s="1"/>
  <c r="O60" i="16"/>
  <c r="AH60" i="1" s="1"/>
  <c r="AI60" i="1" s="1"/>
  <c r="O35" i="16"/>
  <c r="AH35" i="1" s="1"/>
  <c r="AI35" i="1" s="1"/>
  <c r="O30" i="16"/>
  <c r="AH30" i="1" s="1"/>
  <c r="AI30" i="1" s="1"/>
  <c r="O77" i="16"/>
  <c r="AH77" i="1" s="1"/>
  <c r="AI77" i="1" s="1"/>
  <c r="M84" i="16"/>
  <c r="O24" i="16"/>
  <c r="AH24" i="1" s="1"/>
  <c r="AI24" i="1" s="1"/>
  <c r="M85" i="16"/>
  <c r="O36" i="17"/>
  <c r="O34" i="17"/>
  <c r="O60" i="17"/>
  <c r="O30" i="17"/>
  <c r="O80" i="16"/>
  <c r="AH80" i="1" s="1"/>
  <c r="AI80" i="1" s="1"/>
  <c r="O9" i="16"/>
  <c r="AH9" i="1" s="1"/>
  <c r="AI9" i="1" s="1"/>
  <c r="O53" i="16"/>
  <c r="AH53" i="1" s="1"/>
  <c r="AI53" i="1" s="1"/>
  <c r="O33" i="16"/>
  <c r="AH33" i="1" s="1"/>
  <c r="AI33" i="1" s="1"/>
  <c r="O56" i="16"/>
  <c r="AH56" i="1" s="1"/>
  <c r="AI56" i="1" s="1"/>
  <c r="O25" i="16"/>
  <c r="AH25" i="1" s="1"/>
  <c r="AI25" i="1" s="1"/>
  <c r="O41" i="16"/>
  <c r="AH41" i="1" s="1"/>
  <c r="AI41" i="1" s="1"/>
  <c r="O72" i="16"/>
  <c r="AH72" i="1" s="1"/>
  <c r="AI72" i="1" s="1"/>
  <c r="M83" i="16"/>
  <c r="O27" i="17"/>
  <c r="O54" i="17"/>
  <c r="O4" i="17"/>
  <c r="O31" i="16"/>
  <c r="AH31" i="1" s="1"/>
  <c r="AI31" i="1" s="1"/>
  <c r="AA86" i="1"/>
  <c r="L86" i="16" s="1"/>
  <c r="N86" i="16" s="1"/>
  <c r="O31" i="17"/>
  <c r="O47" i="17"/>
  <c r="O35" i="17"/>
  <c r="M84" i="17"/>
  <c r="O21" i="17"/>
  <c r="O45" i="17"/>
  <c r="O38" i="17"/>
  <c r="O62" i="17"/>
  <c r="O11" i="17"/>
  <c r="O51" i="17"/>
  <c r="O28" i="17"/>
  <c r="O56" i="17"/>
  <c r="O42" i="17"/>
  <c r="O21" i="16"/>
  <c r="AH21" i="1" s="1"/>
  <c r="AI21" i="1" s="1"/>
  <c r="O55" i="17"/>
  <c r="O66" i="17"/>
  <c r="O46" i="16"/>
  <c r="AH46" i="1" s="1"/>
  <c r="AI46" i="1" s="1"/>
  <c r="O11" i="16"/>
  <c r="AH11" i="1" s="1"/>
  <c r="AI11" i="1" s="1"/>
  <c r="O55" i="16"/>
  <c r="AH55" i="1" s="1"/>
  <c r="AI55" i="1" s="1"/>
  <c r="O43" i="16"/>
  <c r="AH43" i="1" s="1"/>
  <c r="AI43" i="1" s="1"/>
  <c r="O65" i="16"/>
  <c r="AH65" i="1" s="1"/>
  <c r="AI65" i="1" s="1"/>
  <c r="N82" i="16"/>
  <c r="O82" i="16" s="1"/>
  <c r="AH82" i="1" s="1"/>
  <c r="AI82" i="1" s="1"/>
  <c r="P82" i="16"/>
  <c r="AJ82" i="1" s="1"/>
  <c r="AK82" i="1" s="1"/>
  <c r="P83" i="16"/>
  <c r="AJ83" i="1" s="1"/>
  <c r="AK83" i="1" s="1"/>
  <c r="O22" i="16"/>
  <c r="AH22" i="1" s="1"/>
  <c r="AI22" i="1" s="1"/>
  <c r="P85" i="16"/>
  <c r="AJ85" i="1" s="1"/>
  <c r="AK85" i="1" s="1"/>
  <c r="O40" i="16"/>
  <c r="AH40" i="1" s="1"/>
  <c r="AI40" i="1" s="1"/>
  <c r="O42" i="16"/>
  <c r="AH42" i="1" s="1"/>
  <c r="AI42" i="1" s="1"/>
  <c r="O58" i="16"/>
  <c r="AH58" i="1" s="1"/>
  <c r="AI58" i="1" s="1"/>
  <c r="O75" i="16"/>
  <c r="AH75" i="1" s="1"/>
  <c r="AI75" i="1" s="1"/>
  <c r="O63" i="16"/>
  <c r="AH63" i="1" s="1"/>
  <c r="AI63" i="1" s="1"/>
  <c r="O54" i="16"/>
  <c r="AH54" i="1" s="1"/>
  <c r="AI54" i="1" s="1"/>
  <c r="O12" i="16"/>
  <c r="AH12" i="1" s="1"/>
  <c r="AI12" i="1" s="1"/>
  <c r="O6" i="16"/>
  <c r="AH6" i="1" s="1"/>
  <c r="AI6" i="1" s="1"/>
  <c r="O66" i="16"/>
  <c r="AH66" i="1" s="1"/>
  <c r="AI66" i="1" s="1"/>
  <c r="O52" i="17"/>
  <c r="O57" i="17"/>
  <c r="O58" i="17"/>
  <c r="O5" i="17"/>
  <c r="O48" i="17"/>
  <c r="O39" i="17"/>
  <c r="O40" i="17"/>
  <c r="O75" i="17"/>
  <c r="O59" i="17"/>
  <c r="O25" i="17"/>
  <c r="O77" i="17"/>
  <c r="O61" i="17"/>
  <c r="O32" i="17"/>
  <c r="O65" i="17"/>
  <c r="O6" i="17"/>
  <c r="O43" i="17"/>
  <c r="O69" i="17"/>
  <c r="O74" i="17"/>
  <c r="O79" i="17"/>
  <c r="O78" i="17"/>
  <c r="O71" i="17"/>
  <c r="O18" i="17"/>
  <c r="O8" i="17"/>
  <c r="O67" i="17"/>
  <c r="O19" i="17"/>
  <c r="O76" i="17"/>
  <c r="O9" i="17"/>
  <c r="O68" i="17"/>
  <c r="O46" i="17"/>
  <c r="N84" i="16"/>
  <c r="P84" i="17"/>
  <c r="AJ84" i="2" s="1"/>
  <c r="AK84" i="2" s="1"/>
  <c r="O16" i="17"/>
  <c r="O12" i="17"/>
  <c r="O63" i="17"/>
  <c r="O4" i="16"/>
  <c r="AH4" i="1" s="1"/>
  <c r="AI4" i="1" s="1"/>
  <c r="N83" i="16"/>
  <c r="O7" i="17"/>
  <c r="O50" i="17"/>
  <c r="O44" i="17"/>
  <c r="O64" i="17"/>
  <c r="O10" i="17"/>
  <c r="O36" i="16"/>
  <c r="AH36" i="1" s="1"/>
  <c r="AI36" i="1" s="1"/>
  <c r="O70" i="16"/>
  <c r="AH70" i="1" s="1"/>
  <c r="AI70" i="1" s="1"/>
  <c r="N3" i="17"/>
  <c r="O3" i="17" s="1"/>
  <c r="O53" i="17"/>
  <c r="O34" i="16"/>
  <c r="AH34" i="1" s="1"/>
  <c r="AI34" i="1" s="1"/>
  <c r="P82" i="17"/>
  <c r="AJ82" i="2" s="1"/>
  <c r="AK82" i="2" s="1"/>
  <c r="O70" i="17"/>
  <c r="O10" i="16"/>
  <c r="AH10" i="1" s="1"/>
  <c r="AI10" i="1" s="1"/>
  <c r="O64" i="16"/>
  <c r="AH64" i="1" s="1"/>
  <c r="AI64" i="1" s="1"/>
  <c r="O13" i="16"/>
  <c r="AH13" i="1" s="1"/>
  <c r="AI13" i="1" s="1"/>
  <c r="O28" i="16"/>
  <c r="AH28" i="1" s="1"/>
  <c r="AI28" i="1" s="1"/>
  <c r="N3" i="16"/>
  <c r="O3" i="16" s="1"/>
  <c r="O26" i="17"/>
  <c r="M83" i="17"/>
  <c r="M85" i="17"/>
  <c r="M86" i="17"/>
  <c r="M82" i="17"/>
  <c r="O33" i="17"/>
  <c r="P83" i="17"/>
  <c r="AJ83" i="2" s="1"/>
  <c r="AK83" i="2" s="1"/>
  <c r="N83" i="17"/>
  <c r="O29" i="17"/>
  <c r="N82" i="17"/>
  <c r="O49" i="17"/>
  <c r="P85" i="17"/>
  <c r="AJ85" i="2" s="1"/>
  <c r="AK85" i="2" s="1"/>
  <c r="N85" i="17"/>
  <c r="O80" i="17"/>
  <c r="O22" i="17"/>
  <c r="O37" i="17"/>
  <c r="O15" i="17"/>
  <c r="P86" i="17"/>
  <c r="AJ86" i="2" s="1"/>
  <c r="AK86" i="2" s="1"/>
  <c r="N86" i="17"/>
  <c r="O20" i="17"/>
  <c r="N84" i="17"/>
  <c r="O13" i="17"/>
  <c r="O41" i="17"/>
  <c r="O17" i="17"/>
  <c r="P3" i="17"/>
  <c r="O72" i="17"/>
  <c r="O24" i="17"/>
  <c r="O73" i="17"/>
  <c r="O23" i="17"/>
  <c r="O14" i="17"/>
  <c r="O16" i="16"/>
  <c r="AH16" i="1" s="1"/>
  <c r="AI16" i="1" s="1"/>
  <c r="N85" i="16"/>
  <c r="O76" i="16"/>
  <c r="AH76" i="1" s="1"/>
  <c r="AI76" i="1" s="1"/>
  <c r="P84" i="16"/>
  <c r="AJ84" i="1" s="1"/>
  <c r="AK84" i="1" s="1"/>
  <c r="O52" i="16"/>
  <c r="AH52" i="1" s="1"/>
  <c r="AI52" i="1" s="1"/>
  <c r="P86" i="16"/>
  <c r="AJ86" i="1" s="1"/>
  <c r="AK86" i="1" s="1"/>
  <c r="AN6" i="1" l="1"/>
  <c r="AN9" i="1"/>
  <c r="AN7" i="1"/>
  <c r="AN8" i="1"/>
  <c r="AN5" i="1"/>
  <c r="AH57" i="2"/>
  <c r="AI57" i="2" s="1"/>
  <c r="AI7" i="2"/>
  <c r="AH7" i="2"/>
  <c r="AH11" i="2"/>
  <c r="AI11" i="2" s="1"/>
  <c r="AI54" i="2"/>
  <c r="AH54" i="2"/>
  <c r="AI60" i="2"/>
  <c r="AH60" i="2"/>
  <c r="AI42" i="2"/>
  <c r="AH42" i="2"/>
  <c r="AH52" i="2"/>
  <c r="AI52" i="2" s="1"/>
  <c r="AI67" i="2"/>
  <c r="AH67" i="2"/>
  <c r="AH30" i="2"/>
  <c r="AI30" i="2" s="1"/>
  <c r="AI15" i="2"/>
  <c r="AH15" i="2"/>
  <c r="AI37" i="2"/>
  <c r="AH37" i="2"/>
  <c r="AI71" i="2"/>
  <c r="AH71" i="2"/>
  <c r="AH59" i="2"/>
  <c r="AI59" i="2" s="1"/>
  <c r="AI62" i="2"/>
  <c r="AH62" i="2"/>
  <c r="AH27" i="2"/>
  <c r="AI27" i="2" s="1"/>
  <c r="AI34" i="2"/>
  <c r="AH34" i="2"/>
  <c r="AI8" i="2"/>
  <c r="AH8" i="2"/>
  <c r="AI73" i="2"/>
  <c r="AH73" i="2"/>
  <c r="AH53" i="2"/>
  <c r="AI53" i="2" s="1"/>
  <c r="AI22" i="2"/>
  <c r="AH22" i="2"/>
  <c r="AH78" i="2"/>
  <c r="AI78" i="2" s="1"/>
  <c r="AI36" i="2"/>
  <c r="AH36" i="2"/>
  <c r="AI50" i="2"/>
  <c r="AH50" i="2"/>
  <c r="AI20" i="2"/>
  <c r="AH20" i="2"/>
  <c r="AH32" i="2"/>
  <c r="AI32" i="2" s="1"/>
  <c r="AI33" i="2"/>
  <c r="AH33" i="2"/>
  <c r="AH23" i="2"/>
  <c r="AI23" i="2" s="1"/>
  <c r="AI18" i="2"/>
  <c r="AH18" i="2"/>
  <c r="AI12" i="2"/>
  <c r="AH12" i="2"/>
  <c r="AI3" i="2"/>
  <c r="AH3" i="2"/>
  <c r="AH72" i="2"/>
  <c r="AI72" i="2" s="1"/>
  <c r="AI80" i="2"/>
  <c r="AH80" i="2"/>
  <c r="AH79" i="2"/>
  <c r="AI79" i="2" s="1"/>
  <c r="AI40" i="2"/>
  <c r="AH40" i="2"/>
  <c r="AI45" i="2"/>
  <c r="AH45" i="2"/>
  <c r="AI76" i="2"/>
  <c r="AH76" i="2"/>
  <c r="AH70" i="2"/>
  <c r="AI70" i="2" s="1"/>
  <c r="AI28" i="2"/>
  <c r="AH28" i="2"/>
  <c r="AH14" i="2"/>
  <c r="AI14" i="2" s="1"/>
  <c r="AI4" i="2"/>
  <c r="AH4" i="2"/>
  <c r="AI63" i="2"/>
  <c r="AH63" i="2"/>
  <c r="AI25" i="2"/>
  <c r="AH25" i="2"/>
  <c r="AH24" i="2"/>
  <c r="AI24" i="2" s="1"/>
  <c r="AI16" i="2"/>
  <c r="AH16" i="2"/>
  <c r="AH75" i="2"/>
  <c r="AI75" i="2" s="1"/>
  <c r="AI38" i="2"/>
  <c r="AH38" i="2"/>
  <c r="AK3" i="2"/>
  <c r="AJ3" i="2"/>
  <c r="AI26" i="2"/>
  <c r="AH26" i="2"/>
  <c r="AI74" i="2"/>
  <c r="AH74" i="2"/>
  <c r="AI39" i="2"/>
  <c r="AH39" i="2"/>
  <c r="AH21" i="2"/>
  <c r="AI21" i="2" s="1"/>
  <c r="AI66" i="2"/>
  <c r="AH66" i="2"/>
  <c r="AI31" i="2"/>
  <c r="AH31" i="2"/>
  <c r="AH56" i="2"/>
  <c r="AI56" i="2" s="1"/>
  <c r="AI3" i="1"/>
  <c r="AN19" i="1" s="1"/>
  <c r="AH3" i="1"/>
  <c r="AI29" i="2"/>
  <c r="AH29" i="2"/>
  <c r="AH65" i="2"/>
  <c r="AI65" i="2" s="1"/>
  <c r="AI19" i="2"/>
  <c r="AH19" i="2"/>
  <c r="AI61" i="2"/>
  <c r="AH61" i="2"/>
  <c r="AH77" i="2"/>
  <c r="AI77" i="2" s="1"/>
  <c r="AH51" i="2"/>
  <c r="AI51" i="2" s="1"/>
  <c r="AI17" i="2"/>
  <c r="AH17" i="2"/>
  <c r="AH10" i="2"/>
  <c r="AI10" i="2" s="1"/>
  <c r="AI46" i="2"/>
  <c r="AH46" i="2"/>
  <c r="AI69" i="2"/>
  <c r="AH69" i="2"/>
  <c r="AH48" i="2"/>
  <c r="AI48" i="2" s="1"/>
  <c r="AH41" i="2"/>
  <c r="AI41" i="2" s="1"/>
  <c r="AI49" i="2"/>
  <c r="AH49" i="2"/>
  <c r="AH64" i="2"/>
  <c r="AI64" i="2" s="1"/>
  <c r="AI68" i="2"/>
  <c r="AH68" i="2"/>
  <c r="AI43" i="2"/>
  <c r="AH43" i="2"/>
  <c r="AH5" i="2"/>
  <c r="AI5" i="2" s="1"/>
  <c r="AH55" i="2"/>
  <c r="AI55" i="2" s="1"/>
  <c r="AI35" i="2"/>
  <c r="AH35" i="2"/>
  <c r="AH13" i="2"/>
  <c r="AI13" i="2" s="1"/>
  <c r="AI44" i="2"/>
  <c r="AH44" i="2"/>
  <c r="AI9" i="2"/>
  <c r="AH9" i="2"/>
  <c r="AH6" i="2"/>
  <c r="AI6" i="2" s="1"/>
  <c r="AH58" i="2"/>
  <c r="AI58" i="2" s="1"/>
  <c r="AI47" i="2"/>
  <c r="AH47" i="2"/>
  <c r="O84" i="16"/>
  <c r="AH84" i="1" s="1"/>
  <c r="AI84" i="1" s="1"/>
  <c r="O86" i="16"/>
  <c r="AH86" i="1" s="1"/>
  <c r="AI86" i="1" s="1"/>
  <c r="O85" i="16"/>
  <c r="AH85" i="1" s="1"/>
  <c r="AI85" i="1" s="1"/>
  <c r="O83" i="16"/>
  <c r="AH83" i="1" s="1"/>
  <c r="AI83" i="1" s="1"/>
  <c r="O84" i="17"/>
  <c r="AH84" i="2" s="1"/>
  <c r="AI84" i="2" s="1"/>
  <c r="O85" i="17"/>
  <c r="AH85" i="2" s="1"/>
  <c r="AI85" i="2" s="1"/>
  <c r="O82" i="17"/>
  <c r="AH82" i="2" s="1"/>
  <c r="AI82" i="2" s="1"/>
  <c r="O86" i="17"/>
  <c r="AH86" i="2" s="1"/>
  <c r="AI86" i="2" s="1"/>
  <c r="AN9" i="2"/>
  <c r="AN5" i="2"/>
  <c r="AN8" i="2"/>
  <c r="AN6" i="2"/>
  <c r="AN7" i="2"/>
  <c r="O83" i="17"/>
  <c r="AH83" i="2" s="1"/>
  <c r="AI83" i="2" s="1"/>
  <c r="AN23" i="1"/>
  <c r="AN17" i="1"/>
  <c r="AN14" i="1"/>
  <c r="AN22" i="1"/>
  <c r="AN24" i="1"/>
  <c r="AN16" i="1"/>
  <c r="AN20" i="1"/>
  <c r="AN19" i="2" l="1"/>
  <c r="AN23" i="2"/>
  <c r="AN21" i="2"/>
  <c r="AN15" i="1"/>
  <c r="AN22" i="2"/>
  <c r="AN17" i="2"/>
  <c r="AN15" i="2"/>
  <c r="AN18" i="2"/>
  <c r="AN18" i="1"/>
  <c r="AN21" i="1"/>
  <c r="AN20" i="2"/>
  <c r="AN14" i="2"/>
  <c r="AN24" i="2"/>
  <c r="AN16" i="2"/>
  <c r="E77" i="10"/>
  <c r="E28" i="10"/>
  <c r="E58" i="10"/>
  <c r="E9" i="10"/>
  <c r="E39" i="10"/>
  <c r="E69" i="10"/>
  <c r="E20" i="10"/>
  <c r="E34" i="10"/>
  <c r="E32" i="10"/>
  <c r="E62" i="10"/>
  <c r="E5" i="10"/>
  <c r="E61" i="10"/>
  <c r="E67" i="10"/>
  <c r="E30" i="10"/>
  <c r="E75" i="10"/>
  <c r="E7" i="10"/>
  <c r="E51" i="10"/>
  <c r="E65" i="10"/>
  <c r="E79" i="10"/>
  <c r="E70" i="10"/>
  <c r="E49" i="10"/>
  <c r="E14" i="10"/>
  <c r="E59" i="10"/>
  <c r="E21" i="10"/>
  <c r="E47" i="10"/>
  <c r="E3" i="10"/>
  <c r="E31" i="10"/>
  <c r="E27" i="10"/>
  <c r="E38" i="10"/>
  <c r="E64" i="10"/>
  <c r="E11" i="10"/>
  <c r="E22" i="10"/>
  <c r="E66" i="10"/>
  <c r="E4" i="10"/>
  <c r="E48" i="10"/>
  <c r="E44" i="10"/>
  <c r="E25" i="10"/>
  <c r="E55" i="10"/>
  <c r="E36" i="10"/>
  <c r="E78" i="10"/>
  <c r="E6" i="10"/>
  <c r="E18" i="10"/>
  <c r="E16" i="10"/>
  <c r="E46" i="10"/>
  <c r="D84" i="10"/>
  <c r="E84" i="10" s="1"/>
  <c r="E12" i="10"/>
  <c r="E42" i="10"/>
  <c r="E72" i="10"/>
  <c r="E23" i="10"/>
  <c r="E53" i="10"/>
  <c r="D83" i="10"/>
  <c r="E83" i="10" s="1"/>
  <c r="E2" i="10"/>
  <c r="D85" i="10"/>
  <c r="E85" i="10" s="1"/>
  <c r="E26" i="10"/>
  <c r="E56" i="10"/>
  <c r="E37" i="10"/>
  <c r="E45" i="10"/>
  <c r="E63" i="10"/>
  <c r="E29" i="10"/>
  <c r="E10" i="10"/>
  <c r="E40" i="10"/>
  <c r="E35" i="10"/>
  <c r="E13" i="10"/>
  <c r="E73" i="10"/>
  <c r="E54" i="10"/>
  <c r="E33" i="10"/>
  <c r="E19" i="10"/>
  <c r="E17" i="10"/>
  <c r="E76" i="10"/>
  <c r="E8" i="10"/>
  <c r="E41" i="10"/>
  <c r="E74" i="10"/>
  <c r="E50" i="10"/>
  <c r="D82" i="10"/>
  <c r="E82" i="10" s="1"/>
  <c r="E43" i="10"/>
  <c r="E24" i="10"/>
  <c r="E68" i="10"/>
  <c r="D81" i="10"/>
  <c r="E81" i="10" s="1"/>
  <c r="E57" i="10"/>
  <c r="E52" i="10"/>
  <c r="E15" i="10"/>
  <c r="E60" i="10"/>
  <c r="E71" i="10"/>
  <c r="D86" i="10" l="1"/>
  <c r="E86" i="10"/>
</calcChain>
</file>

<file path=xl/comments1.xml><?xml version="1.0" encoding="utf-8"?>
<comments xmlns="http://schemas.openxmlformats.org/spreadsheetml/2006/main">
  <authors>
    <author>Renata Martins Fantin</author>
  </authors>
  <commentList>
    <comment ref="AH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I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J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  <comment ref="AK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</commentList>
</comments>
</file>

<file path=xl/comments2.xml><?xml version="1.0" encoding="utf-8"?>
<comments xmlns="http://schemas.openxmlformats.org/spreadsheetml/2006/main">
  <authors>
    <author>Renata Martins Fantin</author>
  </authors>
  <commentList>
    <comment ref="AH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I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BCG, PENTA, POLIO, PNEUMO, MENINGO, ROTAVÍRUS, FEBRE AMARELA, HEPATITE A, TRÍPLICE VIRAL E VARICELA</t>
        </r>
      </text>
    </comment>
    <comment ref="AJ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  <comment ref="AK2" authorId="0" shapeId="0">
      <text>
        <r>
          <rPr>
            <b/>
            <sz val="9"/>
            <rFont val="Segoe UI"/>
            <family val="2"/>
          </rPr>
          <t>Renata Martins Fantin:</t>
        </r>
        <r>
          <rPr>
            <sz val="9"/>
            <rFont val="Segoe UI"/>
            <family val="2"/>
          </rPr>
          <t xml:space="preserve">
PENTA, POLIO, PNEUMO E TRÍPLICE VIRAL</t>
        </r>
      </text>
    </comment>
  </commentList>
</comments>
</file>

<file path=xl/sharedStrings.xml><?xml version="1.0" encoding="utf-8"?>
<sst xmlns="http://schemas.openxmlformats.org/spreadsheetml/2006/main" count="3461" uniqueCount="244">
  <si>
    <t xml:space="preserve"> </t>
  </si>
  <si>
    <t>AO NASCER</t>
  </si>
  <si>
    <t>MENOR DE 1 ANO</t>
  </si>
  <si>
    <t>1 ANO</t>
  </si>
  <si>
    <t>MENOR DE 2 ANOS</t>
  </si>
  <si>
    <t xml:space="preserve">Regional </t>
  </si>
  <si>
    <t>Município</t>
  </si>
  <si>
    <t>¹População 
&lt; 1 ano e 1 ano</t>
  </si>
  <si>
    <t>Doses Aplicadas HB
≤30 dias</t>
  </si>
  <si>
    <t>Cobertura Vacinal HB
até 30 dias</t>
  </si>
  <si>
    <t>Doses Aplicadas HB
≤2 dias</t>
  </si>
  <si>
    <t>Cobertura Vacinal HB
até 2 dias</t>
  </si>
  <si>
    <t>Doses Aplicadas HB
≤1 dia</t>
  </si>
  <si>
    <t>Cobertura Vacinal HB
até 1 dia</t>
  </si>
  <si>
    <t>Doses Aplicadas BCG</t>
  </si>
  <si>
    <t>Cobertura Vacinal BCG</t>
  </si>
  <si>
    <t xml:space="preserve">Doses Aplicadas Pentavalente </t>
  </si>
  <si>
    <t>Cobertura Vacinal Pentavalente</t>
  </si>
  <si>
    <t xml:space="preserve">Doses Aplicadas Poliomielite </t>
  </si>
  <si>
    <t xml:space="preserve">Cobertura Vacinal Poliomielite </t>
  </si>
  <si>
    <t>Doses Aplicadas Pneumo 10</t>
  </si>
  <si>
    <t>Cobertura Vacinal Pneumo 10</t>
  </si>
  <si>
    <t>Doses Aplicadas Meningo C</t>
  </si>
  <si>
    <t>Cobertura Vacinal Meningo C</t>
  </si>
  <si>
    <t>Doses Aplicadas Febre Amarela</t>
  </si>
  <si>
    <t>Cobertura Vacinal Febre Amarela</t>
  </si>
  <si>
    <t>Doses Aplicadas Hepatite A</t>
  </si>
  <si>
    <t>Cobertura Vacinal Hepatite A</t>
  </si>
  <si>
    <t>Doses Aplicadas de Tríplice Viral</t>
  </si>
  <si>
    <t>Cobertura Vacinal Tríplice Viral</t>
  </si>
  <si>
    <t>Doses Aplicadas Varicela</t>
  </si>
  <si>
    <t>Cobertura Varicela</t>
  </si>
  <si>
    <t>Doses Aplicadas Rotavírus</t>
  </si>
  <si>
    <t>Cobertura Vacinal Rotavírus</t>
  </si>
  <si>
    <t>Doses Aplicadas COVID-19</t>
  </si>
  <si>
    <t>Cobertura Vacinal 
COVID-19</t>
  </si>
  <si>
    <t>VACINAS QUE ATINGIRAM A META DE CV</t>
  </si>
  <si>
    <t>HOMOGENEIDADE ENTRE AS 10 VACINAS</t>
  </si>
  <si>
    <t>VACINAS DO PQA-VS QUE ATINGIRAM A META DE CV</t>
  </si>
  <si>
    <t>HOMOGENEIDADE ENTRE AS VACINAS DO PQA-VS</t>
  </si>
  <si>
    <t>Metropolitana</t>
  </si>
  <si>
    <t>Afonso Cláudio</t>
  </si>
  <si>
    <r>
      <rPr>
        <b/>
        <sz val="11"/>
        <color theme="1"/>
        <rFont val="Calibri"/>
        <family val="2"/>
        <scheme val="minor"/>
      </rPr>
      <t xml:space="preserve">LEGENDA / HOMOGENEIDADE </t>
    </r>
    <r>
      <rPr>
        <b/>
        <sz val="11"/>
        <color rgb="FFFF0000"/>
        <rFont val="Calibri"/>
        <family val="2"/>
        <scheme val="minor"/>
      </rPr>
      <t>PQA-VS</t>
    </r>
  </si>
  <si>
    <t>Norte</t>
  </si>
  <si>
    <t>Água Doce do Norte</t>
  </si>
  <si>
    <t>PERCENTUAL</t>
  </si>
  <si>
    <t>Nº DE MUNICÍPIOS</t>
  </si>
  <si>
    <t>Central</t>
  </si>
  <si>
    <t>Águia Branca</t>
  </si>
  <si>
    <t>Sul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</si>
  <si>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</si>
  <si>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</si>
  <si>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</si>
  <si>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</si>
  <si>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</si>
  <si>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</si>
  <si>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</si>
  <si>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r>
      <rPr>
        <b/>
        <sz val="11"/>
        <color theme="1"/>
        <rFont val="Calibri"/>
        <family val="2"/>
        <scheme val="minor"/>
      </rPr>
      <t xml:space="preserve">LEGENDA / HOMOGENEIDADE </t>
    </r>
    <r>
      <rPr>
        <b/>
        <sz val="11"/>
        <color rgb="FFFF0000"/>
        <rFont val="Calibri"/>
        <family val="2"/>
        <scheme val="minor"/>
      </rPr>
      <t>10 VACINAS</t>
    </r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</si>
  <si>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</si>
  <si>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</si>
  <si>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</si>
  <si>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</si>
  <si>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</si>
  <si>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</si>
  <si>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</si>
  <si>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</si>
  <si>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</si>
  <si>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</si>
  <si>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</si>
  <si>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</si>
  <si>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</si>
  <si>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</si>
  <si>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</si>
  <si>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</si>
  <si>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</si>
  <si>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</si>
  <si>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</si>
  <si>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</si>
  <si>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</si>
  <si>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</si>
  <si>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</si>
  <si>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</si>
  <si>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</si>
  <si>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</si>
  <si>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</si>
  <si>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</si>
  <si>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</si>
  <si>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</si>
  <si>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</si>
  <si>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</si>
  <si>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</si>
  <si>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</si>
  <si>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</si>
  <si>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</si>
  <si>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</si>
  <si>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</si>
  <si>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</si>
  <si>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</si>
  <si>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</si>
  <si>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</si>
  <si>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</si>
  <si>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</si>
  <si>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</si>
  <si>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</si>
  <si>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</si>
  <si>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</si>
  <si>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</si>
  <si>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</si>
  <si>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</si>
  <si>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</si>
  <si>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</si>
  <si>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</si>
  <si>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</si>
  <si>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</si>
  <si>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</si>
  <si>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</si>
  <si>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</si>
  <si>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</si>
  <si>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</si>
  <si>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</si>
  <si>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</si>
  <si>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</si>
  <si>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</si>
  <si>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</si>
  <si>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</si>
  <si>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</si>
  <si>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Total Norte</t>
  </si>
  <si>
    <t>Total Central</t>
  </si>
  <si>
    <t>Total Metropolitana</t>
  </si>
  <si>
    <t>Total Sul</t>
  </si>
  <si>
    <t>Total Espírito Santo</t>
  </si>
  <si>
    <t>HOMOGENEIDADE ENTRE MUNICÍPIOS</t>
  </si>
  <si>
    <t>Cobertura Calculada por município de procedência/ocorrência da vacinação</t>
  </si>
  <si>
    <t>Método de Cálculo Simples</t>
  </si>
  <si>
    <r>
      <rPr>
        <b/>
        <sz val="10"/>
        <color theme="1"/>
        <rFont val="Calibri"/>
        <family val="2"/>
        <scheme val="minor"/>
      </rPr>
      <t xml:space="preserve">Homogeineidade: </t>
    </r>
    <r>
      <rPr>
        <sz val="10"/>
        <color theme="1"/>
        <rFont val="Calibri"/>
        <family val="2"/>
        <scheme val="minor"/>
      </rPr>
      <t>O cálculo da Homogeineidade entre vacinas é feito de acordo com a pactuação estabelecida no Plano Plurianual (PPA) vigente no período 2024-2027.</t>
    </r>
  </si>
  <si>
    <t xml:space="preserve">Observações referente a distribuição de imunobiológicos que podem afetar a cobertura vacinal: </t>
  </si>
  <si>
    <t xml:space="preserve">¹População 
&lt; 1 ano e 1 ano </t>
  </si>
  <si>
    <t>Cobertura Vacinal 
COVID-19 D1</t>
  </si>
  <si>
    <t>Cobertura Calculada por município de residência do vacinado</t>
  </si>
  <si>
    <t>D2</t>
  </si>
  <si>
    <t>REFORÇOS 1 ANO</t>
  </si>
  <si>
    <t>REFORÇOS 4 ANOS</t>
  </si>
  <si>
    <t xml:space="preserve">¹População 
1 ano </t>
  </si>
  <si>
    <t xml:space="preserve">²População 
4 anos </t>
  </si>
  <si>
    <t>DOSES APLICADAS D2 TRÍPLICE VIRAL</t>
  </si>
  <si>
    <t>COBERTURA D2 TRÍPLICE VIRAL</t>
  </si>
  <si>
    <t>DOSES APLICADAS D2 VARICELA</t>
  </si>
  <si>
    <t>COBERTURA D2 VARICELA</t>
  </si>
  <si>
    <t xml:space="preserve">DOSES APLICADAS REF PNEUMO </t>
  </si>
  <si>
    <t>COBERTURA REF PNEUMO</t>
  </si>
  <si>
    <t>DOSES APLICADAS REF MENINGO</t>
  </si>
  <si>
    <t>COBERTURA REF MENINGO</t>
  </si>
  <si>
    <t>DOSES APLICADAS REF POLIO</t>
  </si>
  <si>
    <t>COBERTURA REF POLIO</t>
  </si>
  <si>
    <t>DOSES APLICADAS R1 TRÍPLICE BACTERIANA</t>
  </si>
  <si>
    <t>COBERTURA R1 TRÍPLICE BACTERIANA</t>
  </si>
  <si>
    <t>DOSES APLICADAS REF FEBRE AMARELA</t>
  </si>
  <si>
    <t>COBERTURA REF FEBRE AMARELA</t>
  </si>
  <si>
    <t>DOSES APLICADAS R2 TRÍPLICE BACTERIANA</t>
  </si>
  <si>
    <t>COBERTURA R2 TRÍPLICE BACTERIANA</t>
  </si>
  <si>
    <t xml:space="preserve">Marechal Floriano </t>
  </si>
  <si>
    <t xml:space="preserve">¹População 
1 ano proporcional </t>
  </si>
  <si>
    <t xml:space="preserve">²População 
4 anos proporcional </t>
  </si>
  <si>
    <t xml:space="preserve">Série Histórica </t>
  </si>
  <si>
    <t>Região Metropolitana</t>
  </si>
  <si>
    <t>Região Norte</t>
  </si>
  <si>
    <t>Região Central</t>
  </si>
  <si>
    <t>Região Sul</t>
  </si>
  <si>
    <t>Espírito Santo</t>
  </si>
  <si>
    <t>Pfizer Pediátrica Menor de 5 anos e Coronavac</t>
  </si>
  <si>
    <t>Período avaliado: 2021-2024</t>
  </si>
  <si>
    <r>
      <rPr>
        <sz val="10"/>
        <color rgb="FF000000"/>
        <rFont val="Calibri"/>
        <family val="2"/>
        <scheme val="minor"/>
      </rPr>
      <t>Fonte: </t>
    </r>
    <r>
      <rPr>
        <u/>
        <sz val="10"/>
        <color rgb="FF1155CC"/>
        <rFont val="Calibri"/>
        <family val="2"/>
        <scheme val="minor"/>
      </rPr>
      <t>https://www.vacinaeconfia.es.gov.br</t>
    </r>
  </si>
  <si>
    <r>
      <rPr>
        <sz val="10"/>
        <rFont val="Calibri"/>
        <family val="2"/>
        <scheme val="minor"/>
      </rPr>
      <t>*Dados de janeiro/2024 extraídos do Vacina e Confia em</t>
    </r>
    <r>
      <rPr>
        <sz val="10"/>
        <color rgb="FFFF0000"/>
        <rFont val="Calibri"/>
        <family val="2"/>
        <scheme val="minor"/>
      </rPr>
      <t xml:space="preserve"> 04/01/2024</t>
    </r>
  </si>
  <si>
    <t>População proporcional extraída do SINASC 2022 (menores de 1 ano) e Censo IBGE 2022 (demais idades)</t>
  </si>
  <si>
    <t>Cobertura Calculada por município de procedência da vacinação</t>
  </si>
  <si>
    <t>Regional</t>
  </si>
  <si>
    <t xml:space="preserve">¹População </t>
  </si>
  <si>
    <t>Doses Aplicadas</t>
  </si>
  <si>
    <t>Cobertura Vacinal %</t>
  </si>
  <si>
    <t>TOTAL ES</t>
  </si>
  <si>
    <t>Total de Doses Aplicadas</t>
  </si>
  <si>
    <t>População  60 anos +</t>
  </si>
  <si>
    <t xml:space="preserve">Doses Aplicadas </t>
  </si>
  <si>
    <t>Cobertura %</t>
  </si>
  <si>
    <t>Período analisado: últimos 6 meses</t>
  </si>
  <si>
    <t>População 11 a 14 anos</t>
  </si>
  <si>
    <t>Doses Acumuladas</t>
  </si>
  <si>
    <t>Série Histórica %</t>
  </si>
  <si>
    <t>Meningocócica Conjudada C e Meningocócica ACWY</t>
  </si>
  <si>
    <t>População Feminina 
9 a 14 anos</t>
  </si>
  <si>
    <t>População Masculina 
9 a 14 anos</t>
  </si>
  <si>
    <t>Doses Acumuladas
Feminino</t>
  </si>
  <si>
    <t>HPV 
Feminino %</t>
  </si>
  <si>
    <t>Doses Acumuladas Masculino</t>
  </si>
  <si>
    <t>HPV
Masculino %</t>
  </si>
  <si>
    <t>Atílio Vivácqua</t>
  </si>
  <si>
    <t>Vacina HPV Quadrivalente, Bivalente e Nonavalente</t>
  </si>
  <si>
    <t>População 10 a 14 anos</t>
  </si>
  <si>
    <t>Doses Acumuladas D1</t>
  </si>
  <si>
    <t>DENGUE -D1 %</t>
  </si>
  <si>
    <t>Doses Acumuladas D2</t>
  </si>
  <si>
    <t>DENGUE - D2 %</t>
  </si>
  <si>
    <t>Vacina Dengue (Atenuada)</t>
  </si>
  <si>
    <t>População proporcional extraída do Censo IBGE 2022</t>
  </si>
  <si>
    <t>META 90%</t>
  </si>
  <si>
    <t>META 95%</t>
  </si>
  <si>
    <t>ATINGIRAM META</t>
  </si>
  <si>
    <t>PQA-VS</t>
  </si>
  <si>
    <t>Fonte: SIPNI/DATASUS, em 09 de junho de 2023.*</t>
  </si>
  <si>
    <t xml:space="preserve"> Vacina e Confia, em 12 de junho de 2023.**</t>
  </si>
  <si>
    <t>*Dados referentes às doses aplicadas pelas clínicas particulares de janeiro a maio de 2023</t>
  </si>
  <si>
    <t>**Dados referente às doses aplicadas no período de janeiro a maio de 2023</t>
  </si>
  <si>
    <t>Cobertura Calculada por município de vacinação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</si>
  <si>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População proporcional extraída do MS/SVS/DASIS - Sistema de Informações sobre Nascidos Vivos - SINASC</t>
    </r>
  </si>
  <si>
    <t>2000 a 2021 – Estimativas preliminares elaboradas pelo Ministério da Saúde/SVS/DASNT/CGIAE</t>
  </si>
  <si>
    <t xml:space="preserve"> Nota: Dados preliminares 2021</t>
  </si>
  <si>
    <t>Faixa Etária: 11 a 14 anos. População estimada extraída do Censo IBGE 2022.</t>
  </si>
  <si>
    <t>Faixa Etária: 9 a 14 anos. População estimada extraída do Censo IBGE 2022.</t>
  </si>
  <si>
    <t>Faixa Etária: 10 a 14 anos. População estimada extraída do Censo IBGE 2022.</t>
  </si>
  <si>
    <t>Dados de janeiro/2022 a abril/2022 extraídos do TABNET em 26/02/2026</t>
  </si>
  <si>
    <t>Dados de janeiro/2013 a dezembro/2022 extraídos do TABNET em 23/02/2026</t>
  </si>
  <si>
    <r>
      <t>Dados de Janeiro/2024 a Fevereiro/2026 extraídos do Vacina e Confia em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em</t>
    </r>
    <r>
      <rPr>
        <sz val="10"/>
        <color rgb="FFFF0000"/>
        <rFont val="Calibri"/>
        <family val="2"/>
        <scheme val="minor"/>
      </rPr>
      <t xml:space="preserve"> 12/03/2026</t>
    </r>
  </si>
  <si>
    <r>
      <t>Dados de Janeiro/2023 a Abril/2026 extraídos do Vacina e Confia em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11/05/2026.</t>
    </r>
  </si>
  <si>
    <t>**Dados referente às doses aplicadas de janeiro a maio de 2026</t>
  </si>
  <si>
    <t>Fonte: Informes situacionais de distribuição de imunobiológicos em https://saude.es.gov.br/GrupodeArquivos/informes-situacionais-de-distribuicao-de-imunobiologicos</t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</si>
  <si>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15 de JULHO </t>
    </r>
    <r>
      <rPr>
        <b/>
        <sz val="10"/>
        <rFont val="Calibri"/>
        <family val="2"/>
        <scheme val="minor"/>
      </rPr>
      <t>de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2026.**&lt;https://vacinaeconfia.saude.es.gov.br/&gt;</t>
    </r>
  </si>
  <si>
    <t>**Dados referente às doses aplicadas de janeiro a Junho de 2026</t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</si>
  <si>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a março de </t>
    </r>
    <r>
      <rPr>
        <b/>
        <sz val="10"/>
        <color theme="1"/>
        <rFont val="Calibri"/>
        <family val="2"/>
        <scheme val="minor"/>
      </rPr>
      <t>2026 e abril a Junho 2025.</t>
    </r>
  </si>
  <si>
    <r>
      <t>Sinasc, atualizado em</t>
    </r>
    <r>
      <rPr>
        <sz val="10"/>
        <color rgb="FFFF0000"/>
        <rFont val="Calibri"/>
        <family val="2"/>
        <scheme val="minor"/>
      </rPr>
      <t xml:space="preserve"> 10/07/2026.</t>
    </r>
  </si>
  <si>
    <r>
      <t>Dados de Maio/2022 a Abril/2026 extraídos do Vacina e Confia em</t>
    </r>
    <r>
      <rPr>
        <b/>
        <sz val="10"/>
        <color rgb="FFFF0000"/>
        <rFont val="Calibri"/>
        <family val="2"/>
        <scheme val="minor"/>
      </rPr>
      <t xml:space="preserve">  15/07/2026.</t>
    </r>
  </si>
  <si>
    <t>**Dados referente às doses aplicadas de janeiro a junho de 2026</t>
  </si>
  <si>
    <t>Faixa Etária: 60+. População estimada extraída do Censo IBGE 2022.</t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</si>
  <si>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a março de </t>
    </r>
    <r>
      <rPr>
        <b/>
        <sz val="10"/>
        <color theme="1"/>
        <rFont val="Calibri"/>
        <family val="2"/>
        <scheme val="minor"/>
      </rPr>
      <t>2026 e abril e Junho 2025.</t>
    </r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</si>
  <si>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a março de </t>
    </r>
    <r>
      <rPr>
        <b/>
        <sz val="10"/>
        <color theme="1"/>
        <rFont val="Calibri"/>
        <family val="2"/>
        <scheme val="minor"/>
      </rPr>
      <t>2026 e abril e junho 2025.</t>
    </r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</si>
  <si>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15 de julho </t>
    </r>
    <r>
      <rPr>
        <b/>
        <sz val="10"/>
        <rFont val="Calibri"/>
        <family val="2"/>
        <scheme val="minor"/>
      </rPr>
      <t>de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2026.**&lt;https://vacinaeconfia.saude.es.gov.br/&gt;</t>
    </r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</si>
  <si>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a março de </t>
    </r>
    <r>
      <rPr>
        <b/>
        <sz val="10"/>
        <color theme="1"/>
        <rFont val="Calibri"/>
        <family val="2"/>
        <scheme val="minor"/>
      </rPr>
      <t>2026 e abril e junho de 2025.</t>
    </r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</si>
  <si>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15 de junho </t>
    </r>
    <r>
      <rPr>
        <b/>
        <sz val="10"/>
        <rFont val="Calibri"/>
        <family val="2"/>
        <scheme val="minor"/>
      </rPr>
      <t>de</t>
    </r>
    <r>
      <rPr>
        <b/>
        <sz val="10"/>
        <color rgb="FFFF000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2026.**&lt;https://vacinaeconfia.saude.es.gov.br/&gt;</t>
    </r>
  </si>
  <si>
    <r>
      <t xml:space="preserve">1 </t>
    </r>
    <r>
      <rPr>
        <sz val="10"/>
        <color theme="1"/>
        <rFont val="Calibri"/>
        <family val="2"/>
        <scheme val="minor"/>
      </rPr>
      <t xml:space="preserve">População estimada extraída do MS/SVS/DASIS - SINASC/DASIS/SVS/MS 2025 referente ao período de janeiro a março de </t>
    </r>
    <r>
      <rPr>
        <b/>
        <sz val="10"/>
        <color theme="1"/>
        <rFont val="Calibri"/>
        <family val="2"/>
        <scheme val="minor"/>
      </rPr>
      <t>2026 e abril a junho de 2025.</t>
    </r>
  </si>
  <si>
    <r>
      <t xml:space="preserve"> Fonte: Vacina e Confia, em</t>
    </r>
    <r>
      <rPr>
        <b/>
        <sz val="10"/>
        <color rgb="FFFF0000"/>
        <rFont val="Calibri"/>
        <family val="2"/>
        <scheme val="minor"/>
      </rPr>
      <t xml:space="preserve"> 15 de julho de 2026 e 07  de julho 2026</t>
    </r>
    <r>
      <rPr>
        <b/>
        <sz val="10"/>
        <rFont val="Calibri"/>
        <family val="2"/>
        <scheme val="minor"/>
      </rPr>
      <t>.**&lt;https://vacinaeconfia.saude.es.gov.br/&gt;</t>
    </r>
  </si>
  <si>
    <t>Cobertura Calculada por município de residência da vacinação</t>
  </si>
  <si>
    <t xml:space="preserve">VACINA COVID-19 PFIZER PEDIÁTRICA, VACINA CONTRA DENGUE 1,2,3 E 4 (BUTANTAN), NIRSEVIMABE, VÍRUS SINCICIAL RESPIRATÓRIO A E B (RECOMBINANTE).
</t>
  </si>
  <si>
    <t>1. Vacinas que foram recebidas parcialmente pelo estado no mês de Junho/2026, sendo distribuídos em quantidades reduzidas às regionais e municípios:</t>
  </si>
  <si>
    <t xml:space="preserve"> IMUNOGLOBULINA ANTIRRÁBICA HUMANA; SORO ANTIRRÁBICO HUMANO; IMUNOGLOBULINA HUMANA ANTIVARICELA (ZOSTER) - 125 UI</t>
  </si>
  <si>
    <t>2. Vacinas enviadas por Pautas aguardando abastecimento do estoque estadual;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</si>
</sst>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_ ;\-#,##0\ "/>
    <numFmt numFmtId="165" formatCode="_-* #,##0.00_-;\-* #,##0.00_-;_-* &quot;-&quot;??_-;_-@"/>
    <numFmt numFmtId="166" formatCode="#,##0.00_ ;\-#,##0.00\ "/>
    <numFmt numFmtId="167" formatCode="_-* #,##0_-;\-* #,##0_-;_-* &quot;-&quot;??_-;_-@"/>
  </numFmts>
  <fonts count="4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rgb="FF1155CC"/>
      <name val="Calibri"/>
      <family val="2"/>
      <scheme val="minor"/>
    </font>
    <font>
      <sz val="9"/>
      <name val="Segoe UI"/>
      <family val="2"/>
    </font>
    <font>
      <b/>
      <sz val="9"/>
      <name val="Segoe UI"/>
      <family val="2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EAD1D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CEB7EF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9" fontId="36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</cellStyleXfs>
  <cellXfs count="378">
    <xf numFmtId="0" fontId="0" fillId="0" borderId="0" xfId="0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10" fontId="0" fillId="4" borderId="2" xfId="0" applyNumberFormat="1" applyFill="1" applyBorder="1"/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0" fontId="8" fillId="4" borderId="2" xfId="0" applyNumberFormat="1" applyFont="1" applyFill="1" applyBorder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/>
    </xf>
    <xf numFmtId="3" fontId="8" fillId="5" borderId="2" xfId="0" applyNumberFormat="1" applyFont="1" applyFill="1" applyBorder="1" applyAlignment="1">
      <alignment horizontal="center"/>
    </xf>
    <xf numFmtId="164" fontId="14" fillId="5" borderId="4" xfId="0" applyNumberFormat="1" applyFont="1" applyFill="1" applyBorder="1"/>
    <xf numFmtId="165" fontId="14" fillId="5" borderId="5" xfId="0" applyNumberFormat="1" applyFont="1" applyFill="1" applyBorder="1"/>
    <xf numFmtId="164" fontId="14" fillId="7" borderId="4" xfId="0" applyNumberFormat="1" applyFont="1" applyFill="1" applyBorder="1"/>
    <xf numFmtId="0" fontId="0" fillId="8" borderId="2" xfId="0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right" vertical="center"/>
    </xf>
    <xf numFmtId="0" fontId="0" fillId="8" borderId="7" xfId="0" applyFill="1" applyBorder="1" applyAlignment="1">
      <alignment horizontal="center" vertical="center"/>
    </xf>
    <xf numFmtId="2" fontId="0" fillId="5" borderId="7" xfId="0" applyNumberFormat="1" applyFill="1" applyBorder="1" applyAlignment="1">
      <alignment horizontal="right" vertical="center"/>
    </xf>
    <xf numFmtId="0" fontId="8" fillId="8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4" fontId="16" fillId="9" borderId="2" xfId="15" applyNumberFormat="1" applyFont="1" applyFill="1" applyBorder="1"/>
    <xf numFmtId="2" fontId="16" fillId="5" borderId="2" xfId="15" applyNumberFormat="1" applyFont="1" applyFill="1" applyBorder="1"/>
    <xf numFmtId="0" fontId="15" fillId="5" borderId="8" xfId="0" applyFont="1" applyFill="1" applyBorder="1" applyAlignment="1">
      <alignment vertical="center"/>
    </xf>
    <xf numFmtId="0" fontId="15" fillId="5" borderId="9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5" fillId="5" borderId="0" xfId="0" applyFont="1" applyFill="1" applyAlignment="1">
      <alignment vertical="center"/>
    </xf>
    <xf numFmtId="0" fontId="15" fillId="5" borderId="11" xfId="0" applyFont="1" applyFill="1" applyBorder="1" applyAlignment="1">
      <alignment vertical="center"/>
    </xf>
    <xf numFmtId="0" fontId="15" fillId="5" borderId="12" xfId="0" applyFont="1" applyFill="1" applyBorder="1" applyAlignment="1">
      <alignment vertical="center"/>
    </xf>
    <xf numFmtId="0" fontId="17" fillId="5" borderId="11" xfId="0" applyFont="1" applyFill="1" applyBorder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7" fillId="5" borderId="12" xfId="0" applyFont="1" applyFill="1" applyBorder="1" applyAlignment="1">
      <alignment horizontal="left" vertical="center"/>
    </xf>
    <xf numFmtId="0" fontId="15" fillId="5" borderId="11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18" fillId="5" borderId="11" xfId="0" applyFont="1" applyFill="1" applyBorder="1" applyAlignment="1">
      <alignment horizontal="left" vertical="center"/>
    </xf>
    <xf numFmtId="0" fontId="17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0" fontId="15" fillId="5" borderId="12" xfId="0" applyFont="1" applyFill="1" applyBorder="1" applyAlignment="1">
      <alignment horizontal="left" vertical="center"/>
    </xf>
    <xf numFmtId="0" fontId="15" fillId="5" borderId="13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/>
    </xf>
    <xf numFmtId="165" fontId="14" fillId="5" borderId="4" xfId="0" applyNumberFormat="1" applyFont="1" applyFill="1" applyBorder="1"/>
    <xf numFmtId="165" fontId="14" fillId="7" borderId="4" xfId="0" applyNumberFormat="1" applyFont="1" applyFill="1" applyBorder="1"/>
    <xf numFmtId="0" fontId="0" fillId="5" borderId="6" xfId="0" applyFill="1" applyBorder="1" applyAlignment="1">
      <alignment horizontal="center"/>
    </xf>
    <xf numFmtId="2" fontId="15" fillId="5" borderId="2" xfId="0" applyNumberFormat="1" applyFont="1" applyFill="1" applyBorder="1" applyAlignment="1">
      <alignment horizontal="right" vertical="center"/>
    </xf>
    <xf numFmtId="0" fontId="0" fillId="5" borderId="8" xfId="0" applyFill="1" applyBorder="1" applyAlignment="1">
      <alignment horizontal="center"/>
    </xf>
    <xf numFmtId="2" fontId="15" fillId="5" borderId="7" xfId="0" applyNumberFormat="1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164" fontId="16" fillId="9" borderId="0" xfId="15" applyNumberFormat="1" applyFont="1" applyFill="1"/>
    <xf numFmtId="2" fontId="16" fillId="5" borderId="0" xfId="15" applyNumberFormat="1" applyFont="1" applyFill="1"/>
    <xf numFmtId="0" fontId="0" fillId="5" borderId="9" xfId="0" applyFill="1" applyBorder="1"/>
    <xf numFmtId="0" fontId="23" fillId="5" borderId="13" xfId="0" applyFont="1" applyFill="1" applyBorder="1" applyAlignment="1">
      <alignment vertical="center"/>
    </xf>
    <xf numFmtId="0" fontId="19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19" fillId="5" borderId="1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left" vertical="center"/>
    </xf>
    <xf numFmtId="0" fontId="8" fillId="11" borderId="16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wrapText="1"/>
    </xf>
    <xf numFmtId="0" fontId="0" fillId="11" borderId="17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11" borderId="18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3" fontId="0" fillId="5" borderId="7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/>
    </xf>
    <xf numFmtId="2" fontId="0" fillId="5" borderId="7" xfId="0" applyNumberFormat="1" applyFill="1" applyBorder="1" applyAlignment="1">
      <alignment horizontal="center"/>
    </xf>
    <xf numFmtId="166" fontId="24" fillId="5" borderId="2" xfId="0" applyNumberFormat="1" applyFont="1" applyFill="1" applyBorder="1" applyAlignment="1">
      <alignment horizontal="center"/>
    </xf>
    <xf numFmtId="0" fontId="15" fillId="5" borderId="8" xfId="0" applyFont="1" applyFill="1" applyBorder="1" applyAlignment="1">
      <alignment horizontal="left" vertical="center"/>
    </xf>
    <xf numFmtId="0" fontId="15" fillId="5" borderId="9" xfId="0" applyFont="1" applyFill="1" applyBorder="1" applyAlignment="1">
      <alignment horizontal="left" vertical="center"/>
    </xf>
    <xf numFmtId="0" fontId="15" fillId="5" borderId="9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7" fillId="5" borderId="0" xfId="0" applyFont="1" applyFill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 wrapText="1"/>
    </xf>
    <xf numFmtId="3" fontId="0" fillId="6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13" borderId="2" xfId="0" applyNumberFormat="1" applyFill="1" applyBorder="1" applyAlignment="1">
      <alignment horizontal="center"/>
    </xf>
    <xf numFmtId="3" fontId="0" fillId="0" borderId="0" xfId="0" applyNumberFormat="1"/>
    <xf numFmtId="3" fontId="0" fillId="6" borderId="2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0" fontId="8" fillId="13" borderId="2" xfId="0" applyNumberFormat="1" applyFont="1" applyFill="1" applyBorder="1" applyAlignment="1">
      <alignment horizontal="center" vertical="center"/>
    </xf>
    <xf numFmtId="9" fontId="8" fillId="13" borderId="2" xfId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9" fontId="8" fillId="5" borderId="0" xfId="1" applyFont="1" applyFill="1" applyBorder="1" applyAlignment="1">
      <alignment horizontal="center" vertical="center"/>
    </xf>
    <xf numFmtId="0" fontId="25" fillId="5" borderId="9" xfId="0" applyFont="1" applyFill="1" applyBorder="1"/>
    <xf numFmtId="0" fontId="25" fillId="5" borderId="0" xfId="0" applyFont="1" applyFill="1"/>
    <xf numFmtId="0" fontId="26" fillId="5" borderId="0" xfId="0" applyFont="1" applyFill="1" applyAlignment="1">
      <alignment horizontal="left" vertical="center"/>
    </xf>
    <xf numFmtId="0" fontId="27" fillId="5" borderId="13" xfId="0" applyFont="1" applyFill="1" applyBorder="1" applyAlignment="1">
      <alignment vertical="center"/>
    </xf>
    <xf numFmtId="0" fontId="26" fillId="5" borderId="1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5" fillId="5" borderId="1" xfId="0" applyFont="1" applyFill="1" applyBorder="1"/>
    <xf numFmtId="0" fontId="27" fillId="5" borderId="11" xfId="0" applyFont="1" applyFill="1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vertical="center"/>
    </xf>
    <xf numFmtId="0" fontId="9" fillId="14" borderId="2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" fontId="28" fillId="11" borderId="2" xfId="0" applyNumberFormat="1" applyFont="1" applyFill="1" applyBorder="1" applyAlignment="1">
      <alignment horizontal="center" vertical="center"/>
    </xf>
    <xf numFmtId="10" fontId="0" fillId="14" borderId="2" xfId="1" applyNumberFormat="1" applyFont="1" applyFill="1" applyBorder="1" applyAlignment="1">
      <alignment horizontal="center" vertical="center"/>
    </xf>
    <xf numFmtId="1" fontId="0" fillId="6" borderId="2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" fontId="9" fillId="11" borderId="7" xfId="0" applyNumberFormat="1" applyFont="1" applyFill="1" applyBorder="1" applyAlignment="1">
      <alignment horizontal="center" vertical="center"/>
    </xf>
    <xf numFmtId="10" fontId="8" fillId="14" borderId="2" xfId="1" applyNumberFormat="1" applyFont="1" applyFill="1" applyBorder="1" applyAlignment="1">
      <alignment horizontal="center" vertical="center"/>
    </xf>
    <xf numFmtId="0" fontId="29" fillId="11" borderId="15" xfId="0" applyFont="1" applyFill="1" applyBorder="1" applyAlignment="1">
      <alignment horizontal="center" vertical="center"/>
    </xf>
    <xf numFmtId="10" fontId="8" fillId="14" borderId="15" xfId="1" applyNumberFormat="1" applyFont="1" applyFill="1" applyBorder="1" applyAlignment="1">
      <alignment horizontal="center" vertical="center"/>
    </xf>
    <xf numFmtId="0" fontId="25" fillId="5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/>
    </xf>
    <xf numFmtId="0" fontId="28" fillId="15" borderId="2" xfId="4" applyFont="1" applyFill="1" applyBorder="1" applyAlignment="1">
      <alignment horizontal="center" vertical="center"/>
    </xf>
    <xf numFmtId="10" fontId="0" fillId="3" borderId="2" xfId="1" applyNumberFormat="1" applyFont="1" applyFill="1" applyBorder="1" applyAlignment="1">
      <alignment horizontal="center" vertical="center"/>
    </xf>
    <xf numFmtId="1" fontId="0" fillId="15" borderId="2" xfId="0" applyNumberForma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9" fillId="15" borderId="7" xfId="4" applyFont="1" applyFill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0" fontId="8" fillId="3" borderId="2" xfId="1" applyNumberFormat="1" applyFont="1" applyFill="1" applyBorder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9" fillId="16" borderId="2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 wrapText="1"/>
    </xf>
    <xf numFmtId="10" fontId="0" fillId="10" borderId="2" xfId="1" applyNumberFormat="1" applyFont="1" applyFill="1" applyBorder="1" applyAlignment="1">
      <alignment horizontal="center" vertical="center"/>
    </xf>
    <xf numFmtId="10" fontId="8" fillId="10" borderId="2" xfId="1" applyNumberFormat="1" applyFont="1" applyFill="1" applyBorder="1" applyAlignment="1">
      <alignment horizontal="center" vertical="center"/>
    </xf>
    <xf numFmtId="10" fontId="8" fillId="10" borderId="15" xfId="1" applyNumberFormat="1" applyFont="1" applyFill="1" applyBorder="1" applyAlignment="1">
      <alignment horizontal="center" vertical="center"/>
    </xf>
    <xf numFmtId="0" fontId="8" fillId="17" borderId="2" xfId="0" applyFont="1" applyFill="1" applyBorder="1" applyAlignment="1">
      <alignment horizontal="center" vertical="center"/>
    </xf>
    <xf numFmtId="0" fontId="8" fillId="18" borderId="2" xfId="4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4" fillId="0" borderId="0" xfId="0" applyFont="1"/>
    <xf numFmtId="0" fontId="8" fillId="4" borderId="2" xfId="4" applyFont="1" applyFill="1" applyBorder="1" applyAlignment="1">
      <alignment horizontal="center" vertical="center"/>
    </xf>
    <xf numFmtId="2" fontId="8" fillId="19" borderId="2" xfId="0" applyNumberFormat="1" applyFont="1" applyFill="1" applyBorder="1" applyAlignment="1">
      <alignment horizontal="center" vertical="center"/>
    </xf>
    <xf numFmtId="0" fontId="8" fillId="10" borderId="2" xfId="4" applyFont="1" applyFill="1" applyBorder="1" applyAlignment="1">
      <alignment horizontal="center" vertical="center"/>
    </xf>
    <xf numFmtId="2" fontId="8" fillId="1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/>
    </xf>
    <xf numFmtId="10" fontId="0" fillId="3" borderId="2" xfId="0" applyNumberFormat="1" applyFill="1" applyBorder="1" applyAlignment="1">
      <alignment horizontal="center"/>
    </xf>
    <xf numFmtId="0" fontId="8" fillId="18" borderId="2" xfId="0" applyFont="1" applyFill="1" applyBorder="1" applyAlignment="1">
      <alignment horizontal="center" vertical="center" wrapText="1"/>
    </xf>
    <xf numFmtId="10" fontId="0" fillId="18" borderId="2" xfId="0" applyNumberFormat="1" applyFill="1" applyBorder="1" applyAlignment="1">
      <alignment horizontal="center"/>
    </xf>
    <xf numFmtId="0" fontId="8" fillId="16" borderId="2" xfId="0" applyFont="1" applyFill="1" applyBorder="1" applyAlignment="1">
      <alignment horizontal="center" vertical="center" wrapText="1"/>
    </xf>
    <xf numFmtId="10" fontId="0" fillId="16" borderId="2" xfId="0" applyNumberFormat="1" applyFill="1" applyBorder="1" applyAlignment="1">
      <alignment horizontal="center"/>
    </xf>
    <xf numFmtId="1" fontId="8" fillId="6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8" fillId="20" borderId="2" xfId="0" applyFont="1" applyFill="1" applyBorder="1" applyAlignment="1">
      <alignment horizontal="center" vertical="center" wrapText="1"/>
    </xf>
    <xf numFmtId="10" fontId="0" fillId="20" borderId="2" xfId="0" applyNumberFormat="1" applyFill="1" applyBorder="1" applyAlignment="1">
      <alignment horizontal="center" vertical="center"/>
    </xf>
    <xf numFmtId="10" fontId="0" fillId="4" borderId="2" xfId="0" applyNumberFormat="1" applyFill="1" applyBorder="1" applyAlignment="1">
      <alignment horizontal="center" vertical="center"/>
    </xf>
    <xf numFmtId="10" fontId="0" fillId="18" borderId="2" xfId="0" applyNumberFormat="1" applyFill="1" applyBorder="1" applyAlignment="1">
      <alignment horizontal="center" vertical="center"/>
    </xf>
    <xf numFmtId="0" fontId="8" fillId="21" borderId="2" xfId="0" applyFont="1" applyFill="1" applyBorder="1" applyAlignment="1">
      <alignment horizontal="center" vertical="center" wrapText="1"/>
    </xf>
    <xf numFmtId="10" fontId="0" fillId="21" borderId="2" xfId="0" applyNumberForma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8" fillId="22" borderId="2" xfId="0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5" borderId="2" xfId="0" applyNumberForma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8" fillId="6" borderId="2" xfId="0" applyNumberFormat="1" applyFont="1" applyFill="1" applyBorder="1" applyAlignment="1">
      <alignment horizontal="center" vertical="center"/>
    </xf>
    <xf numFmtId="10" fontId="8" fillId="20" borderId="2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10" fontId="0" fillId="3" borderId="2" xfId="0" applyNumberFormat="1" applyFill="1" applyBorder="1" applyAlignment="1">
      <alignment horizontal="center" vertical="center"/>
    </xf>
    <xf numFmtId="10" fontId="8" fillId="3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8" fillId="23" borderId="2" xfId="0" applyNumberFormat="1" applyFont="1" applyFill="1" applyBorder="1" applyAlignment="1">
      <alignment horizontal="center" vertical="center"/>
    </xf>
    <xf numFmtId="10" fontId="8" fillId="16" borderId="2" xfId="0" applyNumberFormat="1" applyFont="1" applyFill="1" applyBorder="1" applyAlignment="1">
      <alignment horizontal="center" vertical="center"/>
    </xf>
    <xf numFmtId="0" fontId="42" fillId="8" borderId="11" xfId="0" applyFont="1" applyFill="1" applyBorder="1" applyAlignment="1">
      <alignment vertical="center"/>
    </xf>
    <xf numFmtId="0" fontId="18" fillId="8" borderId="8" xfId="0" applyFont="1" applyFill="1" applyBorder="1" applyAlignment="1">
      <alignment vertical="center"/>
    </xf>
    <xf numFmtId="0" fontId="18" fillId="8" borderId="9" xfId="0" applyFont="1" applyFill="1" applyBorder="1" applyAlignment="1">
      <alignment vertical="center"/>
    </xf>
    <xf numFmtId="0" fontId="0" fillId="8" borderId="9" xfId="0" applyFill="1" applyBorder="1"/>
    <xf numFmtId="0" fontId="0" fillId="8" borderId="9" xfId="0" applyFill="1" applyBorder="1" applyAlignment="1">
      <alignment horizontal="center" vertical="center"/>
    </xf>
    <xf numFmtId="0" fontId="9" fillId="8" borderId="9" xfId="0" applyFont="1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25" fillId="8" borderId="11" xfId="0" applyFont="1" applyFill="1" applyBorder="1" applyAlignment="1">
      <alignment vertical="center"/>
    </xf>
    <xf numFmtId="0" fontId="25" fillId="8" borderId="0" xfId="0" applyFont="1" applyFill="1" applyAlignment="1">
      <alignment vertic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12" xfId="0" applyFill="1" applyBorder="1" applyAlignment="1">
      <alignment vertical="center"/>
    </xf>
    <xf numFmtId="0" fontId="23" fillId="8" borderId="11" xfId="0" applyFont="1" applyFill="1" applyBorder="1" applyAlignment="1">
      <alignment vertical="center"/>
    </xf>
    <xf numFmtId="0" fontId="32" fillId="8" borderId="0" xfId="0" applyFont="1" applyFill="1" applyAlignment="1">
      <alignment vertical="center"/>
    </xf>
    <xf numFmtId="0" fontId="26" fillId="8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25" fillId="8" borderId="0" xfId="0" applyFont="1" applyFill="1" applyAlignment="1">
      <alignment horizontal="center" vertical="center"/>
    </xf>
    <xf numFmtId="0" fontId="27" fillId="8" borderId="13" xfId="0" applyFont="1" applyFill="1" applyBorder="1" applyAlignment="1">
      <alignment vertical="center"/>
    </xf>
    <xf numFmtId="0" fontId="25" fillId="8" borderId="1" xfId="0" applyFont="1" applyFill="1" applyBorder="1" applyAlignment="1">
      <alignment vertical="center"/>
    </xf>
    <xf numFmtId="0" fontId="25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8" fillId="24" borderId="0" xfId="0" applyFont="1" applyFill="1"/>
    <xf numFmtId="0" fontId="0" fillId="24" borderId="0" xfId="0" applyFill="1"/>
    <xf numFmtId="0" fontId="20" fillId="24" borderId="0" xfId="0" applyFont="1" applyFill="1"/>
    <xf numFmtId="0" fontId="8" fillId="24" borderId="8" xfId="0" applyFont="1" applyFill="1" applyBorder="1"/>
    <xf numFmtId="0" fontId="8" fillId="24" borderId="9" xfId="0" applyFont="1" applyFill="1" applyBorder="1"/>
    <xf numFmtId="0" fontId="0" fillId="24" borderId="9" xfId="0" applyFill="1" applyBorder="1"/>
    <xf numFmtId="0" fontId="0" fillId="24" borderId="9" xfId="0" applyFill="1" applyBorder="1" applyAlignment="1">
      <alignment horizontal="center"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8" fillId="24" borderId="11" xfId="0" applyFont="1" applyFill="1" applyBorder="1"/>
    <xf numFmtId="0" fontId="0" fillId="24" borderId="0" xfId="0" applyFill="1" applyAlignment="1">
      <alignment horizontal="center" vertical="center"/>
    </xf>
    <xf numFmtId="0" fontId="0" fillId="24" borderId="0" xfId="0" applyFill="1" applyAlignment="1">
      <alignment vertical="center"/>
    </xf>
    <xf numFmtId="0" fontId="0" fillId="24" borderId="12" xfId="0" applyFill="1" applyBorder="1" applyAlignment="1">
      <alignment vertical="center"/>
    </xf>
    <xf numFmtId="0" fontId="20" fillId="24" borderId="0" xfId="0" applyFont="1" applyFill="1" applyAlignment="1">
      <alignment vertical="center" wrapText="1"/>
    </xf>
    <xf numFmtId="0" fontId="20" fillId="24" borderId="12" xfId="0" applyFont="1" applyFill="1" applyBorder="1" applyAlignment="1">
      <alignment vertical="center" wrapText="1"/>
    </xf>
    <xf numFmtId="0" fontId="0" fillId="24" borderId="11" xfId="0" applyFill="1" applyBorder="1"/>
    <xf numFmtId="0" fontId="0" fillId="24" borderId="0" xfId="0" applyFill="1" applyAlignment="1">
      <alignment vertical="center" wrapText="1"/>
    </xf>
    <xf numFmtId="0" fontId="0" fillId="24" borderId="12" xfId="0" applyFill="1" applyBorder="1" applyAlignment="1">
      <alignment vertical="center" wrapText="1"/>
    </xf>
    <xf numFmtId="0" fontId="20" fillId="24" borderId="11" xfId="0" applyFont="1" applyFill="1" applyBorder="1"/>
    <xf numFmtId="0" fontId="20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vertical="center"/>
    </xf>
    <xf numFmtId="0" fontId="20" fillId="24" borderId="12" xfId="0" applyFont="1" applyFill="1" applyBorder="1" applyAlignment="1">
      <alignment vertical="center"/>
    </xf>
    <xf numFmtId="0" fontId="0" fillId="24" borderId="12" xfId="0" applyFill="1" applyBorder="1" applyAlignment="1">
      <alignment horizontal="center" vertical="center"/>
    </xf>
    <xf numFmtId="0" fontId="0" fillId="24" borderId="13" xfId="0" applyFill="1" applyBorder="1"/>
    <xf numFmtId="0" fontId="0" fillId="24" borderId="1" xfId="0" applyFill="1" applyBorder="1"/>
    <xf numFmtId="0" fontId="0" fillId="24" borderId="1" xfId="0" applyFill="1" applyBorder="1" applyAlignment="1">
      <alignment horizontal="center" vertical="center"/>
    </xf>
    <xf numFmtId="0" fontId="0" fillId="24" borderId="1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43" fillId="5" borderId="11" xfId="0" applyFont="1" applyFill="1" applyBorder="1" applyAlignment="1">
      <alignment horizontal="left" vertical="center"/>
    </xf>
    <xf numFmtId="167" fontId="14" fillId="5" borderId="4" xfId="0" applyNumberFormat="1" applyFont="1" applyFill="1" applyBorder="1"/>
    <xf numFmtId="167" fontId="14" fillId="7" borderId="4" xfId="0" applyNumberFormat="1" applyFont="1" applyFill="1" applyBorder="1"/>
    <xf numFmtId="165" fontId="14" fillId="5" borderId="4" xfId="0" applyNumberFormat="1" applyFont="1" applyFill="1" applyBorder="1" applyAlignment="1"/>
    <xf numFmtId="165" fontId="14" fillId="5" borderId="20" xfId="0" applyNumberFormat="1" applyFont="1" applyFill="1" applyBorder="1" applyAlignment="1"/>
    <xf numFmtId="165" fontId="14" fillId="5" borderId="2" xfId="0" applyNumberFormat="1" applyFont="1" applyFill="1" applyBorder="1" applyAlignment="1"/>
    <xf numFmtId="0" fontId="9" fillId="0" borderId="2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6" fillId="0" borderId="0" xfId="0" applyFont="1" applyFill="1"/>
    <xf numFmtId="0" fontId="18" fillId="5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8" fillId="5" borderId="11" xfId="0" applyFont="1" applyFill="1" applyBorder="1" applyAlignment="1">
      <alignment vertical="center"/>
    </xf>
    <xf numFmtId="0" fontId="5" fillId="24" borderId="11" xfId="0" applyFont="1" applyFill="1" applyBorder="1"/>
    <xf numFmtId="0" fontId="5" fillId="24" borderId="11" xfId="0" applyFont="1" applyFill="1" applyBorder="1" applyAlignment="1"/>
    <xf numFmtId="0" fontId="0" fillId="24" borderId="0" xfId="0" applyFill="1" applyAlignment="1"/>
    <xf numFmtId="0" fontId="42" fillId="5" borderId="1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0" fontId="8" fillId="21" borderId="2" xfId="0" applyNumberFormat="1" applyFont="1" applyFill="1" applyBorder="1" applyAlignment="1">
      <alignment horizontal="center" vertical="center"/>
    </xf>
    <xf numFmtId="10" fontId="8" fillId="18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14" fillId="0" borderId="4" xfId="0" applyNumberFormat="1" applyFont="1" applyFill="1" applyBorder="1"/>
    <xf numFmtId="2" fontId="15" fillId="0" borderId="2" xfId="0" applyNumberFormat="1" applyFont="1" applyFill="1" applyBorder="1" applyAlignment="1">
      <alignment horizontal="right" vertical="center"/>
    </xf>
    <xf numFmtId="2" fontId="0" fillId="0" borderId="2" xfId="0" applyNumberForma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/>
    </xf>
    <xf numFmtId="2" fontId="21" fillId="5" borderId="15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2" fontId="16" fillId="9" borderId="2" xfId="15" applyNumberFormat="1" applyFont="1" applyFill="1" applyBorder="1"/>
    <xf numFmtId="2" fontId="16" fillId="9" borderId="0" xfId="15" applyNumberFormat="1" applyFont="1" applyFill="1"/>
    <xf numFmtId="2" fontId="15" fillId="5" borderId="9" xfId="0" applyNumberFormat="1" applyFont="1" applyFill="1" applyBorder="1" applyAlignment="1">
      <alignment vertical="center"/>
    </xf>
    <xf numFmtId="2" fontId="15" fillId="5" borderId="0" xfId="0" applyNumberFormat="1" applyFont="1" applyFill="1" applyAlignment="1">
      <alignment vertical="center"/>
    </xf>
    <xf numFmtId="2" fontId="17" fillId="5" borderId="0" xfId="0" applyNumberFormat="1" applyFont="1" applyFill="1" applyAlignment="1">
      <alignment horizontal="left" vertical="center"/>
    </xf>
    <xf numFmtId="2" fontId="15" fillId="5" borderId="0" xfId="0" applyNumberFormat="1" applyFont="1" applyFill="1" applyAlignment="1">
      <alignment horizontal="center" vertical="center"/>
    </xf>
    <xf numFmtId="2" fontId="17" fillId="5" borderId="0" xfId="0" applyNumberFormat="1" applyFont="1" applyFill="1" applyAlignment="1">
      <alignment horizontal="center" vertical="center"/>
    </xf>
    <xf numFmtId="2" fontId="19" fillId="5" borderId="1" xfId="0" applyNumberFormat="1" applyFont="1" applyFill="1" applyBorder="1" applyAlignment="1">
      <alignment horizontal="center" vertical="center"/>
    </xf>
    <xf numFmtId="2" fontId="0" fillId="5" borderId="0" xfId="0" applyNumberFormat="1" applyFill="1" applyAlignment="1">
      <alignment horizontal="center"/>
    </xf>
    <xf numFmtId="2" fontId="22" fillId="5" borderId="2" xfId="0" applyNumberFormat="1" applyFont="1" applyFill="1" applyBorder="1" applyAlignment="1">
      <alignment horizontal="center" vertical="center" wrapText="1"/>
    </xf>
    <xf numFmtId="2" fontId="15" fillId="5" borderId="10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vertical="center"/>
    </xf>
    <xf numFmtId="2" fontId="17" fillId="5" borderId="12" xfId="0" applyNumberFormat="1" applyFont="1" applyFill="1" applyBorder="1" applyAlignment="1">
      <alignment horizontal="left" vertical="center"/>
    </xf>
    <xf numFmtId="2" fontId="15" fillId="5" borderId="12" xfId="0" applyNumberFormat="1" applyFont="1" applyFill="1" applyBorder="1" applyAlignment="1">
      <alignment horizontal="left" vertical="center"/>
    </xf>
    <xf numFmtId="2" fontId="0" fillId="5" borderId="14" xfId="0" applyNumberFormat="1" applyFill="1" applyBorder="1" applyAlignment="1">
      <alignment horizontal="center" vertical="center"/>
    </xf>
    <xf numFmtId="0" fontId="4" fillId="0" borderId="0" xfId="0" applyFont="1"/>
    <xf numFmtId="0" fontId="15" fillId="5" borderId="0" xfId="0" applyFont="1" applyFill="1" applyBorder="1" applyAlignment="1">
      <alignment horizontal="center"/>
    </xf>
    <xf numFmtId="0" fontId="0" fillId="5" borderId="0" xfId="0" applyFill="1" applyBorder="1"/>
    <xf numFmtId="0" fontId="28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24" borderId="11" xfId="0" applyFont="1" applyFill="1" applyBorder="1" applyAlignment="1"/>
    <xf numFmtId="0" fontId="2" fillId="24" borderId="11" xfId="0" applyFont="1" applyFill="1" applyBorder="1"/>
    <xf numFmtId="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9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9" fontId="0" fillId="0" borderId="2" xfId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21" borderId="2" xfId="0" applyFont="1" applyFill="1" applyBorder="1" applyAlignment="1">
      <alignment horizontal="center" vertical="center" wrapText="1"/>
    </xf>
    <xf numFmtId="0" fontId="8" fillId="22" borderId="2" xfId="0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8" fillId="20" borderId="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18" borderId="2" xfId="0" applyFont="1" applyFill="1" applyBorder="1" applyAlignment="1">
      <alignment horizontal="center" vertical="center"/>
    </xf>
    <xf numFmtId="0" fontId="30" fillId="21" borderId="6" xfId="0" applyFont="1" applyFill="1" applyBorder="1" applyAlignment="1">
      <alignment horizontal="center" vertical="center"/>
    </xf>
    <xf numFmtId="0" fontId="30" fillId="21" borderId="1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30" fillId="20" borderId="2" xfId="0" applyFont="1" applyFill="1" applyBorder="1" applyAlignment="1">
      <alignment horizontal="center" vertical="center"/>
    </xf>
    <xf numFmtId="0" fontId="30" fillId="4" borderId="6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0" fillId="4" borderId="15" xfId="0" applyFont="1" applyFill="1" applyBorder="1" applyAlignment="1">
      <alignment horizontal="center" vertical="center"/>
    </xf>
    <xf numFmtId="0" fontId="30" fillId="18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8" fillId="18" borderId="6" xfId="0" applyFont="1" applyFill="1" applyBorder="1" applyAlignment="1">
      <alignment horizontal="center"/>
    </xf>
    <xf numFmtId="0" fontId="8" fillId="18" borderId="21" xfId="0" applyFont="1" applyFill="1" applyBorder="1" applyAlignment="1">
      <alignment horizontal="center"/>
    </xf>
    <xf numFmtId="0" fontId="8" fillId="18" borderId="15" xfId="0" applyFont="1" applyFill="1" applyBorder="1" applyAlignment="1">
      <alignment horizontal="center"/>
    </xf>
    <xf numFmtId="0" fontId="8" fillId="16" borderId="2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center"/>
    </xf>
    <xf numFmtId="0" fontId="30" fillId="18" borderId="6" xfId="0" applyFont="1" applyFill="1" applyBorder="1" applyAlignment="1">
      <alignment horizontal="center"/>
    </xf>
    <xf numFmtId="0" fontId="30" fillId="18" borderId="21" xfId="0" applyFont="1" applyFill="1" applyBorder="1" applyAlignment="1">
      <alignment horizontal="center"/>
    </xf>
    <xf numFmtId="0" fontId="30" fillId="18" borderId="15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" fillId="11" borderId="21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21" xfId="0" applyFont="1" applyFill="1" applyBorder="1" applyAlignment="1">
      <alignment horizontal="center" vertical="center"/>
    </xf>
    <xf numFmtId="0" fontId="8" fillId="15" borderId="15" xfId="0" applyFont="1" applyFill="1" applyBorder="1" applyAlignment="1">
      <alignment horizontal="center" vertical="center"/>
    </xf>
    <xf numFmtId="0" fontId="0" fillId="5" borderId="6" xfId="0" applyFill="1" applyBorder="1" applyAlignment="1"/>
    <xf numFmtId="2" fontId="0" fillId="5" borderId="2" xfId="0" applyNumberFormat="1" applyFill="1" applyBorder="1" applyAlignment="1"/>
    <xf numFmtId="0" fontId="15" fillId="5" borderId="2" xfId="0" applyFont="1" applyFill="1" applyBorder="1" applyAlignment="1">
      <alignment vertical="center"/>
    </xf>
    <xf numFmtId="2" fontId="0" fillId="5" borderId="2" xfId="0" applyNumberFormat="1" applyFill="1" applyBorder="1" applyAlignment="1">
      <alignment vertical="center"/>
    </xf>
    <xf numFmtId="0" fontId="0" fillId="5" borderId="8" xfId="0" applyFill="1" applyBorder="1" applyAlignment="1"/>
    <xf numFmtId="2" fontId="0" fillId="5" borderId="7" xfId="0" applyNumberFormat="1" applyFill="1" applyBorder="1" applyAlignment="1"/>
    <xf numFmtId="0" fontId="15" fillId="5" borderId="7" xfId="0" applyFont="1" applyFill="1" applyBorder="1" applyAlignment="1">
      <alignment vertical="center"/>
    </xf>
    <xf numFmtId="2" fontId="0" fillId="5" borderId="7" xfId="0" applyNumberFormat="1" applyFill="1" applyBorder="1" applyAlignment="1">
      <alignment vertical="center"/>
    </xf>
    <xf numFmtId="164" fontId="16" fillId="9" borderId="2" xfId="15" applyNumberFormat="1" applyFont="1" applyFill="1" applyBorder="1" applyAlignment="1"/>
    <xf numFmtId="165" fontId="16" fillId="5" borderId="2" xfId="12" applyNumberFormat="1" applyFont="1" applyFill="1" applyBorder="1" applyAlignment="1"/>
    <xf numFmtId="2" fontId="16" fillId="5" borderId="2" xfId="15" applyNumberFormat="1" applyFont="1" applyFill="1" applyBorder="1" applyAlignment="1"/>
  </cellXfs>
  <cellStyles count="21">
    <cellStyle name="Hiperlink 2" xfId="2"/>
    <cellStyle name="Normal" xfId="0" builtinId="0"/>
    <cellStyle name="Normal 2" xfId="3"/>
    <cellStyle name="Normal 2 2" xfId="4"/>
    <cellStyle name="Normal 2 3" xfId="5"/>
    <cellStyle name="Normal 2 3 2" xfId="6"/>
    <cellStyle name="Normal 2 4" xfId="7"/>
    <cellStyle name="Normal 2 5" xfId="8"/>
    <cellStyle name="Normal 3" xfId="9"/>
    <cellStyle name="Normal 4" xfId="10"/>
    <cellStyle name="Normal 5" xfId="11"/>
    <cellStyle name="Normal 5 2" xfId="12"/>
    <cellStyle name="Normal 5 3" xfId="13"/>
    <cellStyle name="Normal 6" xfId="14"/>
    <cellStyle name="Normal 6 2" xfId="15"/>
    <cellStyle name="Normal 7" xfId="16"/>
    <cellStyle name="Porcentagem" xfId="1" builtinId="5"/>
    <cellStyle name="Vírgula 2" xfId="17"/>
    <cellStyle name="Vírgula 2 2" xfId="18"/>
    <cellStyle name="Vírgula 2 2 2" xfId="19"/>
    <cellStyle name="Vírgula 2 3" xfId="20"/>
  </cellStyles>
  <dxfs count="88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solid">
          <bgColor theme="9" tint="0.79995117038483843"/>
        </patternFill>
      </fill>
    </dxf>
    <dxf>
      <fill>
        <patternFill patternType="solid">
          <bgColor theme="8" tint="0.79995117038483843"/>
        </patternFill>
      </fill>
    </dxf>
    <dxf>
      <fill>
        <patternFill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E3300"/>
        </patternFill>
      </fill>
    </dxf>
    <dxf>
      <fill>
        <patternFill patternType="solid">
          <bgColor rgb="FFFE66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CDF00F"/>
        </patternFill>
      </fill>
    </dxf>
    <dxf>
      <fill>
        <patternFill patternType="solid">
          <bgColor rgb="FF99DF1F"/>
        </patternFill>
      </fill>
    </dxf>
    <dxf>
      <fill>
        <patternFill patternType="solid">
          <bgColor rgb="FF66D030"/>
        </patternFill>
      </fill>
    </dxf>
    <dxf>
      <fill>
        <patternFill patternType="solid">
          <bgColor rgb="FF33C04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00A44A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FFFFCCFF"/>
      <color rgb="FFFFFF00"/>
      <color rgb="FFCEB7EF"/>
      <color rgb="FF00B050"/>
      <color rgb="FF00A44A"/>
      <color rgb="FF33C040"/>
      <color rgb="FF66D030"/>
      <color rgb="FF33FFFF"/>
      <color rgb="FF99DF1F"/>
      <color rgb="FFCDF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VS/IMUNIZACAO/PEI/SISTEMAS%20-%20ARQUIVOS/COBERTURAS/BASE%20PARA%20COBERTURAS%20VeC/2026/6.Junho/baseVeC_COVID-19_idoso_%20jan_junho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GEVS\IMUNIZACAO\PEI\SISTEMAS%20-%20ARQUIVOS\COBERTURAS\BASE%20PARA%20COBERTURAS%20VeC\2025\12.Dezembro\baseVeC_hepatiteB_%20ate30dias_%20jan_dez_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VS/IMUNIZACAO/PEI/SISTEMAS%20-%20ARQUIVOS/COBERTURAS/BASE%20PARA%20COBERTURAS%20VeC/2026/2.Fevereiro/baseVeC_VSR_gestantes_jan_fev_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ic/OneDrive/&#193;rea%20de%20Trabalho/Bruna/remoto/remoto/https:/d.docs.live.net/Users/brunansoares/Downloads/BASE%20UNIFICADA%20VEC-%20Julho%202024%20-%20cov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ID 19 - IDOSOS"/>
      <sheetName val="Tabdin"/>
      <sheetName val="Sheet1"/>
      <sheetName val="Filtros"/>
    </sheetNames>
    <sheetDataSet>
      <sheetData sheetId="0"/>
      <sheetData sheetId="1">
        <row r="1">
          <cell r="A1" t="str">
            <v>Procedencia</v>
          </cell>
        </row>
        <row r="3">
          <cell r="A3" t="str">
            <v>ESTADO DE RESIDENCIA</v>
          </cell>
          <cell r="B3" t="str">
            <v>(Tudo)</v>
          </cell>
        </row>
        <row r="4">
          <cell r="A4" t="str">
            <v>IDADE NA HORA DA VACINAÇÃO</v>
          </cell>
          <cell r="B4" t="str">
            <v>(Vários itens)</v>
          </cell>
        </row>
        <row r="5">
          <cell r="A5" t="str">
            <v>VACINA</v>
          </cell>
          <cell r="B5" t="str">
            <v>(Tudo)</v>
          </cell>
        </row>
        <row r="7">
          <cell r="A7" t="str">
            <v>Rótulos de Linha</v>
          </cell>
          <cell r="B7" t="str">
            <v>Contagem de VACINA</v>
          </cell>
        </row>
        <row r="8">
          <cell r="A8" t="str">
            <v>Afonso Cláudio</v>
          </cell>
          <cell r="B8">
            <v>12</v>
          </cell>
        </row>
        <row r="9">
          <cell r="A9" t="str">
            <v>Águia Branca</v>
          </cell>
          <cell r="B9">
            <v>17</v>
          </cell>
        </row>
        <row r="10">
          <cell r="A10" t="str">
            <v>Alegre</v>
          </cell>
          <cell r="B10">
            <v>156</v>
          </cell>
        </row>
        <row r="11">
          <cell r="A11" t="str">
            <v>Alfredo Chaves</v>
          </cell>
          <cell r="B11">
            <v>90</v>
          </cell>
        </row>
        <row r="12">
          <cell r="A12" t="str">
            <v>Anchieta</v>
          </cell>
          <cell r="B12">
            <v>550</v>
          </cell>
        </row>
        <row r="13">
          <cell r="A13" t="str">
            <v>Aracruz</v>
          </cell>
          <cell r="B13">
            <v>721</v>
          </cell>
        </row>
        <row r="14">
          <cell r="A14" t="str">
            <v>Atílio Vivacqua</v>
          </cell>
          <cell r="B14">
            <v>9</v>
          </cell>
        </row>
        <row r="15">
          <cell r="A15" t="str">
            <v>Baixo Guandu</v>
          </cell>
          <cell r="B15">
            <v>83</v>
          </cell>
        </row>
        <row r="16">
          <cell r="A16" t="str">
            <v>Barra de São Francisco</v>
          </cell>
          <cell r="B16">
            <v>134</v>
          </cell>
        </row>
        <row r="17">
          <cell r="A17" t="str">
            <v>Boa Esperança</v>
          </cell>
          <cell r="B17">
            <v>98</v>
          </cell>
        </row>
        <row r="18">
          <cell r="A18" t="str">
            <v>Bom Jesus do Norte</v>
          </cell>
          <cell r="B18">
            <v>124</v>
          </cell>
        </row>
        <row r="19">
          <cell r="A19" t="str">
            <v>Brejetuba</v>
          </cell>
          <cell r="B19">
            <v>23</v>
          </cell>
        </row>
        <row r="20">
          <cell r="A20" t="str">
            <v>Cachoeiro de Itapemirim</v>
          </cell>
          <cell r="B20">
            <v>780</v>
          </cell>
        </row>
        <row r="21">
          <cell r="A21" t="str">
            <v>Cariacica</v>
          </cell>
          <cell r="B21">
            <v>3573</v>
          </cell>
        </row>
        <row r="22">
          <cell r="A22" t="str">
            <v>Castelo</v>
          </cell>
          <cell r="B22">
            <v>208</v>
          </cell>
        </row>
        <row r="23">
          <cell r="A23" t="str">
            <v>Colatina</v>
          </cell>
          <cell r="B23">
            <v>1184</v>
          </cell>
        </row>
        <row r="24">
          <cell r="A24" t="str">
            <v>Conceição da Barra</v>
          </cell>
          <cell r="B24">
            <v>35</v>
          </cell>
        </row>
        <row r="25">
          <cell r="A25" t="str">
            <v>Conceição do Castelo</v>
          </cell>
          <cell r="B25">
            <v>109</v>
          </cell>
        </row>
        <row r="26">
          <cell r="A26" t="str">
            <v>Divino de São Lourenço</v>
          </cell>
          <cell r="B26">
            <v>3</v>
          </cell>
        </row>
        <row r="27">
          <cell r="A27" t="str">
            <v>Domingos Martins</v>
          </cell>
          <cell r="B27">
            <v>379</v>
          </cell>
        </row>
        <row r="28">
          <cell r="A28" t="str">
            <v>Dores do Rio Preto</v>
          </cell>
          <cell r="B28">
            <v>55</v>
          </cell>
        </row>
        <row r="29">
          <cell r="A29" t="str">
            <v>Ecoporanga</v>
          </cell>
          <cell r="B29">
            <v>149</v>
          </cell>
        </row>
        <row r="30">
          <cell r="A30" t="str">
            <v>Fundão</v>
          </cell>
          <cell r="B30">
            <v>175</v>
          </cell>
        </row>
        <row r="31">
          <cell r="A31" t="str">
            <v>Governador Lindenberg</v>
          </cell>
          <cell r="B31">
            <v>40</v>
          </cell>
        </row>
        <row r="32">
          <cell r="A32" t="str">
            <v>Guaçuí</v>
          </cell>
          <cell r="B32">
            <v>38</v>
          </cell>
        </row>
        <row r="33">
          <cell r="A33" t="str">
            <v>Guarapari</v>
          </cell>
          <cell r="B33">
            <v>813</v>
          </cell>
        </row>
        <row r="34">
          <cell r="A34" t="str">
            <v>Ibatiba</v>
          </cell>
          <cell r="B34">
            <v>7</v>
          </cell>
        </row>
        <row r="35">
          <cell r="A35" t="str">
            <v>Ibiraçu</v>
          </cell>
          <cell r="B35">
            <v>19</v>
          </cell>
        </row>
        <row r="36">
          <cell r="A36" t="str">
            <v>Ibitirama</v>
          </cell>
          <cell r="B36">
            <v>55</v>
          </cell>
        </row>
        <row r="37">
          <cell r="A37" t="str">
            <v>Iconha</v>
          </cell>
          <cell r="B37">
            <v>199</v>
          </cell>
        </row>
        <row r="38">
          <cell r="A38" t="str">
            <v>Irupi</v>
          </cell>
          <cell r="B38">
            <v>6</v>
          </cell>
        </row>
        <row r="39">
          <cell r="A39" t="str">
            <v>Itaguaçu</v>
          </cell>
          <cell r="B39">
            <v>54</v>
          </cell>
        </row>
        <row r="40">
          <cell r="A40" t="str">
            <v>Itapemirim</v>
          </cell>
          <cell r="B40">
            <v>74</v>
          </cell>
        </row>
        <row r="41">
          <cell r="A41" t="str">
            <v>Itarana</v>
          </cell>
          <cell r="B41">
            <v>22</v>
          </cell>
        </row>
        <row r="42">
          <cell r="A42" t="str">
            <v>Jaguaré</v>
          </cell>
          <cell r="B42">
            <v>101</v>
          </cell>
        </row>
        <row r="43">
          <cell r="A43" t="str">
            <v>Jerônimo Monteiro</v>
          </cell>
          <cell r="B43">
            <v>278</v>
          </cell>
        </row>
        <row r="44">
          <cell r="A44" t="str">
            <v>João Neiva</v>
          </cell>
          <cell r="B44">
            <v>81</v>
          </cell>
        </row>
        <row r="45">
          <cell r="A45" t="str">
            <v>Laranja da Terra</v>
          </cell>
          <cell r="B45">
            <v>11</v>
          </cell>
        </row>
        <row r="46">
          <cell r="A46" t="str">
            <v>Linhares</v>
          </cell>
          <cell r="B46">
            <v>395</v>
          </cell>
        </row>
        <row r="47">
          <cell r="A47" t="str">
            <v>Marataízes</v>
          </cell>
          <cell r="B47">
            <v>205</v>
          </cell>
        </row>
        <row r="48">
          <cell r="A48" t="str">
            <v>Marechal Floriano</v>
          </cell>
          <cell r="B48">
            <v>94</v>
          </cell>
        </row>
        <row r="49">
          <cell r="A49" t="str">
            <v>Marilândia</v>
          </cell>
          <cell r="B49">
            <v>54</v>
          </cell>
        </row>
        <row r="50">
          <cell r="A50" t="str">
            <v>Mimoso do Sul</v>
          </cell>
          <cell r="B50">
            <v>74</v>
          </cell>
        </row>
        <row r="51">
          <cell r="A51" t="str">
            <v>Montanha</v>
          </cell>
          <cell r="B51">
            <v>181</v>
          </cell>
        </row>
        <row r="52">
          <cell r="A52" t="str">
            <v>Muniz Freire</v>
          </cell>
          <cell r="B52">
            <v>28</v>
          </cell>
        </row>
        <row r="53">
          <cell r="A53" t="str">
            <v>Muqui</v>
          </cell>
          <cell r="B53">
            <v>21</v>
          </cell>
        </row>
        <row r="54">
          <cell r="A54" t="str">
            <v>Nova Venécia</v>
          </cell>
          <cell r="B54">
            <v>134</v>
          </cell>
        </row>
        <row r="55">
          <cell r="A55" t="str">
            <v>Pancas</v>
          </cell>
          <cell r="B55">
            <v>17</v>
          </cell>
        </row>
        <row r="56">
          <cell r="A56" t="str">
            <v>Pedro Canário</v>
          </cell>
          <cell r="B56">
            <v>74</v>
          </cell>
        </row>
        <row r="57">
          <cell r="A57" t="str">
            <v>Pinheiros</v>
          </cell>
          <cell r="B57">
            <v>131</v>
          </cell>
        </row>
        <row r="58">
          <cell r="A58" t="str">
            <v>Piúma</v>
          </cell>
          <cell r="B58">
            <v>58</v>
          </cell>
        </row>
        <row r="59">
          <cell r="A59" t="str">
            <v>Ponto Belo</v>
          </cell>
          <cell r="B59">
            <v>14</v>
          </cell>
        </row>
        <row r="60">
          <cell r="A60" t="str">
            <v>Presidente Kennedy</v>
          </cell>
          <cell r="B60">
            <v>23</v>
          </cell>
        </row>
        <row r="61">
          <cell r="A61" t="str">
            <v>Rio Bananal</v>
          </cell>
          <cell r="B61">
            <v>27</v>
          </cell>
        </row>
        <row r="62">
          <cell r="A62" t="str">
            <v>Rio Novo do Sul</v>
          </cell>
          <cell r="B62">
            <v>18</v>
          </cell>
        </row>
        <row r="63">
          <cell r="A63" t="str">
            <v>Santa Leopoldina</v>
          </cell>
          <cell r="B63">
            <v>1</v>
          </cell>
        </row>
        <row r="64">
          <cell r="A64" t="str">
            <v>Santa Maria de Jetibá</v>
          </cell>
          <cell r="B64">
            <v>104</v>
          </cell>
        </row>
        <row r="65">
          <cell r="A65" t="str">
            <v>Santa Teresa</v>
          </cell>
          <cell r="B65">
            <v>109</v>
          </cell>
        </row>
        <row r="66">
          <cell r="A66" t="str">
            <v>São Domingos do Norte</v>
          </cell>
          <cell r="B66">
            <v>19</v>
          </cell>
        </row>
        <row r="67">
          <cell r="A67" t="str">
            <v>São Gabriel da Palha</v>
          </cell>
          <cell r="B67">
            <v>13</v>
          </cell>
        </row>
        <row r="68">
          <cell r="A68" t="str">
            <v>São José do Calçado</v>
          </cell>
          <cell r="B68">
            <v>50</v>
          </cell>
        </row>
        <row r="69">
          <cell r="A69" t="str">
            <v>São Mateus</v>
          </cell>
          <cell r="B69">
            <v>849</v>
          </cell>
        </row>
        <row r="70">
          <cell r="A70" t="str">
            <v>São Roque do Canaã</v>
          </cell>
          <cell r="B70">
            <v>44</v>
          </cell>
        </row>
        <row r="71">
          <cell r="A71" t="str">
            <v>Serra</v>
          </cell>
          <cell r="B71">
            <v>5195</v>
          </cell>
        </row>
        <row r="72">
          <cell r="A72" t="str">
            <v>Sooretama</v>
          </cell>
          <cell r="B72">
            <v>77</v>
          </cell>
        </row>
        <row r="73">
          <cell r="A73" t="str">
            <v>Vargem Alta</v>
          </cell>
          <cell r="B73">
            <v>80</v>
          </cell>
        </row>
        <row r="74">
          <cell r="A74" t="str">
            <v>Venda Nova do Imigrante</v>
          </cell>
          <cell r="B74">
            <v>131</v>
          </cell>
        </row>
        <row r="75">
          <cell r="A75" t="str">
            <v>Viana</v>
          </cell>
          <cell r="B75">
            <v>536</v>
          </cell>
        </row>
        <row r="76">
          <cell r="A76" t="str">
            <v>Vila Pavão</v>
          </cell>
          <cell r="B76">
            <v>53</v>
          </cell>
        </row>
        <row r="77">
          <cell r="A77" t="str">
            <v>Vila Valério</v>
          </cell>
          <cell r="B77">
            <v>37</v>
          </cell>
        </row>
        <row r="78">
          <cell r="A78" t="str">
            <v>Vila Velha</v>
          </cell>
          <cell r="B78">
            <v>4184</v>
          </cell>
        </row>
        <row r="79">
          <cell r="A79" t="str">
            <v>Vitória</v>
          </cell>
          <cell r="B79">
            <v>3128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ATÉ 30 DIAS_PROCEDENCIA"/>
      <sheetName val="HB ATÉ 30 DIAS_RESIDENCIA"/>
      <sheetName val="TABDIN&lt;=30D"/>
      <sheetName val="TABDIN&lt;=2D"/>
      <sheetName val="TABDIN&lt;=1D"/>
      <sheetName val="Sheet1"/>
      <sheetName val="Filtro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R"/>
      <sheetName val="Tabdin"/>
      <sheetName val="Sheet1"/>
      <sheetName val="Filtros"/>
    </sheetNames>
    <sheetDataSet>
      <sheetData sheetId="0"/>
      <sheetData sheetId="1">
        <row r="8">
          <cell r="D8" t="str">
            <v>Afonso Cláudio</v>
          </cell>
          <cell r="E8">
            <v>48</v>
          </cell>
        </row>
        <row r="9">
          <cell r="D9" t="str">
            <v>Água Doce do Norte</v>
          </cell>
          <cell r="E9">
            <v>16</v>
          </cell>
        </row>
        <row r="10">
          <cell r="D10" t="str">
            <v>Águia Branca</v>
          </cell>
          <cell r="E10">
            <v>18</v>
          </cell>
        </row>
        <row r="11">
          <cell r="D11" t="str">
            <v>Alegre</v>
          </cell>
          <cell r="E11">
            <v>66</v>
          </cell>
        </row>
        <row r="12">
          <cell r="D12" t="str">
            <v>Alfredo Chaves</v>
          </cell>
          <cell r="E12">
            <v>30</v>
          </cell>
        </row>
        <row r="13">
          <cell r="D13" t="str">
            <v>Alto Rio Novo</v>
          </cell>
          <cell r="E13">
            <v>14</v>
          </cell>
        </row>
        <row r="14">
          <cell r="D14" t="str">
            <v>Anchieta</v>
          </cell>
          <cell r="E14">
            <v>67</v>
          </cell>
        </row>
        <row r="15">
          <cell r="D15" t="str">
            <v>Apiacá</v>
          </cell>
          <cell r="E15">
            <v>9</v>
          </cell>
        </row>
        <row r="16">
          <cell r="D16" t="str">
            <v>Aracruz</v>
          </cell>
          <cell r="E16">
            <v>258</v>
          </cell>
        </row>
        <row r="17">
          <cell r="D17" t="str">
            <v>Atílio Vivacqua</v>
          </cell>
          <cell r="E17">
            <v>34</v>
          </cell>
        </row>
        <row r="18">
          <cell r="D18" t="str">
            <v>Baixo Guandu</v>
          </cell>
          <cell r="E18">
            <v>38</v>
          </cell>
        </row>
        <row r="19">
          <cell r="D19" t="str">
            <v>Barra de São Francisco</v>
          </cell>
          <cell r="E19">
            <v>90</v>
          </cell>
        </row>
        <row r="20">
          <cell r="D20" t="str">
            <v>Boa Esperança</v>
          </cell>
          <cell r="E20">
            <v>26</v>
          </cell>
        </row>
        <row r="21">
          <cell r="D21" t="str">
            <v>Bom Jesus do Norte</v>
          </cell>
          <cell r="E21">
            <v>7</v>
          </cell>
        </row>
        <row r="22">
          <cell r="D22" t="str">
            <v>Brejetuba</v>
          </cell>
          <cell r="E22">
            <v>41</v>
          </cell>
        </row>
        <row r="23">
          <cell r="D23" t="str">
            <v>Cachoeiro de Itapemirim</v>
          </cell>
          <cell r="E23">
            <v>376</v>
          </cell>
        </row>
        <row r="24">
          <cell r="D24" t="str">
            <v>Cariacica</v>
          </cell>
          <cell r="E24">
            <v>813</v>
          </cell>
        </row>
        <row r="25">
          <cell r="D25" t="str">
            <v>Castelo</v>
          </cell>
          <cell r="E25">
            <v>82</v>
          </cell>
        </row>
        <row r="26">
          <cell r="D26" t="str">
            <v>Colatina</v>
          </cell>
          <cell r="E26">
            <v>225</v>
          </cell>
        </row>
        <row r="27">
          <cell r="D27" t="str">
            <v>Conceição da Barra</v>
          </cell>
          <cell r="E27">
            <v>88</v>
          </cell>
        </row>
        <row r="28">
          <cell r="D28" t="str">
            <v>Conceição do Castelo</v>
          </cell>
          <cell r="E28">
            <v>21</v>
          </cell>
        </row>
        <row r="29">
          <cell r="D29" t="str">
            <v>Divino de São Lourenço</v>
          </cell>
          <cell r="E29">
            <v>9</v>
          </cell>
        </row>
        <row r="30">
          <cell r="D30" t="str">
            <v>Domingos Martins</v>
          </cell>
          <cell r="E30">
            <v>83</v>
          </cell>
        </row>
        <row r="31">
          <cell r="D31" t="str">
            <v>Dores do Rio Preto</v>
          </cell>
          <cell r="E31">
            <v>16</v>
          </cell>
        </row>
        <row r="32">
          <cell r="D32" t="str">
            <v>Ecoporanga</v>
          </cell>
          <cell r="E32">
            <v>48</v>
          </cell>
        </row>
        <row r="33">
          <cell r="D33" t="str">
            <v>Fundão</v>
          </cell>
          <cell r="E33">
            <v>39</v>
          </cell>
        </row>
        <row r="34">
          <cell r="D34" t="str">
            <v>Governador Lindenberg</v>
          </cell>
          <cell r="E34">
            <v>28</v>
          </cell>
        </row>
        <row r="35">
          <cell r="D35" t="str">
            <v>Guaçuí</v>
          </cell>
          <cell r="E35">
            <v>52</v>
          </cell>
        </row>
        <row r="36">
          <cell r="D36" t="str">
            <v>Guarapari</v>
          </cell>
          <cell r="E36">
            <v>234</v>
          </cell>
        </row>
        <row r="37">
          <cell r="D37" t="str">
            <v>Ibatiba</v>
          </cell>
          <cell r="E37">
            <v>64</v>
          </cell>
        </row>
        <row r="38">
          <cell r="D38" t="str">
            <v>Ibiraçu</v>
          </cell>
          <cell r="E38">
            <v>23</v>
          </cell>
        </row>
        <row r="39">
          <cell r="D39" t="str">
            <v>Ibitirama</v>
          </cell>
          <cell r="E39">
            <v>37</v>
          </cell>
        </row>
        <row r="40">
          <cell r="D40" t="str">
            <v>Iconha</v>
          </cell>
          <cell r="E40">
            <v>17</v>
          </cell>
        </row>
        <row r="41">
          <cell r="D41" t="str">
            <v>Irupi</v>
          </cell>
          <cell r="E41">
            <v>26</v>
          </cell>
        </row>
        <row r="42">
          <cell r="D42" t="str">
            <v>Itaguaçu</v>
          </cell>
          <cell r="E42">
            <v>24</v>
          </cell>
        </row>
        <row r="43">
          <cell r="D43" t="str">
            <v>Itapemirim</v>
          </cell>
          <cell r="E43">
            <v>92</v>
          </cell>
        </row>
        <row r="44">
          <cell r="D44" t="str">
            <v>Itarana</v>
          </cell>
          <cell r="E44">
            <v>18</v>
          </cell>
        </row>
        <row r="45">
          <cell r="D45" t="str">
            <v>Iúna</v>
          </cell>
          <cell r="E45">
            <v>56</v>
          </cell>
        </row>
        <row r="46">
          <cell r="D46" t="str">
            <v>Jaguaré</v>
          </cell>
          <cell r="E46">
            <v>79</v>
          </cell>
        </row>
        <row r="47">
          <cell r="D47" t="str">
            <v>Jerônimo Monteiro</v>
          </cell>
          <cell r="E47">
            <v>28</v>
          </cell>
        </row>
        <row r="48">
          <cell r="D48" t="str">
            <v>João Neiva</v>
          </cell>
          <cell r="E48">
            <v>30</v>
          </cell>
        </row>
        <row r="49">
          <cell r="D49" t="str">
            <v>Laranja da Terra</v>
          </cell>
          <cell r="E49">
            <v>22</v>
          </cell>
        </row>
        <row r="50">
          <cell r="D50" t="str">
            <v>Linhares</v>
          </cell>
          <cell r="E50">
            <v>428</v>
          </cell>
        </row>
        <row r="51">
          <cell r="D51" t="str">
            <v>Mantenópolis</v>
          </cell>
          <cell r="E51">
            <v>26</v>
          </cell>
        </row>
        <row r="52">
          <cell r="D52" t="str">
            <v>Marataízes</v>
          </cell>
          <cell r="E52">
            <v>77</v>
          </cell>
        </row>
        <row r="53">
          <cell r="D53" t="str">
            <v>Marechal Floriano</v>
          </cell>
          <cell r="E53">
            <v>22</v>
          </cell>
        </row>
        <row r="54">
          <cell r="D54" t="str">
            <v>Marilândia</v>
          </cell>
          <cell r="E54">
            <v>28</v>
          </cell>
        </row>
        <row r="55">
          <cell r="D55" t="str">
            <v>Mimoso do Sul</v>
          </cell>
          <cell r="E55">
            <v>47</v>
          </cell>
        </row>
        <row r="56">
          <cell r="D56" t="str">
            <v>Montanha</v>
          </cell>
          <cell r="E56">
            <v>49</v>
          </cell>
        </row>
        <row r="57">
          <cell r="D57" t="str">
            <v>Mucurici</v>
          </cell>
          <cell r="E57">
            <v>13</v>
          </cell>
        </row>
        <row r="58">
          <cell r="D58" t="str">
            <v>Muniz Freire</v>
          </cell>
          <cell r="E58">
            <v>29</v>
          </cell>
        </row>
        <row r="59">
          <cell r="D59" t="str">
            <v>Muqui</v>
          </cell>
          <cell r="E59">
            <v>31</v>
          </cell>
        </row>
        <row r="60">
          <cell r="D60" t="str">
            <v>Nova Venécia</v>
          </cell>
          <cell r="E60">
            <v>119</v>
          </cell>
        </row>
        <row r="61">
          <cell r="D61" t="str">
            <v>Pancas</v>
          </cell>
          <cell r="E61">
            <v>38</v>
          </cell>
        </row>
        <row r="62">
          <cell r="D62" t="str">
            <v>Pedro Canário</v>
          </cell>
          <cell r="E62">
            <v>52</v>
          </cell>
        </row>
        <row r="63">
          <cell r="D63" t="str">
            <v>Pinheiros</v>
          </cell>
          <cell r="E63">
            <v>67</v>
          </cell>
        </row>
        <row r="64">
          <cell r="D64" t="str">
            <v>Piúma</v>
          </cell>
          <cell r="E64">
            <v>34</v>
          </cell>
        </row>
        <row r="65">
          <cell r="D65" t="str">
            <v>Ponto Belo</v>
          </cell>
          <cell r="E65">
            <v>13</v>
          </cell>
        </row>
        <row r="66">
          <cell r="D66" t="str">
            <v>Presidente Kennedy</v>
          </cell>
          <cell r="E66">
            <v>31</v>
          </cell>
        </row>
        <row r="67">
          <cell r="D67" t="str">
            <v>Rio Bananal</v>
          </cell>
          <cell r="E67">
            <v>58</v>
          </cell>
        </row>
        <row r="68">
          <cell r="D68" t="str">
            <v>Rio Novo do Sul</v>
          </cell>
          <cell r="E68">
            <v>28</v>
          </cell>
        </row>
        <row r="69">
          <cell r="D69" t="str">
            <v>Santa Leopoldina</v>
          </cell>
          <cell r="E69">
            <v>16</v>
          </cell>
        </row>
        <row r="70">
          <cell r="D70" t="str">
            <v>Santa Maria de Jetibá</v>
          </cell>
          <cell r="E70">
            <v>100</v>
          </cell>
        </row>
        <row r="71">
          <cell r="D71" t="str">
            <v>Santa Teresa</v>
          </cell>
          <cell r="E71">
            <v>46</v>
          </cell>
        </row>
        <row r="72">
          <cell r="D72" t="str">
            <v>São Domingos do Norte</v>
          </cell>
          <cell r="E72">
            <v>20</v>
          </cell>
        </row>
        <row r="73">
          <cell r="D73" t="str">
            <v>São Gabriel da Palha</v>
          </cell>
          <cell r="E73">
            <v>100</v>
          </cell>
        </row>
        <row r="74">
          <cell r="D74" t="str">
            <v>São José do Calçado</v>
          </cell>
          <cell r="E74">
            <v>21</v>
          </cell>
        </row>
        <row r="75">
          <cell r="D75" t="str">
            <v>São Mateus</v>
          </cell>
          <cell r="E75">
            <v>242</v>
          </cell>
        </row>
        <row r="76">
          <cell r="D76" t="str">
            <v>São Roque do Canaã</v>
          </cell>
          <cell r="E76">
            <v>22</v>
          </cell>
        </row>
        <row r="77">
          <cell r="D77" t="str">
            <v>Serra</v>
          </cell>
          <cell r="E77">
            <v>1117</v>
          </cell>
        </row>
        <row r="78">
          <cell r="D78" t="str">
            <v>Sooretama</v>
          </cell>
          <cell r="E78">
            <v>86</v>
          </cell>
        </row>
        <row r="79">
          <cell r="D79" t="str">
            <v>Vargem Alta</v>
          </cell>
          <cell r="E79">
            <v>50</v>
          </cell>
        </row>
        <row r="80">
          <cell r="D80" t="str">
            <v>Venda Nova do Imigrante</v>
          </cell>
          <cell r="E80">
            <v>69</v>
          </cell>
        </row>
        <row r="81">
          <cell r="D81" t="str">
            <v>Viana</v>
          </cell>
          <cell r="E81">
            <v>180</v>
          </cell>
        </row>
        <row r="82">
          <cell r="D82" t="str">
            <v>Vila Pavão</v>
          </cell>
          <cell r="E82">
            <v>18</v>
          </cell>
        </row>
        <row r="83">
          <cell r="D83" t="str">
            <v>Vila Valério</v>
          </cell>
          <cell r="E83">
            <v>34</v>
          </cell>
        </row>
        <row r="84">
          <cell r="D84" t="str">
            <v>Vila Velha</v>
          </cell>
          <cell r="E84">
            <v>802</v>
          </cell>
        </row>
        <row r="85">
          <cell r="D85" t="str">
            <v>Vitória</v>
          </cell>
          <cell r="E85">
            <v>535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ID - procedenci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P96"/>
  <sheetViews>
    <sheetView topLeftCell="A49" workbookViewId="0">
      <selection activeCell="M80" sqref="M80"/>
    </sheetView>
  </sheetViews>
  <sheetFormatPr defaultColWidth="9" defaultRowHeight="15"/>
  <cols>
    <col min="1" max="1" width="18.140625" customWidth="1"/>
    <col min="2" max="2" width="23.85546875" customWidth="1"/>
    <col min="3" max="11" width="13" customWidth="1"/>
    <col min="12" max="12" width="10.140625" customWidth="1"/>
    <col min="13" max="16" width="14.28515625" customWidth="1"/>
  </cols>
  <sheetData>
    <row r="1" spans="1:16">
      <c r="C1" s="321">
        <v>0.9</v>
      </c>
      <c r="D1" s="322"/>
      <c r="E1" s="323">
        <v>0.95</v>
      </c>
      <c r="F1" s="324"/>
      <c r="G1" s="324"/>
      <c r="H1" s="324"/>
      <c r="I1" s="324"/>
      <c r="J1" s="324"/>
      <c r="K1" s="324"/>
      <c r="L1" s="324"/>
    </row>
    <row r="2" spans="1:16" ht="59.25" customHeight="1">
      <c r="A2" s="2" t="s">
        <v>5</v>
      </c>
      <c r="B2" s="2" t="s">
        <v>6</v>
      </c>
      <c r="C2" s="3" t="s">
        <v>15</v>
      </c>
      <c r="D2" s="3" t="s">
        <v>33</v>
      </c>
      <c r="E2" s="3" t="s">
        <v>17</v>
      </c>
      <c r="F2" s="3" t="s">
        <v>19</v>
      </c>
      <c r="G2" s="3" t="s">
        <v>21</v>
      </c>
      <c r="H2" s="3" t="s">
        <v>29</v>
      </c>
      <c r="I2" s="3" t="s">
        <v>23</v>
      </c>
      <c r="J2" s="3" t="s">
        <v>25</v>
      </c>
      <c r="K2" s="3" t="s">
        <v>27</v>
      </c>
      <c r="L2" s="3" t="s">
        <v>31</v>
      </c>
      <c r="M2" s="3" t="s">
        <v>204</v>
      </c>
      <c r="N2" s="3" t="s">
        <v>205</v>
      </c>
      <c r="O2" s="3" t="s">
        <v>206</v>
      </c>
      <c r="P2" s="3" t="s">
        <v>207</v>
      </c>
    </row>
    <row r="3" spans="1:16">
      <c r="A3" s="4" t="s">
        <v>40</v>
      </c>
      <c r="B3" s="4" t="s">
        <v>41</v>
      </c>
      <c r="C3" s="5">
        <f>'CV Rotina &lt;2A - procedência'!K3</f>
        <v>0.79881656804733725</v>
      </c>
      <c r="D3" s="5">
        <f>'CV Rotina &lt;2A - procedência'!AC3</f>
        <v>0.8875739644970414</v>
      </c>
      <c r="E3" s="5">
        <f>'CV Rotina &lt;2A - procedência'!M3</f>
        <v>0.9349112426035503</v>
      </c>
      <c r="F3" s="5">
        <f>'CV Rotina &lt;2A - procedência'!O3</f>
        <v>0.92307692307692313</v>
      </c>
      <c r="G3" s="5">
        <f>'CV Rotina &lt;2A - procedência'!Q3</f>
        <v>0.83431952662721898</v>
      </c>
      <c r="H3" s="5">
        <f>'CV Rotina &lt;2A - procedência'!Y3</f>
        <v>1.1242603550295858</v>
      </c>
      <c r="I3" s="5">
        <f>'CV Rotina &lt;2A - procedência'!S3</f>
        <v>0.9349112426035503</v>
      </c>
      <c r="J3" s="5">
        <f>'CV Rotina &lt;2A - procedência'!U3</f>
        <v>0.9349112426035503</v>
      </c>
      <c r="K3" s="5">
        <f>'CV Rotina &lt;2A - procedência'!W3</f>
        <v>1.0650887573964498</v>
      </c>
      <c r="L3" s="5">
        <f>'CV Rotina &lt;2A - procedência'!AA3</f>
        <v>1.0532544378698225</v>
      </c>
      <c r="M3" s="4">
        <f t="shared" ref="M3:M34" si="0">COUNTIF(C3:D3,"&gt;=0,9")</f>
        <v>0</v>
      </c>
      <c r="N3" s="4">
        <f t="shared" ref="N3:N34" si="1">COUNTIFS(E3:L3,"&gt;=0,95")</f>
        <v>3</v>
      </c>
      <c r="O3" s="4">
        <f>SUM(M3:N3)</f>
        <v>3</v>
      </c>
      <c r="P3" s="4">
        <f>COUNTIF(E3:H3,"&gt;=0,95")</f>
        <v>1</v>
      </c>
    </row>
    <row r="4" spans="1:16">
      <c r="A4" s="4" t="s">
        <v>43</v>
      </c>
      <c r="B4" s="4" t="s">
        <v>44</v>
      </c>
      <c r="C4" s="5">
        <f>'CV Rotina &lt;2A - procedência'!K4</f>
        <v>0.515625</v>
      </c>
      <c r="D4" s="5">
        <f>'CV Rotina &lt;2A - procedência'!AC4</f>
        <v>1.375</v>
      </c>
      <c r="E4" s="5">
        <f>'CV Rotina &lt;2A - procedência'!M4</f>
        <v>1.25</v>
      </c>
      <c r="F4" s="5">
        <f>'CV Rotina &lt;2A - procedência'!O4</f>
        <v>1.1875</v>
      </c>
      <c r="G4" s="5">
        <f>'CV Rotina &lt;2A - procedência'!Q4</f>
        <v>1.171875</v>
      </c>
      <c r="H4" s="5">
        <f>'CV Rotina &lt;2A - procedência'!Y4</f>
        <v>1.015625</v>
      </c>
      <c r="I4" s="5">
        <f>'CV Rotina &lt;2A - procedência'!S4</f>
        <v>1.25</v>
      </c>
      <c r="J4" s="5">
        <f>'CV Rotina &lt;2A - procedência'!U4</f>
        <v>0.84375</v>
      </c>
      <c r="K4" s="5">
        <f>'CV Rotina &lt;2A - procedência'!W4</f>
        <v>1.140625</v>
      </c>
      <c r="L4" s="5">
        <f>'CV Rotina &lt;2A - procedência'!AA4</f>
        <v>1.109375</v>
      </c>
      <c r="M4" s="4">
        <f t="shared" si="0"/>
        <v>1</v>
      </c>
      <c r="N4" s="4">
        <f t="shared" si="1"/>
        <v>7</v>
      </c>
      <c r="O4" s="4">
        <f t="shared" ref="O4:O67" si="2">SUM(M4:N4)</f>
        <v>8</v>
      </c>
      <c r="P4" s="4">
        <f t="shared" ref="P4:P67" si="3">COUNTIF(E4:H4,"&gt;=0,95")</f>
        <v>4</v>
      </c>
    </row>
    <row r="5" spans="1:16">
      <c r="A5" s="4" t="s">
        <v>47</v>
      </c>
      <c r="B5" s="4" t="s">
        <v>48</v>
      </c>
      <c r="C5" s="5">
        <f>'CV Rotina &lt;2A - procedência'!K5</f>
        <v>0.53409090909090906</v>
      </c>
      <c r="D5" s="5">
        <f>'CV Rotina &lt;2A - procedência'!AC5</f>
        <v>0.82954545454545459</v>
      </c>
      <c r="E5" s="5">
        <f>'CV Rotina &lt;2A - procedência'!M5</f>
        <v>0.78409090909090906</v>
      </c>
      <c r="F5" s="5">
        <f>'CV Rotina &lt;2A - procedência'!O5</f>
        <v>0.77272727272727271</v>
      </c>
      <c r="G5" s="5">
        <f>'CV Rotina &lt;2A - procedência'!Q5</f>
        <v>0.67045454545454541</v>
      </c>
      <c r="H5" s="5">
        <f>'CV Rotina &lt;2A - procedência'!Y5</f>
        <v>0.89772727272727271</v>
      </c>
      <c r="I5" s="5">
        <f>'CV Rotina &lt;2A - procedência'!S5</f>
        <v>0.77272727272727271</v>
      </c>
      <c r="J5" s="5">
        <f>'CV Rotina &lt;2A - procedência'!U5</f>
        <v>1.0227272727272727</v>
      </c>
      <c r="K5" s="5">
        <f>'CV Rotina &lt;2A - procedência'!W5</f>
        <v>0.69318181818181823</v>
      </c>
      <c r="L5" s="5">
        <f>'CV Rotina &lt;2A - procedência'!AA5</f>
        <v>0.76136363636363635</v>
      </c>
      <c r="M5" s="4">
        <f t="shared" si="0"/>
        <v>0</v>
      </c>
      <c r="N5" s="4">
        <f t="shared" si="1"/>
        <v>1</v>
      </c>
      <c r="O5" s="4">
        <f t="shared" si="2"/>
        <v>1</v>
      </c>
      <c r="P5" s="4">
        <f t="shared" si="3"/>
        <v>0</v>
      </c>
    </row>
    <row r="6" spans="1:16">
      <c r="A6" s="4" t="s">
        <v>49</v>
      </c>
      <c r="B6" s="4" t="s">
        <v>50</v>
      </c>
      <c r="C6" s="5">
        <f>'CV Rotina &lt;2A - procedência'!K6</f>
        <v>0.54335260115606931</v>
      </c>
      <c r="D6" s="5">
        <f>'CV Rotina &lt;2A - procedência'!AC6</f>
        <v>0.86705202312138729</v>
      </c>
      <c r="E6" s="5">
        <f>'CV Rotina &lt;2A - procedência'!M6</f>
        <v>0.82080924855491333</v>
      </c>
      <c r="F6" s="5">
        <f>'CV Rotina &lt;2A - procedência'!O6</f>
        <v>0.81502890173410403</v>
      </c>
      <c r="G6" s="5">
        <f>'CV Rotina &lt;2A - procedência'!Q6</f>
        <v>0.83236994219653182</v>
      </c>
      <c r="H6" s="5">
        <f>'CV Rotina &lt;2A - procedência'!Y6</f>
        <v>1</v>
      </c>
      <c r="I6" s="5">
        <f>'CV Rotina &lt;2A - procedência'!S6</f>
        <v>0.80924855491329484</v>
      </c>
      <c r="J6" s="5">
        <f>'CV Rotina &lt;2A - procedência'!U6</f>
        <v>0.89017341040462428</v>
      </c>
      <c r="K6" s="5">
        <f>'CV Rotina &lt;2A - procedência'!W6</f>
        <v>0.86127167630057799</v>
      </c>
      <c r="L6" s="5">
        <f>'CV Rotina &lt;2A - procedência'!AA6</f>
        <v>0.8497109826589595</v>
      </c>
      <c r="M6" s="4">
        <f t="shared" si="0"/>
        <v>0</v>
      </c>
      <c r="N6" s="4">
        <f t="shared" si="1"/>
        <v>1</v>
      </c>
      <c r="O6" s="4">
        <f t="shared" si="2"/>
        <v>1</v>
      </c>
      <c r="P6" s="4">
        <f t="shared" si="3"/>
        <v>1</v>
      </c>
    </row>
    <row r="7" spans="1:16">
      <c r="A7" s="4" t="s">
        <v>49</v>
      </c>
      <c r="B7" s="4" t="s">
        <v>51</v>
      </c>
      <c r="C7" s="5">
        <f>'CV Rotina &lt;2A - procedência'!K7</f>
        <v>0.34782608695652173</v>
      </c>
      <c r="D7" s="5">
        <f>'CV Rotina &lt;2A - procedência'!AC7</f>
        <v>0.81159420289855078</v>
      </c>
      <c r="E7" s="5">
        <f>'CV Rotina &lt;2A - procedência'!M7</f>
        <v>0.72463768115942029</v>
      </c>
      <c r="F7" s="5">
        <f>'CV Rotina &lt;2A - procedência'!O7</f>
        <v>0.69565217391304346</v>
      </c>
      <c r="G7" s="5">
        <f>'CV Rotina &lt;2A - procedência'!Q7</f>
        <v>0.6376811594202898</v>
      </c>
      <c r="H7" s="5">
        <f>'CV Rotina &lt;2A - procedência'!Y7</f>
        <v>0.91304347826086951</v>
      </c>
      <c r="I7" s="5">
        <f>'CV Rotina &lt;2A - procedência'!S7</f>
        <v>0.71014492753623193</v>
      </c>
      <c r="J7" s="5">
        <f>'CV Rotina &lt;2A - procedência'!U7</f>
        <v>0.73913043478260865</v>
      </c>
      <c r="K7" s="5">
        <f>'CV Rotina &lt;2A - procedência'!W7</f>
        <v>0.81159420289855078</v>
      </c>
      <c r="L7" s="5">
        <f>'CV Rotina &lt;2A - procedência'!AA7</f>
        <v>0.84057971014492749</v>
      </c>
      <c r="M7" s="4">
        <f t="shared" si="0"/>
        <v>0</v>
      </c>
      <c r="N7" s="4">
        <f t="shared" si="1"/>
        <v>0</v>
      </c>
      <c r="O7" s="4">
        <f t="shared" si="2"/>
        <v>0</v>
      </c>
      <c r="P7" s="4">
        <f t="shared" si="3"/>
        <v>0</v>
      </c>
    </row>
    <row r="8" spans="1:16">
      <c r="A8" s="4" t="s">
        <v>47</v>
      </c>
      <c r="B8" s="4" t="s">
        <v>52</v>
      </c>
      <c r="C8" s="5">
        <f>'CV Rotina &lt;2A - procedência'!K8</f>
        <v>0.29032258064516131</v>
      </c>
      <c r="D8" s="5">
        <f>'CV Rotina &lt;2A - procedência'!AC8</f>
        <v>0.79032258064516125</v>
      </c>
      <c r="E8" s="5">
        <f>'CV Rotina &lt;2A - procedência'!M8</f>
        <v>0.67741935483870963</v>
      </c>
      <c r="F8" s="5">
        <f>'CV Rotina &lt;2A - procedência'!O8</f>
        <v>0.67741935483870963</v>
      </c>
      <c r="G8" s="5">
        <f>'CV Rotina &lt;2A - procedência'!Q8</f>
        <v>0.64516129032258063</v>
      </c>
      <c r="H8" s="5">
        <f>'CV Rotina &lt;2A - procedência'!Y8</f>
        <v>0.95161290322580649</v>
      </c>
      <c r="I8" s="5">
        <f>'CV Rotina &lt;2A - procedência'!S8</f>
        <v>0.72580645161290325</v>
      </c>
      <c r="J8" s="5">
        <f>'CV Rotina &lt;2A - procedência'!U8</f>
        <v>0.80645161290322576</v>
      </c>
      <c r="K8" s="5">
        <f>'CV Rotina &lt;2A - procedência'!W8</f>
        <v>0.58064516129032262</v>
      </c>
      <c r="L8" s="5">
        <f>'CV Rotina &lt;2A - procedência'!AA8</f>
        <v>0.66129032258064513</v>
      </c>
      <c r="M8" s="4">
        <f t="shared" si="0"/>
        <v>0</v>
      </c>
      <c r="N8" s="4">
        <f t="shared" si="1"/>
        <v>1</v>
      </c>
      <c r="O8" s="4">
        <f t="shared" si="2"/>
        <v>1</v>
      </c>
      <c r="P8" s="4">
        <f t="shared" si="3"/>
        <v>1</v>
      </c>
    </row>
    <row r="9" spans="1:16">
      <c r="A9" s="4" t="s">
        <v>49</v>
      </c>
      <c r="B9" s="4" t="s">
        <v>53</v>
      </c>
      <c r="C9" s="5">
        <f>'CV Rotina &lt;2A - procedência'!K9</f>
        <v>0.47701149425287354</v>
      </c>
      <c r="D9" s="5">
        <f>'CV Rotina &lt;2A - procedência'!AC9</f>
        <v>1.0229885057471264</v>
      </c>
      <c r="E9" s="5">
        <f>'CV Rotina &lt;2A - procedência'!M9</f>
        <v>0.87356321839080464</v>
      </c>
      <c r="F9" s="5">
        <f>'CV Rotina &lt;2A - procedência'!O9</f>
        <v>0.85057471264367812</v>
      </c>
      <c r="G9" s="5">
        <f>'CV Rotina &lt;2A - procedência'!Q9</f>
        <v>0.82183908045977017</v>
      </c>
      <c r="H9" s="5">
        <f>'CV Rotina &lt;2A - procedência'!Y9</f>
        <v>1.1149425287356323</v>
      </c>
      <c r="I9" s="5">
        <f>'CV Rotina &lt;2A - procedência'!S9</f>
        <v>0.83908045977011492</v>
      </c>
      <c r="J9" s="5">
        <f>'CV Rotina &lt;2A - procedência'!U9</f>
        <v>0.70114942528735635</v>
      </c>
      <c r="K9" s="5">
        <f>'CV Rotina &lt;2A - procedência'!W9</f>
        <v>1.1954022988505748</v>
      </c>
      <c r="L9" s="5">
        <f>'CV Rotina &lt;2A - procedência'!AA9</f>
        <v>1.1724137931034482</v>
      </c>
      <c r="M9" s="4">
        <f t="shared" si="0"/>
        <v>1</v>
      </c>
      <c r="N9" s="4">
        <f t="shared" si="1"/>
        <v>3</v>
      </c>
      <c r="O9" s="4">
        <f t="shared" si="2"/>
        <v>4</v>
      </c>
      <c r="P9" s="4">
        <f t="shared" si="3"/>
        <v>1</v>
      </c>
    </row>
    <row r="10" spans="1:16">
      <c r="A10" s="4" t="s">
        <v>49</v>
      </c>
      <c r="B10" s="4" t="s">
        <v>54</v>
      </c>
      <c r="C10" s="5">
        <f>'CV Rotina &lt;2A - procedência'!K10</f>
        <v>0.81578947368421051</v>
      </c>
      <c r="D10" s="5">
        <f>'CV Rotina &lt;2A - procedência'!AC10</f>
        <v>0.92105263157894735</v>
      </c>
      <c r="E10" s="5">
        <f>'CV Rotina &lt;2A - procedência'!M10</f>
        <v>0.78947368421052633</v>
      </c>
      <c r="F10" s="5">
        <f>'CV Rotina &lt;2A - procedência'!O10</f>
        <v>0.78947368421052633</v>
      </c>
      <c r="G10" s="5">
        <f>'CV Rotina &lt;2A - procedência'!Q10</f>
        <v>0.97368421052631582</v>
      </c>
      <c r="H10" s="5">
        <f>'CV Rotina &lt;2A - procedência'!Y10</f>
        <v>0.92105263157894735</v>
      </c>
      <c r="I10" s="5">
        <f>'CV Rotina &lt;2A - procedência'!S10</f>
        <v>0.92105263157894735</v>
      </c>
      <c r="J10" s="5">
        <f>'CV Rotina &lt;2A - procedência'!U10</f>
        <v>0.63157894736842102</v>
      </c>
      <c r="K10" s="5">
        <f>'CV Rotina &lt;2A - procedência'!W10</f>
        <v>0.92105263157894735</v>
      </c>
      <c r="L10" s="5">
        <f>'CV Rotina &lt;2A - procedência'!AA10</f>
        <v>0.71052631578947367</v>
      </c>
      <c r="M10" s="4">
        <f t="shared" si="0"/>
        <v>1</v>
      </c>
      <c r="N10" s="4">
        <f t="shared" si="1"/>
        <v>1</v>
      </c>
      <c r="O10" s="4">
        <f t="shared" si="2"/>
        <v>2</v>
      </c>
      <c r="P10" s="4">
        <f t="shared" si="3"/>
        <v>1</v>
      </c>
    </row>
    <row r="11" spans="1:16">
      <c r="A11" s="4" t="s">
        <v>40</v>
      </c>
      <c r="B11" s="4" t="s">
        <v>55</v>
      </c>
      <c r="C11" s="5">
        <f>'CV Rotina &lt;2A - procedência'!K11</f>
        <v>0.84654088050314469</v>
      </c>
      <c r="D11" s="5">
        <f>'CV Rotina &lt;2A - procedência'!AC11</f>
        <v>0.76603773584905666</v>
      </c>
      <c r="E11" s="5">
        <f>'CV Rotina &lt;2A - procedência'!M11</f>
        <v>0.80125786163522017</v>
      </c>
      <c r="F11" s="5">
        <f>'CV Rotina &lt;2A - procedência'!O11</f>
        <v>0.78742138364779879</v>
      </c>
      <c r="G11" s="5">
        <f>'CV Rotina &lt;2A - procedência'!Q11</f>
        <v>0.67169811320754713</v>
      </c>
      <c r="H11" s="5">
        <f>'CV Rotina &lt;2A - procedência'!Y11</f>
        <v>0.92452830188679247</v>
      </c>
      <c r="I11" s="5">
        <f>'CV Rotina &lt;2A - procedência'!S11</f>
        <v>0.76729559748427678</v>
      </c>
      <c r="J11" s="5">
        <f>'CV Rotina &lt;2A - procedência'!U11</f>
        <v>0.71069182389937102</v>
      </c>
      <c r="K11" s="5">
        <f>'CV Rotina &lt;2A - procedência'!W11</f>
        <v>0.78993710691823904</v>
      </c>
      <c r="L11" s="5">
        <f>'CV Rotina &lt;2A - procedência'!AA11</f>
        <v>0.8025157232704403</v>
      </c>
      <c r="M11" s="4">
        <f t="shared" si="0"/>
        <v>0</v>
      </c>
      <c r="N11" s="4">
        <f t="shared" si="1"/>
        <v>0</v>
      </c>
      <c r="O11" s="4">
        <f t="shared" si="2"/>
        <v>0</v>
      </c>
      <c r="P11" s="4">
        <f t="shared" si="3"/>
        <v>0</v>
      </c>
    </row>
    <row r="12" spans="1:16">
      <c r="A12" s="4" t="s">
        <v>49</v>
      </c>
      <c r="B12" s="4" t="s">
        <v>56</v>
      </c>
      <c r="C12" s="5">
        <f>'CV Rotina &lt;2A - procedência'!K12</f>
        <v>0.12676056338028169</v>
      </c>
      <c r="D12" s="5">
        <f>'CV Rotina &lt;2A - procedência'!AC12</f>
        <v>0.83098591549295775</v>
      </c>
      <c r="E12" s="5">
        <f>'CV Rotina &lt;2A - procedência'!M12</f>
        <v>0.78873239436619713</v>
      </c>
      <c r="F12" s="5">
        <f>'CV Rotina &lt;2A - procedência'!O12</f>
        <v>0.80281690140845074</v>
      </c>
      <c r="G12" s="5">
        <f>'CV Rotina &lt;2A - procedência'!Q12</f>
        <v>0.647887323943662</v>
      </c>
      <c r="H12" s="5">
        <f>'CV Rotina &lt;2A - procedência'!Y12</f>
        <v>1.2253521126760563</v>
      </c>
      <c r="I12" s="5">
        <f>'CV Rotina &lt;2A - procedência'!S12</f>
        <v>0.87323943661971826</v>
      </c>
      <c r="J12" s="5">
        <f>'CV Rotina &lt;2A - procedência'!U12</f>
        <v>0.92957746478873238</v>
      </c>
      <c r="K12" s="5">
        <f>'CV Rotina &lt;2A - procedência'!W12</f>
        <v>1.295774647887324</v>
      </c>
      <c r="L12" s="5">
        <f>'CV Rotina &lt;2A - procedência'!AA12</f>
        <v>1.323943661971831</v>
      </c>
      <c r="M12" s="4">
        <f t="shared" si="0"/>
        <v>0</v>
      </c>
      <c r="N12" s="4">
        <f t="shared" si="1"/>
        <v>3</v>
      </c>
      <c r="O12" s="4">
        <f t="shared" si="2"/>
        <v>3</v>
      </c>
      <c r="P12" s="4">
        <f t="shared" si="3"/>
        <v>1</v>
      </c>
    </row>
    <row r="13" spans="1:16">
      <c r="A13" s="4" t="s">
        <v>47</v>
      </c>
      <c r="B13" s="4" t="s">
        <v>58</v>
      </c>
      <c r="C13" s="5">
        <f>'CV Rotina &lt;2A - procedência'!K13</f>
        <v>0.35828877005347592</v>
      </c>
      <c r="D13" s="5">
        <f>'CV Rotina &lt;2A - procedência'!AC13</f>
        <v>0.84491978609625673</v>
      </c>
      <c r="E13" s="5">
        <f>'CV Rotina &lt;2A - procedência'!M13</f>
        <v>0.85026737967914434</v>
      </c>
      <c r="F13" s="5">
        <f>'CV Rotina &lt;2A - procedência'!O13</f>
        <v>0.84491978609625673</v>
      </c>
      <c r="G13" s="5">
        <f>'CV Rotina &lt;2A - procedência'!Q13</f>
        <v>0.85026737967914434</v>
      </c>
      <c r="H13" s="5">
        <f>'CV Rotina &lt;2A - procedência'!Y13</f>
        <v>0.98930481283422456</v>
      </c>
      <c r="I13" s="5">
        <f>'CV Rotina &lt;2A - procedência'!S13</f>
        <v>0.82887700534759357</v>
      </c>
      <c r="J13" s="5">
        <f>'CV Rotina &lt;2A - procedência'!U13</f>
        <v>0.86096256684491979</v>
      </c>
      <c r="K13" s="5">
        <f>'CV Rotina &lt;2A - procedência'!W13</f>
        <v>0.75935828877005351</v>
      </c>
      <c r="L13" s="5">
        <f>'CV Rotina &lt;2A - procedência'!AA13</f>
        <v>0.83957219251336901</v>
      </c>
      <c r="M13" s="4">
        <f t="shared" si="0"/>
        <v>0</v>
      </c>
      <c r="N13" s="4">
        <f t="shared" si="1"/>
        <v>1</v>
      </c>
      <c r="O13" s="4">
        <f t="shared" si="2"/>
        <v>1</v>
      </c>
      <c r="P13" s="4">
        <f t="shared" si="3"/>
        <v>1</v>
      </c>
    </row>
    <row r="14" spans="1:16">
      <c r="A14" s="4" t="s">
        <v>43</v>
      </c>
      <c r="B14" s="4" t="s">
        <v>59</v>
      </c>
      <c r="C14" s="5">
        <f>'CV Rotina &lt;2A - procedência'!K14</f>
        <v>0.56838905775075987</v>
      </c>
      <c r="D14" s="5">
        <f>'CV Rotina &lt;2A - procedência'!AC14</f>
        <v>0.89057750759878418</v>
      </c>
      <c r="E14" s="5">
        <f>'CV Rotina &lt;2A - procedência'!M14</f>
        <v>0.78419452887537999</v>
      </c>
      <c r="F14" s="5">
        <f>'CV Rotina &lt;2A - procedência'!O14</f>
        <v>0.79635258358662619</v>
      </c>
      <c r="G14" s="5">
        <f>'CV Rotina &lt;2A - procedência'!Q14</f>
        <v>0.78723404255319152</v>
      </c>
      <c r="H14" s="5">
        <f>'CV Rotina &lt;2A - procedência'!Y14</f>
        <v>0.85106382978723405</v>
      </c>
      <c r="I14" s="5">
        <f>'CV Rotina &lt;2A - procedência'!S14</f>
        <v>0.79027355623100304</v>
      </c>
      <c r="J14" s="5">
        <f>'CV Rotina &lt;2A - procedência'!U14</f>
        <v>0.65045592705167177</v>
      </c>
      <c r="K14" s="5">
        <f>'CV Rotina &lt;2A - procedência'!W14</f>
        <v>0.64741641337386013</v>
      </c>
      <c r="L14" s="5">
        <f>'CV Rotina &lt;2A - procedência'!AA14</f>
        <v>0.64741641337386013</v>
      </c>
      <c r="M14" s="4">
        <f t="shared" si="0"/>
        <v>0</v>
      </c>
      <c r="N14" s="4">
        <f t="shared" si="1"/>
        <v>0</v>
      </c>
      <c r="O14" s="4">
        <f t="shared" si="2"/>
        <v>0</v>
      </c>
      <c r="P14" s="4">
        <f t="shared" si="3"/>
        <v>0</v>
      </c>
    </row>
    <row r="15" spans="1:16">
      <c r="A15" s="4" t="s">
        <v>43</v>
      </c>
      <c r="B15" s="4" t="s">
        <v>60</v>
      </c>
      <c r="C15" s="5">
        <f>'CV Rotina &lt;2A - procedência'!K15</f>
        <v>0.29591836734693877</v>
      </c>
      <c r="D15" s="5">
        <f>'CV Rotina &lt;2A - procedência'!AC15</f>
        <v>1.1122448979591837</v>
      </c>
      <c r="E15" s="5">
        <f>'CV Rotina &lt;2A - procedência'!M15</f>
        <v>1.1428571428571428</v>
      </c>
      <c r="F15" s="5">
        <f>'CV Rotina &lt;2A - procedência'!O15</f>
        <v>1.1020408163265305</v>
      </c>
      <c r="G15" s="5">
        <f>'CV Rotina &lt;2A - procedência'!Q15</f>
        <v>1.0408163265306123</v>
      </c>
      <c r="H15" s="5">
        <f>'CV Rotina &lt;2A - procedência'!Y15</f>
        <v>0.98979591836734693</v>
      </c>
      <c r="I15" s="5">
        <f>'CV Rotina &lt;2A - procedência'!S15</f>
        <v>1.0714285714285714</v>
      </c>
      <c r="J15" s="5">
        <f>'CV Rotina &lt;2A - procedência'!U15</f>
        <v>0.89795918367346939</v>
      </c>
      <c r="K15" s="5">
        <f>'CV Rotina &lt;2A - procedência'!W15</f>
        <v>1.0306122448979591</v>
      </c>
      <c r="L15" s="5">
        <f>'CV Rotina &lt;2A - procedência'!AA15</f>
        <v>0.98979591836734693</v>
      </c>
      <c r="M15" s="4">
        <f t="shared" si="0"/>
        <v>1</v>
      </c>
      <c r="N15" s="4">
        <f t="shared" si="1"/>
        <v>7</v>
      </c>
      <c r="O15" s="4">
        <f t="shared" si="2"/>
        <v>8</v>
      </c>
      <c r="P15" s="4">
        <f t="shared" si="3"/>
        <v>4</v>
      </c>
    </row>
    <row r="16" spans="1:16">
      <c r="A16" s="4" t="s">
        <v>49</v>
      </c>
      <c r="B16" s="4" t="s">
        <v>61</v>
      </c>
      <c r="C16" s="5">
        <f>'CV Rotina &lt;2A - procedência'!K16</f>
        <v>0.86363636363636365</v>
      </c>
      <c r="D16" s="5">
        <f>'CV Rotina &lt;2A - procedência'!AC16</f>
        <v>1.5454545454545454</v>
      </c>
      <c r="E16" s="5">
        <f>'CV Rotina &lt;2A - procedência'!M16</f>
        <v>1.0909090909090908</v>
      </c>
      <c r="F16" s="5">
        <f>'CV Rotina &lt;2A - procedência'!O16</f>
        <v>1.1363636363636365</v>
      </c>
      <c r="G16" s="5">
        <f>'CV Rotina &lt;2A - procedência'!Q16</f>
        <v>1.1818181818181819</v>
      </c>
      <c r="H16" s="5">
        <f>'CV Rotina &lt;2A - procedência'!Y16</f>
        <v>1.3863636363636365</v>
      </c>
      <c r="I16" s="5">
        <f>'CV Rotina &lt;2A - procedência'!S16</f>
        <v>1.2954545454545454</v>
      </c>
      <c r="J16" s="5">
        <f>'CV Rotina &lt;2A - procedência'!U16</f>
        <v>0.88636363636363635</v>
      </c>
      <c r="K16" s="5">
        <f>'CV Rotina &lt;2A - procedência'!W16</f>
        <v>0.84090909090909094</v>
      </c>
      <c r="L16" s="5">
        <f>'CV Rotina &lt;2A - procedência'!AA16</f>
        <v>0.77272727272727271</v>
      </c>
      <c r="M16" s="4">
        <f t="shared" si="0"/>
        <v>1</v>
      </c>
      <c r="N16" s="4">
        <f t="shared" si="1"/>
        <v>5</v>
      </c>
      <c r="O16" s="4">
        <f t="shared" si="2"/>
        <v>6</v>
      </c>
      <c r="P16" s="4">
        <f t="shared" si="3"/>
        <v>4</v>
      </c>
    </row>
    <row r="17" spans="1:16">
      <c r="A17" s="4" t="s">
        <v>40</v>
      </c>
      <c r="B17" s="4" t="s">
        <v>62</v>
      </c>
      <c r="C17" s="5">
        <f>'CV Rotina &lt;2A - procedência'!K17</f>
        <v>0.61068702290076338</v>
      </c>
      <c r="D17" s="5">
        <f>'CV Rotina &lt;2A - procedência'!AC17</f>
        <v>1.0152671755725191</v>
      </c>
      <c r="E17" s="5">
        <f>'CV Rotina &lt;2A - procedência'!M17</f>
        <v>1.0229007633587786</v>
      </c>
      <c r="F17" s="5">
        <f>'CV Rotina &lt;2A - procedência'!O17</f>
        <v>0.98473282442748089</v>
      </c>
      <c r="G17" s="5">
        <f>'CV Rotina &lt;2A - procedência'!Q17</f>
        <v>0.97709923664122134</v>
      </c>
      <c r="H17" s="5">
        <f>'CV Rotina &lt;2A - procedência'!Y17</f>
        <v>0.91603053435114501</v>
      </c>
      <c r="I17" s="5">
        <f>'CV Rotina &lt;2A - procedência'!S17</f>
        <v>1.0076335877862594</v>
      </c>
      <c r="J17" s="5">
        <f>'CV Rotina &lt;2A - procedência'!U17</f>
        <v>0.87022900763358779</v>
      </c>
      <c r="K17" s="5">
        <f>'CV Rotina &lt;2A - procedência'!W17</f>
        <v>1.0687022900763359</v>
      </c>
      <c r="L17" s="5">
        <f>'CV Rotina &lt;2A - procedência'!AA17</f>
        <v>0.97709923664122134</v>
      </c>
      <c r="M17" s="4">
        <f t="shared" si="0"/>
        <v>1</v>
      </c>
      <c r="N17" s="4">
        <f t="shared" si="1"/>
        <v>6</v>
      </c>
      <c r="O17" s="4">
        <f t="shared" si="2"/>
        <v>7</v>
      </c>
      <c r="P17" s="4">
        <f t="shared" si="3"/>
        <v>3</v>
      </c>
    </row>
    <row r="18" spans="1:16">
      <c r="A18" s="4" t="s">
        <v>49</v>
      </c>
      <c r="B18" s="4" t="s">
        <v>63</v>
      </c>
      <c r="C18" s="5">
        <f>'CV Rotina &lt;2A - procedência'!K18</f>
        <v>2.2161480235492008</v>
      </c>
      <c r="D18" s="5">
        <f>'CV Rotina &lt;2A - procedência'!AC18</f>
        <v>0.9402859545836838</v>
      </c>
      <c r="E18" s="5">
        <f>'CV Rotina &lt;2A - procedência'!M18</f>
        <v>0.92851135407905805</v>
      </c>
      <c r="F18" s="5">
        <f>'CV Rotina &lt;2A - procedência'!O18</f>
        <v>0.91673675357443229</v>
      </c>
      <c r="G18" s="5">
        <f>'CV Rotina &lt;2A - procedência'!Q18</f>
        <v>0.86122792262405379</v>
      </c>
      <c r="H18" s="5">
        <f>'CV Rotina &lt;2A - procedência'!Y18</f>
        <v>0.88141295206055514</v>
      </c>
      <c r="I18" s="5">
        <f>'CV Rotina &lt;2A - procedência'!S18</f>
        <v>0.88730025231286791</v>
      </c>
      <c r="J18" s="5">
        <f>'CV Rotina &lt;2A - procedência'!U18</f>
        <v>0.70058873002523125</v>
      </c>
      <c r="K18" s="5">
        <f>'CV Rotina &lt;2A - procedência'!W18</f>
        <v>0.77628259041211101</v>
      </c>
      <c r="L18" s="5">
        <f>'CV Rotina &lt;2A - procedência'!AA18</f>
        <v>0.77628259041211101</v>
      </c>
      <c r="M18" s="4">
        <f t="shared" si="0"/>
        <v>2</v>
      </c>
      <c r="N18" s="4">
        <f t="shared" si="1"/>
        <v>0</v>
      </c>
      <c r="O18" s="4">
        <f t="shared" si="2"/>
        <v>2</v>
      </c>
      <c r="P18" s="4">
        <f t="shared" si="3"/>
        <v>0</v>
      </c>
    </row>
    <row r="19" spans="1:16">
      <c r="A19" s="4" t="s">
        <v>40</v>
      </c>
      <c r="B19" s="4" t="s">
        <v>64</v>
      </c>
      <c r="C19" s="5">
        <f>'CV Rotina &lt;2A - procedência'!K19</f>
        <v>0.37873496313542881</v>
      </c>
      <c r="D19" s="5">
        <f>'CV Rotina &lt;2A - procedência'!AC19</f>
        <v>0.82343810632518433</v>
      </c>
      <c r="E19" s="5">
        <f>'CV Rotina &lt;2A - procedência'!M19</f>
        <v>0.73573923166472643</v>
      </c>
      <c r="F19" s="5">
        <f>'CV Rotina &lt;2A - procedência'!O19</f>
        <v>0.73224679860302677</v>
      </c>
      <c r="G19" s="5">
        <f>'CV Rotina &lt;2A - procedência'!Q19</f>
        <v>0.70081490104772992</v>
      </c>
      <c r="H19" s="5">
        <f>'CV Rotina &lt;2A - procedência'!Y19</f>
        <v>0.89406286379511057</v>
      </c>
      <c r="I19" s="5">
        <f>'CV Rotina &lt;2A - procedência'!S19</f>
        <v>0.77299185098952272</v>
      </c>
      <c r="J19" s="5">
        <f>'CV Rotina &lt;2A - procedência'!U19</f>
        <v>0.66783081102056652</v>
      </c>
      <c r="K19" s="5">
        <f>'CV Rotina &lt;2A - procedência'!W19</f>
        <v>0.7504850601474583</v>
      </c>
      <c r="L19" s="5">
        <f>'CV Rotina &lt;2A - procedência'!AA19</f>
        <v>0.76057431121459063</v>
      </c>
      <c r="M19" s="4">
        <f t="shared" si="0"/>
        <v>0</v>
      </c>
      <c r="N19" s="4">
        <f t="shared" si="1"/>
        <v>0</v>
      </c>
      <c r="O19" s="4">
        <f t="shared" si="2"/>
        <v>0</v>
      </c>
      <c r="P19" s="4">
        <f t="shared" si="3"/>
        <v>0</v>
      </c>
    </row>
    <row r="20" spans="1:16">
      <c r="A20" s="4" t="s">
        <v>49</v>
      </c>
      <c r="B20" s="4" t="s">
        <v>65</v>
      </c>
      <c r="C20" s="5">
        <f>'CV Rotina &lt;2A - procedência'!K20</f>
        <v>0.73732718894009219</v>
      </c>
      <c r="D20" s="5">
        <f>'CV Rotina &lt;2A - procedência'!AC20</f>
        <v>1.0506912442396312</v>
      </c>
      <c r="E20" s="5">
        <f>'CV Rotina &lt;2A - procedência'!M20</f>
        <v>1.0230414746543779</v>
      </c>
      <c r="F20" s="5">
        <f>'CV Rotina &lt;2A - procedência'!O20</f>
        <v>1.0230414746543779</v>
      </c>
      <c r="G20" s="5">
        <f>'CV Rotina &lt;2A - procedência'!Q20</f>
        <v>0.95391705069124422</v>
      </c>
      <c r="H20" s="5">
        <f>'CV Rotina &lt;2A - procedência'!Y20</f>
        <v>1.032258064516129</v>
      </c>
      <c r="I20" s="5">
        <f>'CV Rotina &lt;2A - procedência'!S20</f>
        <v>1.0276497695852536</v>
      </c>
      <c r="J20" s="5">
        <f>'CV Rotina &lt;2A - procedência'!U20</f>
        <v>0.77419354838709675</v>
      </c>
      <c r="K20" s="5">
        <f>'CV Rotina &lt;2A - procedência'!W20</f>
        <v>0.9124423963133641</v>
      </c>
      <c r="L20" s="5">
        <f>'CV Rotina &lt;2A - procedência'!AA20</f>
        <v>0.94930875576036866</v>
      </c>
      <c r="M20" s="4">
        <f t="shared" si="0"/>
        <v>1</v>
      </c>
      <c r="N20" s="4">
        <f t="shared" si="1"/>
        <v>5</v>
      </c>
      <c r="O20" s="4">
        <f t="shared" si="2"/>
        <v>6</v>
      </c>
      <c r="P20" s="4">
        <f t="shared" si="3"/>
        <v>4</v>
      </c>
    </row>
    <row r="21" spans="1:16">
      <c r="A21" s="4" t="s">
        <v>47</v>
      </c>
      <c r="B21" s="4" t="s">
        <v>66</v>
      </c>
      <c r="C21" s="5">
        <f>'CV Rotina &lt;2A - procedência'!K21</f>
        <v>2.3324873096446699</v>
      </c>
      <c r="D21" s="5">
        <f>'CV Rotina &lt;2A - procedência'!AC21</f>
        <v>0.93654822335025378</v>
      </c>
      <c r="E21" s="5">
        <f>'CV Rotina &lt;2A - procedência'!M21</f>
        <v>0.88197969543147203</v>
      </c>
      <c r="F21" s="5">
        <f>'CV Rotina &lt;2A - procedência'!O21</f>
        <v>0.88197969543147203</v>
      </c>
      <c r="G21" s="5">
        <f>'CV Rotina &lt;2A - procedência'!Q21</f>
        <v>0.8883248730964467</v>
      </c>
      <c r="H21" s="5">
        <f>'CV Rotina &lt;2A - procedência'!Y21</f>
        <v>0.87563451776649748</v>
      </c>
      <c r="I21" s="5">
        <f>'CV Rotina &lt;2A - procedência'!S21</f>
        <v>0.89720812182741116</v>
      </c>
      <c r="J21" s="5">
        <f>'CV Rotina &lt;2A - procedência'!U21</f>
        <v>0.7474619289340102</v>
      </c>
      <c r="K21" s="5">
        <f>'CV Rotina &lt;2A - procedência'!W21</f>
        <v>0.75126903553299496</v>
      </c>
      <c r="L21" s="5">
        <f>'CV Rotina &lt;2A - procedência'!AA21</f>
        <v>0.78299492385786806</v>
      </c>
      <c r="M21" s="4">
        <f t="shared" si="0"/>
        <v>2</v>
      </c>
      <c r="N21" s="4">
        <f t="shared" si="1"/>
        <v>0</v>
      </c>
      <c r="O21" s="4">
        <f t="shared" si="2"/>
        <v>2</v>
      </c>
      <c r="P21" s="4">
        <f t="shared" si="3"/>
        <v>0</v>
      </c>
    </row>
    <row r="22" spans="1:16">
      <c r="A22" s="4" t="s">
        <v>43</v>
      </c>
      <c r="B22" s="4" t="s">
        <v>67</v>
      </c>
      <c r="C22" s="5">
        <f>'CV Rotina &lt;2A - procedência'!K22</f>
        <v>3.9130434782608699E-2</v>
      </c>
      <c r="D22" s="5">
        <f>'CV Rotina &lt;2A - procedência'!AC22</f>
        <v>0.83478260869565213</v>
      </c>
      <c r="E22" s="5">
        <f>'CV Rotina &lt;2A - procedência'!M22</f>
        <v>0.79130434782608694</v>
      </c>
      <c r="F22" s="5">
        <f>'CV Rotina &lt;2A - procedência'!O22</f>
        <v>0.79565217391304344</v>
      </c>
      <c r="G22" s="5">
        <f>'CV Rotina &lt;2A - procedência'!Q22</f>
        <v>0.72608695652173916</v>
      </c>
      <c r="H22" s="5">
        <f>'CV Rotina &lt;2A - procedência'!Y22</f>
        <v>0.91304347826086951</v>
      </c>
      <c r="I22" s="5">
        <f>'CV Rotina &lt;2A - procedência'!S22</f>
        <v>0.75652173913043474</v>
      </c>
      <c r="J22" s="5">
        <f>'CV Rotina &lt;2A - procedência'!U22</f>
        <v>0.83043478260869563</v>
      </c>
      <c r="K22" s="5">
        <f>'CV Rotina &lt;2A - procedência'!W22</f>
        <v>0.76086956521739135</v>
      </c>
      <c r="L22" s="5">
        <f>'CV Rotina &lt;2A - procedência'!AA22</f>
        <v>0.85217391304347823</v>
      </c>
      <c r="M22" s="4">
        <f t="shared" si="0"/>
        <v>0</v>
      </c>
      <c r="N22" s="4">
        <f t="shared" si="1"/>
        <v>0</v>
      </c>
      <c r="O22" s="4">
        <f t="shared" si="2"/>
        <v>0</v>
      </c>
      <c r="P22" s="4">
        <f t="shared" si="3"/>
        <v>0</v>
      </c>
    </row>
    <row r="23" spans="1:16">
      <c r="A23" s="4" t="s">
        <v>40</v>
      </c>
      <c r="B23" s="4" t="s">
        <v>68</v>
      </c>
      <c r="C23" s="5">
        <f>'CV Rotina &lt;2A - procedência'!K23</f>
        <v>0.569620253164557</v>
      </c>
      <c r="D23" s="5">
        <f>'CV Rotina &lt;2A - procedência'!AC23</f>
        <v>1.0126582278481013</v>
      </c>
      <c r="E23" s="5">
        <f>'CV Rotina &lt;2A - procedência'!M23</f>
        <v>0.94936708860759489</v>
      </c>
      <c r="F23" s="5">
        <f>'CV Rotina &lt;2A - procedência'!O23</f>
        <v>0.93670886075949367</v>
      </c>
      <c r="G23" s="5">
        <f>'CV Rotina &lt;2A - procedência'!Q23</f>
        <v>0.810126582278481</v>
      </c>
      <c r="H23" s="5">
        <f>'CV Rotina &lt;2A - procedência'!Y23</f>
        <v>1.0379746835443038</v>
      </c>
      <c r="I23" s="5">
        <f>'CV Rotina &lt;2A - procedência'!S23</f>
        <v>0.93670886075949367</v>
      </c>
      <c r="J23" s="5">
        <f>'CV Rotina &lt;2A - procedência'!U23</f>
        <v>0.759493670886076</v>
      </c>
      <c r="K23" s="5">
        <f>'CV Rotina &lt;2A - procedência'!W23</f>
        <v>1.0506329113924051</v>
      </c>
      <c r="L23" s="5">
        <f>'CV Rotina &lt;2A - procedência'!AA23</f>
        <v>1.1012658227848102</v>
      </c>
      <c r="M23" s="4">
        <f t="shared" si="0"/>
        <v>1</v>
      </c>
      <c r="N23" s="4">
        <f t="shared" si="1"/>
        <v>3</v>
      </c>
      <c r="O23" s="4">
        <f t="shared" si="2"/>
        <v>4</v>
      </c>
      <c r="P23" s="4">
        <f t="shared" si="3"/>
        <v>1</v>
      </c>
    </row>
    <row r="24" spans="1:16">
      <c r="A24" s="4" t="s">
        <v>49</v>
      </c>
      <c r="B24" s="4" t="s">
        <v>69</v>
      </c>
      <c r="C24" s="5">
        <f>'CV Rotina &lt;2A - procedência'!K24</f>
        <v>0.8</v>
      </c>
      <c r="D24" s="5">
        <f>'CV Rotina &lt;2A - procedência'!AC24</f>
        <v>1.8</v>
      </c>
      <c r="E24" s="5">
        <f>'CV Rotina &lt;2A - procedência'!M24</f>
        <v>1.56</v>
      </c>
      <c r="F24" s="5">
        <f>'CV Rotina &lt;2A - procedência'!O24</f>
        <v>1.56</v>
      </c>
      <c r="G24" s="5">
        <f>'CV Rotina &lt;2A - procedência'!Q24</f>
        <v>1.76</v>
      </c>
      <c r="H24" s="5">
        <f>'CV Rotina &lt;2A - procedência'!Y24</f>
        <v>1.4</v>
      </c>
      <c r="I24" s="5">
        <f>'CV Rotina &lt;2A - procedência'!S24</f>
        <v>1.84</v>
      </c>
      <c r="J24" s="5">
        <f>'CV Rotina &lt;2A - procedência'!U24</f>
        <v>1.32</v>
      </c>
      <c r="K24" s="5">
        <f>'CV Rotina &lt;2A - procedência'!W24</f>
        <v>1.08</v>
      </c>
      <c r="L24" s="5">
        <f>'CV Rotina &lt;2A - procedência'!AA24</f>
        <v>1.1200000000000001</v>
      </c>
      <c r="M24" s="4">
        <f t="shared" si="0"/>
        <v>1</v>
      </c>
      <c r="N24" s="4">
        <f t="shared" si="1"/>
        <v>8</v>
      </c>
      <c r="O24" s="4">
        <f t="shared" si="2"/>
        <v>9</v>
      </c>
      <c r="P24" s="4">
        <f t="shared" si="3"/>
        <v>4</v>
      </c>
    </row>
    <row r="25" spans="1:16">
      <c r="A25" s="4" t="s">
        <v>40</v>
      </c>
      <c r="B25" s="4" t="s">
        <v>70</v>
      </c>
      <c r="C25" s="5">
        <f>'CV Rotina &lt;2A - procedência'!K25</f>
        <v>0.16591928251121077</v>
      </c>
      <c r="D25" s="5">
        <f>'CV Rotina &lt;2A - procedência'!AC25</f>
        <v>0.91479820627802688</v>
      </c>
      <c r="E25" s="5">
        <f>'CV Rotina &lt;2A - procedência'!M25</f>
        <v>0.7982062780269058</v>
      </c>
      <c r="F25" s="5">
        <f>'CV Rotina &lt;2A - procedência'!O25</f>
        <v>0.77578475336322872</v>
      </c>
      <c r="G25" s="5">
        <f>'CV Rotina &lt;2A - procedência'!Q25</f>
        <v>0.7488789237668162</v>
      </c>
      <c r="H25" s="5">
        <f>'CV Rotina &lt;2A - procedência'!Y25</f>
        <v>1.0179372197309418</v>
      </c>
      <c r="I25" s="5">
        <f>'CV Rotina &lt;2A - procedência'!S25</f>
        <v>0.7982062780269058</v>
      </c>
      <c r="J25" s="5">
        <f>'CV Rotina &lt;2A - procedência'!U25</f>
        <v>0.81614349775784756</v>
      </c>
      <c r="K25" s="5">
        <f>'CV Rotina &lt;2A - procedência'!W25</f>
        <v>0.88789237668161436</v>
      </c>
      <c r="L25" s="5">
        <f>'CV Rotina &lt;2A - procedência'!AA25</f>
        <v>0.82959641255605376</v>
      </c>
      <c r="M25" s="4">
        <f t="shared" si="0"/>
        <v>1</v>
      </c>
      <c r="N25" s="4">
        <f t="shared" si="1"/>
        <v>1</v>
      </c>
      <c r="O25" s="4">
        <f t="shared" si="2"/>
        <v>2</v>
      </c>
      <c r="P25" s="4">
        <f t="shared" si="3"/>
        <v>1</v>
      </c>
    </row>
    <row r="26" spans="1:16">
      <c r="A26" s="4" t="s">
        <v>49</v>
      </c>
      <c r="B26" s="4" t="s">
        <v>71</v>
      </c>
      <c r="C26" s="5">
        <f>'CV Rotina &lt;2A - procedência'!K26</f>
        <v>0.67391304347826086</v>
      </c>
      <c r="D26" s="5">
        <f>'CV Rotina &lt;2A - procedência'!AC26</f>
        <v>1</v>
      </c>
      <c r="E26" s="5">
        <f>'CV Rotina &lt;2A - procedência'!M26</f>
        <v>1</v>
      </c>
      <c r="F26" s="5">
        <f>'CV Rotina &lt;2A - procedência'!O26</f>
        <v>1.0217391304347827</v>
      </c>
      <c r="G26" s="5">
        <f>'CV Rotina &lt;2A - procedência'!Q26</f>
        <v>0.89130434782608692</v>
      </c>
      <c r="H26" s="5">
        <f>'CV Rotina &lt;2A - procedência'!Y26</f>
        <v>1.3913043478260869</v>
      </c>
      <c r="I26" s="5">
        <f>'CV Rotina &lt;2A - procedência'!S26</f>
        <v>1</v>
      </c>
      <c r="J26" s="5">
        <f>'CV Rotina &lt;2A - procedência'!U26</f>
        <v>0.71739130434782605</v>
      </c>
      <c r="K26" s="5">
        <f>'CV Rotina &lt;2A - procedência'!W26</f>
        <v>1.2173913043478262</v>
      </c>
      <c r="L26" s="5">
        <f>'CV Rotina &lt;2A - procedência'!AA26</f>
        <v>1.173913043478261</v>
      </c>
      <c r="M26" s="4">
        <f t="shared" si="0"/>
        <v>1</v>
      </c>
      <c r="N26" s="4">
        <f t="shared" si="1"/>
        <v>6</v>
      </c>
      <c r="O26" s="4">
        <f t="shared" si="2"/>
        <v>7</v>
      </c>
      <c r="P26" s="4">
        <f t="shared" si="3"/>
        <v>3</v>
      </c>
    </row>
    <row r="27" spans="1:16">
      <c r="A27" s="4" t="s">
        <v>43</v>
      </c>
      <c r="B27" s="4" t="s">
        <v>72</v>
      </c>
      <c r="C27" s="5">
        <f>'CV Rotina &lt;2A - procedência'!K27</f>
        <v>0.4065040650406504</v>
      </c>
      <c r="D27" s="5">
        <f>'CV Rotina &lt;2A - procedência'!AC27</f>
        <v>0.90243902439024393</v>
      </c>
      <c r="E27" s="5">
        <f>'CV Rotina &lt;2A - procedência'!M27</f>
        <v>0.83739837398373984</v>
      </c>
      <c r="F27" s="5">
        <f>'CV Rotina &lt;2A - procedência'!O27</f>
        <v>0.85365853658536583</v>
      </c>
      <c r="G27" s="5">
        <f>'CV Rotina &lt;2A - procedência'!Q27</f>
        <v>0.76422764227642281</v>
      </c>
      <c r="H27" s="5">
        <f>'CV Rotina &lt;2A - procedência'!Y27</f>
        <v>1.0731707317073171</v>
      </c>
      <c r="I27" s="5">
        <f>'CV Rotina &lt;2A - procedência'!S27</f>
        <v>0.86178861788617889</v>
      </c>
      <c r="J27" s="5">
        <f>'CV Rotina &lt;2A - procedência'!U27</f>
        <v>0.91869918699186992</v>
      </c>
      <c r="K27" s="5">
        <f>'CV Rotina &lt;2A - procedência'!W27</f>
        <v>1.089430894308943</v>
      </c>
      <c r="L27" s="5">
        <f>'CV Rotina &lt;2A - procedência'!AA27</f>
        <v>0.94308943089430897</v>
      </c>
      <c r="M27" s="4">
        <f t="shared" si="0"/>
        <v>1</v>
      </c>
      <c r="N27" s="4">
        <f t="shared" si="1"/>
        <v>2</v>
      </c>
      <c r="O27" s="4">
        <f t="shared" si="2"/>
        <v>3</v>
      </c>
      <c r="P27" s="4">
        <f t="shared" si="3"/>
        <v>1</v>
      </c>
    </row>
    <row r="28" spans="1:16">
      <c r="A28" s="4" t="s">
        <v>40</v>
      </c>
      <c r="B28" s="4" t="s">
        <v>73</v>
      </c>
      <c r="C28" s="5">
        <f>'CV Rotina &lt;2A - procedência'!K28</f>
        <v>0.125</v>
      </c>
      <c r="D28" s="5">
        <f>'CV Rotina &lt;2A - procedência'!AC28</f>
        <v>0.91666666666666663</v>
      </c>
      <c r="E28" s="5">
        <f>'CV Rotina &lt;2A - procedência'!M28</f>
        <v>0.7583333333333333</v>
      </c>
      <c r="F28" s="5">
        <f>'CV Rotina &lt;2A - procedência'!O28</f>
        <v>0.77500000000000002</v>
      </c>
      <c r="G28" s="5">
        <f>'CV Rotina &lt;2A - procedência'!Q28</f>
        <v>0.8</v>
      </c>
      <c r="H28" s="5">
        <f>'CV Rotina &lt;2A - procedência'!Y28</f>
        <v>1.1583333333333334</v>
      </c>
      <c r="I28" s="5">
        <f>'CV Rotina &lt;2A - procedência'!S28</f>
        <v>0.9916666666666667</v>
      </c>
      <c r="J28" s="5">
        <f>'CV Rotina &lt;2A - procedência'!U28</f>
        <v>0.8</v>
      </c>
      <c r="K28" s="5">
        <f>'CV Rotina &lt;2A - procedência'!W28</f>
        <v>1.0666666666666667</v>
      </c>
      <c r="L28" s="5">
        <f>'CV Rotina &lt;2A - procedência'!AA28</f>
        <v>0.96666666666666667</v>
      </c>
      <c r="M28" s="4">
        <f t="shared" si="0"/>
        <v>1</v>
      </c>
      <c r="N28" s="4">
        <f t="shared" si="1"/>
        <v>4</v>
      </c>
      <c r="O28" s="4">
        <f t="shared" si="2"/>
        <v>5</v>
      </c>
      <c r="P28" s="4">
        <f t="shared" si="3"/>
        <v>1</v>
      </c>
    </row>
    <row r="29" spans="1:16">
      <c r="A29" s="4" t="s">
        <v>47</v>
      </c>
      <c r="B29" s="4" t="s">
        <v>74</v>
      </c>
      <c r="C29" s="5">
        <f>'CV Rotina &lt;2A - procedência'!K29</f>
        <v>0.17333333333333334</v>
      </c>
      <c r="D29" s="5">
        <f>'CV Rotina &lt;2A - procedência'!AC29</f>
        <v>0.98666666666666669</v>
      </c>
      <c r="E29" s="5">
        <f>'CV Rotina &lt;2A - procedência'!M29</f>
        <v>1</v>
      </c>
      <c r="F29" s="5">
        <f>'CV Rotina &lt;2A - procedência'!O29</f>
        <v>1</v>
      </c>
      <c r="G29" s="5">
        <f>'CV Rotina &lt;2A - procedência'!Q29</f>
        <v>0.84</v>
      </c>
      <c r="H29" s="5">
        <f>'CV Rotina &lt;2A - procedência'!Y29</f>
        <v>0.89333333333333331</v>
      </c>
      <c r="I29" s="5">
        <f>'CV Rotina &lt;2A - procedência'!S29</f>
        <v>1.0266666666666666</v>
      </c>
      <c r="J29" s="5">
        <f>'CV Rotina &lt;2A - procedência'!U29</f>
        <v>0.8</v>
      </c>
      <c r="K29" s="5">
        <f>'CV Rotina &lt;2A - procedência'!W29</f>
        <v>0.62666666666666671</v>
      </c>
      <c r="L29" s="5">
        <f>'CV Rotina &lt;2A - procedência'!AA29</f>
        <v>0.66666666666666663</v>
      </c>
      <c r="M29" s="4">
        <f t="shared" si="0"/>
        <v>1</v>
      </c>
      <c r="N29" s="4">
        <f t="shared" si="1"/>
        <v>3</v>
      </c>
      <c r="O29" s="4">
        <f t="shared" si="2"/>
        <v>4</v>
      </c>
      <c r="P29" s="4">
        <f t="shared" si="3"/>
        <v>2</v>
      </c>
    </row>
    <row r="30" spans="1:16">
      <c r="A30" s="4" t="s">
        <v>49</v>
      </c>
      <c r="B30" s="4" t="s">
        <v>75</v>
      </c>
      <c r="C30" s="5">
        <f>'CV Rotina &lt;2A - procedência'!K30</f>
        <v>0.73157894736842111</v>
      </c>
      <c r="D30" s="5">
        <f>'CV Rotina &lt;2A - procedência'!AC30</f>
        <v>0.93157894736842106</v>
      </c>
      <c r="E30" s="5">
        <f>'CV Rotina &lt;2A - procedência'!M30</f>
        <v>0.9</v>
      </c>
      <c r="F30" s="5">
        <f>'CV Rotina &lt;2A - procedência'!O30</f>
        <v>0.90526315789473688</v>
      </c>
      <c r="G30" s="5">
        <f>'CV Rotina &lt;2A - procedência'!Q30</f>
        <v>0.82105263157894737</v>
      </c>
      <c r="H30" s="5">
        <f>'CV Rotina &lt;2A - procedência'!Y30</f>
        <v>0.9</v>
      </c>
      <c r="I30" s="5">
        <f>'CV Rotina &lt;2A - procedência'!S30</f>
        <v>0.9263157894736842</v>
      </c>
      <c r="J30" s="5">
        <f>'CV Rotina &lt;2A - procedência'!U30</f>
        <v>0.84736842105263155</v>
      </c>
      <c r="K30" s="5">
        <f>'CV Rotina &lt;2A - procedência'!W30</f>
        <v>0.72105263157894739</v>
      </c>
      <c r="L30" s="5">
        <f>'CV Rotina &lt;2A - procedência'!AA30</f>
        <v>0.80526315789473679</v>
      </c>
      <c r="M30" s="4">
        <f t="shared" si="0"/>
        <v>1</v>
      </c>
      <c r="N30" s="4">
        <f t="shared" si="1"/>
        <v>0</v>
      </c>
      <c r="O30" s="4">
        <f t="shared" si="2"/>
        <v>1</v>
      </c>
      <c r="P30" s="4">
        <f t="shared" si="3"/>
        <v>0</v>
      </c>
    </row>
    <row r="31" spans="1:16">
      <c r="A31" s="4" t="s">
        <v>40</v>
      </c>
      <c r="B31" s="4" t="s">
        <v>76</v>
      </c>
      <c r="C31" s="5">
        <f>'CV Rotina &lt;2A - procedência'!K31</f>
        <v>0.93798449612403101</v>
      </c>
      <c r="D31" s="5">
        <f>'CV Rotina &lt;2A - procedência'!AC31</f>
        <v>0.98708010335917318</v>
      </c>
      <c r="E31" s="5">
        <f>'CV Rotina &lt;2A - procedência'!M31</f>
        <v>0.9431524547803618</v>
      </c>
      <c r="F31" s="5">
        <f>'CV Rotina &lt;2A - procedência'!O31</f>
        <v>0.93927648578811374</v>
      </c>
      <c r="G31" s="5">
        <f>'CV Rotina &lt;2A - procedência'!Q31</f>
        <v>0.89405684754521964</v>
      </c>
      <c r="H31" s="5">
        <f>'CV Rotina &lt;2A - procedência'!Y31</f>
        <v>0.99612403100775193</v>
      </c>
      <c r="I31" s="5">
        <f>'CV Rotina &lt;2A - procedência'!S31</f>
        <v>0.97028423772609818</v>
      </c>
      <c r="J31" s="5">
        <f>'CV Rotina &lt;2A - procedência'!U31</f>
        <v>0.65762273901808788</v>
      </c>
      <c r="K31" s="5">
        <f>'CV Rotina &lt;2A - procedência'!W31</f>
        <v>0.86175710594315247</v>
      </c>
      <c r="L31" s="5">
        <f>'CV Rotina &lt;2A - procedência'!AA31</f>
        <v>0.74547803617571062</v>
      </c>
      <c r="M31" s="4">
        <f t="shared" si="0"/>
        <v>2</v>
      </c>
      <c r="N31" s="4">
        <f t="shared" si="1"/>
        <v>2</v>
      </c>
      <c r="O31" s="4">
        <f t="shared" si="2"/>
        <v>4</v>
      </c>
      <c r="P31" s="4">
        <f t="shared" si="3"/>
        <v>1</v>
      </c>
    </row>
    <row r="32" spans="1:16">
      <c r="A32" s="4" t="s">
        <v>40</v>
      </c>
      <c r="B32" s="4" t="s">
        <v>77</v>
      </c>
      <c r="C32" s="5">
        <f>'CV Rotina &lt;2A - procedência'!K32</f>
        <v>0.76279069767441865</v>
      </c>
      <c r="D32" s="5">
        <f>'CV Rotina &lt;2A - procedência'!AC32</f>
        <v>0.99069767441860468</v>
      </c>
      <c r="E32" s="5">
        <f>'CV Rotina &lt;2A - procedência'!M32</f>
        <v>0.98604651162790702</v>
      </c>
      <c r="F32" s="5">
        <f>'CV Rotina &lt;2A - procedência'!O32</f>
        <v>0.98139534883720925</v>
      </c>
      <c r="G32" s="5">
        <f>'CV Rotina &lt;2A - procedência'!Q32</f>
        <v>0.90697674418604646</v>
      </c>
      <c r="H32" s="5">
        <f>'CV Rotina &lt;2A - procedência'!Y32</f>
        <v>0.91627906976744189</v>
      </c>
      <c r="I32" s="5">
        <f>'CV Rotina &lt;2A - procedência'!S32</f>
        <v>1</v>
      </c>
      <c r="J32" s="5">
        <f>'CV Rotina &lt;2A - procedência'!U32</f>
        <v>0.85581395348837208</v>
      </c>
      <c r="K32" s="5">
        <f>'CV Rotina &lt;2A - procedência'!W32</f>
        <v>0.89767441860465114</v>
      </c>
      <c r="L32" s="5">
        <f>'CV Rotina &lt;2A - procedência'!AA32</f>
        <v>1.0046511627906978</v>
      </c>
      <c r="M32" s="4">
        <f t="shared" si="0"/>
        <v>1</v>
      </c>
      <c r="N32" s="4">
        <f t="shared" si="1"/>
        <v>4</v>
      </c>
      <c r="O32" s="4">
        <f t="shared" si="2"/>
        <v>5</v>
      </c>
      <c r="P32" s="4">
        <f t="shared" si="3"/>
        <v>2</v>
      </c>
    </row>
    <row r="33" spans="1:16">
      <c r="A33" s="4" t="s">
        <v>40</v>
      </c>
      <c r="B33" s="4" t="s">
        <v>78</v>
      </c>
      <c r="C33" s="5">
        <f>'CV Rotina &lt;2A - procedência'!K33</f>
        <v>0.36538461538461536</v>
      </c>
      <c r="D33" s="5">
        <f>'CV Rotina &lt;2A - procedência'!AC33</f>
        <v>1.1153846153846154</v>
      </c>
      <c r="E33" s="5">
        <f>'CV Rotina &lt;2A - procedência'!M33</f>
        <v>0.98076923076923073</v>
      </c>
      <c r="F33" s="5">
        <f>'CV Rotina &lt;2A - procedência'!O33</f>
        <v>0.98076923076923073</v>
      </c>
      <c r="G33" s="5">
        <f>'CV Rotina &lt;2A - procedência'!Q33</f>
        <v>0.94230769230769229</v>
      </c>
      <c r="H33" s="5">
        <f>'CV Rotina &lt;2A - procedência'!Y33</f>
        <v>1.0384615384615385</v>
      </c>
      <c r="I33" s="5">
        <f>'CV Rotina &lt;2A - procedência'!S33</f>
        <v>1.0769230769230769</v>
      </c>
      <c r="J33" s="5">
        <f>'CV Rotina &lt;2A - procedência'!U33</f>
        <v>0.96153846153846156</v>
      </c>
      <c r="K33" s="5">
        <f>'CV Rotina &lt;2A - procedência'!W33</f>
        <v>1.2692307692307692</v>
      </c>
      <c r="L33" s="5">
        <f>'CV Rotina &lt;2A - procedência'!AA33</f>
        <v>1.3461538461538463</v>
      </c>
      <c r="M33" s="4">
        <f t="shared" si="0"/>
        <v>1</v>
      </c>
      <c r="N33" s="4">
        <f t="shared" si="1"/>
        <v>7</v>
      </c>
      <c r="O33" s="4">
        <f t="shared" si="2"/>
        <v>8</v>
      </c>
      <c r="P33" s="4">
        <f t="shared" si="3"/>
        <v>3</v>
      </c>
    </row>
    <row r="34" spans="1:16">
      <c r="A34" s="4" t="s">
        <v>49</v>
      </c>
      <c r="B34" s="4" t="s">
        <v>79</v>
      </c>
      <c r="C34" s="5">
        <f>'CV Rotina &lt;2A - procedência'!K34</f>
        <v>0.78749999999999998</v>
      </c>
      <c r="D34" s="5">
        <f>'CV Rotina &lt;2A - procedência'!AC34</f>
        <v>0.78749999999999998</v>
      </c>
      <c r="E34" s="5">
        <f>'CV Rotina &lt;2A - procedência'!M34</f>
        <v>0.75</v>
      </c>
      <c r="F34" s="5">
        <f>'CV Rotina &lt;2A - procedência'!O34</f>
        <v>0.75</v>
      </c>
      <c r="G34" s="5">
        <f>'CV Rotina &lt;2A - procedência'!Q34</f>
        <v>0.7</v>
      </c>
      <c r="H34" s="5">
        <f>'CV Rotina &lt;2A - procedência'!Y34</f>
        <v>0.88749999999999996</v>
      </c>
      <c r="I34" s="5">
        <f>'CV Rotina &lt;2A - procedência'!S34</f>
        <v>0.66249999999999998</v>
      </c>
      <c r="J34" s="5">
        <f>'CV Rotina &lt;2A - procedência'!U34</f>
        <v>0.67500000000000004</v>
      </c>
      <c r="K34" s="5">
        <f>'CV Rotina &lt;2A - procedência'!W34</f>
        <v>0.82499999999999996</v>
      </c>
      <c r="L34" s="5">
        <f>'CV Rotina &lt;2A - procedência'!AA34</f>
        <v>0.85</v>
      </c>
      <c r="M34" s="4">
        <f t="shared" si="0"/>
        <v>0</v>
      </c>
      <c r="N34" s="4">
        <f t="shared" si="1"/>
        <v>0</v>
      </c>
      <c r="O34" s="4">
        <f t="shared" si="2"/>
        <v>0</v>
      </c>
      <c r="P34" s="4">
        <f t="shared" si="3"/>
        <v>0</v>
      </c>
    </row>
    <row r="35" spans="1:16">
      <c r="A35" s="4" t="s">
        <v>49</v>
      </c>
      <c r="B35" s="4" t="s">
        <v>80</v>
      </c>
      <c r="C35" s="5">
        <f>'CV Rotina &lt;2A - procedência'!K35</f>
        <v>0.52941176470588236</v>
      </c>
      <c r="D35" s="5">
        <f>'CV Rotina &lt;2A - procedência'!AC35</f>
        <v>1.0196078431372548</v>
      </c>
      <c r="E35" s="5">
        <f>'CV Rotina &lt;2A - procedência'!M35</f>
        <v>1.1568627450980393</v>
      </c>
      <c r="F35" s="5">
        <f>'CV Rotina &lt;2A - procedência'!O35</f>
        <v>1.1568627450980393</v>
      </c>
      <c r="G35" s="5">
        <f>'CV Rotina &lt;2A - procedência'!Q35</f>
        <v>0.86274509803921573</v>
      </c>
      <c r="H35" s="5">
        <f>'CV Rotina &lt;2A - procedência'!Y35</f>
        <v>1.4901960784313726</v>
      </c>
      <c r="I35" s="5">
        <f>'CV Rotina &lt;2A - procedência'!S35</f>
        <v>1.2156862745098038</v>
      </c>
      <c r="J35" s="5">
        <f>'CV Rotina &lt;2A - procedência'!U35</f>
        <v>1.2745098039215685</v>
      </c>
      <c r="K35" s="5">
        <f>'CV Rotina &lt;2A - procedência'!W35</f>
        <v>1.2156862745098038</v>
      </c>
      <c r="L35" s="5">
        <f>'CV Rotina &lt;2A - procedência'!AA35</f>
        <v>1.196078431372549</v>
      </c>
      <c r="M35" s="4">
        <f t="shared" ref="M35:M66" si="4">COUNTIF(C35:D35,"&gt;=0,9")</f>
        <v>1</v>
      </c>
      <c r="N35" s="4">
        <f t="shared" ref="N35:N66" si="5">COUNTIFS(E35:L35,"&gt;=0,95")</f>
        <v>7</v>
      </c>
      <c r="O35" s="4">
        <f t="shared" si="2"/>
        <v>8</v>
      </c>
      <c r="P35" s="4">
        <f t="shared" si="3"/>
        <v>3</v>
      </c>
    </row>
    <row r="36" spans="1:16">
      <c r="A36" s="4" t="s">
        <v>49</v>
      </c>
      <c r="B36" s="4" t="s">
        <v>81</v>
      </c>
      <c r="C36" s="5">
        <f>'CV Rotina &lt;2A - procedência'!K36</f>
        <v>0.52427184466019416</v>
      </c>
      <c r="D36" s="5">
        <f>'CV Rotina &lt;2A - procedência'!AC36</f>
        <v>0.95145631067961167</v>
      </c>
      <c r="E36" s="5">
        <f>'CV Rotina &lt;2A - procedência'!M36</f>
        <v>1.116504854368932</v>
      </c>
      <c r="F36" s="5">
        <f>'CV Rotina &lt;2A - procedência'!O36</f>
        <v>1.1262135922330097</v>
      </c>
      <c r="G36" s="5">
        <f>'CV Rotina &lt;2A - procedência'!Q36</f>
        <v>0.85436893203883491</v>
      </c>
      <c r="H36" s="5">
        <f>'CV Rotina &lt;2A - procedência'!Y36</f>
        <v>1</v>
      </c>
      <c r="I36" s="5">
        <f>'CV Rotina &lt;2A - procedência'!S36</f>
        <v>1.0388349514563107</v>
      </c>
      <c r="J36" s="5">
        <f>'CV Rotina &lt;2A - procedência'!U36</f>
        <v>1.0970873786407767</v>
      </c>
      <c r="K36" s="5">
        <f>'CV Rotina &lt;2A - procedência'!W36</f>
        <v>0.74757281553398058</v>
      </c>
      <c r="L36" s="5">
        <f>'CV Rotina &lt;2A - procedência'!AA36</f>
        <v>0.86407766990291257</v>
      </c>
      <c r="M36" s="4">
        <f t="shared" si="4"/>
        <v>1</v>
      </c>
      <c r="N36" s="4">
        <f t="shared" si="5"/>
        <v>5</v>
      </c>
      <c r="O36" s="4">
        <f t="shared" si="2"/>
        <v>6</v>
      </c>
      <c r="P36" s="4">
        <f t="shared" si="3"/>
        <v>3</v>
      </c>
    </row>
    <row r="37" spans="1:16">
      <c r="A37" s="4" t="s">
        <v>40</v>
      </c>
      <c r="B37" s="4" t="s">
        <v>82</v>
      </c>
      <c r="C37" s="5">
        <f>'CV Rotina &lt;2A - procedência'!K37</f>
        <v>0.14864864864864866</v>
      </c>
      <c r="D37" s="5">
        <f>'CV Rotina &lt;2A - procedência'!AC37</f>
        <v>0.85135135135135132</v>
      </c>
      <c r="E37" s="5">
        <f>'CV Rotina &lt;2A - procedência'!M37</f>
        <v>0.66216216216216217</v>
      </c>
      <c r="F37" s="5">
        <f>'CV Rotina &lt;2A - procedência'!O37</f>
        <v>0.66216216216216217</v>
      </c>
      <c r="G37" s="5">
        <f>'CV Rotina &lt;2A - procedência'!Q37</f>
        <v>0.59459459459459463</v>
      </c>
      <c r="H37" s="5">
        <f>'CV Rotina &lt;2A - procedência'!Y37</f>
        <v>0.86486486486486491</v>
      </c>
      <c r="I37" s="5">
        <f>'CV Rotina &lt;2A - procedência'!S37</f>
        <v>0.66216216216216217</v>
      </c>
      <c r="J37" s="5">
        <f>'CV Rotina &lt;2A - procedência'!U37</f>
        <v>0.68918918918918914</v>
      </c>
      <c r="K37" s="5">
        <f>'CV Rotina &lt;2A - procedência'!W37</f>
        <v>0.7567567567567568</v>
      </c>
      <c r="L37" s="5">
        <f>'CV Rotina &lt;2A - procedência'!AA37</f>
        <v>0.7567567567567568</v>
      </c>
      <c r="M37" s="4">
        <f t="shared" si="4"/>
        <v>0</v>
      </c>
      <c r="N37" s="4">
        <f t="shared" si="5"/>
        <v>0</v>
      </c>
      <c r="O37" s="4">
        <f t="shared" si="2"/>
        <v>0</v>
      </c>
      <c r="P37" s="4">
        <f t="shared" si="3"/>
        <v>0</v>
      </c>
    </row>
    <row r="38" spans="1:16">
      <c r="A38" s="4" t="s">
        <v>49</v>
      </c>
      <c r="B38" s="4" t="s">
        <v>83</v>
      </c>
      <c r="C38" s="5">
        <f>'CV Rotina &lt;2A - procedência'!K38</f>
        <v>0.47142857142857142</v>
      </c>
      <c r="D38" s="5">
        <f>'CV Rotina &lt;2A - procedência'!AC38</f>
        <v>0.91785714285714282</v>
      </c>
      <c r="E38" s="5">
        <f>'CV Rotina &lt;2A - procedência'!M38</f>
        <v>0.75714285714285712</v>
      </c>
      <c r="F38" s="5">
        <f>'CV Rotina &lt;2A - procedência'!O38</f>
        <v>0.75714285714285712</v>
      </c>
      <c r="G38" s="5">
        <f>'CV Rotina &lt;2A - procedência'!Q38</f>
        <v>0.78928571428571426</v>
      </c>
      <c r="H38" s="5">
        <f>'CV Rotina &lt;2A - procedência'!Y38</f>
        <v>0.91428571428571426</v>
      </c>
      <c r="I38" s="5">
        <f>'CV Rotina &lt;2A - procedência'!S38</f>
        <v>0.84642857142857142</v>
      </c>
      <c r="J38" s="5">
        <f>'CV Rotina &lt;2A - procedência'!U38</f>
        <v>0.56428571428571428</v>
      </c>
      <c r="K38" s="5">
        <f>'CV Rotina &lt;2A - procedência'!W38</f>
        <v>0.82857142857142863</v>
      </c>
      <c r="L38" s="5">
        <f>'CV Rotina &lt;2A - procedência'!AA38</f>
        <v>0.77142857142857146</v>
      </c>
      <c r="M38" s="4">
        <f t="shared" si="4"/>
        <v>1</v>
      </c>
      <c r="N38" s="4">
        <f t="shared" si="5"/>
        <v>0</v>
      </c>
      <c r="O38" s="4">
        <f t="shared" si="2"/>
        <v>1</v>
      </c>
      <c r="P38" s="4">
        <f t="shared" si="3"/>
        <v>0</v>
      </c>
    </row>
    <row r="39" spans="1:16">
      <c r="A39" s="4" t="s">
        <v>40</v>
      </c>
      <c r="B39" s="4" t="s">
        <v>84</v>
      </c>
      <c r="C39" s="5">
        <f>'CV Rotina &lt;2A - procedência'!K39</f>
        <v>7.8947368421052627E-2</v>
      </c>
      <c r="D39" s="5">
        <f>'CV Rotina &lt;2A - procedência'!AC39</f>
        <v>0.81578947368421051</v>
      </c>
      <c r="E39" s="5">
        <f>'CV Rotina &lt;2A - procedência'!M39</f>
        <v>0.67105263157894735</v>
      </c>
      <c r="F39" s="5">
        <f>'CV Rotina &lt;2A - procedência'!O39</f>
        <v>0.67105263157894735</v>
      </c>
      <c r="G39" s="5">
        <f>'CV Rotina &lt;2A - procedência'!Q39</f>
        <v>0.64473684210526316</v>
      </c>
      <c r="H39" s="5">
        <f>'CV Rotina &lt;2A - procedência'!Y39</f>
        <v>0.78947368421052633</v>
      </c>
      <c r="I39" s="5">
        <f>'CV Rotina &lt;2A - procedência'!S39</f>
        <v>0.75</v>
      </c>
      <c r="J39" s="5">
        <f>'CV Rotina &lt;2A - procedência'!U39</f>
        <v>0.73684210526315785</v>
      </c>
      <c r="K39" s="5">
        <f>'CV Rotina &lt;2A - procedência'!W39</f>
        <v>0.59210526315789469</v>
      </c>
      <c r="L39" s="5">
        <f>'CV Rotina &lt;2A - procedência'!AA39</f>
        <v>0.57894736842105265</v>
      </c>
      <c r="M39" s="4">
        <f t="shared" si="4"/>
        <v>0</v>
      </c>
      <c r="N39" s="4">
        <f t="shared" si="5"/>
        <v>0</v>
      </c>
      <c r="O39" s="4">
        <f t="shared" si="2"/>
        <v>0</v>
      </c>
      <c r="P39" s="4">
        <f t="shared" si="3"/>
        <v>0</v>
      </c>
    </row>
    <row r="40" spans="1:16">
      <c r="A40" s="4" t="s">
        <v>49</v>
      </c>
      <c r="B40" s="4" t="s">
        <v>85</v>
      </c>
      <c r="C40" s="5">
        <f>'CV Rotina &lt;2A - procedência'!K40</f>
        <v>0.65608465608465605</v>
      </c>
      <c r="D40" s="5">
        <f>'CV Rotina &lt;2A - procedência'!AC40</f>
        <v>0.80952380952380953</v>
      </c>
      <c r="E40" s="5">
        <f>'CV Rotina &lt;2A - procedência'!M40</f>
        <v>0.82539682539682535</v>
      </c>
      <c r="F40" s="5">
        <f>'CV Rotina &lt;2A - procedência'!O40</f>
        <v>0.81481481481481477</v>
      </c>
      <c r="G40" s="5">
        <f>'CV Rotina &lt;2A - procedência'!Q40</f>
        <v>0.70370370370370372</v>
      </c>
      <c r="H40" s="5">
        <f>'CV Rotina &lt;2A - procedência'!Y40</f>
        <v>0.95238095238095233</v>
      </c>
      <c r="I40" s="5">
        <f>'CV Rotina &lt;2A - procedência'!S40</f>
        <v>0.79894179894179895</v>
      </c>
      <c r="J40" s="5">
        <f>'CV Rotina &lt;2A - procedência'!U40</f>
        <v>0.93121693121693117</v>
      </c>
      <c r="K40" s="5">
        <f>'CV Rotina &lt;2A - procedência'!W40</f>
        <v>0.89417989417989419</v>
      </c>
      <c r="L40" s="5">
        <f>'CV Rotina &lt;2A - procedência'!AA40</f>
        <v>0.98941798941798942</v>
      </c>
      <c r="M40" s="4">
        <f t="shared" si="4"/>
        <v>0</v>
      </c>
      <c r="N40" s="4">
        <f t="shared" si="5"/>
        <v>2</v>
      </c>
      <c r="O40" s="4">
        <f t="shared" si="2"/>
        <v>2</v>
      </c>
      <c r="P40" s="4">
        <f t="shared" si="3"/>
        <v>1</v>
      </c>
    </row>
    <row r="41" spans="1:16">
      <c r="A41" s="4" t="s">
        <v>43</v>
      </c>
      <c r="B41" s="4" t="s">
        <v>86</v>
      </c>
      <c r="C41" s="5">
        <f>'CV Rotina &lt;2A - procedência'!K41</f>
        <v>0.71535580524344566</v>
      </c>
      <c r="D41" s="5">
        <f>'CV Rotina &lt;2A - procedência'!AC41</f>
        <v>0.8314606741573034</v>
      </c>
      <c r="E41" s="5">
        <f>'CV Rotina &lt;2A - procedência'!M41</f>
        <v>0.797752808988764</v>
      </c>
      <c r="F41" s="5">
        <f>'CV Rotina &lt;2A - procedência'!O41</f>
        <v>0.79026217228464424</v>
      </c>
      <c r="G41" s="5">
        <f>'CV Rotina &lt;2A - procedência'!Q41</f>
        <v>0.68164794007490637</v>
      </c>
      <c r="H41" s="5">
        <f>'CV Rotina &lt;2A - procedência'!Y41</f>
        <v>0.82397003745318353</v>
      </c>
      <c r="I41" s="5">
        <f>'CV Rotina &lt;2A - procedência'!S41</f>
        <v>0.74531835205992514</v>
      </c>
      <c r="J41" s="5">
        <f>'CV Rotina &lt;2A - procedência'!U41</f>
        <v>0.651685393258427</v>
      </c>
      <c r="K41" s="5">
        <f>'CV Rotina &lt;2A - procedência'!W41</f>
        <v>0.79400749063670417</v>
      </c>
      <c r="L41" s="5">
        <f>'CV Rotina &lt;2A - procedência'!AA41</f>
        <v>0.73408239700374533</v>
      </c>
      <c r="M41" s="4">
        <f t="shared" si="4"/>
        <v>0</v>
      </c>
      <c r="N41" s="4">
        <f t="shared" si="5"/>
        <v>0</v>
      </c>
      <c r="O41" s="4">
        <f t="shared" si="2"/>
        <v>0</v>
      </c>
      <c r="P41" s="4">
        <f t="shared" si="3"/>
        <v>0</v>
      </c>
    </row>
    <row r="42" spans="1:16">
      <c r="A42" s="4" t="s">
        <v>49</v>
      </c>
      <c r="B42" s="4" t="s">
        <v>87</v>
      </c>
      <c r="C42" s="5">
        <f>'CV Rotina &lt;2A - procedência'!K42</f>
        <v>0.26315789473684209</v>
      </c>
      <c r="D42" s="5">
        <f>'CV Rotina &lt;2A - procedência'!AC42</f>
        <v>0.82894736842105265</v>
      </c>
      <c r="E42" s="5">
        <f>'CV Rotina &lt;2A - procedência'!M42</f>
        <v>0.67105263157894735</v>
      </c>
      <c r="F42" s="5">
        <f>'CV Rotina &lt;2A - procedência'!O42</f>
        <v>0.68421052631578949</v>
      </c>
      <c r="G42" s="5">
        <f>'CV Rotina &lt;2A - procedência'!Q42</f>
        <v>0.64473684210526316</v>
      </c>
      <c r="H42" s="5">
        <f>'CV Rotina &lt;2A - procedência'!Y42</f>
        <v>0.85526315789473684</v>
      </c>
      <c r="I42" s="5">
        <f>'CV Rotina &lt;2A - procedência'!S42</f>
        <v>0.76315789473684215</v>
      </c>
      <c r="J42" s="5">
        <f>'CV Rotina &lt;2A - procedência'!U42</f>
        <v>0.55263157894736847</v>
      </c>
      <c r="K42" s="5">
        <f>'CV Rotina &lt;2A - procedência'!W42</f>
        <v>0.85526315789473684</v>
      </c>
      <c r="L42" s="5">
        <f>'CV Rotina &lt;2A - procedência'!AA42</f>
        <v>0.84210526315789469</v>
      </c>
      <c r="M42" s="4">
        <f t="shared" si="4"/>
        <v>0</v>
      </c>
      <c r="N42" s="4">
        <f t="shared" si="5"/>
        <v>0</v>
      </c>
      <c r="O42" s="4">
        <f t="shared" si="2"/>
        <v>0</v>
      </c>
      <c r="P42" s="4">
        <f t="shared" si="3"/>
        <v>0</v>
      </c>
    </row>
    <row r="43" spans="1:16">
      <c r="A43" s="4" t="s">
        <v>40</v>
      </c>
      <c r="B43" s="4" t="s">
        <v>88</v>
      </c>
      <c r="C43" s="5">
        <f>'CV Rotina &lt;2A - procedência'!K43</f>
        <v>0.32183908045977011</v>
      </c>
      <c r="D43" s="5">
        <f>'CV Rotina &lt;2A - procedência'!AC43</f>
        <v>0.66666666666666663</v>
      </c>
      <c r="E43" s="5">
        <f>'CV Rotina &lt;2A - procedência'!M43</f>
        <v>0.65517241379310343</v>
      </c>
      <c r="F43" s="5">
        <f>'CV Rotina &lt;2A - procedência'!O43</f>
        <v>0.64367816091954022</v>
      </c>
      <c r="G43" s="5">
        <f>'CV Rotina &lt;2A - procedência'!Q43</f>
        <v>0.54022988505747127</v>
      </c>
      <c r="H43" s="5">
        <f>'CV Rotina &lt;2A - procedência'!Y43</f>
        <v>0.86206896551724133</v>
      </c>
      <c r="I43" s="5">
        <f>'CV Rotina &lt;2A - procedência'!S43</f>
        <v>0.62068965517241381</v>
      </c>
      <c r="J43" s="5">
        <f>'CV Rotina &lt;2A - procedência'!U43</f>
        <v>0.7816091954022989</v>
      </c>
      <c r="K43" s="5">
        <f>'CV Rotina &lt;2A - procedência'!W43</f>
        <v>0.74712643678160917</v>
      </c>
      <c r="L43" s="5">
        <f>'CV Rotina &lt;2A - procedência'!AA43</f>
        <v>0.72413793103448276</v>
      </c>
      <c r="M43" s="4">
        <f t="shared" si="4"/>
        <v>0</v>
      </c>
      <c r="N43" s="4">
        <f t="shared" si="5"/>
        <v>0</v>
      </c>
      <c r="O43" s="4">
        <f t="shared" si="2"/>
        <v>0</v>
      </c>
      <c r="P43" s="4">
        <f t="shared" si="3"/>
        <v>0</v>
      </c>
    </row>
    <row r="44" spans="1:16">
      <c r="A44" s="4" t="s">
        <v>40</v>
      </c>
      <c r="B44" s="4" t="s">
        <v>89</v>
      </c>
      <c r="C44" s="5">
        <f>'CV Rotina &lt;2A - procedência'!K44</f>
        <v>0.14084507042253522</v>
      </c>
      <c r="D44" s="5">
        <f>'CV Rotina &lt;2A - procedência'!AC44</f>
        <v>0.74647887323943662</v>
      </c>
      <c r="E44" s="5">
        <f>'CV Rotina &lt;2A - procedência'!M44</f>
        <v>0.70422535211267601</v>
      </c>
      <c r="F44" s="5">
        <f>'CV Rotina &lt;2A - procedência'!O44</f>
        <v>0.70422535211267601</v>
      </c>
      <c r="G44" s="5">
        <f>'CV Rotina &lt;2A - procedência'!Q44</f>
        <v>0.56338028169014087</v>
      </c>
      <c r="H44" s="5">
        <f>'CV Rotina &lt;2A - procedência'!Y44</f>
        <v>0.85915492957746475</v>
      </c>
      <c r="I44" s="5">
        <f>'CV Rotina &lt;2A - procedência'!S44</f>
        <v>0.63380281690140849</v>
      </c>
      <c r="J44" s="5">
        <f>'CV Rotina &lt;2A - procedência'!U44</f>
        <v>0.70422535211267601</v>
      </c>
      <c r="K44" s="5">
        <f>'CV Rotina &lt;2A - procedência'!W44</f>
        <v>0.83098591549295775</v>
      </c>
      <c r="L44" s="5">
        <f>'CV Rotina &lt;2A - procedência'!AA44</f>
        <v>0.84507042253521125</v>
      </c>
      <c r="M44" s="4">
        <f t="shared" si="4"/>
        <v>0</v>
      </c>
      <c r="N44" s="4">
        <f t="shared" si="5"/>
        <v>0</v>
      </c>
      <c r="O44" s="4">
        <f t="shared" si="2"/>
        <v>0</v>
      </c>
      <c r="P44" s="4">
        <f t="shared" si="3"/>
        <v>0</v>
      </c>
    </row>
    <row r="45" spans="1:16">
      <c r="A45" s="4" t="s">
        <v>47</v>
      </c>
      <c r="B45" s="4" t="s">
        <v>90</v>
      </c>
      <c r="C45" s="5">
        <f>'CV Rotina &lt;2A - procedência'!K45</f>
        <v>1.1900826446280992</v>
      </c>
      <c r="D45" s="5">
        <f>'CV Rotina &lt;2A - procedência'!AC45</f>
        <v>0.85674931129476584</v>
      </c>
      <c r="E45" s="5">
        <f>'CV Rotina &lt;2A - procedência'!M45</f>
        <v>0.80509641873278237</v>
      </c>
      <c r="F45" s="5">
        <f>'CV Rotina &lt;2A - procedência'!O45</f>
        <v>0.78236914600550966</v>
      </c>
      <c r="G45" s="5">
        <f>'CV Rotina &lt;2A - procedência'!Q45</f>
        <v>0.77892561983471076</v>
      </c>
      <c r="H45" s="5">
        <f>'CV Rotina &lt;2A - procedência'!Y45</f>
        <v>0.80991735537190079</v>
      </c>
      <c r="I45" s="5">
        <f>'CV Rotina &lt;2A - procedência'!S45</f>
        <v>0.82506887052341593</v>
      </c>
      <c r="J45" s="5">
        <f>'CV Rotina &lt;2A - procedência'!U45</f>
        <v>0.61019283746556474</v>
      </c>
      <c r="K45" s="5">
        <f>'CV Rotina &lt;2A - procedência'!W45</f>
        <v>0.75</v>
      </c>
      <c r="L45" s="5">
        <f>'CV Rotina &lt;2A - procedência'!AA45</f>
        <v>0.7975206611570248</v>
      </c>
      <c r="M45" s="4">
        <f t="shared" si="4"/>
        <v>1</v>
      </c>
      <c r="N45" s="4">
        <f t="shared" si="5"/>
        <v>0</v>
      </c>
      <c r="O45" s="4">
        <f t="shared" si="2"/>
        <v>1</v>
      </c>
      <c r="P45" s="4">
        <f t="shared" si="3"/>
        <v>0</v>
      </c>
    </row>
    <row r="46" spans="1:16">
      <c r="A46" s="4" t="s">
        <v>47</v>
      </c>
      <c r="B46" s="4" t="s">
        <v>91</v>
      </c>
      <c r="C46" s="5">
        <f>'CV Rotina &lt;2A - procedência'!K46</f>
        <v>0.29761904761904762</v>
      </c>
      <c r="D46" s="5">
        <f>'CV Rotina &lt;2A - procedência'!AC46</f>
        <v>0.88095238095238093</v>
      </c>
      <c r="E46" s="5">
        <f>'CV Rotina &lt;2A - procedência'!M46</f>
        <v>0.8214285714285714</v>
      </c>
      <c r="F46" s="5">
        <f>'CV Rotina &lt;2A - procedência'!O46</f>
        <v>0.83333333333333337</v>
      </c>
      <c r="G46" s="5">
        <f>'CV Rotina &lt;2A - procedência'!Q46</f>
        <v>0.7857142857142857</v>
      </c>
      <c r="H46" s="5">
        <f>'CV Rotina &lt;2A - procedência'!Y46</f>
        <v>0.76190476190476186</v>
      </c>
      <c r="I46" s="5">
        <f>'CV Rotina &lt;2A - procedência'!S46</f>
        <v>0.8571428571428571</v>
      </c>
      <c r="J46" s="5">
        <f>'CV Rotina &lt;2A - procedência'!U46</f>
        <v>0.66666666666666663</v>
      </c>
      <c r="K46" s="5">
        <f>'CV Rotina &lt;2A - procedência'!W46</f>
        <v>0.6785714285714286</v>
      </c>
      <c r="L46" s="5">
        <f>'CV Rotina &lt;2A - procedência'!AA46</f>
        <v>0.61904761904761907</v>
      </c>
      <c r="M46" s="4">
        <f t="shared" si="4"/>
        <v>0</v>
      </c>
      <c r="N46" s="4">
        <f t="shared" si="5"/>
        <v>0</v>
      </c>
      <c r="O46" s="4">
        <f t="shared" si="2"/>
        <v>0</v>
      </c>
      <c r="P46" s="4">
        <f t="shared" si="3"/>
        <v>0</v>
      </c>
    </row>
    <row r="47" spans="1:16">
      <c r="A47" s="4" t="s">
        <v>49</v>
      </c>
      <c r="B47" s="4" t="s">
        <v>92</v>
      </c>
      <c r="C47" s="5">
        <f>'CV Rotina &lt;2A - procedência'!K47</f>
        <v>0.45964912280701753</v>
      </c>
      <c r="D47" s="5">
        <f>'CV Rotina &lt;2A - procedência'!AC47</f>
        <v>1.0385964912280701</v>
      </c>
      <c r="E47" s="5">
        <f>'CV Rotina &lt;2A - procedência'!M47</f>
        <v>0.97192982456140353</v>
      </c>
      <c r="F47" s="5">
        <f>'CV Rotina &lt;2A - procedência'!O47</f>
        <v>0.99649122807017543</v>
      </c>
      <c r="G47" s="5">
        <f>'CV Rotina &lt;2A - procedência'!Q47</f>
        <v>0.94736842105263153</v>
      </c>
      <c r="H47" s="5">
        <f>'CV Rotina &lt;2A - procedência'!Y47</f>
        <v>0.86315789473684212</v>
      </c>
      <c r="I47" s="5">
        <f>'CV Rotina &lt;2A - procedência'!S47</f>
        <v>1.0105263157894737</v>
      </c>
      <c r="J47" s="5">
        <f>'CV Rotina &lt;2A - procedência'!U47</f>
        <v>0.56491228070175437</v>
      </c>
      <c r="K47" s="5">
        <f>'CV Rotina &lt;2A - procedência'!W47</f>
        <v>0.86315789473684212</v>
      </c>
      <c r="L47" s="5">
        <f>'CV Rotina &lt;2A - procedência'!AA47</f>
        <v>0.82105263157894737</v>
      </c>
      <c r="M47" s="4">
        <f t="shared" si="4"/>
        <v>1</v>
      </c>
      <c r="N47" s="4">
        <f t="shared" si="5"/>
        <v>3</v>
      </c>
      <c r="O47" s="4">
        <f t="shared" si="2"/>
        <v>4</v>
      </c>
      <c r="P47" s="4">
        <f t="shared" si="3"/>
        <v>2</v>
      </c>
    </row>
    <row r="48" spans="1:16">
      <c r="A48" s="4" t="s">
        <v>40</v>
      </c>
      <c r="B48" s="4" t="s">
        <v>93</v>
      </c>
      <c r="C48" s="5">
        <f>'CV Rotina &lt;2A - procedência'!K48</f>
        <v>0.16483516483516483</v>
      </c>
      <c r="D48" s="5">
        <f>'CV Rotina &lt;2A - procedência'!AC48</f>
        <v>1.0219780219780219</v>
      </c>
      <c r="E48" s="5">
        <f>'CV Rotina &lt;2A - procedência'!M48</f>
        <v>1.0879120879120878</v>
      </c>
      <c r="F48" s="5">
        <f>'CV Rotina &lt;2A - procedência'!O48</f>
        <v>1.0109890109890109</v>
      </c>
      <c r="G48" s="5">
        <f>'CV Rotina &lt;2A - procedência'!Q48</f>
        <v>0.86813186813186816</v>
      </c>
      <c r="H48" s="5">
        <f>'CV Rotina &lt;2A - procedência'!Y48</f>
        <v>1.1208791208791209</v>
      </c>
      <c r="I48" s="5">
        <f>'CV Rotina &lt;2A - procedência'!S48</f>
        <v>1.0219780219780219</v>
      </c>
      <c r="J48" s="5">
        <f>'CV Rotina &lt;2A - procedência'!U48</f>
        <v>0.98901098901098905</v>
      </c>
      <c r="K48" s="5">
        <f>'CV Rotina &lt;2A - procedência'!W48</f>
        <v>0.92307692307692313</v>
      </c>
      <c r="L48" s="5">
        <f>'CV Rotina &lt;2A - procedência'!AA48</f>
        <v>1.0109890109890109</v>
      </c>
      <c r="M48" s="4">
        <f t="shared" si="4"/>
        <v>1</v>
      </c>
      <c r="N48" s="4">
        <f t="shared" si="5"/>
        <v>6</v>
      </c>
      <c r="O48" s="4">
        <f t="shared" si="2"/>
        <v>7</v>
      </c>
      <c r="P48" s="4">
        <f t="shared" si="3"/>
        <v>3</v>
      </c>
    </row>
    <row r="49" spans="1:16">
      <c r="A49" s="4" t="s">
        <v>47</v>
      </c>
      <c r="B49" s="4" t="s">
        <v>94</v>
      </c>
      <c r="C49" s="5">
        <f>'CV Rotina &lt;2A - procedência'!K49</f>
        <v>0.33333333333333331</v>
      </c>
      <c r="D49" s="5">
        <f>'CV Rotina &lt;2A - procedência'!AC49</f>
        <v>0.88095238095238093</v>
      </c>
      <c r="E49" s="5">
        <f>'CV Rotina &lt;2A - procedência'!M49</f>
        <v>0.7857142857142857</v>
      </c>
      <c r="F49" s="5">
        <f>'CV Rotina &lt;2A - procedência'!O49</f>
        <v>0.80952380952380953</v>
      </c>
      <c r="G49" s="5">
        <f>'CV Rotina &lt;2A - procedência'!Q49</f>
        <v>0.5714285714285714</v>
      </c>
      <c r="H49" s="5">
        <f>'CV Rotina &lt;2A - procedência'!Y49</f>
        <v>1.0357142857142858</v>
      </c>
      <c r="I49" s="5">
        <f>'CV Rotina &lt;2A - procedência'!S49</f>
        <v>0.77380952380952384</v>
      </c>
      <c r="J49" s="5">
        <f>'CV Rotina &lt;2A - procedência'!U49</f>
        <v>0.97619047619047616</v>
      </c>
      <c r="K49" s="5">
        <f>'CV Rotina &lt;2A - procedência'!W49</f>
        <v>0.91666666666666663</v>
      </c>
      <c r="L49" s="5">
        <f>'CV Rotina &lt;2A - procedência'!AA49</f>
        <v>0.9285714285714286</v>
      </c>
      <c r="M49" s="4">
        <f t="shared" si="4"/>
        <v>0</v>
      </c>
      <c r="N49" s="4">
        <f t="shared" si="5"/>
        <v>2</v>
      </c>
      <c r="O49" s="4">
        <f t="shared" si="2"/>
        <v>2</v>
      </c>
      <c r="P49" s="4">
        <f t="shared" si="3"/>
        <v>1</v>
      </c>
    </row>
    <row r="50" spans="1:16">
      <c r="A50" s="4" t="s">
        <v>49</v>
      </c>
      <c r="B50" s="4" t="s">
        <v>95</v>
      </c>
      <c r="C50" s="5">
        <f>'CV Rotina &lt;2A - procedência'!K50</f>
        <v>0.17791411042944785</v>
      </c>
      <c r="D50" s="5">
        <f>'CV Rotina &lt;2A - procedência'!AC50</f>
        <v>0.57055214723926384</v>
      </c>
      <c r="E50" s="5">
        <f>'CV Rotina &lt;2A - procedência'!M50</f>
        <v>0.58895705521472397</v>
      </c>
      <c r="F50" s="5">
        <f>'CV Rotina &lt;2A - procedência'!O50</f>
        <v>0.59509202453987731</v>
      </c>
      <c r="G50" s="5">
        <f>'CV Rotina &lt;2A - procedência'!Q50</f>
        <v>0.48466257668711654</v>
      </c>
      <c r="H50" s="5">
        <f>'CV Rotina &lt;2A - procedência'!Y50</f>
        <v>0.87730061349693256</v>
      </c>
      <c r="I50" s="5">
        <f>'CV Rotina &lt;2A - procedência'!S50</f>
        <v>0.53987730061349692</v>
      </c>
      <c r="J50" s="5">
        <f>'CV Rotina &lt;2A - procedência'!U50</f>
        <v>0.65030674846625769</v>
      </c>
      <c r="K50" s="5">
        <f>'CV Rotina &lt;2A - procedência'!W50</f>
        <v>0.73619631901840488</v>
      </c>
      <c r="L50" s="5">
        <f>'CV Rotina &lt;2A - procedência'!AA50</f>
        <v>0.7239263803680982</v>
      </c>
      <c r="M50" s="4">
        <f t="shared" si="4"/>
        <v>0</v>
      </c>
      <c r="N50" s="4">
        <f t="shared" si="5"/>
        <v>0</v>
      </c>
      <c r="O50" s="4">
        <f t="shared" si="2"/>
        <v>0</v>
      </c>
      <c r="P50" s="4">
        <f t="shared" si="3"/>
        <v>0</v>
      </c>
    </row>
    <row r="51" spans="1:16">
      <c r="A51" s="4" t="s">
        <v>43</v>
      </c>
      <c r="B51" s="4" t="s">
        <v>96</v>
      </c>
      <c r="C51" s="5">
        <f>'CV Rotina &lt;2A - procedência'!K51</f>
        <v>0.256198347107438</v>
      </c>
      <c r="D51" s="5">
        <f>'CV Rotina &lt;2A - procedência'!AC51</f>
        <v>1.1983471074380165</v>
      </c>
      <c r="E51" s="5">
        <f>'CV Rotina &lt;2A - procedência'!M51</f>
        <v>1.1900826446280992</v>
      </c>
      <c r="F51" s="5">
        <f>'CV Rotina &lt;2A - procedência'!O51</f>
        <v>1.2066115702479339</v>
      </c>
      <c r="G51" s="5">
        <f>'CV Rotina &lt;2A - procedência'!Q51</f>
        <v>1.165289256198347</v>
      </c>
      <c r="H51" s="5">
        <f>'CV Rotina &lt;2A - procedência'!Y51</f>
        <v>0.90082644628099173</v>
      </c>
      <c r="I51" s="5">
        <f>'CV Rotina &lt;2A - procedência'!S51</f>
        <v>1.1818181818181819</v>
      </c>
      <c r="J51" s="5">
        <f>'CV Rotina &lt;2A - procedência'!U51</f>
        <v>0.82644628099173556</v>
      </c>
      <c r="K51" s="5">
        <f>'CV Rotina &lt;2A - procedência'!W51</f>
        <v>0.95041322314049592</v>
      </c>
      <c r="L51" s="5">
        <f>'CV Rotina &lt;2A - procedência'!AA51</f>
        <v>1</v>
      </c>
      <c r="M51" s="4">
        <f t="shared" si="4"/>
        <v>1</v>
      </c>
      <c r="N51" s="4">
        <f t="shared" si="5"/>
        <v>6</v>
      </c>
      <c r="O51" s="4">
        <f t="shared" si="2"/>
        <v>7</v>
      </c>
      <c r="P51" s="4">
        <f t="shared" si="3"/>
        <v>3</v>
      </c>
    </row>
    <row r="52" spans="1:16">
      <c r="A52" s="4" t="s">
        <v>43</v>
      </c>
      <c r="B52" s="4" t="s">
        <v>97</v>
      </c>
      <c r="C52" s="5">
        <f>'CV Rotina &lt;2A - procedência'!K52</f>
        <v>4.1666666666666664E-2</v>
      </c>
      <c r="D52" s="5">
        <f>'CV Rotina &lt;2A - procedência'!AC52</f>
        <v>0.60416666666666663</v>
      </c>
      <c r="E52" s="5">
        <f>'CV Rotina &lt;2A - procedência'!M52</f>
        <v>0.4375</v>
      </c>
      <c r="F52" s="5">
        <f>'CV Rotina &lt;2A - procedência'!O52</f>
        <v>0.4375</v>
      </c>
      <c r="G52" s="5">
        <f>'CV Rotina &lt;2A - procedência'!Q52</f>
        <v>0.47916666666666669</v>
      </c>
      <c r="H52" s="5">
        <f>'CV Rotina &lt;2A - procedência'!Y52</f>
        <v>0.52083333333333337</v>
      </c>
      <c r="I52" s="5">
        <f>'CV Rotina &lt;2A - procedência'!S52</f>
        <v>0.52083333333333337</v>
      </c>
      <c r="J52" s="5">
        <f>'CV Rotina &lt;2A - procedência'!U52</f>
        <v>0.35416666666666669</v>
      </c>
      <c r="K52" s="5">
        <f>'CV Rotina &lt;2A - procedência'!W52</f>
        <v>0.6875</v>
      </c>
      <c r="L52" s="5">
        <f>'CV Rotina &lt;2A - procedência'!AA52</f>
        <v>0.6875</v>
      </c>
      <c r="M52" s="4">
        <f t="shared" si="4"/>
        <v>0</v>
      </c>
      <c r="N52" s="4">
        <f t="shared" si="5"/>
        <v>0</v>
      </c>
      <c r="O52" s="4">
        <f t="shared" si="2"/>
        <v>0</v>
      </c>
      <c r="P52" s="4">
        <f t="shared" si="3"/>
        <v>0</v>
      </c>
    </row>
    <row r="53" spans="1:16">
      <c r="A53" s="4" t="s">
        <v>49</v>
      </c>
      <c r="B53" s="4" t="s">
        <v>98</v>
      </c>
      <c r="C53" s="5">
        <f>'CV Rotina &lt;2A - procedência'!K53</f>
        <v>0.4573643410852713</v>
      </c>
      <c r="D53" s="5">
        <f>'CV Rotina &lt;2A - procedência'!AC53</f>
        <v>0.90697674418604646</v>
      </c>
      <c r="E53" s="5">
        <f>'CV Rotina &lt;2A - procedência'!M53</f>
        <v>1.0775193798449612</v>
      </c>
      <c r="F53" s="5">
        <f>'CV Rotina &lt;2A - procedência'!O53</f>
        <v>1.0775193798449612</v>
      </c>
      <c r="G53" s="5">
        <f>'CV Rotina &lt;2A - procedência'!Q53</f>
        <v>0.83720930232558144</v>
      </c>
      <c r="H53" s="5">
        <f>'CV Rotina &lt;2A - procedência'!Y53</f>
        <v>0.89922480620155043</v>
      </c>
      <c r="I53" s="5">
        <f>'CV Rotina &lt;2A - procedência'!S53</f>
        <v>0.96124031007751942</v>
      </c>
      <c r="J53" s="5">
        <f>'CV Rotina &lt;2A - procedência'!U53</f>
        <v>0.92248062015503873</v>
      </c>
      <c r="K53" s="5">
        <f>'CV Rotina &lt;2A - procedência'!W53</f>
        <v>0.82170542635658916</v>
      </c>
      <c r="L53" s="5">
        <f>'CV Rotina &lt;2A - procedência'!AA53</f>
        <v>1.1007751937984496</v>
      </c>
      <c r="M53" s="4">
        <f t="shared" si="4"/>
        <v>1</v>
      </c>
      <c r="N53" s="4">
        <f t="shared" si="5"/>
        <v>4</v>
      </c>
      <c r="O53" s="4">
        <f t="shared" si="2"/>
        <v>5</v>
      </c>
      <c r="P53" s="4">
        <f t="shared" si="3"/>
        <v>2</v>
      </c>
    </row>
    <row r="54" spans="1:16">
      <c r="A54" s="4" t="s">
        <v>49</v>
      </c>
      <c r="B54" s="4" t="s">
        <v>99</v>
      </c>
      <c r="C54" s="5">
        <f>'CV Rotina &lt;2A - procedência'!K54</f>
        <v>0.22093023255813954</v>
      </c>
      <c r="D54" s="5">
        <f>'CV Rotina &lt;2A - procedência'!AC54</f>
        <v>0.7558139534883721</v>
      </c>
      <c r="E54" s="5">
        <f>'CV Rotina &lt;2A - procedência'!M54</f>
        <v>0.73255813953488369</v>
      </c>
      <c r="F54" s="5">
        <f>'CV Rotina &lt;2A - procedência'!O54</f>
        <v>0.70930232558139539</v>
      </c>
      <c r="G54" s="5">
        <f>'CV Rotina &lt;2A - procedência'!Q54</f>
        <v>0.60465116279069764</v>
      </c>
      <c r="H54" s="5">
        <f>'CV Rotina &lt;2A - procedência'!Y54</f>
        <v>1.0465116279069768</v>
      </c>
      <c r="I54" s="5">
        <f>'CV Rotina &lt;2A - procedência'!S54</f>
        <v>0.72093023255813948</v>
      </c>
      <c r="J54" s="5">
        <f>'CV Rotina &lt;2A - procedência'!U54</f>
        <v>0.79069767441860461</v>
      </c>
      <c r="K54" s="5">
        <f>'CV Rotina &lt;2A - procedência'!W54</f>
        <v>0.79069767441860461</v>
      </c>
      <c r="L54" s="5">
        <f>'CV Rotina &lt;2A - procedência'!AA54</f>
        <v>0.79069767441860461</v>
      </c>
      <c r="M54" s="4">
        <f t="shared" si="4"/>
        <v>0</v>
      </c>
      <c r="N54" s="4">
        <f t="shared" si="5"/>
        <v>1</v>
      </c>
      <c r="O54" s="4">
        <f t="shared" si="2"/>
        <v>1</v>
      </c>
      <c r="P54" s="4">
        <f t="shared" si="3"/>
        <v>1</v>
      </c>
    </row>
    <row r="55" spans="1:16">
      <c r="A55" s="4" t="s">
        <v>43</v>
      </c>
      <c r="B55" s="4" t="s">
        <v>100</v>
      </c>
      <c r="C55" s="5">
        <f>'CV Rotina &lt;2A - procedência'!K55</f>
        <v>0.5714285714285714</v>
      </c>
      <c r="D55" s="5">
        <f>'CV Rotina &lt;2A - procedência'!AC55</f>
        <v>0.8467532467532467</v>
      </c>
      <c r="E55" s="5">
        <f>'CV Rotina &lt;2A - procedência'!M55</f>
        <v>0.78961038961038965</v>
      </c>
      <c r="F55" s="5">
        <f>'CV Rotina &lt;2A - procedência'!O55</f>
        <v>0.79220779220779225</v>
      </c>
      <c r="G55" s="5">
        <f>'CV Rotina &lt;2A - procedência'!Q55</f>
        <v>0.76103896103896107</v>
      </c>
      <c r="H55" s="5">
        <f>'CV Rotina &lt;2A - procedência'!Y55</f>
        <v>0.88831168831168827</v>
      </c>
      <c r="I55" s="5">
        <f>'CV Rotina &lt;2A - procedência'!S55</f>
        <v>0.8441558441558441</v>
      </c>
      <c r="J55" s="5">
        <f>'CV Rotina &lt;2A - procedência'!U55</f>
        <v>0.70129870129870131</v>
      </c>
      <c r="K55" s="5">
        <f>'CV Rotina &lt;2A - procedência'!W55</f>
        <v>0.81558441558441563</v>
      </c>
      <c r="L55" s="5">
        <f>'CV Rotina &lt;2A - procedência'!AA55</f>
        <v>0.8493506493506493</v>
      </c>
      <c r="M55" s="4">
        <f t="shared" si="4"/>
        <v>0</v>
      </c>
      <c r="N55" s="4">
        <f t="shared" si="5"/>
        <v>0</v>
      </c>
      <c r="O55" s="4">
        <f t="shared" si="2"/>
        <v>0</v>
      </c>
      <c r="P55" s="4">
        <f t="shared" si="3"/>
        <v>0</v>
      </c>
    </row>
    <row r="56" spans="1:16">
      <c r="A56" s="4" t="s">
        <v>47</v>
      </c>
      <c r="B56" s="4" t="s">
        <v>101</v>
      </c>
      <c r="C56" s="5">
        <f>'CV Rotina &lt;2A - procedência'!K56</f>
        <v>0.39583333333333331</v>
      </c>
      <c r="D56" s="5">
        <f>'CV Rotina &lt;2A - procedência'!AC56</f>
        <v>0.85416666666666663</v>
      </c>
      <c r="E56" s="5">
        <f>'CV Rotina &lt;2A - procedência'!M56</f>
        <v>0.89583333333333337</v>
      </c>
      <c r="F56" s="5">
        <f>'CV Rotina &lt;2A - procedência'!O56</f>
        <v>0.875</v>
      </c>
      <c r="G56" s="5">
        <f>'CV Rotina &lt;2A - procedência'!Q56</f>
        <v>0.77083333333333337</v>
      </c>
      <c r="H56" s="5">
        <f>'CV Rotina &lt;2A - procedência'!Y56</f>
        <v>1.2708333333333333</v>
      </c>
      <c r="I56" s="5">
        <f>'CV Rotina &lt;2A - procedência'!S56</f>
        <v>0.80208333333333337</v>
      </c>
      <c r="J56" s="5">
        <f>'CV Rotina &lt;2A - procedência'!U56</f>
        <v>1.1041666666666667</v>
      </c>
      <c r="K56" s="5">
        <f>'CV Rotina &lt;2A - procedência'!W56</f>
        <v>1.1979166666666667</v>
      </c>
      <c r="L56" s="5">
        <f>'CV Rotina &lt;2A - procedência'!AA56</f>
        <v>1.2083333333333333</v>
      </c>
      <c r="M56" s="4">
        <f t="shared" si="4"/>
        <v>0</v>
      </c>
      <c r="N56" s="4">
        <f t="shared" si="5"/>
        <v>4</v>
      </c>
      <c r="O56" s="4">
        <f t="shared" si="2"/>
        <v>4</v>
      </c>
      <c r="P56" s="4">
        <f t="shared" si="3"/>
        <v>1</v>
      </c>
    </row>
    <row r="57" spans="1:16">
      <c r="A57" s="4" t="s">
        <v>43</v>
      </c>
      <c r="B57" s="4" t="s">
        <v>102</v>
      </c>
      <c r="C57" s="5">
        <f>'CV Rotina &lt;2A - procedência'!K57</f>
        <v>6.358381502890173E-2</v>
      </c>
      <c r="D57" s="5">
        <f>'CV Rotina &lt;2A - procedência'!AC57</f>
        <v>0.90173410404624277</v>
      </c>
      <c r="E57" s="5">
        <f>'CV Rotina &lt;2A - procedência'!M57</f>
        <v>0.95375722543352603</v>
      </c>
      <c r="F57" s="5">
        <f>'CV Rotina &lt;2A - procedência'!O57</f>
        <v>0.94797687861271673</v>
      </c>
      <c r="G57" s="5">
        <f>'CV Rotina &lt;2A - procedência'!Q57</f>
        <v>0.78612716763005785</v>
      </c>
      <c r="H57" s="5">
        <f>'CV Rotina &lt;2A - procedência'!Y57</f>
        <v>1.0346820809248556</v>
      </c>
      <c r="I57" s="5">
        <f>'CV Rotina &lt;2A - procedência'!S57</f>
        <v>0.80346820809248554</v>
      </c>
      <c r="J57" s="5">
        <f>'CV Rotina &lt;2A - procedência'!U57</f>
        <v>0.7225433526011561</v>
      </c>
      <c r="K57" s="5">
        <f>'CV Rotina &lt;2A - procedência'!W57</f>
        <v>0.87861271676300579</v>
      </c>
      <c r="L57" s="5">
        <f>'CV Rotina &lt;2A - procedência'!AA57</f>
        <v>0.88439306358381498</v>
      </c>
      <c r="M57" s="4">
        <f t="shared" si="4"/>
        <v>1</v>
      </c>
      <c r="N57" s="4">
        <f t="shared" si="5"/>
        <v>2</v>
      </c>
      <c r="O57" s="4">
        <f t="shared" si="2"/>
        <v>3</v>
      </c>
      <c r="P57" s="4">
        <f t="shared" si="3"/>
        <v>2</v>
      </c>
    </row>
    <row r="58" spans="1:16">
      <c r="A58" s="4" t="s">
        <v>43</v>
      </c>
      <c r="B58" s="4" t="s">
        <v>103</v>
      </c>
      <c r="C58" s="5">
        <f>'CV Rotina &lt;2A - procedência'!K58</f>
        <v>7.1856287425149698E-2</v>
      </c>
      <c r="D58" s="5">
        <f>'CV Rotina &lt;2A - procedência'!AC58</f>
        <v>0.87425149700598803</v>
      </c>
      <c r="E58" s="5">
        <f>'CV Rotina &lt;2A - procedência'!M58</f>
        <v>0.89820359281437123</v>
      </c>
      <c r="F58" s="5">
        <f>'CV Rotina &lt;2A - procedência'!O58</f>
        <v>0.90419161676646709</v>
      </c>
      <c r="G58" s="5">
        <f>'CV Rotina &lt;2A - procedência'!Q58</f>
        <v>0.72455089820359286</v>
      </c>
      <c r="H58" s="5">
        <f>'CV Rotina &lt;2A - procedência'!Y58</f>
        <v>0.9880239520958084</v>
      </c>
      <c r="I58" s="5">
        <f>'CV Rotina &lt;2A - procedência'!S58</f>
        <v>0.88023952095808389</v>
      </c>
      <c r="J58" s="5">
        <f>'CV Rotina &lt;2A - procedência'!U58</f>
        <v>0.65269461077844315</v>
      </c>
      <c r="K58" s="5">
        <f>'CV Rotina &lt;2A - procedência'!W58</f>
        <v>0.79640718562874246</v>
      </c>
      <c r="L58" s="5">
        <f>'CV Rotina &lt;2A - procedência'!AA58</f>
        <v>0.6467065868263473</v>
      </c>
      <c r="M58" s="4">
        <f t="shared" si="4"/>
        <v>0</v>
      </c>
      <c r="N58" s="4">
        <f t="shared" si="5"/>
        <v>1</v>
      </c>
      <c r="O58" s="4">
        <f t="shared" si="2"/>
        <v>1</v>
      </c>
      <c r="P58" s="4">
        <f t="shared" si="3"/>
        <v>1</v>
      </c>
    </row>
    <row r="59" spans="1:16">
      <c r="A59" s="4" t="s">
        <v>49</v>
      </c>
      <c r="B59" s="4" t="s">
        <v>104</v>
      </c>
      <c r="C59" s="5">
        <f>'CV Rotina &lt;2A - procedência'!K59</f>
        <v>0.38356164383561642</v>
      </c>
      <c r="D59" s="5">
        <f>'CV Rotina &lt;2A - procedência'!AC59</f>
        <v>0.86301369863013699</v>
      </c>
      <c r="E59" s="5">
        <f>'CV Rotina &lt;2A - procedência'!M59</f>
        <v>0.86986301369863017</v>
      </c>
      <c r="F59" s="5">
        <f>'CV Rotina &lt;2A - procedência'!O59</f>
        <v>0.83561643835616439</v>
      </c>
      <c r="G59" s="5">
        <f>'CV Rotina &lt;2A - procedência'!Q59</f>
        <v>0.80821917808219179</v>
      </c>
      <c r="H59" s="5">
        <f>'CV Rotina &lt;2A - procedência'!Y59</f>
        <v>1.0342465753424657</v>
      </c>
      <c r="I59" s="5">
        <f>'CV Rotina &lt;2A - procedência'!S59</f>
        <v>0.89726027397260277</v>
      </c>
      <c r="J59" s="5">
        <f>'CV Rotina &lt;2A - procedência'!U59</f>
        <v>0.74657534246575341</v>
      </c>
      <c r="K59" s="5">
        <f>'CV Rotina &lt;2A - procedência'!W59</f>
        <v>0.96575342465753422</v>
      </c>
      <c r="L59" s="5">
        <f>'CV Rotina &lt;2A - procedência'!AA59</f>
        <v>0.93150684931506844</v>
      </c>
      <c r="M59" s="4">
        <f t="shared" si="4"/>
        <v>0</v>
      </c>
      <c r="N59" s="4">
        <f t="shared" si="5"/>
        <v>2</v>
      </c>
      <c r="O59" s="4">
        <f t="shared" si="2"/>
        <v>2</v>
      </c>
      <c r="P59" s="4">
        <f t="shared" si="3"/>
        <v>1</v>
      </c>
    </row>
    <row r="60" spans="1:16">
      <c r="A60" s="4" t="s">
        <v>43</v>
      </c>
      <c r="B60" s="4" t="s">
        <v>105</v>
      </c>
      <c r="C60" s="5">
        <f>'CV Rotina &lt;2A - procedência'!K60</f>
        <v>0.28260869565217389</v>
      </c>
      <c r="D60" s="5">
        <f>'CV Rotina &lt;2A - procedência'!AC60</f>
        <v>1.173913043478261</v>
      </c>
      <c r="E60" s="5">
        <f>'CV Rotina &lt;2A - procedência'!M60</f>
        <v>1.0652173913043479</v>
      </c>
      <c r="F60" s="5">
        <f>'CV Rotina &lt;2A - procedência'!O60</f>
        <v>0.97826086956521741</v>
      </c>
      <c r="G60" s="5">
        <f>'CV Rotina &lt;2A - procedência'!Q60</f>
        <v>1.0217391304347827</v>
      </c>
      <c r="H60" s="5">
        <f>'CV Rotina &lt;2A - procedência'!Y60</f>
        <v>0.76086956521739135</v>
      </c>
      <c r="I60" s="5">
        <f>'CV Rotina &lt;2A - procedência'!S60</f>
        <v>1.0217391304347827</v>
      </c>
      <c r="J60" s="5">
        <f>'CV Rotina &lt;2A - procedência'!U60</f>
        <v>0.91304347826086951</v>
      </c>
      <c r="K60" s="5">
        <f>'CV Rotina &lt;2A - procedência'!W60</f>
        <v>0.86956521739130432</v>
      </c>
      <c r="L60" s="5">
        <f>'CV Rotina &lt;2A - procedência'!AA60</f>
        <v>0.91304347826086951</v>
      </c>
      <c r="M60" s="4">
        <f t="shared" si="4"/>
        <v>1</v>
      </c>
      <c r="N60" s="4">
        <f t="shared" si="5"/>
        <v>4</v>
      </c>
      <c r="O60" s="4">
        <f t="shared" si="2"/>
        <v>5</v>
      </c>
      <c r="P60" s="4">
        <f t="shared" si="3"/>
        <v>3</v>
      </c>
    </row>
    <row r="61" spans="1:16">
      <c r="A61" s="4" t="s">
        <v>49</v>
      </c>
      <c r="B61" s="4" t="s">
        <v>106</v>
      </c>
      <c r="C61" s="5">
        <f>'CV Rotina &lt;2A - procedência'!K61</f>
        <v>0.15929203539823009</v>
      </c>
      <c r="D61" s="5">
        <f>'CV Rotina &lt;2A - procedência'!AC61</f>
        <v>0.83185840707964598</v>
      </c>
      <c r="E61" s="5">
        <f>'CV Rotina &lt;2A - procedência'!M61</f>
        <v>0.73451327433628322</v>
      </c>
      <c r="F61" s="5">
        <f>'CV Rotina &lt;2A - procedência'!O61</f>
        <v>0.73451327433628322</v>
      </c>
      <c r="G61" s="5">
        <f>'CV Rotina &lt;2A - procedência'!Q61</f>
        <v>0.73451327433628322</v>
      </c>
      <c r="H61" s="5">
        <f>'CV Rotina &lt;2A - procedência'!Y61</f>
        <v>1.0442477876106195</v>
      </c>
      <c r="I61" s="5">
        <f>'CV Rotina &lt;2A - procedência'!S61</f>
        <v>0.80530973451327437</v>
      </c>
      <c r="J61" s="5">
        <f>'CV Rotina &lt;2A - procedência'!U61</f>
        <v>0.69026548672566368</v>
      </c>
      <c r="K61" s="5">
        <f>'CV Rotina &lt;2A - procedência'!W61</f>
        <v>0.92035398230088494</v>
      </c>
      <c r="L61" s="5">
        <f>'CV Rotina &lt;2A - procedência'!AA61</f>
        <v>0.88495575221238942</v>
      </c>
      <c r="M61" s="4">
        <f t="shared" si="4"/>
        <v>0</v>
      </c>
      <c r="N61" s="4">
        <f t="shared" si="5"/>
        <v>1</v>
      </c>
      <c r="O61" s="4">
        <f t="shared" si="2"/>
        <v>1</v>
      </c>
      <c r="P61" s="4">
        <f t="shared" si="3"/>
        <v>1</v>
      </c>
    </row>
    <row r="62" spans="1:16">
      <c r="A62" s="4" t="s">
        <v>47</v>
      </c>
      <c r="B62" s="4" t="s">
        <v>107</v>
      </c>
      <c r="C62" s="5">
        <f>'CV Rotina &lt;2A - procedência'!K62</f>
        <v>0.10204081632653061</v>
      </c>
      <c r="D62" s="5">
        <f>'CV Rotina &lt;2A - procedência'!AC62</f>
        <v>0.87755102040816324</v>
      </c>
      <c r="E62" s="5">
        <f>'CV Rotina &lt;2A - procedência'!M62</f>
        <v>0.87755102040816324</v>
      </c>
      <c r="F62" s="5">
        <f>'CV Rotina &lt;2A - procedência'!O62</f>
        <v>0.88435374149659862</v>
      </c>
      <c r="G62" s="5">
        <f>'CV Rotina &lt;2A - procedência'!Q62</f>
        <v>0.76190476190476186</v>
      </c>
      <c r="H62" s="5">
        <f>'CV Rotina &lt;2A - procedência'!Y62</f>
        <v>0.95918367346938771</v>
      </c>
      <c r="I62" s="5">
        <f>'CV Rotina &lt;2A - procedência'!S62</f>
        <v>0.80952380952380953</v>
      </c>
      <c r="J62" s="5">
        <f>'CV Rotina &lt;2A - procedência'!U62</f>
        <v>0.93197278911564629</v>
      </c>
      <c r="K62" s="5">
        <f>'CV Rotina &lt;2A - procedência'!W62</f>
        <v>0.94557823129251706</v>
      </c>
      <c r="L62" s="5">
        <f>'CV Rotina &lt;2A - procedência'!AA62</f>
        <v>1.2244897959183674</v>
      </c>
      <c r="M62" s="4">
        <f t="shared" si="4"/>
        <v>0</v>
      </c>
      <c r="N62" s="4">
        <f t="shared" si="5"/>
        <v>2</v>
      </c>
      <c r="O62" s="4">
        <f t="shared" si="2"/>
        <v>2</v>
      </c>
      <c r="P62" s="4">
        <f t="shared" si="3"/>
        <v>1</v>
      </c>
    </row>
    <row r="63" spans="1:16">
      <c r="A63" s="4" t="s">
        <v>49</v>
      </c>
      <c r="B63" s="4" t="s">
        <v>108</v>
      </c>
      <c r="C63" s="5">
        <f>'CV Rotina &lt;2A - procedência'!K63</f>
        <v>0.36065573770491804</v>
      </c>
      <c r="D63" s="5">
        <f>'CV Rotina &lt;2A - procedência'!AC63</f>
        <v>1.098360655737705</v>
      </c>
      <c r="E63" s="5">
        <f>'CV Rotina &lt;2A - procedência'!M63</f>
        <v>0.95081967213114749</v>
      </c>
      <c r="F63" s="5">
        <f>'CV Rotina &lt;2A - procedência'!O63</f>
        <v>0.93442622950819676</v>
      </c>
      <c r="G63" s="5">
        <f>'CV Rotina &lt;2A - procedência'!Q63</f>
        <v>0.90163934426229508</v>
      </c>
      <c r="H63" s="5">
        <f>'CV Rotina &lt;2A - procedência'!Y63</f>
        <v>1.1311475409836065</v>
      </c>
      <c r="I63" s="5">
        <f>'CV Rotina &lt;2A - procedência'!S63</f>
        <v>0.96721311475409832</v>
      </c>
      <c r="J63" s="5">
        <f>'CV Rotina &lt;2A - procedência'!U63</f>
        <v>0.63934426229508201</v>
      </c>
      <c r="K63" s="5">
        <f>'CV Rotina &lt;2A - procedência'!W63</f>
        <v>0.91803278688524592</v>
      </c>
      <c r="L63" s="5">
        <f>'CV Rotina &lt;2A - procedência'!AA63</f>
        <v>0.88524590163934425</v>
      </c>
      <c r="M63" s="4">
        <f t="shared" si="4"/>
        <v>1</v>
      </c>
      <c r="N63" s="4">
        <f t="shared" si="5"/>
        <v>3</v>
      </c>
      <c r="O63" s="4">
        <f t="shared" si="2"/>
        <v>4</v>
      </c>
      <c r="P63" s="4">
        <f t="shared" si="3"/>
        <v>2</v>
      </c>
    </row>
    <row r="64" spans="1:16">
      <c r="A64" s="4" t="s">
        <v>40</v>
      </c>
      <c r="B64" s="4" t="s">
        <v>109</v>
      </c>
      <c r="C64" s="5">
        <f>'CV Rotina &lt;2A - procedência'!K64</f>
        <v>0.2</v>
      </c>
      <c r="D64" s="5">
        <f>'CV Rotina &lt;2A - procedência'!AC64</f>
        <v>0.8</v>
      </c>
      <c r="E64" s="5">
        <f>'CV Rotina &lt;2A - procedência'!M64</f>
        <v>0.68888888888888888</v>
      </c>
      <c r="F64" s="5">
        <f>'CV Rotina &lt;2A - procedência'!O64</f>
        <v>0.68888888888888888</v>
      </c>
      <c r="G64" s="5">
        <f>'CV Rotina &lt;2A - procedência'!Q64</f>
        <v>0.68888888888888888</v>
      </c>
      <c r="H64" s="5">
        <f>'CV Rotina &lt;2A - procedência'!Y64</f>
        <v>0.93333333333333335</v>
      </c>
      <c r="I64" s="5">
        <f>'CV Rotina &lt;2A - procedência'!S64</f>
        <v>0.71111111111111114</v>
      </c>
      <c r="J64" s="5">
        <f>'CV Rotina &lt;2A - procedência'!U64</f>
        <v>0.91111111111111109</v>
      </c>
      <c r="K64" s="5">
        <f>'CV Rotina &lt;2A - procedência'!W64</f>
        <v>0.9555555555555556</v>
      </c>
      <c r="L64" s="5">
        <f>'CV Rotina &lt;2A - procedência'!AA64</f>
        <v>1</v>
      </c>
      <c r="M64" s="4">
        <f t="shared" si="4"/>
        <v>0</v>
      </c>
      <c r="N64" s="4">
        <f t="shared" si="5"/>
        <v>2</v>
      </c>
      <c r="O64" s="4">
        <f t="shared" si="2"/>
        <v>2</v>
      </c>
      <c r="P64" s="4">
        <f t="shared" si="3"/>
        <v>0</v>
      </c>
    </row>
    <row r="65" spans="1:16">
      <c r="A65" s="4" t="s">
        <v>40</v>
      </c>
      <c r="B65" s="4" t="s">
        <v>110</v>
      </c>
      <c r="C65" s="5">
        <f>'CV Rotina &lt;2A - procedência'!K65</f>
        <v>0.5802139037433155</v>
      </c>
      <c r="D65" s="5">
        <f>'CV Rotina &lt;2A - procedência'!AC65</f>
        <v>0.89839572192513373</v>
      </c>
      <c r="E65" s="5">
        <f>'CV Rotina &lt;2A - procedência'!M65</f>
        <v>0.95721925133689845</v>
      </c>
      <c r="F65" s="5">
        <f>'CV Rotina &lt;2A - procedência'!O65</f>
        <v>0.95721925133689845</v>
      </c>
      <c r="G65" s="5">
        <f>'CV Rotina &lt;2A - procedência'!Q65</f>
        <v>0.83689839572192515</v>
      </c>
      <c r="H65" s="5">
        <f>'CV Rotina &lt;2A - procedência'!Y65</f>
        <v>0.88235294117647056</v>
      </c>
      <c r="I65" s="5">
        <f>'CV Rotina &lt;2A - procedência'!S65</f>
        <v>0.92513368983957223</v>
      </c>
      <c r="J65" s="5">
        <f>'CV Rotina &lt;2A - procedência'!U65</f>
        <v>0.82352941176470584</v>
      </c>
      <c r="K65" s="5">
        <f>'CV Rotina &lt;2A - procedência'!W65</f>
        <v>0.83689839572192515</v>
      </c>
      <c r="L65" s="5">
        <f>'CV Rotina &lt;2A - procedência'!AA65</f>
        <v>0.89037433155080214</v>
      </c>
      <c r="M65" s="4">
        <f t="shared" si="4"/>
        <v>0</v>
      </c>
      <c r="N65" s="4">
        <f t="shared" si="5"/>
        <v>2</v>
      </c>
      <c r="O65" s="4">
        <f t="shared" si="2"/>
        <v>2</v>
      </c>
      <c r="P65" s="4">
        <f t="shared" si="3"/>
        <v>2</v>
      </c>
    </row>
    <row r="66" spans="1:16">
      <c r="A66" s="4" t="s">
        <v>40</v>
      </c>
      <c r="B66" s="4" t="s">
        <v>111</v>
      </c>
      <c r="C66" s="5">
        <f>'CV Rotina &lt;2A - procedência'!K66</f>
        <v>2.638157894736842</v>
      </c>
      <c r="D66" s="5">
        <f>'CV Rotina &lt;2A - procedência'!AC66</f>
        <v>0.86184210526315785</v>
      </c>
      <c r="E66" s="5">
        <f>'CV Rotina &lt;2A - procedência'!M66</f>
        <v>0.77631578947368418</v>
      </c>
      <c r="F66" s="5">
        <f>'CV Rotina &lt;2A - procedência'!O66</f>
        <v>0.76973684210526316</v>
      </c>
      <c r="G66" s="5">
        <f>'CV Rotina &lt;2A - procedência'!Q66</f>
        <v>0.81578947368421051</v>
      </c>
      <c r="H66" s="5">
        <f>'CV Rotina &lt;2A - procedência'!Y66</f>
        <v>0.86842105263157898</v>
      </c>
      <c r="I66" s="5">
        <f>'CV Rotina &lt;2A - procedência'!S66</f>
        <v>0.79605263157894735</v>
      </c>
      <c r="J66" s="5">
        <f>'CV Rotina &lt;2A - procedência'!U66</f>
        <v>0.72368421052631582</v>
      </c>
      <c r="K66" s="5">
        <f>'CV Rotina &lt;2A - procedência'!W66</f>
        <v>0.80921052631578949</v>
      </c>
      <c r="L66" s="5">
        <f>'CV Rotina &lt;2A - procedência'!AA66</f>
        <v>0.78289473684210531</v>
      </c>
      <c r="M66" s="4">
        <f t="shared" si="4"/>
        <v>1</v>
      </c>
      <c r="N66" s="4">
        <f t="shared" si="5"/>
        <v>0</v>
      </c>
      <c r="O66" s="4">
        <f t="shared" si="2"/>
        <v>1</v>
      </c>
      <c r="P66" s="4">
        <f t="shared" si="3"/>
        <v>0</v>
      </c>
    </row>
    <row r="67" spans="1:16">
      <c r="A67" s="4" t="s">
        <v>47</v>
      </c>
      <c r="B67" s="4" t="s">
        <v>112</v>
      </c>
      <c r="C67" s="5">
        <f>'CV Rotina &lt;2A - procedência'!K67</f>
        <v>0.48333333333333334</v>
      </c>
      <c r="D67" s="5">
        <f>'CV Rotina &lt;2A - procedência'!AC67</f>
        <v>0.8833333333333333</v>
      </c>
      <c r="E67" s="5">
        <f>'CV Rotina &lt;2A - procedência'!M67</f>
        <v>1.0666666666666667</v>
      </c>
      <c r="F67" s="5">
        <f>'CV Rotina &lt;2A - procedência'!O67</f>
        <v>1.0666666666666667</v>
      </c>
      <c r="G67" s="5">
        <f>'CV Rotina &lt;2A - procedência'!Q67</f>
        <v>0.68333333333333335</v>
      </c>
      <c r="H67" s="5">
        <f>'CV Rotina &lt;2A - procedência'!Y67</f>
        <v>0.93333333333333335</v>
      </c>
      <c r="I67" s="5">
        <f>'CV Rotina &lt;2A - procedência'!S67</f>
        <v>0.9</v>
      </c>
      <c r="J67" s="5">
        <f>'CV Rotina &lt;2A - procedência'!U67</f>
        <v>0.91666666666666663</v>
      </c>
      <c r="K67" s="5">
        <f>'CV Rotina &lt;2A - procedência'!W67</f>
        <v>0.83333333333333337</v>
      </c>
      <c r="L67" s="5">
        <f>'CV Rotina &lt;2A - procedência'!AA67</f>
        <v>0.8666666666666667</v>
      </c>
      <c r="M67" s="4">
        <f t="shared" ref="M67:M80" si="6">COUNTIF(C67:D67,"&gt;=0,9")</f>
        <v>0</v>
      </c>
      <c r="N67" s="4">
        <f t="shared" ref="N67:N80" si="7">COUNTIFS(E67:L67,"&gt;=0,95")</f>
        <v>2</v>
      </c>
      <c r="O67" s="4">
        <f t="shared" si="2"/>
        <v>2</v>
      </c>
      <c r="P67" s="4">
        <f t="shared" si="3"/>
        <v>2</v>
      </c>
    </row>
    <row r="68" spans="1:16">
      <c r="A68" s="4" t="s">
        <v>47</v>
      </c>
      <c r="B68" s="4" t="s">
        <v>113</v>
      </c>
      <c r="C68" s="5">
        <f>'CV Rotina &lt;2A - procedência'!K68</f>
        <v>0.47307692307692306</v>
      </c>
      <c r="D68" s="5">
        <f>'CV Rotina &lt;2A - procedência'!AC68</f>
        <v>0.94230769230769229</v>
      </c>
      <c r="E68" s="5">
        <f>'CV Rotina &lt;2A - procedência'!M68</f>
        <v>0.82307692307692304</v>
      </c>
      <c r="F68" s="5">
        <f>'CV Rotina &lt;2A - procedência'!O68</f>
        <v>0.81153846153846154</v>
      </c>
      <c r="G68" s="5">
        <f>'CV Rotina &lt;2A - procedência'!Q68</f>
        <v>0.89230769230769236</v>
      </c>
      <c r="H68" s="5">
        <f>'CV Rotina &lt;2A - procedência'!Y68</f>
        <v>0.75</v>
      </c>
      <c r="I68" s="5">
        <f>'CV Rotina &lt;2A - procedência'!S68</f>
        <v>0.91538461538461535</v>
      </c>
      <c r="J68" s="5">
        <f>'CV Rotina &lt;2A - procedência'!U68</f>
        <v>0.71153846153846156</v>
      </c>
      <c r="K68" s="5">
        <f>'CV Rotina &lt;2A - procedência'!W68</f>
        <v>0.61923076923076925</v>
      </c>
      <c r="L68" s="5">
        <f>'CV Rotina &lt;2A - procedência'!AA68</f>
        <v>0.68076923076923079</v>
      </c>
      <c r="M68" s="4">
        <f t="shared" si="6"/>
        <v>1</v>
      </c>
      <c r="N68" s="4">
        <f t="shared" si="7"/>
        <v>0</v>
      </c>
      <c r="O68" s="4">
        <f t="shared" ref="O68:O80" si="8">SUM(M68:N68)</f>
        <v>1</v>
      </c>
      <c r="P68" s="4">
        <f t="shared" ref="P68:P80" si="9">COUNTIF(E68:H68,"&gt;=0,95")</f>
        <v>0</v>
      </c>
    </row>
    <row r="69" spans="1:16">
      <c r="A69" s="4" t="s">
        <v>49</v>
      </c>
      <c r="B69" s="4" t="s">
        <v>114</v>
      </c>
      <c r="C69" s="5">
        <f>'CV Rotina &lt;2A - procedência'!K69</f>
        <v>1.0377358490566038</v>
      </c>
      <c r="D69" s="5">
        <f>'CV Rotina &lt;2A - procedência'!AC69</f>
        <v>1.1320754716981132</v>
      </c>
      <c r="E69" s="5">
        <f>'CV Rotina &lt;2A - procedência'!M69</f>
        <v>0.8867924528301887</v>
      </c>
      <c r="F69" s="5">
        <f>'CV Rotina &lt;2A - procedência'!O69</f>
        <v>0.8867924528301887</v>
      </c>
      <c r="G69" s="5">
        <f>'CV Rotina &lt;2A - procedência'!Q69</f>
        <v>0.94339622641509435</v>
      </c>
      <c r="H69" s="5">
        <f>'CV Rotina &lt;2A - procedência'!Y69</f>
        <v>0.8867924528301887</v>
      </c>
      <c r="I69" s="5">
        <f>'CV Rotina &lt;2A - procedência'!S69</f>
        <v>1.0943396226415094</v>
      </c>
      <c r="J69" s="5">
        <f>'CV Rotina &lt;2A - procedência'!U69</f>
        <v>0.58490566037735847</v>
      </c>
      <c r="K69" s="5">
        <f>'CV Rotina &lt;2A - procedência'!W69</f>
        <v>0.58490566037735847</v>
      </c>
      <c r="L69" s="5">
        <f>'CV Rotina &lt;2A - procedência'!AA69</f>
        <v>0.47169811320754718</v>
      </c>
      <c r="M69" s="4">
        <f t="shared" si="6"/>
        <v>2</v>
      </c>
      <c r="N69" s="4">
        <f t="shared" si="7"/>
        <v>1</v>
      </c>
      <c r="O69" s="4">
        <f t="shared" si="8"/>
        <v>3</v>
      </c>
      <c r="P69" s="4">
        <f t="shared" si="9"/>
        <v>0</v>
      </c>
    </row>
    <row r="70" spans="1:16">
      <c r="A70" s="4" t="s">
        <v>43</v>
      </c>
      <c r="B70" s="4" t="s">
        <v>115</v>
      </c>
      <c r="C70" s="5">
        <f>'CV Rotina &lt;2A - procedência'!K70</f>
        <v>1.5980861244019138</v>
      </c>
      <c r="D70" s="5">
        <f>'CV Rotina &lt;2A - procedência'!AC70</f>
        <v>0.94928229665071773</v>
      </c>
      <c r="E70" s="5">
        <f>'CV Rotina &lt;2A - procedência'!M70</f>
        <v>0.87655502392344498</v>
      </c>
      <c r="F70" s="5">
        <f>'CV Rotina &lt;2A - procedência'!O70</f>
        <v>0.8564593301435407</v>
      </c>
      <c r="G70" s="5">
        <f>'CV Rotina &lt;2A - procedência'!Q70</f>
        <v>0.89569377990430621</v>
      </c>
      <c r="H70" s="5">
        <f>'CV Rotina &lt;2A - procedência'!Y70</f>
        <v>0.82200956937799041</v>
      </c>
      <c r="I70" s="5">
        <f>'CV Rotina &lt;2A - procedência'!S70</f>
        <v>0.92344497607655507</v>
      </c>
      <c r="J70" s="5">
        <f>'CV Rotina &lt;2A - procedência'!U70</f>
        <v>0.64688995215311007</v>
      </c>
      <c r="K70" s="5">
        <f>'CV Rotina &lt;2A - procedência'!W70</f>
        <v>0.72057416267942587</v>
      </c>
      <c r="L70" s="5">
        <f>'CV Rotina &lt;2A - procedência'!AA70</f>
        <v>0.64976076555023921</v>
      </c>
      <c r="M70" s="4">
        <f t="shared" si="6"/>
        <v>2</v>
      </c>
      <c r="N70" s="4">
        <f t="shared" si="7"/>
        <v>0</v>
      </c>
      <c r="O70" s="4">
        <f t="shared" si="8"/>
        <v>2</v>
      </c>
      <c r="P70" s="4">
        <f t="shared" si="9"/>
        <v>0</v>
      </c>
    </row>
    <row r="71" spans="1:16">
      <c r="A71" s="4" t="s">
        <v>47</v>
      </c>
      <c r="B71" s="4" t="s">
        <v>116</v>
      </c>
      <c r="C71" s="5">
        <f>'CV Rotina &lt;2A - procedência'!K71</f>
        <v>0.34545454545454546</v>
      </c>
      <c r="D71" s="5">
        <f>'CV Rotina &lt;2A - procedência'!AC71</f>
        <v>1.1636363636363636</v>
      </c>
      <c r="E71" s="5">
        <f>'CV Rotina &lt;2A - procedência'!M71</f>
        <v>1.1090909090909091</v>
      </c>
      <c r="F71" s="5">
        <f>'CV Rotina &lt;2A - procedência'!O71</f>
        <v>1.1090909090909091</v>
      </c>
      <c r="G71" s="5">
        <f>'CV Rotina &lt;2A - procedência'!Q71</f>
        <v>1</v>
      </c>
      <c r="H71" s="5">
        <f>'CV Rotina &lt;2A - procedência'!Y71</f>
        <v>1.3272727272727274</v>
      </c>
      <c r="I71" s="5">
        <f>'CV Rotina &lt;2A - procedência'!S71</f>
        <v>1.0181818181818181</v>
      </c>
      <c r="J71" s="5">
        <f>'CV Rotina &lt;2A - procedência'!U71</f>
        <v>1.2181818181818183</v>
      </c>
      <c r="K71" s="5">
        <f>'CV Rotina &lt;2A - procedência'!W71</f>
        <v>1.0909090909090908</v>
      </c>
      <c r="L71" s="5">
        <f>'CV Rotina &lt;2A - procedência'!AA71</f>
        <v>1.0545454545454545</v>
      </c>
      <c r="M71" s="4">
        <f t="shared" si="6"/>
        <v>1</v>
      </c>
      <c r="N71" s="4">
        <f t="shared" si="7"/>
        <v>8</v>
      </c>
      <c r="O71" s="4">
        <f t="shared" si="8"/>
        <v>9</v>
      </c>
      <c r="P71" s="4">
        <f t="shared" si="9"/>
        <v>4</v>
      </c>
    </row>
    <row r="72" spans="1:16">
      <c r="A72" s="4" t="s">
        <v>40</v>
      </c>
      <c r="B72" s="4" t="s">
        <v>117</v>
      </c>
      <c r="C72" s="5">
        <f>'CV Rotina &lt;2A - procedência'!K72</f>
        <v>1.1621963562753037</v>
      </c>
      <c r="D72" s="5">
        <f>'CV Rotina &lt;2A - procedência'!AC72</f>
        <v>0.8459008097165992</v>
      </c>
      <c r="E72" s="5">
        <f>'CV Rotina &lt;2A - procedência'!M72</f>
        <v>0.80339068825910931</v>
      </c>
      <c r="F72" s="5">
        <f>'CV Rotina &lt;2A - procedência'!O72</f>
        <v>0.79807692307692313</v>
      </c>
      <c r="G72" s="5">
        <f>'CV Rotina &lt;2A - procedência'!Q72</f>
        <v>0.72115384615384615</v>
      </c>
      <c r="H72" s="5">
        <f>'CV Rotina &lt;2A - procedência'!Y72</f>
        <v>0.81756072874493924</v>
      </c>
      <c r="I72" s="5">
        <f>'CV Rotina &lt;2A - procedência'!S72</f>
        <v>0.8001012145748988</v>
      </c>
      <c r="J72" s="5">
        <f>'CV Rotina &lt;2A - procedência'!U72</f>
        <v>0.65637651821862353</v>
      </c>
      <c r="K72" s="5">
        <f>'CV Rotina &lt;2A - procedência'!W72</f>
        <v>0.73810728744939269</v>
      </c>
      <c r="L72" s="5">
        <f>'CV Rotina &lt;2A - procedência'!AA72</f>
        <v>0.69306680161943324</v>
      </c>
      <c r="M72" s="4">
        <f t="shared" si="6"/>
        <v>1</v>
      </c>
      <c r="N72" s="4">
        <f t="shared" si="7"/>
        <v>0</v>
      </c>
      <c r="O72" s="4">
        <f t="shared" si="8"/>
        <v>1</v>
      </c>
      <c r="P72" s="4">
        <f t="shared" si="9"/>
        <v>0</v>
      </c>
    </row>
    <row r="73" spans="1:16">
      <c r="A73" s="4" t="s">
        <v>47</v>
      </c>
      <c r="B73" s="4" t="s">
        <v>118</v>
      </c>
      <c r="C73" s="5">
        <f>'CV Rotina &lt;2A - procedência'!K73</f>
        <v>6.5573770491803282E-2</v>
      </c>
      <c r="D73" s="5">
        <f>'CV Rotina &lt;2A - procedência'!AC73</f>
        <v>0.86065573770491799</v>
      </c>
      <c r="E73" s="5">
        <f>'CV Rotina &lt;2A - procedência'!M73</f>
        <v>0.85245901639344257</v>
      </c>
      <c r="F73" s="5">
        <f>'CV Rotina &lt;2A - procedência'!O73</f>
        <v>0.83196721311475408</v>
      </c>
      <c r="G73" s="5">
        <f>'CV Rotina &lt;2A - procedência'!Q73</f>
        <v>0.78688524590163933</v>
      </c>
      <c r="H73" s="5">
        <f>'CV Rotina &lt;2A - procedência'!Y73</f>
        <v>0.81557377049180324</v>
      </c>
      <c r="I73" s="5">
        <f>'CV Rotina &lt;2A - procedência'!S73</f>
        <v>0.82786885245901642</v>
      </c>
      <c r="J73" s="5">
        <f>'CV Rotina &lt;2A - procedência'!U73</f>
        <v>0.77049180327868849</v>
      </c>
      <c r="K73" s="5">
        <f>'CV Rotina &lt;2A - procedência'!W73</f>
        <v>0.77868852459016391</v>
      </c>
      <c r="L73" s="5">
        <f>'CV Rotina &lt;2A - procedência'!AA73</f>
        <v>0.78278688524590168</v>
      </c>
      <c r="M73" s="4">
        <f t="shared" si="6"/>
        <v>0</v>
      </c>
      <c r="N73" s="4">
        <f t="shared" si="7"/>
        <v>0</v>
      </c>
      <c r="O73" s="4">
        <f t="shared" si="8"/>
        <v>0</v>
      </c>
      <c r="P73" s="4">
        <f t="shared" si="9"/>
        <v>0</v>
      </c>
    </row>
    <row r="74" spans="1:16">
      <c r="A74" s="4" t="s">
        <v>49</v>
      </c>
      <c r="B74" s="4" t="s">
        <v>119</v>
      </c>
      <c r="C74" s="5">
        <f>'CV Rotina &lt;2A - procedência'!K74</f>
        <v>0.19285714285714287</v>
      </c>
      <c r="D74" s="5">
        <f>'CV Rotina &lt;2A - procedência'!AC74</f>
        <v>0.87142857142857144</v>
      </c>
      <c r="E74" s="5">
        <f>'CV Rotina &lt;2A - procedência'!M74</f>
        <v>0.85</v>
      </c>
      <c r="F74" s="5">
        <f>'CV Rotina &lt;2A - procedência'!O74</f>
        <v>0.83571428571428574</v>
      </c>
      <c r="G74" s="5">
        <f>'CV Rotina &lt;2A - procedência'!Q74</f>
        <v>0.7857142857142857</v>
      </c>
      <c r="H74" s="5">
        <f>'CV Rotina &lt;2A - procedência'!Y74</f>
        <v>1.0571428571428572</v>
      </c>
      <c r="I74" s="5">
        <f>'CV Rotina &lt;2A - procedência'!S74</f>
        <v>0.86428571428571432</v>
      </c>
      <c r="J74" s="5">
        <f>'CV Rotina &lt;2A - procedência'!U74</f>
        <v>0.95</v>
      </c>
      <c r="K74" s="5">
        <f>'CV Rotina &lt;2A - procedência'!W74</f>
        <v>0.95714285714285718</v>
      </c>
      <c r="L74" s="5">
        <f>'CV Rotina &lt;2A - procedência'!AA74</f>
        <v>0.97142857142857142</v>
      </c>
      <c r="M74" s="4">
        <f t="shared" si="6"/>
        <v>0</v>
      </c>
      <c r="N74" s="4">
        <f t="shared" si="7"/>
        <v>4</v>
      </c>
      <c r="O74" s="4">
        <f t="shared" si="8"/>
        <v>4</v>
      </c>
      <c r="P74" s="4">
        <f t="shared" si="9"/>
        <v>1</v>
      </c>
    </row>
    <row r="75" spans="1:16">
      <c r="A75" s="4" t="s">
        <v>40</v>
      </c>
      <c r="B75" s="4" t="s">
        <v>120</v>
      </c>
      <c r="C75" s="5">
        <f>'CV Rotina &lt;2A - procedência'!K75</f>
        <v>1.0833333333333333</v>
      </c>
      <c r="D75" s="5">
        <f>'CV Rotina &lt;2A - procedência'!AC75</f>
        <v>0.89880952380952384</v>
      </c>
      <c r="E75" s="5">
        <f>'CV Rotina &lt;2A - procedência'!M75</f>
        <v>0.88095238095238093</v>
      </c>
      <c r="F75" s="5">
        <f>'CV Rotina &lt;2A - procedência'!O75</f>
        <v>0.875</v>
      </c>
      <c r="G75" s="5">
        <f>'CV Rotina &lt;2A - procedência'!Q75</f>
        <v>0.77380952380952384</v>
      </c>
      <c r="H75" s="5">
        <f>'CV Rotina &lt;2A - procedência'!Y75</f>
        <v>0.95238095238095233</v>
      </c>
      <c r="I75" s="5">
        <f>'CV Rotina &lt;2A - procedência'!S75</f>
        <v>0.82738095238095233</v>
      </c>
      <c r="J75" s="5">
        <f>'CV Rotina &lt;2A - procedência'!U75</f>
        <v>0.98809523809523814</v>
      </c>
      <c r="K75" s="5">
        <f>'CV Rotina &lt;2A - procedência'!W75</f>
        <v>0.9642857142857143</v>
      </c>
      <c r="L75" s="5">
        <f>'CV Rotina &lt;2A - procedência'!AA75</f>
        <v>1.1071428571428572</v>
      </c>
      <c r="M75" s="4">
        <f t="shared" si="6"/>
        <v>1</v>
      </c>
      <c r="N75" s="4">
        <f t="shared" si="7"/>
        <v>4</v>
      </c>
      <c r="O75" s="4">
        <f t="shared" si="8"/>
        <v>5</v>
      </c>
      <c r="P75" s="4">
        <f t="shared" si="9"/>
        <v>1</v>
      </c>
    </row>
    <row r="76" spans="1:16">
      <c r="A76" s="4" t="s">
        <v>40</v>
      </c>
      <c r="B76" s="4" t="s">
        <v>121</v>
      </c>
      <c r="C76" s="5">
        <f>'CV Rotina &lt;2A - procedência'!K76</f>
        <v>0.4605543710021322</v>
      </c>
      <c r="D76" s="5">
        <f>'CV Rotina &lt;2A - procedência'!AC76</f>
        <v>0.95948827292110872</v>
      </c>
      <c r="E76" s="5">
        <f>'CV Rotina &lt;2A - procedência'!M76</f>
        <v>0.8869936034115139</v>
      </c>
      <c r="F76" s="5">
        <f>'CV Rotina &lt;2A - procedência'!O76</f>
        <v>0.86780383795309168</v>
      </c>
      <c r="G76" s="5">
        <f>'CV Rotina &lt;2A - procedência'!Q76</f>
        <v>0.84008528784648184</v>
      </c>
      <c r="H76" s="5">
        <f>'CV Rotina &lt;2A - procedência'!Y76</f>
        <v>1.0298507462686568</v>
      </c>
      <c r="I76" s="5">
        <f>'CV Rotina &lt;2A - procedência'!S76</f>
        <v>0.8869936034115139</v>
      </c>
      <c r="J76" s="5">
        <f>'CV Rotina &lt;2A - procedência'!U76</f>
        <v>0.68230277185501065</v>
      </c>
      <c r="K76" s="5">
        <f>'CV Rotina &lt;2A - procedência'!W76</f>
        <v>0.85074626865671643</v>
      </c>
      <c r="L76" s="5">
        <f>'CV Rotina &lt;2A - procedência'!AA76</f>
        <v>0.9211087420042644</v>
      </c>
      <c r="M76" s="4">
        <f t="shared" si="6"/>
        <v>1</v>
      </c>
      <c r="N76" s="4">
        <f t="shared" si="7"/>
        <v>1</v>
      </c>
      <c r="O76" s="4">
        <f t="shared" si="8"/>
        <v>2</v>
      </c>
      <c r="P76" s="4">
        <f t="shared" si="9"/>
        <v>1</v>
      </c>
    </row>
    <row r="77" spans="1:16">
      <c r="A77" s="4" t="s">
        <v>43</v>
      </c>
      <c r="B77" s="4" t="s">
        <v>122</v>
      </c>
      <c r="C77" s="5">
        <f>'CV Rotina &lt;2A - procedência'!K77</f>
        <v>0.58181818181818179</v>
      </c>
      <c r="D77" s="5">
        <f>'CV Rotina &lt;2A - procedência'!AC77</f>
        <v>1.0909090909090908</v>
      </c>
      <c r="E77" s="5">
        <f>'CV Rotina &lt;2A - procedência'!M77</f>
        <v>1.0545454545454545</v>
      </c>
      <c r="F77" s="5">
        <f>'CV Rotina &lt;2A - procedência'!O77</f>
        <v>1.0181818181818181</v>
      </c>
      <c r="G77" s="5">
        <f>'CV Rotina &lt;2A - procedência'!Q77</f>
        <v>0.87272727272727268</v>
      </c>
      <c r="H77" s="5">
        <f>'CV Rotina &lt;2A - procedência'!Y77</f>
        <v>1.3636363636363635</v>
      </c>
      <c r="I77" s="5">
        <f>'CV Rotina &lt;2A - procedência'!S77</f>
        <v>1.0545454545454545</v>
      </c>
      <c r="J77" s="5">
        <f>'CV Rotina &lt;2A - procedência'!U77</f>
        <v>1.1454545454545455</v>
      </c>
      <c r="K77" s="5">
        <f>'CV Rotina &lt;2A - procedência'!W77</f>
        <v>1.2</v>
      </c>
      <c r="L77" s="5">
        <f>'CV Rotina &lt;2A - procedência'!AA77</f>
        <v>1.4363636363636363</v>
      </c>
      <c r="M77" s="4">
        <f t="shared" si="6"/>
        <v>1</v>
      </c>
      <c r="N77" s="4">
        <f t="shared" si="7"/>
        <v>7</v>
      </c>
      <c r="O77" s="4">
        <f t="shared" si="8"/>
        <v>8</v>
      </c>
      <c r="P77" s="4">
        <f t="shared" si="9"/>
        <v>3</v>
      </c>
    </row>
    <row r="78" spans="1:16">
      <c r="A78" s="4" t="s">
        <v>47</v>
      </c>
      <c r="B78" s="4" t="s">
        <v>123</v>
      </c>
      <c r="C78" s="5">
        <f>'CV Rotina &lt;2A - procedência'!K78</f>
        <v>0.23880597014925373</v>
      </c>
      <c r="D78" s="5">
        <f>'CV Rotina &lt;2A - procedência'!AC78</f>
        <v>0.91044776119402981</v>
      </c>
      <c r="E78" s="5">
        <f>'CV Rotina &lt;2A - procedência'!M78</f>
        <v>0.81343283582089554</v>
      </c>
      <c r="F78" s="5">
        <f>'CV Rotina &lt;2A - procedência'!O78</f>
        <v>0.82835820895522383</v>
      </c>
      <c r="G78" s="5">
        <f>'CV Rotina &lt;2A - procedência'!Q78</f>
        <v>0.69402985074626866</v>
      </c>
      <c r="H78" s="5">
        <f>'CV Rotina &lt;2A - procedência'!Y78</f>
        <v>0.82835820895522383</v>
      </c>
      <c r="I78" s="5">
        <f>'CV Rotina &lt;2A - procedência'!S78</f>
        <v>0.85820895522388063</v>
      </c>
      <c r="J78" s="5">
        <f>'CV Rotina &lt;2A - procedência'!U78</f>
        <v>0.90298507462686572</v>
      </c>
      <c r="K78" s="5">
        <f>'CV Rotina &lt;2A - procedência'!W78</f>
        <v>0.66417910447761197</v>
      </c>
      <c r="L78" s="5">
        <f>'CV Rotina &lt;2A - procedência'!AA78</f>
        <v>0.73134328358208955</v>
      </c>
      <c r="M78" s="4">
        <f t="shared" si="6"/>
        <v>1</v>
      </c>
      <c r="N78" s="4">
        <f t="shared" si="7"/>
        <v>0</v>
      </c>
      <c r="O78" s="4">
        <f t="shared" si="8"/>
        <v>1</v>
      </c>
      <c r="P78" s="4">
        <f t="shared" si="9"/>
        <v>0</v>
      </c>
    </row>
    <row r="79" spans="1:16">
      <c r="A79" s="4" t="s">
        <v>40</v>
      </c>
      <c r="B79" s="4" t="s">
        <v>124</v>
      </c>
      <c r="C79" s="5">
        <f>'CV Rotina &lt;2A - procedência'!K79</f>
        <v>0.71311754684838158</v>
      </c>
      <c r="D79" s="5">
        <f>'CV Rotina &lt;2A - procedência'!AC79</f>
        <v>0.85076660988074959</v>
      </c>
      <c r="E79" s="5">
        <f>'CV Rotina &lt;2A - procedência'!M79</f>
        <v>0.71890971039182283</v>
      </c>
      <c r="F79" s="5">
        <f>'CV Rotina &lt;2A - procedência'!O79</f>
        <v>0.70323679727427602</v>
      </c>
      <c r="G79" s="5">
        <f>'CV Rotina &lt;2A - procedência'!Q79</f>
        <v>0.74071550255536622</v>
      </c>
      <c r="H79" s="5">
        <f>'CV Rotina &lt;2A - procedência'!Y79</f>
        <v>0.83304940374787051</v>
      </c>
      <c r="I79" s="5">
        <f>'CV Rotina &lt;2A - procedência'!S79</f>
        <v>0.8122657580919932</v>
      </c>
      <c r="J79" s="5">
        <f>'CV Rotina &lt;2A - procedência'!U79</f>
        <v>0.62657580919931855</v>
      </c>
      <c r="K79" s="5">
        <f>'CV Rotina &lt;2A - procedência'!W79</f>
        <v>0.75025553662691657</v>
      </c>
      <c r="L79" s="5">
        <f>'CV Rotina &lt;2A - procedência'!AA79</f>
        <v>0.73390119250425889</v>
      </c>
      <c r="M79" s="4">
        <f t="shared" si="6"/>
        <v>0</v>
      </c>
      <c r="N79" s="4">
        <f t="shared" si="7"/>
        <v>0</v>
      </c>
      <c r="O79" s="4">
        <f t="shared" si="8"/>
        <v>0</v>
      </c>
      <c r="P79" s="4">
        <f t="shared" si="9"/>
        <v>0</v>
      </c>
    </row>
    <row r="80" spans="1:16">
      <c r="A80" s="4" t="s">
        <v>40</v>
      </c>
      <c r="B80" s="4" t="s">
        <v>125</v>
      </c>
      <c r="C80" s="5">
        <f>'CV Rotina &lt;2A - procedência'!K80</f>
        <v>1.8712559117183394</v>
      </c>
      <c r="D80" s="5">
        <f>'CV Rotina &lt;2A - procedência'!AC80</f>
        <v>1.1292695743562795</v>
      </c>
      <c r="E80" s="5">
        <f>'CV Rotina &lt;2A - procedência'!M80</f>
        <v>1.1014188124014714</v>
      </c>
      <c r="F80" s="5">
        <f>'CV Rotina &lt;2A - procedência'!O80</f>
        <v>1.091960063058329</v>
      </c>
      <c r="G80" s="5">
        <f>'CV Rotina &lt;2A - procedência'!Q80</f>
        <v>1.1445086705202312</v>
      </c>
      <c r="H80" s="5">
        <f>'CV Rotina &lt;2A - procedência'!Y80</f>
        <v>0.9978980557015239</v>
      </c>
      <c r="I80" s="5">
        <f>'CV Rotina &lt;2A - procedência'!S80</f>
        <v>1.1665790856542302</v>
      </c>
      <c r="J80" s="5">
        <f>'CV Rotina &lt;2A - procedência'!U80</f>
        <v>0.62007356805044667</v>
      </c>
      <c r="K80" s="5">
        <f>'CV Rotina &lt;2A - procedência'!W80</f>
        <v>0.94429847609038364</v>
      </c>
      <c r="L80" s="5">
        <f>'CV Rotina &lt;2A - procedência'!AA80</f>
        <v>0.9952706253284288</v>
      </c>
      <c r="M80" s="4">
        <f t="shared" si="6"/>
        <v>2</v>
      </c>
      <c r="N80" s="4">
        <f t="shared" si="7"/>
        <v>6</v>
      </c>
      <c r="O80" s="4">
        <f t="shared" si="8"/>
        <v>8</v>
      </c>
      <c r="P80" s="4">
        <f t="shared" si="9"/>
        <v>4</v>
      </c>
    </row>
    <row r="82" spans="1:16" s="1" customFormat="1">
      <c r="A82"/>
      <c r="B82" s="6" t="s">
        <v>126</v>
      </c>
      <c r="C82" s="5">
        <f>'CV Rotina &lt;2A - procedência'!K82</f>
        <v>0.7902253252935576</v>
      </c>
      <c r="D82" s="5">
        <f>'CV Rotina &lt;2A - procedência'!AC82</f>
        <v>0.92764201840685501</v>
      </c>
      <c r="E82" s="5">
        <f>'CV Rotina &lt;2A - procedência'!M82</f>
        <v>0.8743256109171692</v>
      </c>
      <c r="F82" s="5">
        <f>'CV Rotina &lt;2A - procedência'!O82</f>
        <v>0.86575690257061255</v>
      </c>
      <c r="G82" s="5">
        <f>'CV Rotina &lt;2A - procedência'!Q82</f>
        <v>0.8327515074579499</v>
      </c>
      <c r="H82" s="5">
        <f>'CV Rotina &lt;2A - procedência'!Y82</f>
        <v>0.88638527451602667</v>
      </c>
      <c r="I82" s="5">
        <f>'CV Rotina &lt;2A - procedência'!S82</f>
        <v>0.88003808314820697</v>
      </c>
      <c r="J82" s="5">
        <f>'CV Rotina &lt;2A - procedência'!U82</f>
        <v>0.70961599492224692</v>
      </c>
      <c r="K82" s="5">
        <f>'CV Rotina &lt;2A - procedência'!W82</f>
        <v>0.79784195493494126</v>
      </c>
      <c r="L82" s="5">
        <f>'CV Rotina &lt;2A - procedência'!AA82</f>
        <v>0.77150111075848937</v>
      </c>
      <c r="M82" s="4">
        <f>COUNTIF(C82:D82,"&gt;=0,9")</f>
        <v>1</v>
      </c>
      <c r="N82" s="4">
        <f>COUNTIFS(E82:L82,"&gt;=0,95")</f>
        <v>0</v>
      </c>
      <c r="O82" s="4">
        <f>SUM(M82:N82)</f>
        <v>1</v>
      </c>
      <c r="P82" s="4">
        <f>COUNTIF(E82:H82,"&gt;=0,95")</f>
        <v>0</v>
      </c>
    </row>
    <row r="83" spans="1:16" s="1" customFormat="1">
      <c r="A83"/>
      <c r="B83" s="6" t="s">
        <v>127</v>
      </c>
      <c r="C83" s="5">
        <f>'CV Rotina &lt;2A - procedência'!K83</f>
        <v>1.0576519916142557</v>
      </c>
      <c r="D83" s="5">
        <f>'CV Rotina &lt;2A - procedência'!AC83</f>
        <v>0.88810272536687629</v>
      </c>
      <c r="E83" s="5">
        <f>'CV Rotina &lt;2A - procedência'!M83</f>
        <v>0.84250524109014679</v>
      </c>
      <c r="F83" s="5">
        <f>'CV Rotina &lt;2A - procedência'!O83</f>
        <v>0.83228511530398319</v>
      </c>
      <c r="G83" s="5">
        <f>'CV Rotina &lt;2A - procedência'!Q83</f>
        <v>0.80319706498951782</v>
      </c>
      <c r="H83" s="5">
        <f>'CV Rotina &lt;2A - procedência'!Y83</f>
        <v>0.86582809224318658</v>
      </c>
      <c r="I83" s="5">
        <f>'CV Rotina &lt;2A - procedência'!S83</f>
        <v>0.85115303983228507</v>
      </c>
      <c r="J83" s="5">
        <f>'CV Rotina &lt;2A - procedência'!U83</f>
        <v>0.74240041928721179</v>
      </c>
      <c r="K83" s="5">
        <f>'CV Rotina &lt;2A - procedência'!W83</f>
        <v>0.76126834381551367</v>
      </c>
      <c r="L83" s="5">
        <f>'CV Rotina &lt;2A - procedência'!AA83</f>
        <v>0.810272536687631</v>
      </c>
      <c r="M83" s="4">
        <f>COUNTIF(C83:D83,"&gt;=0,9")</f>
        <v>1</v>
      </c>
      <c r="N83" s="4">
        <f>COUNTIFS(E83:L83,"&gt;=0,95")</f>
        <v>0</v>
      </c>
      <c r="O83" s="4">
        <f>SUM(M83:N83)</f>
        <v>1</v>
      </c>
      <c r="P83" s="4">
        <f>COUNTIF(E83:H83,"&gt;=0,95")</f>
        <v>0</v>
      </c>
    </row>
    <row r="84" spans="1:16" s="1" customFormat="1">
      <c r="A84"/>
      <c r="B84" s="6" t="s">
        <v>128</v>
      </c>
      <c r="C84" s="5">
        <f>'CV Rotina &lt;2A - procedência'!K84</f>
        <v>0.91501416430594906</v>
      </c>
      <c r="D84" s="5">
        <f>'CV Rotina &lt;2A - procedência'!AC84</f>
        <v>0.89267319083183105</v>
      </c>
      <c r="E84" s="5">
        <f>'CV Rotina &lt;2A - procedência'!M84</f>
        <v>0.83183105845995364</v>
      </c>
      <c r="F84" s="5">
        <f>'CV Rotina &lt;2A - procedência'!O84</f>
        <v>0.82288179242853465</v>
      </c>
      <c r="G84" s="5">
        <f>'CV Rotina &lt;2A - procedência'!Q84</f>
        <v>0.79352304918877159</v>
      </c>
      <c r="H84" s="5">
        <f>'CV Rotina &lt;2A - procedência'!Y84</f>
        <v>0.89511975276847799</v>
      </c>
      <c r="I84" s="5">
        <f>'CV Rotina &lt;2A - procedência'!S84</f>
        <v>0.86292814833891318</v>
      </c>
      <c r="J84" s="5">
        <f>'CV Rotina &lt;2A - procedência'!U84</f>
        <v>0.67679629152716969</v>
      </c>
      <c r="K84" s="5">
        <f>'CV Rotina &lt;2A - procedência'!W84</f>
        <v>0.8036312129796549</v>
      </c>
      <c r="L84" s="5">
        <f>'CV Rotina &lt;2A - procedência'!AA84</f>
        <v>0.79654906000515069</v>
      </c>
      <c r="M84" s="4">
        <f>COUNTIF(C84:D84,"&gt;=0,9")</f>
        <v>1</v>
      </c>
      <c r="N84" s="4">
        <f>COUNTIFS(E84:L84,"&gt;=0,95")</f>
        <v>0</v>
      </c>
      <c r="O84" s="4">
        <f>SUM(M84:N84)</f>
        <v>1</v>
      </c>
      <c r="P84" s="4">
        <f>COUNTIF(E84:H84,"&gt;=0,95")</f>
        <v>0</v>
      </c>
    </row>
    <row r="85" spans="1:16" s="1" customFormat="1">
      <c r="A85"/>
      <c r="B85" s="6" t="s">
        <v>129</v>
      </c>
      <c r="C85" s="5">
        <f>'CV Rotina &lt;2A - procedência'!K85</f>
        <v>0.97828680505845855</v>
      </c>
      <c r="D85" s="5">
        <f>'CV Rotina &lt;2A - procedência'!AC85</f>
        <v>0.92722500596516344</v>
      </c>
      <c r="E85" s="5">
        <f>'CV Rotina &lt;2A - procedência'!M85</f>
        <v>0.88809353376282507</v>
      </c>
      <c r="F85" s="5">
        <f>'CV Rotina &lt;2A - procedência'!O85</f>
        <v>0.88379861608208066</v>
      </c>
      <c r="G85" s="5">
        <f>'CV Rotina &lt;2A - procedência'!Q85</f>
        <v>0.8241469816272966</v>
      </c>
      <c r="H85" s="5">
        <f>'CV Rotina &lt;2A - procedência'!Y85</f>
        <v>0.96253877356239559</v>
      </c>
      <c r="I85" s="5">
        <f>'CV Rotina &lt;2A - procedência'!S85</f>
        <v>0.88880935337628253</v>
      </c>
      <c r="J85" s="5">
        <f>'CV Rotina &lt;2A - procedência'!U85</f>
        <v>0.74827010260081128</v>
      </c>
      <c r="K85" s="5">
        <f>'CV Rotina &lt;2A - procedência'!W85</f>
        <v>0.8577905034597948</v>
      </c>
      <c r="L85" s="5">
        <f>'CV Rotina &lt;2A - procedência'!AA85</f>
        <v>0.86518730613218797</v>
      </c>
      <c r="M85" s="4">
        <f>COUNTIF(C85:D85,"&gt;=0,9")</f>
        <v>2</v>
      </c>
      <c r="N85" s="4">
        <f>COUNTIFS(E85:L85,"&gt;=0,95")</f>
        <v>1</v>
      </c>
      <c r="O85" s="4">
        <f>SUM(M85:N85)</f>
        <v>3</v>
      </c>
      <c r="P85" s="4">
        <f>COUNTIF(E85:H85,"&gt;=0,95")</f>
        <v>1</v>
      </c>
    </row>
    <row r="86" spans="1:16" s="1" customFormat="1">
      <c r="A86"/>
      <c r="B86" s="7" t="s">
        <v>130</v>
      </c>
      <c r="C86" s="8">
        <f>'CV Rotina &lt;2A - procedência'!K86</f>
        <v>0.93061071562382913</v>
      </c>
      <c r="D86" s="8">
        <f>'CV Rotina &lt;2A - procedência'!AC86</f>
        <v>0.90157362307980515</v>
      </c>
      <c r="E86" s="8">
        <f>'CV Rotina &lt;2A - procedência'!M86</f>
        <v>0.84720869239415508</v>
      </c>
      <c r="F86" s="8">
        <f>'CV Rotina &lt;2A - procedência'!O86</f>
        <v>0.83885350318471341</v>
      </c>
      <c r="G86" s="8">
        <f>'CV Rotina &lt;2A - procedência'!Q86</f>
        <v>0.80434619707755717</v>
      </c>
      <c r="H86" s="8">
        <f>'CV Rotina &lt;2A - procedência'!Y86</f>
        <v>0.90048707381041593</v>
      </c>
      <c r="I86" s="8">
        <f>'CV Rotina &lt;2A - procedência'!S86</f>
        <v>0.86732858748594976</v>
      </c>
      <c r="J86" s="8">
        <f>'CV Rotina &lt;2A - procedência'!U86</f>
        <v>0.70127388535031843</v>
      </c>
      <c r="K86" s="8">
        <f>'CV Rotina &lt;2A - procedência'!W86</f>
        <v>0.80539527913076059</v>
      </c>
      <c r="L86" s="8">
        <f>'CV Rotina &lt;2A - procedência'!AA86</f>
        <v>0.80633195953540648</v>
      </c>
      <c r="M86" s="4">
        <f>COUNTIF(C86:D86,"&gt;=0,9")</f>
        <v>2</v>
      </c>
      <c r="N86" s="4">
        <f>COUNTIFS(E86:L86,"&gt;=0,95")</f>
        <v>0</v>
      </c>
      <c r="O86" s="4">
        <f>SUM(M86:N86)</f>
        <v>2</v>
      </c>
      <c r="P86" s="4">
        <f>COUNTIF(E86:H86,"&gt;=0,95")</f>
        <v>0</v>
      </c>
    </row>
    <row r="89" spans="1:16">
      <c r="A89" s="9" t="s">
        <v>208</v>
      </c>
      <c r="B89" s="10"/>
    </row>
    <row r="90" spans="1:16">
      <c r="A90" s="9" t="s">
        <v>209</v>
      </c>
      <c r="B90" s="10"/>
    </row>
    <row r="91" spans="1:16">
      <c r="A91" s="11" t="s">
        <v>210</v>
      </c>
    </row>
    <row r="92" spans="1:16">
      <c r="A92" t="s">
        <v>211</v>
      </c>
    </row>
    <row r="93" spans="1:16">
      <c r="A93" t="s">
        <v>212</v>
      </c>
    </row>
    <row r="94" spans="1:16" ht="17.25">
      <c r="A94" s="12" t="s">
        <v>213</v>
      </c>
    </row>
    <row r="95" spans="1:16">
      <c r="A95" t="s">
        <v>214</v>
      </c>
    </row>
    <row r="96" spans="1:16">
      <c r="A96" t="s">
        <v>215</v>
      </c>
    </row>
  </sheetData>
  <customSheetViews>
    <customSheetView guid="{9EFA0E2E-4423-4194-BE85-A51AF61C76D7}" state="hidden" topLeftCell="A70">
      <selection activeCell="M100" sqref="M100"/>
      <pageMargins left="0" right="0" top="0" bottom="0" header="0" footer="0"/>
      <pageSetup paperSize="9" orientation="portrait"/>
    </customSheetView>
    <customSheetView guid="{1A030D3C-92EE-4DAF-ABAC-228947DF045D}" state="hidden">
      <selection activeCell="C3" sqref="C3"/>
      <pageMargins left="0" right="0" top="0" bottom="0" header="0" footer="0"/>
      <pageSetup paperSize="9" orientation="portrait"/>
    </customSheetView>
    <customSheetView guid="{3750D93B-2A32-4040-BAE5-F8408ECDBB1D}" state="hidden">
      <selection activeCell="C3" sqref="C3"/>
      <pageMargins left="0" right="0" top="0" bottom="0" header="0" footer="0"/>
      <pageSetup paperSize="9" orientation="portrait"/>
    </customSheetView>
  </customSheetViews>
  <mergeCells count="2">
    <mergeCell ref="C1:D1"/>
    <mergeCell ref="E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7"/>
  <sheetViews>
    <sheetView topLeftCell="A76" workbookViewId="0">
      <selection activeCell="A100" sqref="A100:XFD107"/>
    </sheetView>
  </sheetViews>
  <sheetFormatPr defaultColWidth="9.140625" defaultRowHeight="15"/>
  <cols>
    <col min="1" max="1" width="13.85546875" style="15" customWidth="1"/>
    <col min="2" max="2" width="23.85546875" style="15" customWidth="1"/>
    <col min="3" max="5" width="14.7109375" style="15" customWidth="1"/>
    <col min="6" max="11" width="9.140625" style="15"/>
    <col min="12" max="12" width="10.5703125" style="15" customWidth="1"/>
    <col min="13" max="16384" width="9.140625" style="15"/>
  </cols>
  <sheetData>
    <row r="1" spans="1:5" ht="36" customHeight="1">
      <c r="A1" s="151" t="s">
        <v>175</v>
      </c>
      <c r="B1" s="151" t="s">
        <v>6</v>
      </c>
      <c r="C1" s="151" t="s">
        <v>176</v>
      </c>
      <c r="D1" s="152" t="s">
        <v>177</v>
      </c>
      <c r="E1" s="152" t="s">
        <v>178</v>
      </c>
    </row>
    <row r="2" spans="1:5">
      <c r="A2" s="153" t="s">
        <v>40</v>
      </c>
      <c r="B2" s="80" t="s">
        <v>41</v>
      </c>
      <c r="C2" s="154">
        <v>169</v>
      </c>
      <c r="D2" s="31">
        <v>172</v>
      </c>
      <c r="E2" s="155">
        <f>D2/C2</f>
        <v>1.0177514792899409</v>
      </c>
    </row>
    <row r="3" spans="1:5">
      <c r="A3" s="153" t="s">
        <v>43</v>
      </c>
      <c r="B3" s="80" t="s">
        <v>44</v>
      </c>
      <c r="C3" s="154">
        <v>64</v>
      </c>
      <c r="D3" s="31">
        <v>78</v>
      </c>
      <c r="E3" s="155">
        <f t="shared" ref="E3:E66" si="0">D3/C3</f>
        <v>1.21875</v>
      </c>
    </row>
    <row r="4" spans="1:5">
      <c r="A4" s="153" t="s">
        <v>47</v>
      </c>
      <c r="B4" s="80" t="s">
        <v>48</v>
      </c>
      <c r="C4" s="154">
        <v>88</v>
      </c>
      <c r="D4" s="31">
        <v>79</v>
      </c>
      <c r="E4" s="155">
        <f t="shared" si="0"/>
        <v>0.89772727272727271</v>
      </c>
    </row>
    <row r="5" spans="1:5">
      <c r="A5" s="153" t="s">
        <v>49</v>
      </c>
      <c r="B5" s="80" t="s">
        <v>50</v>
      </c>
      <c r="C5" s="154">
        <v>173</v>
      </c>
      <c r="D5" s="31">
        <v>174</v>
      </c>
      <c r="E5" s="155">
        <f t="shared" si="0"/>
        <v>1.0057803468208093</v>
      </c>
    </row>
    <row r="6" spans="1:5">
      <c r="A6" s="153" t="s">
        <v>49</v>
      </c>
      <c r="B6" s="80" t="s">
        <v>51</v>
      </c>
      <c r="C6" s="154">
        <v>69</v>
      </c>
      <c r="D6" s="31">
        <v>67</v>
      </c>
      <c r="E6" s="155">
        <f t="shared" si="0"/>
        <v>0.97101449275362317</v>
      </c>
    </row>
    <row r="7" spans="1:5">
      <c r="A7" s="153" t="s">
        <v>47</v>
      </c>
      <c r="B7" s="80" t="s">
        <v>52</v>
      </c>
      <c r="C7" s="154">
        <v>62</v>
      </c>
      <c r="D7" s="31">
        <v>46</v>
      </c>
      <c r="E7" s="155">
        <f t="shared" si="0"/>
        <v>0.74193548387096775</v>
      </c>
    </row>
    <row r="8" spans="1:5">
      <c r="A8" s="153" t="s">
        <v>49</v>
      </c>
      <c r="B8" s="80" t="s">
        <v>53</v>
      </c>
      <c r="C8" s="154">
        <v>174</v>
      </c>
      <c r="D8" s="31">
        <v>202</v>
      </c>
      <c r="E8" s="155">
        <f t="shared" si="0"/>
        <v>1.1609195402298851</v>
      </c>
    </row>
    <row r="9" spans="1:5">
      <c r="A9" s="153" t="s">
        <v>49</v>
      </c>
      <c r="B9" s="80" t="s">
        <v>54</v>
      </c>
      <c r="C9" s="154">
        <v>38</v>
      </c>
      <c r="D9" s="31">
        <v>29</v>
      </c>
      <c r="E9" s="155">
        <f t="shared" si="0"/>
        <v>0.76315789473684215</v>
      </c>
    </row>
    <row r="10" spans="1:5">
      <c r="A10" s="153" t="s">
        <v>40</v>
      </c>
      <c r="B10" s="80" t="s">
        <v>55</v>
      </c>
      <c r="C10" s="154">
        <v>795</v>
      </c>
      <c r="D10" s="31">
        <v>737</v>
      </c>
      <c r="E10" s="155">
        <f t="shared" si="0"/>
        <v>0.92704402515723272</v>
      </c>
    </row>
    <row r="11" spans="1:5">
      <c r="A11" s="153" t="s">
        <v>49</v>
      </c>
      <c r="B11" s="80" t="s">
        <v>56</v>
      </c>
      <c r="C11" s="154">
        <v>71</v>
      </c>
      <c r="D11" s="31">
        <v>72</v>
      </c>
      <c r="E11" s="155">
        <f t="shared" si="0"/>
        <v>1.0140845070422535</v>
      </c>
    </row>
    <row r="12" spans="1:5">
      <c r="A12" s="153" t="s">
        <v>47</v>
      </c>
      <c r="B12" s="80" t="s">
        <v>58</v>
      </c>
      <c r="C12" s="154">
        <v>187</v>
      </c>
      <c r="D12" s="31">
        <v>143</v>
      </c>
      <c r="E12" s="155">
        <f t="shared" si="0"/>
        <v>0.76470588235294112</v>
      </c>
    </row>
    <row r="13" spans="1:5">
      <c r="A13" s="153" t="s">
        <v>43</v>
      </c>
      <c r="B13" s="80" t="s">
        <v>59</v>
      </c>
      <c r="C13" s="154">
        <v>329</v>
      </c>
      <c r="D13" s="31">
        <v>245</v>
      </c>
      <c r="E13" s="155">
        <f t="shared" si="0"/>
        <v>0.74468085106382975</v>
      </c>
    </row>
    <row r="14" spans="1:5">
      <c r="A14" s="153" t="s">
        <v>43</v>
      </c>
      <c r="B14" s="80" t="s">
        <v>60</v>
      </c>
      <c r="C14" s="154">
        <v>98</v>
      </c>
      <c r="D14" s="31">
        <v>96</v>
      </c>
      <c r="E14" s="155">
        <f t="shared" si="0"/>
        <v>0.97959183673469385</v>
      </c>
    </row>
    <row r="15" spans="1:5">
      <c r="A15" s="153" t="s">
        <v>49</v>
      </c>
      <c r="B15" s="80" t="s">
        <v>61</v>
      </c>
      <c r="C15" s="154">
        <v>44</v>
      </c>
      <c r="D15" s="31">
        <v>34</v>
      </c>
      <c r="E15" s="155">
        <f t="shared" si="0"/>
        <v>0.77272727272727271</v>
      </c>
    </row>
    <row r="16" spans="1:5">
      <c r="A16" s="153" t="s">
        <v>40</v>
      </c>
      <c r="B16" s="80" t="s">
        <v>62</v>
      </c>
      <c r="C16" s="154">
        <v>131</v>
      </c>
      <c r="D16" s="31">
        <v>108</v>
      </c>
      <c r="E16" s="155">
        <f t="shared" si="0"/>
        <v>0.82442748091603058</v>
      </c>
    </row>
    <row r="17" spans="1:5">
      <c r="A17" s="153" t="s">
        <v>49</v>
      </c>
      <c r="B17" s="80" t="s">
        <v>63</v>
      </c>
      <c r="C17" s="154">
        <v>1189</v>
      </c>
      <c r="D17" s="31">
        <v>1060</v>
      </c>
      <c r="E17" s="155">
        <f t="shared" si="0"/>
        <v>0.89150546677880571</v>
      </c>
    </row>
    <row r="18" spans="1:5">
      <c r="A18" s="153" t="s">
        <v>40</v>
      </c>
      <c r="B18" s="80" t="s">
        <v>64</v>
      </c>
      <c r="C18" s="154">
        <v>2577</v>
      </c>
      <c r="D18" s="31">
        <v>2140</v>
      </c>
      <c r="E18" s="155">
        <f t="shared" si="0"/>
        <v>0.83042297244858365</v>
      </c>
    </row>
    <row r="19" spans="1:5">
      <c r="A19" s="153" t="s">
        <v>49</v>
      </c>
      <c r="B19" s="80" t="s">
        <v>65</v>
      </c>
      <c r="C19" s="154">
        <v>217</v>
      </c>
      <c r="D19" s="31">
        <v>203</v>
      </c>
      <c r="E19" s="155">
        <f t="shared" si="0"/>
        <v>0.93548387096774188</v>
      </c>
    </row>
    <row r="20" spans="1:5">
      <c r="A20" s="153" t="s">
        <v>47</v>
      </c>
      <c r="B20" s="80" t="s">
        <v>66</v>
      </c>
      <c r="C20" s="154">
        <v>788</v>
      </c>
      <c r="D20" s="31">
        <v>670</v>
      </c>
      <c r="E20" s="155">
        <f t="shared" si="0"/>
        <v>0.85025380710659904</v>
      </c>
    </row>
    <row r="21" spans="1:5">
      <c r="A21" s="153" t="s">
        <v>43</v>
      </c>
      <c r="B21" s="80" t="s">
        <v>67</v>
      </c>
      <c r="C21" s="154">
        <v>230</v>
      </c>
      <c r="D21" s="31">
        <v>226</v>
      </c>
      <c r="E21" s="155">
        <f t="shared" si="0"/>
        <v>0.9826086956521739</v>
      </c>
    </row>
    <row r="22" spans="1:5">
      <c r="A22" s="153" t="s">
        <v>40</v>
      </c>
      <c r="B22" s="80" t="s">
        <v>68</v>
      </c>
      <c r="C22" s="154">
        <v>79</v>
      </c>
      <c r="D22" s="31">
        <v>69</v>
      </c>
      <c r="E22" s="155">
        <f t="shared" si="0"/>
        <v>0.87341772151898733</v>
      </c>
    </row>
    <row r="23" spans="1:5">
      <c r="A23" s="153" t="s">
        <v>49</v>
      </c>
      <c r="B23" s="80" t="s">
        <v>69</v>
      </c>
      <c r="C23" s="154">
        <v>25</v>
      </c>
      <c r="D23" s="31">
        <v>26</v>
      </c>
      <c r="E23" s="155">
        <f t="shared" si="0"/>
        <v>1.04</v>
      </c>
    </row>
    <row r="24" spans="1:5">
      <c r="A24" s="153" t="s">
        <v>40</v>
      </c>
      <c r="B24" s="80" t="s">
        <v>70</v>
      </c>
      <c r="C24" s="154">
        <v>223</v>
      </c>
      <c r="D24" s="31">
        <v>203</v>
      </c>
      <c r="E24" s="155">
        <f t="shared" si="0"/>
        <v>0.91031390134529144</v>
      </c>
    </row>
    <row r="25" spans="1:5">
      <c r="A25" s="153" t="s">
        <v>49</v>
      </c>
      <c r="B25" s="80" t="s">
        <v>71</v>
      </c>
      <c r="C25" s="154">
        <v>46</v>
      </c>
      <c r="D25" s="31">
        <v>56</v>
      </c>
      <c r="E25" s="155">
        <f t="shared" si="0"/>
        <v>1.2173913043478262</v>
      </c>
    </row>
    <row r="26" spans="1:5">
      <c r="A26" s="153" t="s">
        <v>43</v>
      </c>
      <c r="B26" s="80" t="s">
        <v>72</v>
      </c>
      <c r="C26" s="154">
        <v>123</v>
      </c>
      <c r="D26" s="31">
        <v>132</v>
      </c>
      <c r="E26" s="155">
        <f t="shared" si="0"/>
        <v>1.0731707317073171</v>
      </c>
    </row>
    <row r="27" spans="1:5">
      <c r="A27" s="153" t="s">
        <v>40</v>
      </c>
      <c r="B27" s="80" t="s">
        <v>73</v>
      </c>
      <c r="C27" s="154">
        <v>120</v>
      </c>
      <c r="D27" s="31">
        <v>114</v>
      </c>
      <c r="E27" s="155">
        <f t="shared" si="0"/>
        <v>0.95</v>
      </c>
    </row>
    <row r="28" spans="1:5">
      <c r="A28" s="153" t="s">
        <v>47</v>
      </c>
      <c r="B28" s="80" t="s">
        <v>74</v>
      </c>
      <c r="C28" s="154">
        <v>75</v>
      </c>
      <c r="D28" s="31">
        <v>74</v>
      </c>
      <c r="E28" s="155">
        <f t="shared" si="0"/>
        <v>0.98666666666666669</v>
      </c>
    </row>
    <row r="29" spans="1:5">
      <c r="A29" s="153" t="s">
        <v>49</v>
      </c>
      <c r="B29" s="80" t="s">
        <v>75</v>
      </c>
      <c r="C29" s="154">
        <v>190</v>
      </c>
      <c r="D29" s="31">
        <v>169</v>
      </c>
      <c r="E29" s="155">
        <f t="shared" si="0"/>
        <v>0.88947368421052631</v>
      </c>
    </row>
    <row r="30" spans="1:5">
      <c r="A30" s="153" t="s">
        <v>40</v>
      </c>
      <c r="B30" s="80" t="s">
        <v>76</v>
      </c>
      <c r="C30" s="154">
        <v>774</v>
      </c>
      <c r="D30" s="31">
        <v>786</v>
      </c>
      <c r="E30" s="155">
        <f t="shared" si="0"/>
        <v>1.0155038759689923</v>
      </c>
    </row>
    <row r="31" spans="1:5">
      <c r="A31" s="153" t="s">
        <v>40</v>
      </c>
      <c r="B31" s="80" t="s">
        <v>77</v>
      </c>
      <c r="C31" s="154">
        <v>215</v>
      </c>
      <c r="D31" s="31">
        <v>212</v>
      </c>
      <c r="E31" s="155">
        <f t="shared" si="0"/>
        <v>0.98604651162790702</v>
      </c>
    </row>
    <row r="32" spans="1:5">
      <c r="A32" s="153" t="s">
        <v>40</v>
      </c>
      <c r="B32" s="80" t="s">
        <v>78</v>
      </c>
      <c r="C32" s="154">
        <v>52</v>
      </c>
      <c r="D32" s="31">
        <v>50</v>
      </c>
      <c r="E32" s="155">
        <f t="shared" si="0"/>
        <v>0.96153846153846156</v>
      </c>
    </row>
    <row r="33" spans="1:5">
      <c r="A33" s="153" t="s">
        <v>49</v>
      </c>
      <c r="B33" s="80" t="s">
        <v>79</v>
      </c>
      <c r="C33" s="154">
        <v>80</v>
      </c>
      <c r="D33" s="31">
        <v>70</v>
      </c>
      <c r="E33" s="155">
        <f t="shared" si="0"/>
        <v>0.875</v>
      </c>
    </row>
    <row r="34" spans="1:5">
      <c r="A34" s="153" t="s">
        <v>49</v>
      </c>
      <c r="B34" s="80" t="s">
        <v>80</v>
      </c>
      <c r="C34" s="154">
        <v>51</v>
      </c>
      <c r="D34" s="31">
        <v>61</v>
      </c>
      <c r="E34" s="155">
        <f t="shared" si="0"/>
        <v>1.196078431372549</v>
      </c>
    </row>
    <row r="35" spans="1:5">
      <c r="A35" s="153" t="s">
        <v>49</v>
      </c>
      <c r="B35" s="80" t="s">
        <v>81</v>
      </c>
      <c r="C35" s="154">
        <v>103</v>
      </c>
      <c r="D35" s="31">
        <v>89</v>
      </c>
      <c r="E35" s="155">
        <f t="shared" si="0"/>
        <v>0.86407766990291257</v>
      </c>
    </row>
    <row r="36" spans="1:5">
      <c r="A36" s="153" t="s">
        <v>40</v>
      </c>
      <c r="B36" s="80" t="s">
        <v>82</v>
      </c>
      <c r="C36" s="154">
        <v>74</v>
      </c>
      <c r="D36" s="31">
        <v>62</v>
      </c>
      <c r="E36" s="155">
        <f t="shared" si="0"/>
        <v>0.83783783783783783</v>
      </c>
    </row>
    <row r="37" spans="1:5">
      <c r="A37" s="153" t="s">
        <v>49</v>
      </c>
      <c r="B37" s="80" t="s">
        <v>83</v>
      </c>
      <c r="C37" s="154">
        <v>280</v>
      </c>
      <c r="D37" s="31">
        <v>237</v>
      </c>
      <c r="E37" s="155">
        <f t="shared" si="0"/>
        <v>0.84642857142857142</v>
      </c>
    </row>
    <row r="38" spans="1:5">
      <c r="A38" s="153" t="s">
        <v>40</v>
      </c>
      <c r="B38" s="80" t="s">
        <v>84</v>
      </c>
      <c r="C38" s="154">
        <v>76</v>
      </c>
      <c r="D38" s="31">
        <v>66</v>
      </c>
      <c r="E38" s="155">
        <f t="shared" si="0"/>
        <v>0.86842105263157898</v>
      </c>
    </row>
    <row r="39" spans="1:5">
      <c r="A39" s="153" t="s">
        <v>49</v>
      </c>
      <c r="B39" s="80" t="s">
        <v>85</v>
      </c>
      <c r="C39" s="154">
        <v>189</v>
      </c>
      <c r="D39" s="31">
        <v>196</v>
      </c>
      <c r="E39" s="155">
        <f t="shared" si="0"/>
        <v>1.037037037037037</v>
      </c>
    </row>
    <row r="40" spans="1:5">
      <c r="A40" s="153" t="s">
        <v>43</v>
      </c>
      <c r="B40" s="80" t="s">
        <v>86</v>
      </c>
      <c r="C40" s="154">
        <v>267</v>
      </c>
      <c r="D40" s="31">
        <v>244</v>
      </c>
      <c r="E40" s="155">
        <f t="shared" si="0"/>
        <v>0.91385767790262173</v>
      </c>
    </row>
    <row r="41" spans="1:5">
      <c r="A41" s="153" t="s">
        <v>49</v>
      </c>
      <c r="B41" s="80" t="s">
        <v>87</v>
      </c>
      <c r="C41" s="154">
        <v>76</v>
      </c>
      <c r="D41" s="31">
        <v>80</v>
      </c>
      <c r="E41" s="155">
        <f t="shared" si="0"/>
        <v>1.0526315789473684</v>
      </c>
    </row>
    <row r="42" spans="1:5">
      <c r="A42" s="153" t="s">
        <v>40</v>
      </c>
      <c r="B42" s="80" t="s">
        <v>88</v>
      </c>
      <c r="C42" s="154">
        <v>87</v>
      </c>
      <c r="D42" s="31">
        <v>77</v>
      </c>
      <c r="E42" s="155">
        <f t="shared" si="0"/>
        <v>0.88505747126436785</v>
      </c>
    </row>
    <row r="43" spans="1:5">
      <c r="A43" s="153" t="s">
        <v>40</v>
      </c>
      <c r="B43" s="80" t="s">
        <v>89</v>
      </c>
      <c r="C43" s="154">
        <v>71</v>
      </c>
      <c r="D43" s="31">
        <v>50</v>
      </c>
      <c r="E43" s="155">
        <f t="shared" si="0"/>
        <v>0.70422535211267601</v>
      </c>
    </row>
    <row r="44" spans="1:5">
      <c r="A44" s="153" t="s">
        <v>47</v>
      </c>
      <c r="B44" s="80" t="s">
        <v>90</v>
      </c>
      <c r="C44" s="154">
        <v>1452</v>
      </c>
      <c r="D44" s="31">
        <v>1197</v>
      </c>
      <c r="E44" s="155">
        <f t="shared" si="0"/>
        <v>0.82438016528925617</v>
      </c>
    </row>
    <row r="45" spans="1:5">
      <c r="A45" s="153" t="s">
        <v>47</v>
      </c>
      <c r="B45" s="80" t="s">
        <v>91</v>
      </c>
      <c r="C45" s="154">
        <v>84</v>
      </c>
      <c r="D45" s="31">
        <v>88</v>
      </c>
      <c r="E45" s="155">
        <f t="shared" si="0"/>
        <v>1.0476190476190477</v>
      </c>
    </row>
    <row r="46" spans="1:5">
      <c r="A46" s="153" t="s">
        <v>49</v>
      </c>
      <c r="B46" s="80" t="s">
        <v>92</v>
      </c>
      <c r="C46" s="154">
        <v>285</v>
      </c>
      <c r="D46" s="31">
        <v>250</v>
      </c>
      <c r="E46" s="155">
        <f t="shared" si="0"/>
        <v>0.8771929824561403</v>
      </c>
    </row>
    <row r="47" spans="1:5">
      <c r="A47" s="153" t="s">
        <v>40</v>
      </c>
      <c r="B47" s="80" t="s">
        <v>93</v>
      </c>
      <c r="C47" s="154">
        <v>91</v>
      </c>
      <c r="D47" s="31">
        <v>102</v>
      </c>
      <c r="E47" s="155">
        <f t="shared" si="0"/>
        <v>1.1208791208791209</v>
      </c>
    </row>
    <row r="48" spans="1:5">
      <c r="A48" s="153" t="s">
        <v>47</v>
      </c>
      <c r="B48" s="80" t="s">
        <v>94</v>
      </c>
      <c r="C48" s="154">
        <v>84</v>
      </c>
      <c r="D48" s="31">
        <v>81</v>
      </c>
      <c r="E48" s="155">
        <f t="shared" si="0"/>
        <v>0.9642857142857143</v>
      </c>
    </row>
    <row r="49" spans="1:5">
      <c r="A49" s="153" t="s">
        <v>49</v>
      </c>
      <c r="B49" s="80" t="s">
        <v>95</v>
      </c>
      <c r="C49" s="154">
        <v>163</v>
      </c>
      <c r="D49" s="31">
        <v>116</v>
      </c>
      <c r="E49" s="155">
        <f t="shared" si="0"/>
        <v>0.71165644171779141</v>
      </c>
    </row>
    <row r="50" spans="1:5">
      <c r="A50" s="153" t="s">
        <v>43</v>
      </c>
      <c r="B50" s="80" t="s">
        <v>96</v>
      </c>
      <c r="C50" s="154">
        <v>121</v>
      </c>
      <c r="D50" s="31">
        <v>133</v>
      </c>
      <c r="E50" s="155">
        <f t="shared" si="0"/>
        <v>1.0991735537190082</v>
      </c>
    </row>
    <row r="51" spans="1:5">
      <c r="A51" s="153" t="s">
        <v>43</v>
      </c>
      <c r="B51" s="80" t="s">
        <v>97</v>
      </c>
      <c r="C51" s="154">
        <v>48</v>
      </c>
      <c r="D51" s="31">
        <v>34</v>
      </c>
      <c r="E51" s="155">
        <f t="shared" si="0"/>
        <v>0.70833333333333337</v>
      </c>
    </row>
    <row r="52" spans="1:5">
      <c r="A52" s="153" t="s">
        <v>49</v>
      </c>
      <c r="B52" s="80" t="s">
        <v>98</v>
      </c>
      <c r="C52" s="154">
        <v>129</v>
      </c>
      <c r="D52" s="31">
        <v>105</v>
      </c>
      <c r="E52" s="155">
        <f t="shared" si="0"/>
        <v>0.81395348837209303</v>
      </c>
    </row>
    <row r="53" spans="1:5">
      <c r="A53" s="153" t="s">
        <v>49</v>
      </c>
      <c r="B53" s="80" t="s">
        <v>99</v>
      </c>
      <c r="C53" s="154">
        <v>86</v>
      </c>
      <c r="D53" s="31">
        <v>68</v>
      </c>
      <c r="E53" s="155">
        <f t="shared" si="0"/>
        <v>0.79069767441860461</v>
      </c>
    </row>
    <row r="54" spans="1:5">
      <c r="A54" s="153" t="s">
        <v>43</v>
      </c>
      <c r="B54" s="80" t="s">
        <v>100</v>
      </c>
      <c r="C54" s="154">
        <v>385</v>
      </c>
      <c r="D54" s="31">
        <v>346</v>
      </c>
      <c r="E54" s="155">
        <f t="shared" si="0"/>
        <v>0.89870129870129867</v>
      </c>
    </row>
    <row r="55" spans="1:5">
      <c r="A55" s="153" t="s">
        <v>47</v>
      </c>
      <c r="B55" s="80" t="s">
        <v>101</v>
      </c>
      <c r="C55" s="154">
        <v>96</v>
      </c>
      <c r="D55" s="31">
        <v>108</v>
      </c>
      <c r="E55" s="155">
        <f t="shared" si="0"/>
        <v>1.125</v>
      </c>
    </row>
    <row r="56" spans="1:5">
      <c r="A56" s="153" t="s">
        <v>43</v>
      </c>
      <c r="B56" s="80" t="s">
        <v>102</v>
      </c>
      <c r="C56" s="154">
        <v>173</v>
      </c>
      <c r="D56" s="31">
        <v>175</v>
      </c>
      <c r="E56" s="155">
        <f t="shared" si="0"/>
        <v>1.0115606936416186</v>
      </c>
    </row>
    <row r="57" spans="1:5">
      <c r="A57" s="153" t="s">
        <v>43</v>
      </c>
      <c r="B57" s="80" t="s">
        <v>103</v>
      </c>
      <c r="C57" s="154">
        <v>167</v>
      </c>
      <c r="D57" s="31">
        <v>180</v>
      </c>
      <c r="E57" s="155">
        <f t="shared" si="0"/>
        <v>1.0778443113772456</v>
      </c>
    </row>
    <row r="58" spans="1:5">
      <c r="A58" s="153" t="s">
        <v>49</v>
      </c>
      <c r="B58" s="80" t="s">
        <v>104</v>
      </c>
      <c r="C58" s="154">
        <v>146</v>
      </c>
      <c r="D58" s="31">
        <v>143</v>
      </c>
      <c r="E58" s="155">
        <f t="shared" si="0"/>
        <v>0.97945205479452058</v>
      </c>
    </row>
    <row r="59" spans="1:5">
      <c r="A59" s="153" t="s">
        <v>43</v>
      </c>
      <c r="B59" s="80" t="s">
        <v>105</v>
      </c>
      <c r="C59" s="154">
        <v>46</v>
      </c>
      <c r="D59" s="31">
        <v>49</v>
      </c>
      <c r="E59" s="155">
        <f t="shared" si="0"/>
        <v>1.0652173913043479</v>
      </c>
    </row>
    <row r="60" spans="1:5">
      <c r="A60" s="153" t="s">
        <v>49</v>
      </c>
      <c r="B60" s="80" t="s">
        <v>106</v>
      </c>
      <c r="C60" s="154">
        <v>113</v>
      </c>
      <c r="D60" s="31">
        <v>98</v>
      </c>
      <c r="E60" s="155">
        <f t="shared" si="0"/>
        <v>0.86725663716814161</v>
      </c>
    </row>
    <row r="61" spans="1:5">
      <c r="A61" s="153" t="s">
        <v>47</v>
      </c>
      <c r="B61" s="80" t="s">
        <v>107</v>
      </c>
      <c r="C61" s="154">
        <v>147</v>
      </c>
      <c r="D61" s="31">
        <v>157</v>
      </c>
      <c r="E61" s="155">
        <f t="shared" si="0"/>
        <v>1.0680272108843538</v>
      </c>
    </row>
    <row r="62" spans="1:5">
      <c r="A62" s="153" t="s">
        <v>49</v>
      </c>
      <c r="B62" s="80" t="s">
        <v>108</v>
      </c>
      <c r="C62" s="154">
        <v>61</v>
      </c>
      <c r="D62" s="31">
        <v>70</v>
      </c>
      <c r="E62" s="155">
        <f t="shared" si="0"/>
        <v>1.1475409836065573</v>
      </c>
    </row>
    <row r="63" spans="1:5">
      <c r="A63" s="153" t="s">
        <v>40</v>
      </c>
      <c r="B63" s="80" t="s">
        <v>109</v>
      </c>
      <c r="C63" s="154">
        <v>45</v>
      </c>
      <c r="D63" s="31">
        <v>69</v>
      </c>
      <c r="E63" s="155">
        <f t="shared" si="0"/>
        <v>1.5333333333333334</v>
      </c>
    </row>
    <row r="64" spans="1:5">
      <c r="A64" s="153" t="s">
        <v>40</v>
      </c>
      <c r="B64" s="80" t="s">
        <v>110</v>
      </c>
      <c r="C64" s="154">
        <v>374</v>
      </c>
      <c r="D64" s="31">
        <v>316</v>
      </c>
      <c r="E64" s="155">
        <f t="shared" si="0"/>
        <v>0.84491978609625673</v>
      </c>
    </row>
    <row r="65" spans="1:14">
      <c r="A65" s="153" t="s">
        <v>40</v>
      </c>
      <c r="B65" s="80" t="s">
        <v>111</v>
      </c>
      <c r="C65" s="154">
        <v>152</v>
      </c>
      <c r="D65" s="31">
        <v>142</v>
      </c>
      <c r="E65" s="155">
        <f t="shared" si="0"/>
        <v>0.93421052631578949</v>
      </c>
    </row>
    <row r="66" spans="1:14">
      <c r="A66" s="153" t="s">
        <v>47</v>
      </c>
      <c r="B66" s="80" t="s">
        <v>112</v>
      </c>
      <c r="C66" s="154">
        <v>60</v>
      </c>
      <c r="D66" s="31">
        <v>62</v>
      </c>
      <c r="E66" s="155">
        <f t="shared" si="0"/>
        <v>1.0333333333333334</v>
      </c>
    </row>
    <row r="67" spans="1:14">
      <c r="A67" s="153" t="s">
        <v>47</v>
      </c>
      <c r="B67" s="80" t="s">
        <v>113</v>
      </c>
      <c r="C67" s="154">
        <v>260</v>
      </c>
      <c r="D67" s="31">
        <v>223</v>
      </c>
      <c r="E67" s="155">
        <f t="shared" ref="E67:E79" si="1">D67/C67</f>
        <v>0.85769230769230764</v>
      </c>
    </row>
    <row r="68" spans="1:14">
      <c r="A68" s="153" t="s">
        <v>49</v>
      </c>
      <c r="B68" s="80" t="s">
        <v>114</v>
      </c>
      <c r="C68" s="154">
        <v>53</v>
      </c>
      <c r="D68" s="31">
        <v>55</v>
      </c>
      <c r="E68" s="155">
        <f t="shared" si="1"/>
        <v>1.0377358490566038</v>
      </c>
    </row>
    <row r="69" spans="1:14">
      <c r="A69" s="153" t="s">
        <v>43</v>
      </c>
      <c r="B69" s="80" t="s">
        <v>115</v>
      </c>
      <c r="C69" s="154">
        <v>1045</v>
      </c>
      <c r="D69" s="31">
        <v>800</v>
      </c>
      <c r="E69" s="155">
        <f t="shared" si="1"/>
        <v>0.76555023923444976</v>
      </c>
    </row>
    <row r="70" spans="1:14">
      <c r="A70" s="153" t="s">
        <v>47</v>
      </c>
      <c r="B70" s="80" t="s">
        <v>116</v>
      </c>
      <c r="C70" s="154">
        <v>55</v>
      </c>
      <c r="D70" s="31">
        <v>66</v>
      </c>
      <c r="E70" s="155">
        <f t="shared" si="1"/>
        <v>1.2</v>
      </c>
    </row>
    <row r="71" spans="1:14">
      <c r="A71" s="153" t="s">
        <v>40</v>
      </c>
      <c r="B71" s="80" t="s">
        <v>117</v>
      </c>
      <c r="C71" s="154">
        <v>3952</v>
      </c>
      <c r="D71" s="31">
        <v>3257</v>
      </c>
      <c r="E71" s="155">
        <f t="shared" si="1"/>
        <v>0.82413967611336036</v>
      </c>
    </row>
    <row r="72" spans="1:14">
      <c r="A72" s="153" t="s">
        <v>47</v>
      </c>
      <c r="B72" s="80" t="s">
        <v>118</v>
      </c>
      <c r="C72" s="154">
        <v>244</v>
      </c>
      <c r="D72" s="31">
        <v>235</v>
      </c>
      <c r="E72" s="155">
        <f t="shared" si="1"/>
        <v>0.96311475409836067</v>
      </c>
    </row>
    <row r="73" spans="1:14">
      <c r="A73" s="153" t="s">
        <v>49</v>
      </c>
      <c r="B73" s="80" t="s">
        <v>119</v>
      </c>
      <c r="C73" s="154">
        <v>140</v>
      </c>
      <c r="D73" s="31">
        <v>136</v>
      </c>
      <c r="E73" s="155">
        <f t="shared" si="1"/>
        <v>0.97142857142857142</v>
      </c>
    </row>
    <row r="74" spans="1:14">
      <c r="A74" s="153" t="s">
        <v>40</v>
      </c>
      <c r="B74" s="80" t="s">
        <v>120</v>
      </c>
      <c r="C74" s="154">
        <v>168</v>
      </c>
      <c r="D74" s="31">
        <v>172</v>
      </c>
      <c r="E74" s="155">
        <f t="shared" si="1"/>
        <v>1.0238095238095237</v>
      </c>
    </row>
    <row r="75" spans="1:14">
      <c r="A75" s="153" t="s">
        <v>40</v>
      </c>
      <c r="B75" s="80" t="s">
        <v>121</v>
      </c>
      <c r="C75" s="154">
        <v>469</v>
      </c>
      <c r="D75" s="31">
        <v>484</v>
      </c>
      <c r="E75" s="155">
        <f t="shared" si="1"/>
        <v>1.0319829424307037</v>
      </c>
    </row>
    <row r="76" spans="1:14">
      <c r="A76" s="153" t="s">
        <v>43</v>
      </c>
      <c r="B76" s="80" t="s">
        <v>122</v>
      </c>
      <c r="C76" s="154">
        <v>55</v>
      </c>
      <c r="D76" s="31">
        <v>63</v>
      </c>
      <c r="E76" s="155">
        <f t="shared" si="1"/>
        <v>1.1454545454545455</v>
      </c>
    </row>
    <row r="77" spans="1:14">
      <c r="A77" s="153" t="s">
        <v>47</v>
      </c>
      <c r="B77" s="80" t="s">
        <v>123</v>
      </c>
      <c r="C77" s="154">
        <v>134</v>
      </c>
      <c r="D77" s="31">
        <v>119</v>
      </c>
      <c r="E77" s="155">
        <f t="shared" si="1"/>
        <v>0.88805970149253732</v>
      </c>
    </row>
    <row r="78" spans="1:14">
      <c r="A78" s="153" t="s">
        <v>40</v>
      </c>
      <c r="B78" s="80" t="s">
        <v>124</v>
      </c>
      <c r="C78" s="154">
        <v>2935</v>
      </c>
      <c r="D78" s="31">
        <v>2584</v>
      </c>
      <c r="E78" s="155">
        <f t="shared" si="1"/>
        <v>0.88040885860306639</v>
      </c>
      <c r="N78" s="15" t="s">
        <v>0</v>
      </c>
    </row>
    <row r="79" spans="1:14">
      <c r="A79" s="153" t="s">
        <v>40</v>
      </c>
      <c r="B79" s="80" t="s">
        <v>125</v>
      </c>
      <c r="C79" s="154">
        <v>1903</v>
      </c>
      <c r="D79" s="31">
        <v>1797</v>
      </c>
      <c r="E79" s="155">
        <f t="shared" si="1"/>
        <v>0.94429847609038364</v>
      </c>
    </row>
    <row r="81" spans="1:37" s="14" customFormat="1">
      <c r="B81" s="31" t="s">
        <v>126</v>
      </c>
      <c r="C81" s="156">
        <f>SUMIF($A$2:$A$79,"Norte",C$2:C$79)</f>
        <v>3151</v>
      </c>
      <c r="D81" s="108">
        <f>SUMIF($A$2:$A$79,"Norte",D$2:D$79)</f>
        <v>2801</v>
      </c>
      <c r="E81" s="155">
        <f>D81/C81</f>
        <v>0.88892415106315459</v>
      </c>
      <c r="K81" s="14" t="s">
        <v>0</v>
      </c>
    </row>
    <row r="82" spans="1:37" s="14" customFormat="1">
      <c r="B82" s="31" t="s">
        <v>127</v>
      </c>
      <c r="C82" s="156">
        <f>SUMIF($A$2:$A$79,"CENTRAL",C$2:C$79)</f>
        <v>3816</v>
      </c>
      <c r="D82" s="108">
        <f>SUMIF($A$2:$A$79,"CENTRAL",D$2:D$79)</f>
        <v>3348</v>
      </c>
      <c r="E82" s="155">
        <f t="shared" ref="E82:E85" si="2">D82/C82</f>
        <v>0.87735849056603776</v>
      </c>
    </row>
    <row r="83" spans="1:37" s="14" customFormat="1">
      <c r="B83" s="31" t="s">
        <v>128</v>
      </c>
      <c r="C83" s="156">
        <f>SUMIF($A$2:$A$79,"METROPOLITANA",C$2:C$79)</f>
        <v>15532</v>
      </c>
      <c r="D83" s="108">
        <f>SUMIF($A$2:$A$79,"METROPOLITANA",D$2:D$79)</f>
        <v>13769</v>
      </c>
      <c r="E83" s="155">
        <f t="shared" si="2"/>
        <v>0.88649240278135466</v>
      </c>
      <c r="J83" s="14" t="s">
        <v>0</v>
      </c>
    </row>
    <row r="84" spans="1:37" s="14" customFormat="1">
      <c r="B84" s="31" t="s">
        <v>129</v>
      </c>
      <c r="C84" s="156">
        <f>SUMIF($A$2:$A$79,"SUL",C$2:C$79)</f>
        <v>4191</v>
      </c>
      <c r="D84" s="108">
        <f>SUMIF($A$2:$A$79,"SUL",D$2:D$79)</f>
        <v>3866</v>
      </c>
      <c r="E84" s="155">
        <f t="shared" si="2"/>
        <v>0.92245287520878072</v>
      </c>
    </row>
    <row r="85" spans="1:37" s="14" customFormat="1">
      <c r="B85" s="157" t="s">
        <v>179</v>
      </c>
      <c r="C85" s="158">
        <f>SUM(C2:C79)</f>
        <v>26690</v>
      </c>
      <c r="D85" s="159">
        <f>SUM(D2:D79)</f>
        <v>23784</v>
      </c>
      <c r="E85" s="155">
        <f t="shared" si="2"/>
        <v>0.89112026976395653</v>
      </c>
      <c r="F85" s="277"/>
    </row>
    <row r="86" spans="1:37" s="14" customFormat="1">
      <c r="B86" s="364" t="s">
        <v>131</v>
      </c>
      <c r="C86" s="365"/>
      <c r="D86" s="366"/>
      <c r="E86" s="160">
        <f>COUNTIF(E2:E79,"&gt;=0,95")/78</f>
        <v>0.5</v>
      </c>
    </row>
    <row r="90" spans="1:37" s="150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62"/>
      <c r="R90" s="162"/>
      <c r="S90" s="163"/>
      <c r="T90" s="163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5"/>
      <c r="AF90" s="15"/>
      <c r="AG90" s="15"/>
      <c r="AH90" s="15"/>
    </row>
    <row r="91" spans="1:37" s="132" customFormat="1">
      <c r="A91" s="214" t="s">
        <v>225</v>
      </c>
      <c r="B91" s="215"/>
      <c r="C91" s="215"/>
      <c r="D91" s="215"/>
      <c r="E91" s="215"/>
      <c r="F91" s="215" t="s">
        <v>0</v>
      </c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132" customFormat="1">
      <c r="A92" s="221" t="s">
        <v>226</v>
      </c>
      <c r="B92" s="222"/>
      <c r="C92" s="222"/>
      <c r="D92" s="222"/>
      <c r="E92" s="222" t="s">
        <v>0</v>
      </c>
      <c r="F92" s="222"/>
      <c r="G92" s="222" t="s">
        <v>0</v>
      </c>
      <c r="H92" s="222"/>
      <c r="I92" s="222" t="s">
        <v>0</v>
      </c>
      <c r="J92" s="222"/>
      <c r="K92" s="222"/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132" customFormat="1">
      <c r="A93" s="227" t="s">
        <v>132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132" customFormat="1" ht="17.25" customHeight="1">
      <c r="A94" s="213" t="s">
        <v>232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132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132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132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50" customFormat="1">
      <c r="A98" s="161"/>
      <c r="B98" s="14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4"/>
      <c r="S98" s="14"/>
      <c r="T98" s="14"/>
      <c r="U98" s="14"/>
      <c r="V98" s="14"/>
      <c r="W98" s="14"/>
      <c r="X98" s="14"/>
      <c r="Y98" s="14"/>
      <c r="AB98" s="15"/>
      <c r="AC98" s="14"/>
      <c r="AD98" s="15"/>
      <c r="AE98" s="14"/>
      <c r="AF98" s="14"/>
      <c r="AG98" s="15"/>
    </row>
    <row r="99" spans="1:38" s="150" customFormat="1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5"/>
      <c r="AC99" s="15"/>
      <c r="AD99" s="15"/>
      <c r="AE99" s="14"/>
      <c r="AF99" s="14"/>
      <c r="AG99" s="15"/>
    </row>
    <row r="100" spans="1:38" s="317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317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317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mergeCells count="1">
    <mergeCell ref="B86:D8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7"/>
  <sheetViews>
    <sheetView topLeftCell="A82" workbookViewId="0">
      <selection activeCell="A100" sqref="A100:XFD107"/>
    </sheetView>
  </sheetViews>
  <sheetFormatPr defaultColWidth="9.140625" defaultRowHeight="15"/>
  <cols>
    <col min="1" max="1" width="13.85546875" style="15" customWidth="1"/>
    <col min="2" max="2" width="23.85546875" style="15" customWidth="1"/>
    <col min="3" max="5" width="14.7109375" style="15" customWidth="1"/>
    <col min="6" max="11" width="9.140625" style="15"/>
    <col min="12" max="12" width="10.5703125" style="15" customWidth="1"/>
    <col min="13" max="16384" width="9.140625" style="15"/>
  </cols>
  <sheetData>
    <row r="1" spans="1:5" ht="36" customHeight="1">
      <c r="A1" s="151" t="s">
        <v>175</v>
      </c>
      <c r="B1" s="151" t="s">
        <v>6</v>
      </c>
      <c r="C1" s="151" t="s">
        <v>176</v>
      </c>
      <c r="D1" s="152" t="s">
        <v>177</v>
      </c>
      <c r="E1" s="152" t="s">
        <v>178</v>
      </c>
    </row>
    <row r="2" spans="1:5">
      <c r="A2" s="153" t="s">
        <v>40</v>
      </c>
      <c r="B2" s="80" t="s">
        <v>41</v>
      </c>
      <c r="C2" s="154">
        <v>169</v>
      </c>
      <c r="D2" s="31">
        <v>168</v>
      </c>
      <c r="E2" s="155">
        <f>D2/C2</f>
        <v>0.99408284023668636</v>
      </c>
    </row>
    <row r="3" spans="1:5">
      <c r="A3" s="153" t="s">
        <v>43</v>
      </c>
      <c r="B3" s="80" t="s">
        <v>44</v>
      </c>
      <c r="C3" s="154">
        <v>64</v>
      </c>
      <c r="D3" s="31">
        <v>70</v>
      </c>
      <c r="E3" s="155">
        <f t="shared" ref="E3:E66" si="0">D3/C3</f>
        <v>1.09375</v>
      </c>
    </row>
    <row r="4" spans="1:5">
      <c r="A4" s="153" t="s">
        <v>47</v>
      </c>
      <c r="B4" s="80" t="s">
        <v>48</v>
      </c>
      <c r="C4" s="154">
        <v>88</v>
      </c>
      <c r="D4" s="31">
        <v>61</v>
      </c>
      <c r="E4" s="155">
        <f t="shared" si="0"/>
        <v>0.69318181818181823</v>
      </c>
    </row>
    <row r="5" spans="1:5">
      <c r="A5" s="153" t="s">
        <v>49</v>
      </c>
      <c r="B5" s="80" t="s">
        <v>50</v>
      </c>
      <c r="C5" s="154">
        <v>173</v>
      </c>
      <c r="D5" s="31">
        <v>207</v>
      </c>
      <c r="E5" s="155">
        <f t="shared" si="0"/>
        <v>1.1965317919075145</v>
      </c>
    </row>
    <row r="6" spans="1:5">
      <c r="A6" s="153" t="s">
        <v>49</v>
      </c>
      <c r="B6" s="80" t="s">
        <v>51</v>
      </c>
      <c r="C6" s="154">
        <v>69</v>
      </c>
      <c r="D6" s="31">
        <v>71</v>
      </c>
      <c r="E6" s="155">
        <f t="shared" si="0"/>
        <v>1.0289855072463767</v>
      </c>
    </row>
    <row r="7" spans="1:5">
      <c r="A7" s="153" t="s">
        <v>47</v>
      </c>
      <c r="B7" s="80" t="s">
        <v>52</v>
      </c>
      <c r="C7" s="154">
        <v>62</v>
      </c>
      <c r="D7" s="31">
        <v>44</v>
      </c>
      <c r="E7" s="155">
        <f t="shared" si="0"/>
        <v>0.70967741935483875</v>
      </c>
    </row>
    <row r="8" spans="1:5">
      <c r="A8" s="153" t="s">
        <v>49</v>
      </c>
      <c r="B8" s="80" t="s">
        <v>53</v>
      </c>
      <c r="C8" s="154">
        <v>174</v>
      </c>
      <c r="D8" s="31">
        <v>226</v>
      </c>
      <c r="E8" s="155">
        <f t="shared" si="0"/>
        <v>1.2988505747126438</v>
      </c>
    </row>
    <row r="9" spans="1:5">
      <c r="A9" s="153" t="s">
        <v>49</v>
      </c>
      <c r="B9" s="80" t="s">
        <v>54</v>
      </c>
      <c r="C9" s="154">
        <v>38</v>
      </c>
      <c r="D9" s="31">
        <v>27</v>
      </c>
      <c r="E9" s="155">
        <f t="shared" si="0"/>
        <v>0.71052631578947367</v>
      </c>
    </row>
    <row r="10" spans="1:5">
      <c r="A10" s="153" t="s">
        <v>40</v>
      </c>
      <c r="B10" s="80" t="s">
        <v>55</v>
      </c>
      <c r="C10" s="154">
        <v>795</v>
      </c>
      <c r="D10" s="31">
        <v>683</v>
      </c>
      <c r="E10" s="155">
        <f t="shared" si="0"/>
        <v>0.85911949685534594</v>
      </c>
    </row>
    <row r="11" spans="1:5">
      <c r="A11" s="153" t="s">
        <v>49</v>
      </c>
      <c r="B11" s="80" t="s">
        <v>56</v>
      </c>
      <c r="C11" s="154">
        <v>71</v>
      </c>
      <c r="D11" s="31">
        <v>80</v>
      </c>
      <c r="E11" s="155">
        <f t="shared" si="0"/>
        <v>1.1267605633802817</v>
      </c>
    </row>
    <row r="12" spans="1:5">
      <c r="A12" s="153" t="s">
        <v>47</v>
      </c>
      <c r="B12" s="80" t="s">
        <v>58</v>
      </c>
      <c r="C12" s="154">
        <v>187</v>
      </c>
      <c r="D12" s="31">
        <v>127</v>
      </c>
      <c r="E12" s="155">
        <f t="shared" si="0"/>
        <v>0.67914438502673802</v>
      </c>
    </row>
    <row r="13" spans="1:5">
      <c r="A13" s="153" t="s">
        <v>43</v>
      </c>
      <c r="B13" s="80" t="s">
        <v>59</v>
      </c>
      <c r="C13" s="154">
        <v>329</v>
      </c>
      <c r="D13" s="31">
        <v>238</v>
      </c>
      <c r="E13" s="155">
        <f t="shared" si="0"/>
        <v>0.72340425531914898</v>
      </c>
    </row>
    <row r="14" spans="1:5">
      <c r="A14" s="153" t="s">
        <v>43</v>
      </c>
      <c r="B14" s="80" t="s">
        <v>60</v>
      </c>
      <c r="C14" s="154">
        <v>98</v>
      </c>
      <c r="D14" s="31">
        <v>82</v>
      </c>
      <c r="E14" s="155">
        <f t="shared" si="0"/>
        <v>0.83673469387755106</v>
      </c>
    </row>
    <row r="15" spans="1:5">
      <c r="A15" s="153" t="s">
        <v>49</v>
      </c>
      <c r="B15" s="80" t="s">
        <v>61</v>
      </c>
      <c r="C15" s="154">
        <v>44</v>
      </c>
      <c r="D15" s="31">
        <v>29</v>
      </c>
      <c r="E15" s="155">
        <f t="shared" si="0"/>
        <v>0.65909090909090906</v>
      </c>
    </row>
    <row r="16" spans="1:5">
      <c r="A16" s="153" t="s">
        <v>40</v>
      </c>
      <c r="B16" s="80" t="s">
        <v>62</v>
      </c>
      <c r="C16" s="154">
        <v>131</v>
      </c>
      <c r="D16" s="31">
        <v>102</v>
      </c>
      <c r="E16" s="155">
        <f t="shared" si="0"/>
        <v>0.77862595419847325</v>
      </c>
    </row>
    <row r="17" spans="1:5">
      <c r="A17" s="153" t="s">
        <v>49</v>
      </c>
      <c r="B17" s="80" t="s">
        <v>63</v>
      </c>
      <c r="C17" s="154">
        <v>1189</v>
      </c>
      <c r="D17" s="31">
        <v>1042</v>
      </c>
      <c r="E17" s="155">
        <f t="shared" si="0"/>
        <v>0.8763666947014298</v>
      </c>
    </row>
    <row r="18" spans="1:5">
      <c r="A18" s="153" t="s">
        <v>40</v>
      </c>
      <c r="B18" s="80" t="s">
        <v>64</v>
      </c>
      <c r="C18" s="154">
        <v>2577</v>
      </c>
      <c r="D18" s="31">
        <v>2347</v>
      </c>
      <c r="E18" s="155">
        <f t="shared" si="0"/>
        <v>0.91074893286767555</v>
      </c>
    </row>
    <row r="19" spans="1:5">
      <c r="A19" s="153" t="s">
        <v>49</v>
      </c>
      <c r="B19" s="80" t="s">
        <v>65</v>
      </c>
      <c r="C19" s="154">
        <v>217</v>
      </c>
      <c r="D19" s="31">
        <v>220</v>
      </c>
      <c r="E19" s="155">
        <f t="shared" si="0"/>
        <v>1.0138248847926268</v>
      </c>
    </row>
    <row r="20" spans="1:5">
      <c r="A20" s="153" t="s">
        <v>47</v>
      </c>
      <c r="B20" s="80" t="s">
        <v>66</v>
      </c>
      <c r="C20" s="154">
        <v>788</v>
      </c>
      <c r="D20" s="31">
        <v>673</v>
      </c>
      <c r="E20" s="155">
        <f t="shared" si="0"/>
        <v>0.85406091370558379</v>
      </c>
    </row>
    <row r="21" spans="1:5">
      <c r="A21" s="153" t="s">
        <v>43</v>
      </c>
      <c r="B21" s="80" t="s">
        <v>67</v>
      </c>
      <c r="C21" s="154">
        <v>230</v>
      </c>
      <c r="D21" s="31">
        <v>229</v>
      </c>
      <c r="E21" s="155">
        <f t="shared" si="0"/>
        <v>0.9956521739130435</v>
      </c>
    </row>
    <row r="22" spans="1:5">
      <c r="A22" s="153" t="s">
        <v>40</v>
      </c>
      <c r="B22" s="80" t="s">
        <v>68</v>
      </c>
      <c r="C22" s="154">
        <v>79</v>
      </c>
      <c r="D22" s="31">
        <v>64</v>
      </c>
      <c r="E22" s="155">
        <f t="shared" si="0"/>
        <v>0.810126582278481</v>
      </c>
    </row>
    <row r="23" spans="1:5">
      <c r="A23" s="153" t="s">
        <v>49</v>
      </c>
      <c r="B23" s="80" t="s">
        <v>69</v>
      </c>
      <c r="C23" s="154">
        <v>25</v>
      </c>
      <c r="D23" s="31">
        <v>24</v>
      </c>
      <c r="E23" s="155">
        <f t="shared" si="0"/>
        <v>0.96</v>
      </c>
    </row>
    <row r="24" spans="1:5">
      <c r="A24" s="153" t="s">
        <v>40</v>
      </c>
      <c r="B24" s="80" t="s">
        <v>70</v>
      </c>
      <c r="C24" s="154">
        <v>223</v>
      </c>
      <c r="D24" s="31">
        <v>236</v>
      </c>
      <c r="E24" s="155">
        <f t="shared" si="0"/>
        <v>1.0582959641255605</v>
      </c>
    </row>
    <row r="25" spans="1:5">
      <c r="A25" s="153" t="s">
        <v>49</v>
      </c>
      <c r="B25" s="80" t="s">
        <v>71</v>
      </c>
      <c r="C25" s="154">
        <v>46</v>
      </c>
      <c r="D25" s="31">
        <v>39</v>
      </c>
      <c r="E25" s="155">
        <f t="shared" si="0"/>
        <v>0.84782608695652173</v>
      </c>
    </row>
    <row r="26" spans="1:5">
      <c r="A26" s="153" t="s">
        <v>43</v>
      </c>
      <c r="B26" s="80" t="s">
        <v>72</v>
      </c>
      <c r="C26" s="154">
        <v>123</v>
      </c>
      <c r="D26" s="31">
        <v>141</v>
      </c>
      <c r="E26" s="155">
        <f t="shared" si="0"/>
        <v>1.1463414634146341</v>
      </c>
    </row>
    <row r="27" spans="1:5">
      <c r="A27" s="153" t="s">
        <v>40</v>
      </c>
      <c r="B27" s="80" t="s">
        <v>73</v>
      </c>
      <c r="C27" s="154">
        <v>120</v>
      </c>
      <c r="D27" s="31">
        <v>100</v>
      </c>
      <c r="E27" s="155">
        <f t="shared" si="0"/>
        <v>0.83333333333333337</v>
      </c>
    </row>
    <row r="28" spans="1:5">
      <c r="A28" s="153" t="s">
        <v>47</v>
      </c>
      <c r="B28" s="80" t="s">
        <v>74</v>
      </c>
      <c r="C28" s="154">
        <v>75</v>
      </c>
      <c r="D28" s="31">
        <v>81</v>
      </c>
      <c r="E28" s="155">
        <f t="shared" si="0"/>
        <v>1.08</v>
      </c>
    </row>
    <row r="29" spans="1:5">
      <c r="A29" s="153" t="s">
        <v>49</v>
      </c>
      <c r="B29" s="80" t="s">
        <v>75</v>
      </c>
      <c r="C29" s="154">
        <v>190</v>
      </c>
      <c r="D29" s="31">
        <v>172</v>
      </c>
      <c r="E29" s="155">
        <f t="shared" si="0"/>
        <v>0.90526315789473688</v>
      </c>
    </row>
    <row r="30" spans="1:5">
      <c r="A30" s="153" t="s">
        <v>40</v>
      </c>
      <c r="B30" s="80" t="s">
        <v>76</v>
      </c>
      <c r="C30" s="154">
        <v>774</v>
      </c>
      <c r="D30" s="31">
        <v>685</v>
      </c>
      <c r="E30" s="155">
        <f t="shared" si="0"/>
        <v>0.88501291989664088</v>
      </c>
    </row>
    <row r="31" spans="1:5">
      <c r="A31" s="153" t="s">
        <v>40</v>
      </c>
      <c r="B31" s="80" t="s">
        <v>77</v>
      </c>
      <c r="C31" s="154">
        <v>215</v>
      </c>
      <c r="D31" s="31">
        <v>196</v>
      </c>
      <c r="E31" s="155">
        <f t="shared" si="0"/>
        <v>0.91162790697674423</v>
      </c>
    </row>
    <row r="32" spans="1:5">
      <c r="A32" s="153" t="s">
        <v>40</v>
      </c>
      <c r="B32" s="80" t="s">
        <v>78</v>
      </c>
      <c r="C32" s="154">
        <v>52</v>
      </c>
      <c r="D32" s="31">
        <v>60</v>
      </c>
      <c r="E32" s="155">
        <f t="shared" si="0"/>
        <v>1.1538461538461537</v>
      </c>
    </row>
    <row r="33" spans="1:5">
      <c r="A33" s="153" t="s">
        <v>49</v>
      </c>
      <c r="B33" s="80" t="s">
        <v>79</v>
      </c>
      <c r="C33" s="154">
        <v>80</v>
      </c>
      <c r="D33" s="31">
        <v>86</v>
      </c>
      <c r="E33" s="155">
        <f t="shared" si="0"/>
        <v>1.075</v>
      </c>
    </row>
    <row r="34" spans="1:5">
      <c r="A34" s="153" t="s">
        <v>49</v>
      </c>
      <c r="B34" s="80" t="s">
        <v>80</v>
      </c>
      <c r="C34" s="154">
        <v>51</v>
      </c>
      <c r="D34" s="31">
        <v>64</v>
      </c>
      <c r="E34" s="155">
        <f t="shared" si="0"/>
        <v>1.2549019607843137</v>
      </c>
    </row>
    <row r="35" spans="1:5">
      <c r="A35" s="153" t="s">
        <v>49</v>
      </c>
      <c r="B35" s="80" t="s">
        <v>81</v>
      </c>
      <c r="C35" s="154">
        <v>103</v>
      </c>
      <c r="D35" s="31">
        <v>80</v>
      </c>
      <c r="E35" s="155">
        <f t="shared" si="0"/>
        <v>0.77669902912621358</v>
      </c>
    </row>
    <row r="36" spans="1:5">
      <c r="A36" s="153" t="s">
        <v>40</v>
      </c>
      <c r="B36" s="80" t="s">
        <v>82</v>
      </c>
      <c r="C36" s="154">
        <v>74</v>
      </c>
      <c r="D36" s="31">
        <v>61</v>
      </c>
      <c r="E36" s="155">
        <f t="shared" si="0"/>
        <v>0.82432432432432434</v>
      </c>
    </row>
    <row r="37" spans="1:5">
      <c r="A37" s="153" t="s">
        <v>49</v>
      </c>
      <c r="B37" s="80" t="s">
        <v>83</v>
      </c>
      <c r="C37" s="154">
        <v>280</v>
      </c>
      <c r="D37" s="31">
        <v>238</v>
      </c>
      <c r="E37" s="155">
        <f t="shared" si="0"/>
        <v>0.85</v>
      </c>
    </row>
    <row r="38" spans="1:5">
      <c r="A38" s="153" t="s">
        <v>40</v>
      </c>
      <c r="B38" s="80" t="s">
        <v>84</v>
      </c>
      <c r="C38" s="154">
        <v>76</v>
      </c>
      <c r="D38" s="31">
        <v>53</v>
      </c>
      <c r="E38" s="155">
        <f t="shared" si="0"/>
        <v>0.69736842105263153</v>
      </c>
    </row>
    <row r="39" spans="1:5">
      <c r="A39" s="153" t="s">
        <v>49</v>
      </c>
      <c r="B39" s="80" t="s">
        <v>85</v>
      </c>
      <c r="C39" s="154">
        <v>189</v>
      </c>
      <c r="D39" s="31">
        <v>173</v>
      </c>
      <c r="E39" s="155">
        <f t="shared" si="0"/>
        <v>0.91534391534391535</v>
      </c>
    </row>
    <row r="40" spans="1:5">
      <c r="A40" s="153" t="s">
        <v>43</v>
      </c>
      <c r="B40" s="80" t="s">
        <v>86</v>
      </c>
      <c r="C40" s="154">
        <v>267</v>
      </c>
      <c r="D40" s="31">
        <v>216</v>
      </c>
      <c r="E40" s="155">
        <f t="shared" si="0"/>
        <v>0.8089887640449438</v>
      </c>
    </row>
    <row r="41" spans="1:5">
      <c r="A41" s="153" t="s">
        <v>49</v>
      </c>
      <c r="B41" s="80" t="s">
        <v>87</v>
      </c>
      <c r="C41" s="154">
        <v>76</v>
      </c>
      <c r="D41" s="31">
        <v>73</v>
      </c>
      <c r="E41" s="155">
        <f t="shared" si="0"/>
        <v>0.96052631578947367</v>
      </c>
    </row>
    <row r="42" spans="1:5">
      <c r="A42" s="153" t="s">
        <v>40</v>
      </c>
      <c r="B42" s="80" t="s">
        <v>88</v>
      </c>
      <c r="C42" s="154">
        <v>87</v>
      </c>
      <c r="D42" s="31">
        <v>71</v>
      </c>
      <c r="E42" s="155">
        <f t="shared" si="0"/>
        <v>0.81609195402298851</v>
      </c>
    </row>
    <row r="43" spans="1:5">
      <c r="A43" s="153" t="s">
        <v>40</v>
      </c>
      <c r="B43" s="80" t="s">
        <v>89</v>
      </c>
      <c r="C43" s="154">
        <v>71</v>
      </c>
      <c r="D43" s="31">
        <v>54</v>
      </c>
      <c r="E43" s="155">
        <f t="shared" si="0"/>
        <v>0.76056338028169013</v>
      </c>
    </row>
    <row r="44" spans="1:5">
      <c r="A44" s="153" t="s">
        <v>47</v>
      </c>
      <c r="B44" s="80" t="s">
        <v>90</v>
      </c>
      <c r="C44" s="154">
        <v>1452</v>
      </c>
      <c r="D44" s="31">
        <v>1140</v>
      </c>
      <c r="E44" s="155">
        <f t="shared" si="0"/>
        <v>0.78512396694214881</v>
      </c>
    </row>
    <row r="45" spans="1:5">
      <c r="A45" s="153" t="s">
        <v>47</v>
      </c>
      <c r="B45" s="80" t="s">
        <v>91</v>
      </c>
      <c r="C45" s="154">
        <v>84</v>
      </c>
      <c r="D45" s="31">
        <v>78</v>
      </c>
      <c r="E45" s="155">
        <f t="shared" si="0"/>
        <v>0.9285714285714286</v>
      </c>
    </row>
    <row r="46" spans="1:5">
      <c r="A46" s="153" t="s">
        <v>49</v>
      </c>
      <c r="B46" s="80" t="s">
        <v>92</v>
      </c>
      <c r="C46" s="154">
        <v>285</v>
      </c>
      <c r="D46" s="31">
        <v>216</v>
      </c>
      <c r="E46" s="155">
        <f t="shared" si="0"/>
        <v>0.75789473684210529</v>
      </c>
    </row>
    <row r="47" spans="1:5">
      <c r="A47" s="153" t="s">
        <v>40</v>
      </c>
      <c r="B47" s="80" t="s">
        <v>93</v>
      </c>
      <c r="C47" s="154">
        <v>91</v>
      </c>
      <c r="D47" s="31">
        <v>81</v>
      </c>
      <c r="E47" s="155">
        <f t="shared" si="0"/>
        <v>0.89010989010989006</v>
      </c>
    </row>
    <row r="48" spans="1:5">
      <c r="A48" s="153" t="s">
        <v>47</v>
      </c>
      <c r="B48" s="80" t="s">
        <v>94</v>
      </c>
      <c r="C48" s="154">
        <v>84</v>
      </c>
      <c r="D48" s="31">
        <v>70</v>
      </c>
      <c r="E48" s="155">
        <f t="shared" si="0"/>
        <v>0.83333333333333337</v>
      </c>
    </row>
    <row r="49" spans="1:5">
      <c r="A49" s="153" t="s">
        <v>49</v>
      </c>
      <c r="B49" s="80" t="s">
        <v>95</v>
      </c>
      <c r="C49" s="154">
        <v>163</v>
      </c>
      <c r="D49" s="31">
        <v>124</v>
      </c>
      <c r="E49" s="155">
        <f t="shared" si="0"/>
        <v>0.76073619631901845</v>
      </c>
    </row>
    <row r="50" spans="1:5">
      <c r="A50" s="153" t="s">
        <v>43</v>
      </c>
      <c r="B50" s="80" t="s">
        <v>96</v>
      </c>
      <c r="C50" s="154">
        <v>121</v>
      </c>
      <c r="D50" s="31">
        <v>159</v>
      </c>
      <c r="E50" s="155">
        <f t="shared" si="0"/>
        <v>1.3140495867768596</v>
      </c>
    </row>
    <row r="51" spans="1:5">
      <c r="A51" s="153" t="s">
        <v>43</v>
      </c>
      <c r="B51" s="80" t="s">
        <v>97</v>
      </c>
      <c r="C51" s="154">
        <v>48</v>
      </c>
      <c r="D51" s="31">
        <v>34</v>
      </c>
      <c r="E51" s="155">
        <f t="shared" si="0"/>
        <v>0.70833333333333337</v>
      </c>
    </row>
    <row r="52" spans="1:5">
      <c r="A52" s="153" t="s">
        <v>49</v>
      </c>
      <c r="B52" s="80" t="s">
        <v>98</v>
      </c>
      <c r="C52" s="154">
        <v>129</v>
      </c>
      <c r="D52" s="31">
        <v>105</v>
      </c>
      <c r="E52" s="155">
        <f t="shared" si="0"/>
        <v>0.81395348837209303</v>
      </c>
    </row>
    <row r="53" spans="1:5">
      <c r="A53" s="153" t="s">
        <v>49</v>
      </c>
      <c r="B53" s="80" t="s">
        <v>99</v>
      </c>
      <c r="C53" s="154">
        <v>86</v>
      </c>
      <c r="D53" s="31">
        <v>72</v>
      </c>
      <c r="E53" s="155">
        <f t="shared" si="0"/>
        <v>0.83720930232558144</v>
      </c>
    </row>
    <row r="54" spans="1:5">
      <c r="A54" s="153" t="s">
        <v>43</v>
      </c>
      <c r="B54" s="80" t="s">
        <v>100</v>
      </c>
      <c r="C54" s="154">
        <v>385</v>
      </c>
      <c r="D54" s="31">
        <v>346</v>
      </c>
      <c r="E54" s="155">
        <f t="shared" si="0"/>
        <v>0.89870129870129867</v>
      </c>
    </row>
    <row r="55" spans="1:5">
      <c r="A55" s="153" t="s">
        <v>47</v>
      </c>
      <c r="B55" s="80" t="s">
        <v>101</v>
      </c>
      <c r="C55" s="154">
        <v>96</v>
      </c>
      <c r="D55" s="31">
        <v>121</v>
      </c>
      <c r="E55" s="155">
        <f t="shared" si="0"/>
        <v>1.2604166666666667</v>
      </c>
    </row>
    <row r="56" spans="1:5">
      <c r="A56" s="153" t="s">
        <v>43</v>
      </c>
      <c r="B56" s="80" t="s">
        <v>102</v>
      </c>
      <c r="C56" s="154">
        <v>173</v>
      </c>
      <c r="D56" s="31">
        <v>184</v>
      </c>
      <c r="E56" s="155">
        <f t="shared" si="0"/>
        <v>1.0635838150289016</v>
      </c>
    </row>
    <row r="57" spans="1:5">
      <c r="A57" s="153" t="s">
        <v>43</v>
      </c>
      <c r="B57" s="80" t="s">
        <v>103</v>
      </c>
      <c r="C57" s="154">
        <v>167</v>
      </c>
      <c r="D57" s="31">
        <v>213</v>
      </c>
      <c r="E57" s="155">
        <f t="shared" si="0"/>
        <v>1.2754491017964071</v>
      </c>
    </row>
    <row r="58" spans="1:5">
      <c r="A58" s="153" t="s">
        <v>49</v>
      </c>
      <c r="B58" s="80" t="s">
        <v>104</v>
      </c>
      <c r="C58" s="154">
        <v>146</v>
      </c>
      <c r="D58" s="31">
        <v>113</v>
      </c>
      <c r="E58" s="155">
        <f t="shared" si="0"/>
        <v>0.77397260273972601</v>
      </c>
    </row>
    <row r="59" spans="1:5">
      <c r="A59" s="153" t="s">
        <v>43</v>
      </c>
      <c r="B59" s="80" t="s">
        <v>105</v>
      </c>
      <c r="C59" s="154">
        <v>46</v>
      </c>
      <c r="D59" s="31">
        <v>48</v>
      </c>
      <c r="E59" s="155">
        <f t="shared" si="0"/>
        <v>1.0434782608695652</v>
      </c>
    </row>
    <row r="60" spans="1:5">
      <c r="A60" s="153" t="s">
        <v>49</v>
      </c>
      <c r="B60" s="80" t="s">
        <v>106</v>
      </c>
      <c r="C60" s="154">
        <v>113</v>
      </c>
      <c r="D60" s="31">
        <v>79</v>
      </c>
      <c r="E60" s="155">
        <f t="shared" si="0"/>
        <v>0.69911504424778759</v>
      </c>
    </row>
    <row r="61" spans="1:5">
      <c r="A61" s="153" t="s">
        <v>47</v>
      </c>
      <c r="B61" s="80" t="s">
        <v>107</v>
      </c>
      <c r="C61" s="154">
        <v>147</v>
      </c>
      <c r="D61" s="31">
        <v>171</v>
      </c>
      <c r="E61" s="155">
        <f t="shared" si="0"/>
        <v>1.1632653061224489</v>
      </c>
    </row>
    <row r="62" spans="1:5">
      <c r="A62" s="153" t="s">
        <v>49</v>
      </c>
      <c r="B62" s="80" t="s">
        <v>108</v>
      </c>
      <c r="C62" s="154">
        <v>61</v>
      </c>
      <c r="D62" s="31">
        <v>75</v>
      </c>
      <c r="E62" s="155">
        <f t="shared" si="0"/>
        <v>1.2295081967213115</v>
      </c>
    </row>
    <row r="63" spans="1:5">
      <c r="A63" s="153" t="s">
        <v>40</v>
      </c>
      <c r="B63" s="80" t="s">
        <v>109</v>
      </c>
      <c r="C63" s="154">
        <v>45</v>
      </c>
      <c r="D63" s="31">
        <v>65</v>
      </c>
      <c r="E63" s="155">
        <f t="shared" si="0"/>
        <v>1.4444444444444444</v>
      </c>
    </row>
    <row r="64" spans="1:5">
      <c r="A64" s="153" t="s">
        <v>40</v>
      </c>
      <c r="B64" s="80" t="s">
        <v>110</v>
      </c>
      <c r="C64" s="154">
        <v>374</v>
      </c>
      <c r="D64" s="31">
        <v>284</v>
      </c>
      <c r="E64" s="155">
        <f t="shared" si="0"/>
        <v>0.75935828877005351</v>
      </c>
    </row>
    <row r="65" spans="1:5">
      <c r="A65" s="153" t="s">
        <v>40</v>
      </c>
      <c r="B65" s="80" t="s">
        <v>111</v>
      </c>
      <c r="C65" s="154">
        <v>152</v>
      </c>
      <c r="D65" s="31">
        <v>150</v>
      </c>
      <c r="E65" s="155">
        <f t="shared" si="0"/>
        <v>0.98684210526315785</v>
      </c>
    </row>
    <row r="66" spans="1:5">
      <c r="A66" s="153" t="s">
        <v>47</v>
      </c>
      <c r="B66" s="80" t="s">
        <v>112</v>
      </c>
      <c r="C66" s="154">
        <v>60</v>
      </c>
      <c r="D66" s="31">
        <v>74</v>
      </c>
      <c r="E66" s="155">
        <f t="shared" si="0"/>
        <v>1.2333333333333334</v>
      </c>
    </row>
    <row r="67" spans="1:5">
      <c r="A67" s="153" t="s">
        <v>47</v>
      </c>
      <c r="B67" s="80" t="s">
        <v>113</v>
      </c>
      <c r="C67" s="154">
        <v>260</v>
      </c>
      <c r="D67" s="31">
        <v>207</v>
      </c>
      <c r="E67" s="155">
        <f t="shared" ref="E67:E79" si="1">D67/C67</f>
        <v>0.7961538461538461</v>
      </c>
    </row>
    <row r="68" spans="1:5">
      <c r="A68" s="153" t="s">
        <v>49</v>
      </c>
      <c r="B68" s="80" t="s">
        <v>114</v>
      </c>
      <c r="C68" s="154">
        <v>53</v>
      </c>
      <c r="D68" s="31">
        <v>53</v>
      </c>
      <c r="E68" s="155">
        <f t="shared" si="1"/>
        <v>1</v>
      </c>
    </row>
    <row r="69" spans="1:5">
      <c r="A69" s="153" t="s">
        <v>43</v>
      </c>
      <c r="B69" s="80" t="s">
        <v>115</v>
      </c>
      <c r="C69" s="154">
        <v>1045</v>
      </c>
      <c r="D69" s="31">
        <v>673</v>
      </c>
      <c r="E69" s="155">
        <f t="shared" si="1"/>
        <v>0.64401913875598082</v>
      </c>
    </row>
    <row r="70" spans="1:5">
      <c r="A70" s="153" t="s">
        <v>47</v>
      </c>
      <c r="B70" s="80" t="s">
        <v>116</v>
      </c>
      <c r="C70" s="154">
        <v>55</v>
      </c>
      <c r="D70" s="31">
        <v>74</v>
      </c>
      <c r="E70" s="155">
        <f t="shared" si="1"/>
        <v>1.3454545454545455</v>
      </c>
    </row>
    <row r="71" spans="1:5">
      <c r="A71" s="153" t="s">
        <v>40</v>
      </c>
      <c r="B71" s="80" t="s">
        <v>117</v>
      </c>
      <c r="C71" s="154">
        <v>3952</v>
      </c>
      <c r="D71" s="31">
        <v>2982</v>
      </c>
      <c r="E71" s="155">
        <f t="shared" si="1"/>
        <v>0.75455465587044535</v>
      </c>
    </row>
    <row r="72" spans="1:5">
      <c r="A72" s="153" t="s">
        <v>47</v>
      </c>
      <c r="B72" s="80" t="s">
        <v>118</v>
      </c>
      <c r="C72" s="154">
        <v>244</v>
      </c>
      <c r="D72" s="31">
        <v>229</v>
      </c>
      <c r="E72" s="155">
        <f t="shared" si="1"/>
        <v>0.93852459016393441</v>
      </c>
    </row>
    <row r="73" spans="1:5">
      <c r="A73" s="153" t="s">
        <v>49</v>
      </c>
      <c r="B73" s="80" t="s">
        <v>119</v>
      </c>
      <c r="C73" s="154">
        <v>140</v>
      </c>
      <c r="D73" s="31">
        <v>132</v>
      </c>
      <c r="E73" s="155">
        <f t="shared" si="1"/>
        <v>0.94285714285714284</v>
      </c>
    </row>
    <row r="74" spans="1:5">
      <c r="A74" s="153" t="s">
        <v>40</v>
      </c>
      <c r="B74" s="80" t="s">
        <v>120</v>
      </c>
      <c r="C74" s="154">
        <v>168</v>
      </c>
      <c r="D74" s="31">
        <v>197</v>
      </c>
      <c r="E74" s="155">
        <f t="shared" si="1"/>
        <v>1.1726190476190477</v>
      </c>
    </row>
    <row r="75" spans="1:5">
      <c r="A75" s="153" t="s">
        <v>40</v>
      </c>
      <c r="B75" s="80" t="s">
        <v>121</v>
      </c>
      <c r="C75" s="154">
        <v>469</v>
      </c>
      <c r="D75" s="31">
        <v>507</v>
      </c>
      <c r="E75" s="155">
        <f t="shared" si="1"/>
        <v>1.0810234541577826</v>
      </c>
    </row>
    <row r="76" spans="1:5">
      <c r="A76" s="153" t="s">
        <v>43</v>
      </c>
      <c r="B76" s="80" t="s">
        <v>122</v>
      </c>
      <c r="C76" s="154">
        <v>55</v>
      </c>
      <c r="D76" s="31">
        <v>66</v>
      </c>
      <c r="E76" s="155">
        <f t="shared" si="1"/>
        <v>1.2</v>
      </c>
    </row>
    <row r="77" spans="1:5">
      <c r="A77" s="153" t="s">
        <v>47</v>
      </c>
      <c r="B77" s="80" t="s">
        <v>123</v>
      </c>
      <c r="C77" s="154">
        <v>134</v>
      </c>
      <c r="D77" s="31">
        <v>91</v>
      </c>
      <c r="E77" s="155">
        <f t="shared" si="1"/>
        <v>0.67910447761194026</v>
      </c>
    </row>
    <row r="78" spans="1:5">
      <c r="A78" s="153" t="s">
        <v>40</v>
      </c>
      <c r="B78" s="80" t="s">
        <v>124</v>
      </c>
      <c r="C78" s="154">
        <v>2935</v>
      </c>
      <c r="D78" s="31">
        <v>2245</v>
      </c>
      <c r="E78" s="155">
        <f t="shared" si="1"/>
        <v>0.76490630323679731</v>
      </c>
    </row>
    <row r="79" spans="1:5">
      <c r="A79" s="153" t="s">
        <v>40</v>
      </c>
      <c r="B79" s="80" t="s">
        <v>125</v>
      </c>
      <c r="C79" s="154">
        <v>1903</v>
      </c>
      <c r="D79" s="31">
        <v>1504</v>
      </c>
      <c r="E79" s="155">
        <f t="shared" si="1"/>
        <v>0.79033105622700994</v>
      </c>
    </row>
    <row r="81" spans="1:37" s="14" customFormat="1">
      <c r="B81" s="31" t="s">
        <v>126</v>
      </c>
      <c r="C81" s="156">
        <f>SUMIF($A$2:$A$79,"Norte",C$2:C$79)</f>
        <v>3151</v>
      </c>
      <c r="D81" s="108">
        <f>SUMIF($A$2:$A$79,"Norte",D$2:D$79)</f>
        <v>2699</v>
      </c>
      <c r="E81" s="155">
        <f>D81/C81</f>
        <v>0.85655347508727386</v>
      </c>
      <c r="K81" s="14" t="s">
        <v>0</v>
      </c>
    </row>
    <row r="82" spans="1:37" s="14" customFormat="1">
      <c r="B82" s="31" t="s">
        <v>127</v>
      </c>
      <c r="C82" s="156">
        <f>SUMIF($A$2:$A$79,"CENTRAL",C$2:C$79)</f>
        <v>3816</v>
      </c>
      <c r="D82" s="108">
        <f>SUMIF($A$2:$A$79,"CENTRAL",D$2:D$79)</f>
        <v>3241</v>
      </c>
      <c r="E82" s="155">
        <f t="shared" ref="E82:E85" si="2">D82/C82</f>
        <v>0.84931865828092246</v>
      </c>
    </row>
    <row r="83" spans="1:37" s="14" customFormat="1">
      <c r="B83" s="31" t="s">
        <v>128</v>
      </c>
      <c r="C83" s="156">
        <f>SUMIF($A$2:$A$79,"METROPOLITANA",C$2:C$79)</f>
        <v>15532</v>
      </c>
      <c r="D83" s="108">
        <f>SUMIF($A$2:$A$79,"METROPOLITANA",D$2:D$79)</f>
        <v>12895</v>
      </c>
      <c r="E83" s="155">
        <f t="shared" si="2"/>
        <v>0.83022147823847536</v>
      </c>
      <c r="J83" s="14" t="s">
        <v>0</v>
      </c>
    </row>
    <row r="84" spans="1:37" s="14" customFormat="1">
      <c r="B84" s="31" t="s">
        <v>129</v>
      </c>
      <c r="C84" s="156">
        <f>SUMIF($A$2:$A$79,"SUL",C$2:C$79)</f>
        <v>4191</v>
      </c>
      <c r="D84" s="108">
        <f>SUMIF($A$2:$A$79,"SUL",D$2:D$79)</f>
        <v>3820</v>
      </c>
      <c r="E84" s="155">
        <f t="shared" si="2"/>
        <v>0.91147697446910048</v>
      </c>
    </row>
    <row r="85" spans="1:37" s="14" customFormat="1">
      <c r="B85" s="157" t="s">
        <v>179</v>
      </c>
      <c r="C85" s="158">
        <f>SUM(C2:C79)</f>
        <v>26690</v>
      </c>
      <c r="D85" s="159">
        <f>SUM(D2:D79)</f>
        <v>22655</v>
      </c>
      <c r="E85" s="155">
        <f t="shared" si="2"/>
        <v>0.84881978269014613</v>
      </c>
      <c r="F85" s="277"/>
      <c r="I85" s="14" t="s">
        <v>0</v>
      </c>
    </row>
    <row r="86" spans="1:37" s="14" customFormat="1">
      <c r="B86" s="364" t="s">
        <v>131</v>
      </c>
      <c r="C86" s="365"/>
      <c r="D86" s="366"/>
      <c r="E86" s="160">
        <f>COUNTIF(E2:E79,"&gt;=0,95")/78</f>
        <v>0.39743589743589741</v>
      </c>
    </row>
    <row r="90" spans="1:37" s="150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62"/>
      <c r="P90" s="162"/>
      <c r="Q90" s="162"/>
      <c r="R90" s="162"/>
      <c r="S90" s="163"/>
      <c r="T90" s="163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5"/>
      <c r="AF90" s="15"/>
      <c r="AG90" s="15"/>
      <c r="AH90" s="15"/>
    </row>
    <row r="91" spans="1:37" s="132" customFormat="1">
      <c r="A91" s="214" t="s">
        <v>225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132" customFormat="1">
      <c r="A92" s="221" t="s">
        <v>226</v>
      </c>
      <c r="B92" s="222"/>
      <c r="C92" s="222"/>
      <c r="D92" s="222"/>
      <c r="E92" s="222"/>
      <c r="F92" s="222"/>
      <c r="G92" s="222" t="s">
        <v>0</v>
      </c>
      <c r="H92" s="222"/>
      <c r="I92" s="222" t="s">
        <v>0</v>
      </c>
      <c r="J92" s="222"/>
      <c r="K92" s="222" t="s">
        <v>0</v>
      </c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132" customFormat="1">
      <c r="A93" s="227" t="s">
        <v>138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132" customFormat="1" ht="17.25" customHeight="1">
      <c r="A94" s="213" t="s">
        <v>232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132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132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132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50" customFormat="1">
      <c r="A98" s="161"/>
      <c r="B98" s="14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5"/>
      <c r="P98" s="15"/>
      <c r="Q98" s="15"/>
      <c r="R98" s="14"/>
      <c r="S98" s="14"/>
      <c r="T98" s="14"/>
      <c r="U98" s="14"/>
      <c r="V98" s="14"/>
      <c r="W98" s="14"/>
      <c r="X98" s="14"/>
      <c r="Y98" s="14"/>
      <c r="AB98" s="15"/>
      <c r="AC98" s="14"/>
      <c r="AD98" s="15"/>
      <c r="AE98" s="14"/>
      <c r="AF98" s="14"/>
      <c r="AG98" s="15"/>
    </row>
    <row r="99" spans="1:38" s="150" customFormat="1">
      <c r="A99" s="15"/>
      <c r="B99" s="15"/>
      <c r="C99" s="15"/>
      <c r="D99" s="15"/>
      <c r="E99" s="15"/>
      <c r="F99" s="14"/>
      <c r="G99" s="14"/>
      <c r="H99" s="14"/>
      <c r="I99" s="14"/>
      <c r="J99" s="15"/>
      <c r="K99" s="15"/>
      <c r="L99" s="15"/>
      <c r="M99" s="15"/>
      <c r="N99" s="15"/>
      <c r="O99" s="15"/>
      <c r="P99" s="15"/>
      <c r="Q99" s="15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5"/>
      <c r="AC99" s="15"/>
      <c r="AE99" s="14"/>
      <c r="AF99" s="14"/>
    </row>
    <row r="100" spans="1:38" s="317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317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317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7"/>
  <sheetViews>
    <sheetView showGridLines="0" topLeftCell="A79" workbookViewId="0">
      <selection activeCell="A100" sqref="A100:XFD107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1" max="11" width="53.7109375" customWidth="1"/>
  </cols>
  <sheetData>
    <row r="1" spans="1:8" ht="30">
      <c r="A1" s="133" t="s">
        <v>175</v>
      </c>
      <c r="B1" s="133" t="s">
        <v>6</v>
      </c>
      <c r="C1" s="134" t="s">
        <v>176</v>
      </c>
      <c r="D1" s="134" t="s">
        <v>177</v>
      </c>
      <c r="E1" s="134" t="s">
        <v>178</v>
      </c>
    </row>
    <row r="2" spans="1:8">
      <c r="A2" s="135" t="s">
        <v>40</v>
      </c>
      <c r="B2" s="104" t="s">
        <v>41</v>
      </c>
      <c r="C2" s="136">
        <v>169</v>
      </c>
      <c r="D2" s="104">
        <v>0</v>
      </c>
      <c r="E2" s="137">
        <f>D2/C2</f>
        <v>0</v>
      </c>
    </row>
    <row r="3" spans="1:8">
      <c r="A3" s="135" t="s">
        <v>43</v>
      </c>
      <c r="B3" s="104" t="s">
        <v>44</v>
      </c>
      <c r="C3" s="136">
        <v>64</v>
      </c>
      <c r="D3" s="104">
        <v>0</v>
      </c>
      <c r="E3" s="137">
        <f t="shared" ref="E3:E66" si="0">D3/C3</f>
        <v>0</v>
      </c>
    </row>
    <row r="4" spans="1:8">
      <c r="A4" s="135" t="s">
        <v>47</v>
      </c>
      <c r="B4" s="104" t="s">
        <v>48</v>
      </c>
      <c r="C4" s="136">
        <v>88</v>
      </c>
      <c r="D4" s="104">
        <v>0</v>
      </c>
      <c r="E4" s="137">
        <f t="shared" si="0"/>
        <v>0</v>
      </c>
    </row>
    <row r="5" spans="1:8">
      <c r="A5" s="135" t="s">
        <v>49</v>
      </c>
      <c r="B5" s="104" t="s">
        <v>50</v>
      </c>
      <c r="C5" s="136">
        <v>173</v>
      </c>
      <c r="D5" s="104">
        <v>16</v>
      </c>
      <c r="E5" s="137">
        <f t="shared" si="0"/>
        <v>9.2485549132947972E-2</v>
      </c>
    </row>
    <row r="6" spans="1:8">
      <c r="A6" s="135" t="s">
        <v>49</v>
      </c>
      <c r="B6" s="104" t="s">
        <v>51</v>
      </c>
      <c r="C6" s="136">
        <v>69</v>
      </c>
      <c r="D6" s="104">
        <v>2</v>
      </c>
      <c r="E6" s="137">
        <f t="shared" si="0"/>
        <v>2.8985507246376812E-2</v>
      </c>
    </row>
    <row r="7" spans="1:8">
      <c r="A7" s="135" t="s">
        <v>47</v>
      </c>
      <c r="B7" s="104" t="s">
        <v>52</v>
      </c>
      <c r="C7" s="136">
        <v>62</v>
      </c>
      <c r="D7" s="104">
        <v>0</v>
      </c>
      <c r="E7" s="137">
        <f t="shared" si="0"/>
        <v>0</v>
      </c>
    </row>
    <row r="8" spans="1:8">
      <c r="A8" s="135" t="s">
        <v>49</v>
      </c>
      <c r="B8" s="104" t="s">
        <v>53</v>
      </c>
      <c r="C8" s="136">
        <v>174</v>
      </c>
      <c r="D8" s="104">
        <v>33</v>
      </c>
      <c r="E8" s="137">
        <f t="shared" si="0"/>
        <v>0.18965517241379309</v>
      </c>
    </row>
    <row r="9" spans="1:8">
      <c r="A9" s="135" t="s">
        <v>49</v>
      </c>
      <c r="B9" s="104" t="s">
        <v>54</v>
      </c>
      <c r="C9" s="136">
        <v>38</v>
      </c>
      <c r="D9" s="104">
        <v>0</v>
      </c>
      <c r="E9" s="137">
        <f t="shared" si="0"/>
        <v>0</v>
      </c>
    </row>
    <row r="10" spans="1:8">
      <c r="A10" s="135" t="s">
        <v>40</v>
      </c>
      <c r="B10" s="104" t="s">
        <v>55</v>
      </c>
      <c r="C10" s="136">
        <v>795</v>
      </c>
      <c r="D10" s="104">
        <v>94</v>
      </c>
      <c r="E10" s="137">
        <f t="shared" si="0"/>
        <v>0.11823899371069183</v>
      </c>
    </row>
    <row r="11" spans="1:8">
      <c r="A11" s="135" t="s">
        <v>49</v>
      </c>
      <c r="B11" s="104" t="s">
        <v>56</v>
      </c>
      <c r="C11" s="136">
        <v>71</v>
      </c>
      <c r="D11" s="104">
        <v>0</v>
      </c>
      <c r="E11" s="137">
        <f t="shared" si="0"/>
        <v>0</v>
      </c>
      <c r="H11" t="s">
        <v>0</v>
      </c>
    </row>
    <row r="12" spans="1:8">
      <c r="A12" s="135" t="s">
        <v>47</v>
      </c>
      <c r="B12" s="104" t="s">
        <v>58</v>
      </c>
      <c r="C12" s="136">
        <v>187</v>
      </c>
      <c r="D12" s="104">
        <v>0</v>
      </c>
      <c r="E12" s="137">
        <f t="shared" si="0"/>
        <v>0</v>
      </c>
    </row>
    <row r="13" spans="1:8">
      <c r="A13" s="135" t="s">
        <v>43</v>
      </c>
      <c r="B13" s="104" t="s">
        <v>59</v>
      </c>
      <c r="C13" s="136">
        <v>329</v>
      </c>
      <c r="D13" s="104">
        <v>0</v>
      </c>
      <c r="E13" s="137">
        <f t="shared" si="0"/>
        <v>0</v>
      </c>
    </row>
    <row r="14" spans="1:8">
      <c r="A14" s="135" t="s">
        <v>43</v>
      </c>
      <c r="B14" s="104" t="s">
        <v>60</v>
      </c>
      <c r="C14" s="136">
        <v>98</v>
      </c>
      <c r="D14" s="104">
        <v>1</v>
      </c>
      <c r="E14" s="137">
        <f t="shared" si="0"/>
        <v>1.020408163265306E-2</v>
      </c>
    </row>
    <row r="15" spans="1:8">
      <c r="A15" s="135" t="s">
        <v>49</v>
      </c>
      <c r="B15" s="104" t="s">
        <v>61</v>
      </c>
      <c r="C15" s="136">
        <v>44</v>
      </c>
      <c r="D15" s="104">
        <v>2</v>
      </c>
      <c r="E15" s="137">
        <f t="shared" si="0"/>
        <v>4.5454545454545456E-2</v>
      </c>
    </row>
    <row r="16" spans="1:8">
      <c r="A16" s="135" t="s">
        <v>40</v>
      </c>
      <c r="B16" s="104" t="s">
        <v>62</v>
      </c>
      <c r="C16" s="136">
        <v>131</v>
      </c>
      <c r="D16" s="104">
        <v>0</v>
      </c>
      <c r="E16" s="137">
        <f t="shared" si="0"/>
        <v>0</v>
      </c>
    </row>
    <row r="17" spans="1:5">
      <c r="A17" s="135" t="s">
        <v>49</v>
      </c>
      <c r="B17" s="104" t="s">
        <v>63</v>
      </c>
      <c r="C17" s="136">
        <v>1189</v>
      </c>
      <c r="D17" s="104">
        <v>13</v>
      </c>
      <c r="E17" s="137">
        <f t="shared" si="0"/>
        <v>1.0933557611438183E-2</v>
      </c>
    </row>
    <row r="18" spans="1:5">
      <c r="A18" s="135" t="s">
        <v>40</v>
      </c>
      <c r="B18" s="104" t="s">
        <v>64</v>
      </c>
      <c r="C18" s="136">
        <v>2577</v>
      </c>
      <c r="D18" s="104">
        <v>402</v>
      </c>
      <c r="E18" s="137">
        <f t="shared" si="0"/>
        <v>0.15599534342258439</v>
      </c>
    </row>
    <row r="19" spans="1:5">
      <c r="A19" s="135" t="s">
        <v>49</v>
      </c>
      <c r="B19" s="104" t="s">
        <v>65</v>
      </c>
      <c r="C19" s="136">
        <v>217</v>
      </c>
      <c r="D19" s="104">
        <v>0</v>
      </c>
      <c r="E19" s="137">
        <f t="shared" si="0"/>
        <v>0</v>
      </c>
    </row>
    <row r="20" spans="1:5">
      <c r="A20" s="135" t="s">
        <v>47</v>
      </c>
      <c r="B20" s="104" t="s">
        <v>66</v>
      </c>
      <c r="C20" s="136">
        <v>788</v>
      </c>
      <c r="D20" s="104">
        <v>87</v>
      </c>
      <c r="E20" s="137">
        <f t="shared" si="0"/>
        <v>0.11040609137055837</v>
      </c>
    </row>
    <row r="21" spans="1:5">
      <c r="A21" s="135" t="s">
        <v>43</v>
      </c>
      <c r="B21" s="104" t="s">
        <v>67</v>
      </c>
      <c r="C21" s="136">
        <v>230</v>
      </c>
      <c r="D21" s="104">
        <v>0</v>
      </c>
      <c r="E21" s="137">
        <f t="shared" si="0"/>
        <v>0</v>
      </c>
    </row>
    <row r="22" spans="1:5">
      <c r="A22" s="135" t="s">
        <v>40</v>
      </c>
      <c r="B22" s="104" t="s">
        <v>68</v>
      </c>
      <c r="C22" s="136">
        <v>79</v>
      </c>
      <c r="D22" s="104">
        <v>18</v>
      </c>
      <c r="E22" s="137">
        <f t="shared" si="0"/>
        <v>0.22784810126582278</v>
      </c>
    </row>
    <row r="23" spans="1:5">
      <c r="A23" s="135" t="s">
        <v>49</v>
      </c>
      <c r="B23" s="104" t="s">
        <v>69</v>
      </c>
      <c r="C23" s="136">
        <v>25</v>
      </c>
      <c r="D23" s="104">
        <v>5</v>
      </c>
      <c r="E23" s="137">
        <f t="shared" si="0"/>
        <v>0.2</v>
      </c>
    </row>
    <row r="24" spans="1:5">
      <c r="A24" s="135" t="s">
        <v>40</v>
      </c>
      <c r="B24" s="104" t="s">
        <v>70</v>
      </c>
      <c r="C24" s="136">
        <v>223</v>
      </c>
      <c r="D24" s="104">
        <v>23</v>
      </c>
      <c r="E24" s="137">
        <f t="shared" si="0"/>
        <v>0.1031390134529148</v>
      </c>
    </row>
    <row r="25" spans="1:5">
      <c r="A25" s="135" t="s">
        <v>49</v>
      </c>
      <c r="B25" s="104" t="s">
        <v>71</v>
      </c>
      <c r="C25" s="136">
        <v>46</v>
      </c>
      <c r="D25" s="104">
        <v>3</v>
      </c>
      <c r="E25" s="137">
        <f t="shared" si="0"/>
        <v>6.5217391304347824E-2</v>
      </c>
    </row>
    <row r="26" spans="1:5">
      <c r="A26" s="135" t="s">
        <v>43</v>
      </c>
      <c r="B26" s="104" t="s">
        <v>72</v>
      </c>
      <c r="C26" s="136">
        <v>123</v>
      </c>
      <c r="D26" s="104">
        <v>16</v>
      </c>
      <c r="E26" s="137">
        <f t="shared" si="0"/>
        <v>0.13008130081300814</v>
      </c>
    </row>
    <row r="27" spans="1:5">
      <c r="A27" s="135" t="s">
        <v>40</v>
      </c>
      <c r="B27" s="104" t="s">
        <v>73</v>
      </c>
      <c r="C27" s="136">
        <v>120</v>
      </c>
      <c r="D27" s="104">
        <v>5</v>
      </c>
      <c r="E27" s="137">
        <f t="shared" si="0"/>
        <v>4.1666666666666664E-2</v>
      </c>
    </row>
    <row r="28" spans="1:5">
      <c r="A28" s="135" t="s">
        <v>47</v>
      </c>
      <c r="B28" s="104" t="s">
        <v>74</v>
      </c>
      <c r="C28" s="136">
        <v>75</v>
      </c>
      <c r="D28" s="104">
        <v>5</v>
      </c>
      <c r="E28" s="137">
        <f t="shared" si="0"/>
        <v>6.6666666666666666E-2</v>
      </c>
    </row>
    <row r="29" spans="1:5">
      <c r="A29" s="135" t="s">
        <v>49</v>
      </c>
      <c r="B29" s="104" t="s">
        <v>75</v>
      </c>
      <c r="C29" s="136">
        <v>190</v>
      </c>
      <c r="D29" s="104">
        <v>1</v>
      </c>
      <c r="E29" s="137">
        <f t="shared" si="0"/>
        <v>5.263157894736842E-3</v>
      </c>
    </row>
    <row r="30" spans="1:5">
      <c r="A30" s="135" t="s">
        <v>40</v>
      </c>
      <c r="B30" s="104" t="s">
        <v>76</v>
      </c>
      <c r="C30" s="136">
        <v>774</v>
      </c>
      <c r="D30" s="104">
        <v>28</v>
      </c>
      <c r="E30" s="137">
        <f t="shared" si="0"/>
        <v>3.6175710594315243E-2</v>
      </c>
    </row>
    <row r="31" spans="1:5">
      <c r="A31" s="135" t="s">
        <v>40</v>
      </c>
      <c r="B31" s="104" t="s">
        <v>77</v>
      </c>
      <c r="C31" s="136">
        <v>215</v>
      </c>
      <c r="D31" s="104">
        <v>0</v>
      </c>
      <c r="E31" s="137">
        <f t="shared" si="0"/>
        <v>0</v>
      </c>
    </row>
    <row r="32" spans="1:5">
      <c r="A32" s="135" t="s">
        <v>40</v>
      </c>
      <c r="B32" s="104" t="s">
        <v>78</v>
      </c>
      <c r="C32" s="136">
        <v>52</v>
      </c>
      <c r="D32" s="104">
        <v>0</v>
      </c>
      <c r="E32" s="137">
        <f t="shared" si="0"/>
        <v>0</v>
      </c>
    </row>
    <row r="33" spans="1:5">
      <c r="A33" s="135" t="s">
        <v>49</v>
      </c>
      <c r="B33" s="104" t="s">
        <v>79</v>
      </c>
      <c r="C33" s="136">
        <v>80</v>
      </c>
      <c r="D33" s="104">
        <v>11</v>
      </c>
      <c r="E33" s="137">
        <f t="shared" si="0"/>
        <v>0.13750000000000001</v>
      </c>
    </row>
    <row r="34" spans="1:5">
      <c r="A34" s="135" t="s">
        <v>49</v>
      </c>
      <c r="B34" s="104" t="s">
        <v>80</v>
      </c>
      <c r="C34" s="136">
        <v>51</v>
      </c>
      <c r="D34" s="104">
        <v>2</v>
      </c>
      <c r="E34" s="137">
        <f t="shared" si="0"/>
        <v>3.9215686274509803E-2</v>
      </c>
    </row>
    <row r="35" spans="1:5">
      <c r="A35" s="135" t="s">
        <v>49</v>
      </c>
      <c r="B35" s="104" t="s">
        <v>81</v>
      </c>
      <c r="C35" s="136">
        <v>103</v>
      </c>
      <c r="D35" s="104">
        <v>6</v>
      </c>
      <c r="E35" s="137">
        <f t="shared" si="0"/>
        <v>5.8252427184466021E-2</v>
      </c>
    </row>
    <row r="36" spans="1:5">
      <c r="A36" s="135" t="s">
        <v>40</v>
      </c>
      <c r="B36" s="104" t="s">
        <v>82</v>
      </c>
      <c r="C36" s="136">
        <v>74</v>
      </c>
      <c r="D36" s="104">
        <v>0</v>
      </c>
      <c r="E36" s="137">
        <f t="shared" si="0"/>
        <v>0</v>
      </c>
    </row>
    <row r="37" spans="1:5">
      <c r="A37" s="135" t="s">
        <v>49</v>
      </c>
      <c r="B37" s="104" t="s">
        <v>83</v>
      </c>
      <c r="C37" s="136">
        <v>280</v>
      </c>
      <c r="D37" s="104">
        <v>3</v>
      </c>
      <c r="E37" s="137">
        <f t="shared" si="0"/>
        <v>1.0714285714285714E-2</v>
      </c>
    </row>
    <row r="38" spans="1:5">
      <c r="A38" s="135" t="s">
        <v>40</v>
      </c>
      <c r="B38" s="104" t="s">
        <v>84</v>
      </c>
      <c r="C38" s="136">
        <v>76</v>
      </c>
      <c r="D38" s="104">
        <v>0</v>
      </c>
      <c r="E38" s="137">
        <f t="shared" si="0"/>
        <v>0</v>
      </c>
    </row>
    <row r="39" spans="1:5">
      <c r="A39" s="135" t="s">
        <v>49</v>
      </c>
      <c r="B39" s="104" t="s">
        <v>85</v>
      </c>
      <c r="C39" s="136">
        <v>189</v>
      </c>
      <c r="D39" s="104">
        <v>0</v>
      </c>
      <c r="E39" s="137">
        <f t="shared" si="0"/>
        <v>0</v>
      </c>
    </row>
    <row r="40" spans="1:5">
      <c r="A40" s="135" t="s">
        <v>43</v>
      </c>
      <c r="B40" s="104" t="s">
        <v>86</v>
      </c>
      <c r="C40" s="136">
        <v>267</v>
      </c>
      <c r="D40" s="104">
        <v>1</v>
      </c>
      <c r="E40" s="137">
        <f t="shared" si="0"/>
        <v>3.7453183520599251E-3</v>
      </c>
    </row>
    <row r="41" spans="1:5">
      <c r="A41" s="135" t="s">
        <v>49</v>
      </c>
      <c r="B41" s="104" t="s">
        <v>87</v>
      </c>
      <c r="C41" s="136">
        <v>76</v>
      </c>
      <c r="D41" s="104">
        <v>8</v>
      </c>
      <c r="E41" s="137">
        <f t="shared" si="0"/>
        <v>0.10526315789473684</v>
      </c>
    </row>
    <row r="42" spans="1:5">
      <c r="A42" s="135" t="s">
        <v>40</v>
      </c>
      <c r="B42" s="104" t="s">
        <v>88</v>
      </c>
      <c r="C42" s="136">
        <v>87</v>
      </c>
      <c r="D42" s="104">
        <v>0</v>
      </c>
      <c r="E42" s="137">
        <f t="shared" si="0"/>
        <v>0</v>
      </c>
    </row>
    <row r="43" spans="1:5">
      <c r="A43" s="135" t="s">
        <v>40</v>
      </c>
      <c r="B43" s="104" t="s">
        <v>89</v>
      </c>
      <c r="C43" s="136">
        <v>71</v>
      </c>
      <c r="D43" s="104">
        <v>0</v>
      </c>
      <c r="E43" s="137">
        <f t="shared" si="0"/>
        <v>0</v>
      </c>
    </row>
    <row r="44" spans="1:5">
      <c r="A44" s="135" t="s">
        <v>47</v>
      </c>
      <c r="B44" s="104" t="s">
        <v>90</v>
      </c>
      <c r="C44" s="136">
        <v>1452</v>
      </c>
      <c r="D44" s="104">
        <v>45</v>
      </c>
      <c r="E44" s="137">
        <f t="shared" si="0"/>
        <v>3.0991735537190084E-2</v>
      </c>
    </row>
    <row r="45" spans="1:5">
      <c r="A45" s="135" t="s">
        <v>47</v>
      </c>
      <c r="B45" s="104" t="s">
        <v>91</v>
      </c>
      <c r="C45" s="136">
        <v>84</v>
      </c>
      <c r="D45" s="104">
        <v>0</v>
      </c>
      <c r="E45" s="137">
        <f t="shared" si="0"/>
        <v>0</v>
      </c>
    </row>
    <row r="46" spans="1:5">
      <c r="A46" s="135" t="s">
        <v>49</v>
      </c>
      <c r="B46" s="104" t="s">
        <v>92</v>
      </c>
      <c r="C46" s="136">
        <v>285</v>
      </c>
      <c r="D46" s="104">
        <v>0</v>
      </c>
      <c r="E46" s="137">
        <f t="shared" si="0"/>
        <v>0</v>
      </c>
    </row>
    <row r="47" spans="1:5">
      <c r="A47" s="135" t="s">
        <v>40</v>
      </c>
      <c r="B47" s="104" t="s">
        <v>93</v>
      </c>
      <c r="C47" s="136">
        <v>91</v>
      </c>
      <c r="D47" s="104">
        <v>7</v>
      </c>
      <c r="E47" s="137">
        <f t="shared" si="0"/>
        <v>7.6923076923076927E-2</v>
      </c>
    </row>
    <row r="48" spans="1:5">
      <c r="A48" s="135" t="s">
        <v>47</v>
      </c>
      <c r="B48" s="104" t="s">
        <v>94</v>
      </c>
      <c r="C48" s="136">
        <v>84</v>
      </c>
      <c r="D48" s="104">
        <v>0</v>
      </c>
      <c r="E48" s="137">
        <f t="shared" si="0"/>
        <v>0</v>
      </c>
    </row>
    <row r="49" spans="1:5">
      <c r="A49" s="135" t="s">
        <v>49</v>
      </c>
      <c r="B49" s="104" t="s">
        <v>95</v>
      </c>
      <c r="C49" s="136">
        <v>163</v>
      </c>
      <c r="D49" s="104">
        <v>2</v>
      </c>
      <c r="E49" s="137">
        <f t="shared" si="0"/>
        <v>1.2269938650306749E-2</v>
      </c>
    </row>
    <row r="50" spans="1:5">
      <c r="A50" s="135" t="s">
        <v>43</v>
      </c>
      <c r="B50" s="104" t="s">
        <v>96</v>
      </c>
      <c r="C50" s="136">
        <v>121</v>
      </c>
      <c r="D50" s="104">
        <v>18</v>
      </c>
      <c r="E50" s="137">
        <f t="shared" si="0"/>
        <v>0.1487603305785124</v>
      </c>
    </row>
    <row r="51" spans="1:5">
      <c r="A51" s="135" t="s">
        <v>43</v>
      </c>
      <c r="B51" s="104" t="s">
        <v>97</v>
      </c>
      <c r="C51" s="136">
        <v>48</v>
      </c>
      <c r="D51" s="104">
        <v>0</v>
      </c>
      <c r="E51" s="137">
        <f t="shared" si="0"/>
        <v>0</v>
      </c>
    </row>
    <row r="52" spans="1:5">
      <c r="A52" s="135" t="s">
        <v>49</v>
      </c>
      <c r="B52" s="104" t="s">
        <v>98</v>
      </c>
      <c r="C52" s="136">
        <v>129</v>
      </c>
      <c r="D52" s="104">
        <v>3</v>
      </c>
      <c r="E52" s="137">
        <f t="shared" si="0"/>
        <v>2.3255813953488372E-2</v>
      </c>
    </row>
    <row r="53" spans="1:5">
      <c r="A53" s="135" t="s">
        <v>49</v>
      </c>
      <c r="B53" s="104" t="s">
        <v>99</v>
      </c>
      <c r="C53" s="136">
        <v>86</v>
      </c>
      <c r="D53" s="104">
        <v>0</v>
      </c>
      <c r="E53" s="137">
        <f t="shared" si="0"/>
        <v>0</v>
      </c>
    </row>
    <row r="54" spans="1:5">
      <c r="A54" s="135" t="s">
        <v>43</v>
      </c>
      <c r="B54" s="104" t="s">
        <v>100</v>
      </c>
      <c r="C54" s="136">
        <v>385</v>
      </c>
      <c r="D54" s="104">
        <v>5</v>
      </c>
      <c r="E54" s="137">
        <f t="shared" si="0"/>
        <v>1.2987012987012988E-2</v>
      </c>
    </row>
    <row r="55" spans="1:5">
      <c r="A55" s="135" t="s">
        <v>47</v>
      </c>
      <c r="B55" s="104" t="s">
        <v>101</v>
      </c>
      <c r="C55" s="136">
        <v>96</v>
      </c>
      <c r="D55" s="104">
        <v>0</v>
      </c>
      <c r="E55" s="137">
        <f t="shared" si="0"/>
        <v>0</v>
      </c>
    </row>
    <row r="56" spans="1:5">
      <c r="A56" s="135" t="s">
        <v>43</v>
      </c>
      <c r="B56" s="104" t="s">
        <v>102</v>
      </c>
      <c r="C56" s="136">
        <v>173</v>
      </c>
      <c r="D56" s="104">
        <v>29</v>
      </c>
      <c r="E56" s="137">
        <f t="shared" si="0"/>
        <v>0.16763005780346821</v>
      </c>
    </row>
    <row r="57" spans="1:5">
      <c r="A57" s="135" t="s">
        <v>43</v>
      </c>
      <c r="B57" s="104" t="s">
        <v>103</v>
      </c>
      <c r="C57" s="136">
        <v>167</v>
      </c>
      <c r="D57" s="104">
        <v>15</v>
      </c>
      <c r="E57" s="137">
        <f t="shared" si="0"/>
        <v>8.9820359281437126E-2</v>
      </c>
    </row>
    <row r="58" spans="1:5">
      <c r="A58" s="135" t="s">
        <v>49</v>
      </c>
      <c r="B58" s="104" t="s">
        <v>104</v>
      </c>
      <c r="C58" s="136">
        <v>146</v>
      </c>
      <c r="D58" s="104">
        <v>4</v>
      </c>
      <c r="E58" s="137">
        <f t="shared" si="0"/>
        <v>2.7397260273972601E-2</v>
      </c>
    </row>
    <row r="59" spans="1:5">
      <c r="A59" s="135" t="s">
        <v>43</v>
      </c>
      <c r="B59" s="104" t="s">
        <v>105</v>
      </c>
      <c r="C59" s="136">
        <v>46</v>
      </c>
      <c r="D59" s="104">
        <v>0</v>
      </c>
      <c r="E59" s="137">
        <f t="shared" si="0"/>
        <v>0</v>
      </c>
    </row>
    <row r="60" spans="1:5">
      <c r="A60" s="135" t="s">
        <v>49</v>
      </c>
      <c r="B60" s="104" t="s">
        <v>106</v>
      </c>
      <c r="C60" s="136">
        <v>113</v>
      </c>
      <c r="D60" s="104">
        <v>0</v>
      </c>
      <c r="E60" s="137">
        <f t="shared" si="0"/>
        <v>0</v>
      </c>
    </row>
    <row r="61" spans="1:5">
      <c r="A61" s="135" t="s">
        <v>47</v>
      </c>
      <c r="B61" s="104" t="s">
        <v>107</v>
      </c>
      <c r="C61" s="136">
        <v>147</v>
      </c>
      <c r="D61" s="104">
        <v>0</v>
      </c>
      <c r="E61" s="137">
        <f t="shared" si="0"/>
        <v>0</v>
      </c>
    </row>
    <row r="62" spans="1:5">
      <c r="A62" s="135" t="s">
        <v>49</v>
      </c>
      <c r="B62" s="104" t="s">
        <v>108</v>
      </c>
      <c r="C62" s="136">
        <v>61</v>
      </c>
      <c r="D62" s="104">
        <v>0</v>
      </c>
      <c r="E62" s="137">
        <f t="shared" si="0"/>
        <v>0</v>
      </c>
    </row>
    <row r="63" spans="1:5">
      <c r="A63" s="135" t="s">
        <v>40</v>
      </c>
      <c r="B63" s="104" t="s">
        <v>109</v>
      </c>
      <c r="C63" s="136">
        <v>45</v>
      </c>
      <c r="D63" s="104">
        <v>1</v>
      </c>
      <c r="E63" s="137">
        <f t="shared" si="0"/>
        <v>2.2222222222222223E-2</v>
      </c>
    </row>
    <row r="64" spans="1:5">
      <c r="A64" s="135" t="s">
        <v>40</v>
      </c>
      <c r="B64" s="104" t="s">
        <v>110</v>
      </c>
      <c r="C64" s="136">
        <v>374</v>
      </c>
      <c r="D64" s="104">
        <v>5</v>
      </c>
      <c r="E64" s="137">
        <f t="shared" si="0"/>
        <v>1.3368983957219251E-2</v>
      </c>
    </row>
    <row r="65" spans="1:5">
      <c r="A65" s="135" t="s">
        <v>40</v>
      </c>
      <c r="B65" s="104" t="s">
        <v>111</v>
      </c>
      <c r="C65" s="136">
        <v>152</v>
      </c>
      <c r="D65" s="104">
        <v>4</v>
      </c>
      <c r="E65" s="137">
        <f t="shared" si="0"/>
        <v>2.6315789473684209E-2</v>
      </c>
    </row>
    <row r="66" spans="1:5">
      <c r="A66" s="135" t="s">
        <v>47</v>
      </c>
      <c r="B66" s="104" t="s">
        <v>112</v>
      </c>
      <c r="C66" s="136">
        <v>60</v>
      </c>
      <c r="D66" s="104">
        <v>0</v>
      </c>
      <c r="E66" s="137">
        <f t="shared" si="0"/>
        <v>0</v>
      </c>
    </row>
    <row r="67" spans="1:5">
      <c r="A67" s="135" t="s">
        <v>47</v>
      </c>
      <c r="B67" s="104" t="s">
        <v>113</v>
      </c>
      <c r="C67" s="136">
        <v>260</v>
      </c>
      <c r="D67" s="104">
        <v>0</v>
      </c>
      <c r="E67" s="137">
        <f t="shared" ref="E67:E79" si="1">D67/C67</f>
        <v>0</v>
      </c>
    </row>
    <row r="68" spans="1:5">
      <c r="A68" s="135" t="s">
        <v>49</v>
      </c>
      <c r="B68" s="104" t="s">
        <v>114</v>
      </c>
      <c r="C68" s="136">
        <v>53</v>
      </c>
      <c r="D68" s="104">
        <v>1</v>
      </c>
      <c r="E68" s="137">
        <f t="shared" si="1"/>
        <v>1.8867924528301886E-2</v>
      </c>
    </row>
    <row r="69" spans="1:5">
      <c r="A69" s="135" t="s">
        <v>43</v>
      </c>
      <c r="B69" s="104" t="s">
        <v>115</v>
      </c>
      <c r="C69" s="136">
        <v>1045</v>
      </c>
      <c r="D69" s="104">
        <v>86</v>
      </c>
      <c r="E69" s="137">
        <f t="shared" si="1"/>
        <v>8.2296650717703354E-2</v>
      </c>
    </row>
    <row r="70" spans="1:5">
      <c r="A70" s="135" t="s">
        <v>47</v>
      </c>
      <c r="B70" s="104" t="s">
        <v>116</v>
      </c>
      <c r="C70" s="136">
        <v>55</v>
      </c>
      <c r="D70" s="104">
        <v>2</v>
      </c>
      <c r="E70" s="137">
        <f t="shared" si="1"/>
        <v>3.6363636363636362E-2</v>
      </c>
    </row>
    <row r="71" spans="1:5">
      <c r="A71" s="135" t="s">
        <v>40</v>
      </c>
      <c r="B71" s="104" t="s">
        <v>117</v>
      </c>
      <c r="C71" s="136">
        <v>3952</v>
      </c>
      <c r="D71" s="104">
        <v>821</v>
      </c>
      <c r="E71" s="137">
        <f t="shared" si="1"/>
        <v>0.20774291497975708</v>
      </c>
    </row>
    <row r="72" spans="1:5">
      <c r="A72" s="135" t="s">
        <v>47</v>
      </c>
      <c r="B72" s="104" t="s">
        <v>118</v>
      </c>
      <c r="C72" s="136">
        <v>244</v>
      </c>
      <c r="D72" s="104">
        <v>4</v>
      </c>
      <c r="E72" s="137">
        <f t="shared" si="1"/>
        <v>1.6393442622950821E-2</v>
      </c>
    </row>
    <row r="73" spans="1:5">
      <c r="A73" s="135" t="s">
        <v>49</v>
      </c>
      <c r="B73" s="104" t="s">
        <v>119</v>
      </c>
      <c r="C73" s="136">
        <v>140</v>
      </c>
      <c r="D73" s="104">
        <v>18</v>
      </c>
      <c r="E73" s="137">
        <f t="shared" si="1"/>
        <v>0.12857142857142856</v>
      </c>
    </row>
    <row r="74" spans="1:5">
      <c r="A74" s="135" t="s">
        <v>40</v>
      </c>
      <c r="B74" s="104" t="s">
        <v>120</v>
      </c>
      <c r="C74" s="136">
        <v>168</v>
      </c>
      <c r="D74" s="104">
        <v>6</v>
      </c>
      <c r="E74" s="137">
        <f t="shared" si="1"/>
        <v>3.5714285714285712E-2</v>
      </c>
    </row>
    <row r="75" spans="1:5">
      <c r="A75" s="135" t="s">
        <v>40</v>
      </c>
      <c r="B75" s="104" t="s">
        <v>121</v>
      </c>
      <c r="C75" s="136">
        <v>469</v>
      </c>
      <c r="D75" s="104">
        <v>71</v>
      </c>
      <c r="E75" s="137">
        <f t="shared" si="1"/>
        <v>0.1513859275053305</v>
      </c>
    </row>
    <row r="76" spans="1:5">
      <c r="A76" s="135" t="s">
        <v>43</v>
      </c>
      <c r="B76" s="104" t="s">
        <v>122</v>
      </c>
      <c r="C76" s="136">
        <v>55</v>
      </c>
      <c r="D76" s="104">
        <v>0</v>
      </c>
      <c r="E76" s="137">
        <f t="shared" si="1"/>
        <v>0</v>
      </c>
    </row>
    <row r="77" spans="1:5">
      <c r="A77" s="135" t="s">
        <v>47</v>
      </c>
      <c r="B77" s="104" t="s">
        <v>123</v>
      </c>
      <c r="C77" s="136">
        <v>134</v>
      </c>
      <c r="D77" s="104">
        <v>0</v>
      </c>
      <c r="E77" s="137">
        <f t="shared" si="1"/>
        <v>0</v>
      </c>
    </row>
    <row r="78" spans="1:5">
      <c r="A78" s="135" t="s">
        <v>40</v>
      </c>
      <c r="B78" s="104" t="s">
        <v>124</v>
      </c>
      <c r="C78" s="136">
        <v>2935</v>
      </c>
      <c r="D78" s="104">
        <v>444</v>
      </c>
      <c r="E78" s="137">
        <f t="shared" si="1"/>
        <v>0.15127768313458262</v>
      </c>
    </row>
    <row r="79" spans="1:5">
      <c r="A79" s="135" t="s">
        <v>40</v>
      </c>
      <c r="B79" s="104" t="s">
        <v>125</v>
      </c>
      <c r="C79" s="136">
        <v>1903</v>
      </c>
      <c r="D79" s="104">
        <v>280</v>
      </c>
      <c r="E79" s="137">
        <f t="shared" si="1"/>
        <v>0.14713610089332632</v>
      </c>
    </row>
    <row r="81" spans="1:37">
      <c r="B81" s="6" t="s">
        <v>126</v>
      </c>
      <c r="C81" s="138">
        <f>SUMIF($A$2:$A$79,"Norte",C$2:C$79)</f>
        <v>3151</v>
      </c>
      <c r="D81" s="139">
        <f>SUMIF($A$2:$A$79,"Norte",D$2:D$79)</f>
        <v>171</v>
      </c>
      <c r="E81" s="137">
        <f t="shared" ref="E81:E85" si="2">D81/C81</f>
        <v>5.4268486194858773E-2</v>
      </c>
      <c r="K81" t="s">
        <v>0</v>
      </c>
    </row>
    <row r="82" spans="1:37">
      <c r="B82" s="6" t="s">
        <v>127</v>
      </c>
      <c r="C82" s="138">
        <f>SUMIF($A$2:$A$79,"CENTRAL",C$2:C$79)</f>
        <v>3816</v>
      </c>
      <c r="D82" s="139">
        <f>SUMIF($A$2:$A$79,"cENTRAL",D$2:D$79)</f>
        <v>143</v>
      </c>
      <c r="E82" s="137">
        <f t="shared" si="2"/>
        <v>3.7473794549266248E-2</v>
      </c>
      <c r="P82" t="s">
        <v>0</v>
      </c>
    </row>
    <row r="83" spans="1:37">
      <c r="B83" s="6" t="s">
        <v>128</v>
      </c>
      <c r="C83" s="138">
        <f>SUMIF($A$2:$A$79,"METROPOLITANA",C$2:C$79)</f>
        <v>15532</v>
      </c>
      <c r="D83" s="139">
        <f>SUMIF($A$2:$A$79,"Metropolitana",D$2:D$79)</f>
        <v>2209</v>
      </c>
      <c r="E83" s="137">
        <f t="shared" si="2"/>
        <v>0.14222250836981715</v>
      </c>
    </row>
    <row r="84" spans="1:37">
      <c r="B84" s="6" t="s">
        <v>129</v>
      </c>
      <c r="C84" s="138">
        <f>SUMIF($A$2:$A$79,"SUL",C$2:C$79)</f>
        <v>4191</v>
      </c>
      <c r="D84" s="139">
        <f>SUMIF($A$2:$A$79,"sul",D$2:D$79)</f>
        <v>133</v>
      </c>
      <c r="E84" s="137">
        <f t="shared" si="2"/>
        <v>3.1734669529945123E-2</v>
      </c>
    </row>
    <row r="85" spans="1:37">
      <c r="B85" s="140" t="s">
        <v>179</v>
      </c>
      <c r="C85" s="141">
        <f>SUM(C2:C79)</f>
        <v>26690</v>
      </c>
      <c r="D85" s="139">
        <f>SUM(D2:D79)</f>
        <v>2656</v>
      </c>
      <c r="E85" s="142">
        <f t="shared" si="2"/>
        <v>9.9512926189584114E-2</v>
      </c>
    </row>
    <row r="86" spans="1:37">
      <c r="B86" s="328" t="s">
        <v>131</v>
      </c>
      <c r="C86" s="363"/>
      <c r="D86" s="143"/>
      <c r="E86" s="144">
        <f>COUNTIF(E2:E79,"&gt;=0,90")/78</f>
        <v>0</v>
      </c>
    </row>
    <row r="91" spans="1:37" s="132" customFormat="1">
      <c r="A91" s="214" t="s">
        <v>225</v>
      </c>
      <c r="B91" s="215"/>
      <c r="C91" s="215"/>
      <c r="D91" s="215"/>
      <c r="E91" s="215"/>
      <c r="F91" s="215" t="s">
        <v>0</v>
      </c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132" customFormat="1">
      <c r="A92" s="221" t="s">
        <v>226</v>
      </c>
      <c r="B92" s="222"/>
      <c r="C92" s="222"/>
      <c r="D92" s="222"/>
      <c r="E92" s="222" t="s">
        <v>0</v>
      </c>
      <c r="F92" s="222"/>
      <c r="G92" s="222" t="s">
        <v>0</v>
      </c>
      <c r="H92" s="222"/>
      <c r="I92" s="222" t="s">
        <v>0</v>
      </c>
      <c r="J92" s="222"/>
      <c r="K92" s="222"/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132" customFormat="1">
      <c r="A93" s="227" t="s">
        <v>132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132" customFormat="1" ht="17.25" customHeight="1">
      <c r="A94" s="213" t="s">
        <v>232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132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132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132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32" customFormat="1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8"/>
      <c r="S98" s="148"/>
      <c r="T98" s="148"/>
      <c r="U98" s="148"/>
      <c r="V98" s="148"/>
      <c r="W98" s="148"/>
      <c r="X98" s="148"/>
      <c r="Y98" s="148"/>
      <c r="AB98"/>
      <c r="AC98" s="148"/>
      <c r="AD98"/>
      <c r="AE98" s="148"/>
      <c r="AF98" s="148"/>
      <c r="AG98"/>
    </row>
    <row r="99" spans="1:38" s="132" customFormat="1"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/>
      <c r="AC99"/>
      <c r="AD99"/>
      <c r="AE99" s="148"/>
      <c r="AF99" s="148"/>
      <c r="AG99"/>
    </row>
    <row r="100" spans="1:38" s="317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317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317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customSheetViews>
    <customSheetView guid="{9EFA0E2E-4423-4194-BE85-A51AF61C76D7}" showGridLines="0">
      <selection activeCell="I8" sqref="I8"/>
      <pageMargins left="0" right="0" top="0" bottom="0" header="0" footer="0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7"/>
  <sheetViews>
    <sheetView showGridLines="0" topLeftCell="A82" workbookViewId="0">
      <selection activeCell="A100" sqref="A100:XFD107"/>
    </sheetView>
  </sheetViews>
  <sheetFormatPr defaultColWidth="9" defaultRowHeight="15"/>
  <cols>
    <col min="1" max="1" width="14.7109375" customWidth="1"/>
    <col min="2" max="2" width="23.85546875" customWidth="1"/>
    <col min="3" max="5" width="14.7109375" customWidth="1"/>
    <col min="11" max="11" width="10" customWidth="1"/>
  </cols>
  <sheetData>
    <row r="1" spans="1:5" ht="30">
      <c r="A1" s="133" t="s">
        <v>175</v>
      </c>
      <c r="B1" s="133" t="s">
        <v>6</v>
      </c>
      <c r="C1" s="134" t="s">
        <v>176</v>
      </c>
      <c r="D1" s="134" t="s">
        <v>177</v>
      </c>
      <c r="E1" s="134" t="s">
        <v>178</v>
      </c>
    </row>
    <row r="2" spans="1:5">
      <c r="A2" s="135" t="s">
        <v>40</v>
      </c>
      <c r="B2" s="104" t="s">
        <v>41</v>
      </c>
      <c r="C2" s="136">
        <v>169</v>
      </c>
      <c r="D2" s="104">
        <v>2</v>
      </c>
      <c r="E2" s="137">
        <f>D2/C2</f>
        <v>1.1834319526627219E-2</v>
      </c>
    </row>
    <row r="3" spans="1:5">
      <c r="A3" s="135" t="s">
        <v>43</v>
      </c>
      <c r="B3" s="104" t="s">
        <v>44</v>
      </c>
      <c r="C3" s="136">
        <v>64</v>
      </c>
      <c r="D3" s="104">
        <v>0</v>
      </c>
      <c r="E3" s="137">
        <f t="shared" ref="E3:E66" si="0">D3/C3</f>
        <v>0</v>
      </c>
    </row>
    <row r="4" spans="1:5">
      <c r="A4" s="135" t="s">
        <v>47</v>
      </c>
      <c r="B4" s="104" t="s">
        <v>48</v>
      </c>
      <c r="C4" s="136">
        <v>88</v>
      </c>
      <c r="D4" s="104">
        <v>1</v>
      </c>
      <c r="E4" s="137">
        <f t="shared" si="0"/>
        <v>1.1363636363636364E-2</v>
      </c>
    </row>
    <row r="5" spans="1:5">
      <c r="A5" s="135" t="s">
        <v>49</v>
      </c>
      <c r="B5" s="104" t="s">
        <v>50</v>
      </c>
      <c r="C5" s="136">
        <v>173</v>
      </c>
      <c r="D5" s="104">
        <v>14</v>
      </c>
      <c r="E5" s="137">
        <f t="shared" si="0"/>
        <v>8.0924855491329481E-2</v>
      </c>
    </row>
    <row r="6" spans="1:5">
      <c r="A6" s="135" t="s">
        <v>49</v>
      </c>
      <c r="B6" s="104" t="s">
        <v>51</v>
      </c>
      <c r="C6" s="136">
        <v>69</v>
      </c>
      <c r="D6" s="104">
        <v>1</v>
      </c>
      <c r="E6" s="137">
        <f t="shared" si="0"/>
        <v>1.4492753623188406E-2</v>
      </c>
    </row>
    <row r="7" spans="1:5">
      <c r="A7" s="135" t="s">
        <v>47</v>
      </c>
      <c r="B7" s="104" t="s">
        <v>52</v>
      </c>
      <c r="C7" s="136">
        <v>62</v>
      </c>
      <c r="D7" s="104">
        <v>0</v>
      </c>
      <c r="E7" s="137">
        <f t="shared" si="0"/>
        <v>0</v>
      </c>
    </row>
    <row r="8" spans="1:5">
      <c r="A8" s="135" t="s">
        <v>49</v>
      </c>
      <c r="B8" s="104" t="s">
        <v>53</v>
      </c>
      <c r="C8" s="136">
        <v>174</v>
      </c>
      <c r="D8" s="104">
        <v>38</v>
      </c>
      <c r="E8" s="137">
        <f t="shared" si="0"/>
        <v>0.21839080459770116</v>
      </c>
    </row>
    <row r="9" spans="1:5">
      <c r="A9" s="135" t="s">
        <v>49</v>
      </c>
      <c r="B9" s="104" t="s">
        <v>54</v>
      </c>
      <c r="C9" s="136">
        <v>38</v>
      </c>
      <c r="D9" s="104">
        <v>1</v>
      </c>
      <c r="E9" s="137">
        <f t="shared" si="0"/>
        <v>2.6315789473684209E-2</v>
      </c>
    </row>
    <row r="10" spans="1:5">
      <c r="A10" s="135" t="s">
        <v>40</v>
      </c>
      <c r="B10" s="104" t="s">
        <v>55</v>
      </c>
      <c r="C10" s="136">
        <v>795</v>
      </c>
      <c r="D10" s="104">
        <v>93</v>
      </c>
      <c r="E10" s="137">
        <f t="shared" si="0"/>
        <v>0.1169811320754717</v>
      </c>
    </row>
    <row r="11" spans="1:5">
      <c r="A11" s="135" t="s">
        <v>49</v>
      </c>
      <c r="B11" s="104" t="s">
        <v>56</v>
      </c>
      <c r="C11" s="136">
        <v>71</v>
      </c>
      <c r="D11" s="104">
        <v>0</v>
      </c>
      <c r="E11" s="137">
        <f t="shared" si="0"/>
        <v>0</v>
      </c>
    </row>
    <row r="12" spans="1:5">
      <c r="A12" s="135" t="s">
        <v>47</v>
      </c>
      <c r="B12" s="104" t="s">
        <v>58</v>
      </c>
      <c r="C12" s="136">
        <v>187</v>
      </c>
      <c r="D12" s="104">
        <v>3</v>
      </c>
      <c r="E12" s="137">
        <f t="shared" si="0"/>
        <v>1.6042780748663103E-2</v>
      </c>
    </row>
    <row r="13" spans="1:5">
      <c r="A13" s="135" t="s">
        <v>43</v>
      </c>
      <c r="B13" s="104" t="s">
        <v>59</v>
      </c>
      <c r="C13" s="136">
        <v>329</v>
      </c>
      <c r="D13" s="104">
        <v>8</v>
      </c>
      <c r="E13" s="137">
        <f t="shared" si="0"/>
        <v>2.4316109422492401E-2</v>
      </c>
    </row>
    <row r="14" spans="1:5">
      <c r="A14" s="135" t="s">
        <v>43</v>
      </c>
      <c r="B14" s="104" t="s">
        <v>60</v>
      </c>
      <c r="C14" s="136">
        <v>98</v>
      </c>
      <c r="D14" s="104">
        <v>3</v>
      </c>
      <c r="E14" s="137">
        <f t="shared" si="0"/>
        <v>3.0612244897959183E-2</v>
      </c>
    </row>
    <row r="15" spans="1:5">
      <c r="A15" s="135" t="s">
        <v>49</v>
      </c>
      <c r="B15" s="104" t="s">
        <v>61</v>
      </c>
      <c r="C15" s="136">
        <v>44</v>
      </c>
      <c r="D15" s="104">
        <v>2</v>
      </c>
      <c r="E15" s="137">
        <f t="shared" si="0"/>
        <v>4.5454545454545456E-2</v>
      </c>
    </row>
    <row r="16" spans="1:5">
      <c r="A16" s="135" t="s">
        <v>40</v>
      </c>
      <c r="B16" s="104" t="s">
        <v>62</v>
      </c>
      <c r="C16" s="136">
        <v>131</v>
      </c>
      <c r="D16" s="104">
        <v>0</v>
      </c>
      <c r="E16" s="137">
        <f t="shared" si="0"/>
        <v>0</v>
      </c>
    </row>
    <row r="17" spans="1:5">
      <c r="A17" s="135" t="s">
        <v>49</v>
      </c>
      <c r="B17" s="104" t="s">
        <v>63</v>
      </c>
      <c r="C17" s="136">
        <v>1189</v>
      </c>
      <c r="D17" s="104">
        <v>25</v>
      </c>
      <c r="E17" s="137">
        <f t="shared" si="0"/>
        <v>2.1026072329688814E-2</v>
      </c>
    </row>
    <row r="18" spans="1:5">
      <c r="A18" s="135" t="s">
        <v>40</v>
      </c>
      <c r="B18" s="104" t="s">
        <v>64</v>
      </c>
      <c r="C18" s="136">
        <v>2577</v>
      </c>
      <c r="D18" s="104">
        <v>414</v>
      </c>
      <c r="E18" s="137">
        <f t="shared" si="0"/>
        <v>0.16065192083818394</v>
      </c>
    </row>
    <row r="19" spans="1:5">
      <c r="A19" s="135" t="s">
        <v>49</v>
      </c>
      <c r="B19" s="104" t="s">
        <v>65</v>
      </c>
      <c r="C19" s="136">
        <v>217</v>
      </c>
      <c r="D19" s="104">
        <v>4</v>
      </c>
      <c r="E19" s="137">
        <f t="shared" si="0"/>
        <v>1.8433179723502304E-2</v>
      </c>
    </row>
    <row r="20" spans="1:5">
      <c r="A20" s="135" t="s">
        <v>47</v>
      </c>
      <c r="B20" s="104" t="s">
        <v>66</v>
      </c>
      <c r="C20" s="136">
        <v>788</v>
      </c>
      <c r="D20" s="104">
        <v>83</v>
      </c>
      <c r="E20" s="137">
        <f t="shared" si="0"/>
        <v>0.10532994923857868</v>
      </c>
    </row>
    <row r="21" spans="1:5">
      <c r="A21" s="135" t="s">
        <v>43</v>
      </c>
      <c r="B21" s="104" t="s">
        <v>67</v>
      </c>
      <c r="C21" s="136">
        <v>230</v>
      </c>
      <c r="D21" s="104">
        <v>7</v>
      </c>
      <c r="E21" s="137">
        <f t="shared" si="0"/>
        <v>3.0434782608695653E-2</v>
      </c>
    </row>
    <row r="22" spans="1:5">
      <c r="A22" s="135" t="s">
        <v>40</v>
      </c>
      <c r="B22" s="104" t="s">
        <v>68</v>
      </c>
      <c r="C22" s="136">
        <v>79</v>
      </c>
      <c r="D22" s="104">
        <v>12</v>
      </c>
      <c r="E22" s="137">
        <f t="shared" si="0"/>
        <v>0.15189873417721519</v>
      </c>
    </row>
    <row r="23" spans="1:5">
      <c r="A23" s="135" t="s">
        <v>49</v>
      </c>
      <c r="B23" s="104" t="s">
        <v>69</v>
      </c>
      <c r="C23" s="136">
        <v>25</v>
      </c>
      <c r="D23" s="104">
        <v>4</v>
      </c>
      <c r="E23" s="137">
        <f t="shared" si="0"/>
        <v>0.16</v>
      </c>
    </row>
    <row r="24" spans="1:5">
      <c r="A24" s="135" t="s">
        <v>40</v>
      </c>
      <c r="B24" s="104" t="s">
        <v>70</v>
      </c>
      <c r="C24" s="136">
        <v>223</v>
      </c>
      <c r="D24" s="104">
        <v>19</v>
      </c>
      <c r="E24" s="137">
        <f t="shared" si="0"/>
        <v>8.520179372197309E-2</v>
      </c>
    </row>
    <row r="25" spans="1:5">
      <c r="A25" s="135" t="s">
        <v>49</v>
      </c>
      <c r="B25" s="104" t="s">
        <v>71</v>
      </c>
      <c r="C25" s="136">
        <v>46</v>
      </c>
      <c r="D25" s="104">
        <v>3</v>
      </c>
      <c r="E25" s="137">
        <f t="shared" si="0"/>
        <v>6.5217391304347824E-2</v>
      </c>
    </row>
    <row r="26" spans="1:5">
      <c r="A26" s="135" t="s">
        <v>43</v>
      </c>
      <c r="B26" s="104" t="s">
        <v>72</v>
      </c>
      <c r="C26" s="136">
        <v>123</v>
      </c>
      <c r="D26" s="104">
        <v>13</v>
      </c>
      <c r="E26" s="137">
        <f t="shared" si="0"/>
        <v>0.10569105691056911</v>
      </c>
    </row>
    <row r="27" spans="1:5">
      <c r="A27" s="135" t="s">
        <v>40</v>
      </c>
      <c r="B27" s="104" t="s">
        <v>73</v>
      </c>
      <c r="C27" s="136">
        <v>120</v>
      </c>
      <c r="D27" s="104">
        <v>9</v>
      </c>
      <c r="E27" s="137">
        <f t="shared" si="0"/>
        <v>7.4999999999999997E-2</v>
      </c>
    </row>
    <row r="28" spans="1:5">
      <c r="A28" s="135" t="s">
        <v>47</v>
      </c>
      <c r="B28" s="104" t="s">
        <v>74</v>
      </c>
      <c r="C28" s="136">
        <v>75</v>
      </c>
      <c r="D28" s="104">
        <v>5</v>
      </c>
      <c r="E28" s="137">
        <f t="shared" si="0"/>
        <v>6.6666666666666666E-2</v>
      </c>
    </row>
    <row r="29" spans="1:5">
      <c r="A29" s="135" t="s">
        <v>49</v>
      </c>
      <c r="B29" s="104" t="s">
        <v>75</v>
      </c>
      <c r="C29" s="136">
        <v>190</v>
      </c>
      <c r="D29" s="104">
        <v>0</v>
      </c>
      <c r="E29" s="137">
        <f t="shared" si="0"/>
        <v>0</v>
      </c>
    </row>
    <row r="30" spans="1:5">
      <c r="A30" s="135" t="s">
        <v>40</v>
      </c>
      <c r="B30" s="104" t="s">
        <v>76</v>
      </c>
      <c r="C30" s="136">
        <v>774</v>
      </c>
      <c r="D30" s="104">
        <v>29</v>
      </c>
      <c r="E30" s="137">
        <f t="shared" si="0"/>
        <v>3.7467700258397935E-2</v>
      </c>
    </row>
    <row r="31" spans="1:5">
      <c r="A31" s="135" t="s">
        <v>40</v>
      </c>
      <c r="B31" s="104" t="s">
        <v>77</v>
      </c>
      <c r="C31" s="136">
        <v>215</v>
      </c>
      <c r="D31" s="104">
        <v>0</v>
      </c>
      <c r="E31" s="137">
        <f t="shared" si="0"/>
        <v>0</v>
      </c>
    </row>
    <row r="32" spans="1:5">
      <c r="A32" s="135" t="s">
        <v>40</v>
      </c>
      <c r="B32" s="104" t="s">
        <v>78</v>
      </c>
      <c r="C32" s="136">
        <v>52</v>
      </c>
      <c r="D32" s="104">
        <v>3</v>
      </c>
      <c r="E32" s="137">
        <f t="shared" si="0"/>
        <v>5.7692307692307696E-2</v>
      </c>
    </row>
    <row r="33" spans="1:5">
      <c r="A33" s="135" t="s">
        <v>49</v>
      </c>
      <c r="B33" s="104" t="s">
        <v>79</v>
      </c>
      <c r="C33" s="136">
        <v>80</v>
      </c>
      <c r="D33" s="104">
        <v>11</v>
      </c>
      <c r="E33" s="137">
        <f t="shared" si="0"/>
        <v>0.13750000000000001</v>
      </c>
    </row>
    <row r="34" spans="1:5">
      <c r="A34" s="135" t="s">
        <v>49</v>
      </c>
      <c r="B34" s="104" t="s">
        <v>80</v>
      </c>
      <c r="C34" s="136">
        <v>51</v>
      </c>
      <c r="D34" s="104">
        <v>2</v>
      </c>
      <c r="E34" s="137">
        <f t="shared" si="0"/>
        <v>3.9215686274509803E-2</v>
      </c>
    </row>
    <row r="35" spans="1:5">
      <c r="A35" s="135" t="s">
        <v>49</v>
      </c>
      <c r="B35" s="104" t="s">
        <v>81</v>
      </c>
      <c r="C35" s="136">
        <v>103</v>
      </c>
      <c r="D35" s="104">
        <v>6</v>
      </c>
      <c r="E35" s="137">
        <f t="shared" si="0"/>
        <v>5.8252427184466021E-2</v>
      </c>
    </row>
    <row r="36" spans="1:5">
      <c r="A36" s="135" t="s">
        <v>40</v>
      </c>
      <c r="B36" s="104" t="s">
        <v>82</v>
      </c>
      <c r="C36" s="136">
        <v>74</v>
      </c>
      <c r="D36" s="104">
        <v>1</v>
      </c>
      <c r="E36" s="137">
        <f t="shared" si="0"/>
        <v>1.3513513513513514E-2</v>
      </c>
    </row>
    <row r="37" spans="1:5">
      <c r="A37" s="135" t="s">
        <v>49</v>
      </c>
      <c r="B37" s="104" t="s">
        <v>83</v>
      </c>
      <c r="C37" s="136">
        <v>280</v>
      </c>
      <c r="D37" s="104">
        <v>3</v>
      </c>
      <c r="E37" s="137">
        <f t="shared" si="0"/>
        <v>1.0714285714285714E-2</v>
      </c>
    </row>
    <row r="38" spans="1:5">
      <c r="A38" s="135" t="s">
        <v>40</v>
      </c>
      <c r="B38" s="104" t="s">
        <v>84</v>
      </c>
      <c r="C38" s="136">
        <v>76</v>
      </c>
      <c r="D38" s="104">
        <v>0</v>
      </c>
      <c r="E38" s="137">
        <f t="shared" si="0"/>
        <v>0</v>
      </c>
    </row>
    <row r="39" spans="1:5">
      <c r="A39" s="135" t="s">
        <v>49</v>
      </c>
      <c r="B39" s="104" t="s">
        <v>85</v>
      </c>
      <c r="C39" s="136">
        <v>189</v>
      </c>
      <c r="D39" s="104">
        <v>2</v>
      </c>
      <c r="E39" s="137">
        <f t="shared" si="0"/>
        <v>1.0582010582010581E-2</v>
      </c>
    </row>
    <row r="40" spans="1:5">
      <c r="A40" s="135" t="s">
        <v>43</v>
      </c>
      <c r="B40" s="104" t="s">
        <v>86</v>
      </c>
      <c r="C40" s="136">
        <v>267</v>
      </c>
      <c r="D40" s="104">
        <v>5</v>
      </c>
      <c r="E40" s="137">
        <f t="shared" si="0"/>
        <v>1.8726591760299626E-2</v>
      </c>
    </row>
    <row r="41" spans="1:5">
      <c r="A41" s="135" t="s">
        <v>49</v>
      </c>
      <c r="B41" s="104" t="s">
        <v>87</v>
      </c>
      <c r="C41" s="136">
        <v>76</v>
      </c>
      <c r="D41" s="104">
        <v>7</v>
      </c>
      <c r="E41" s="137">
        <f t="shared" si="0"/>
        <v>9.2105263157894732E-2</v>
      </c>
    </row>
    <row r="42" spans="1:5">
      <c r="A42" s="135" t="s">
        <v>40</v>
      </c>
      <c r="B42" s="104" t="s">
        <v>88</v>
      </c>
      <c r="C42" s="136">
        <v>87</v>
      </c>
      <c r="D42" s="104">
        <v>1</v>
      </c>
      <c r="E42" s="137">
        <f t="shared" si="0"/>
        <v>1.1494252873563218E-2</v>
      </c>
    </row>
    <row r="43" spans="1:5">
      <c r="A43" s="135" t="s">
        <v>40</v>
      </c>
      <c r="B43" s="104" t="s">
        <v>89</v>
      </c>
      <c r="C43" s="136">
        <v>71</v>
      </c>
      <c r="D43" s="104">
        <v>1</v>
      </c>
      <c r="E43" s="137">
        <f t="shared" si="0"/>
        <v>1.4084507042253521E-2</v>
      </c>
    </row>
    <row r="44" spans="1:5">
      <c r="A44" s="135" t="s">
        <v>47</v>
      </c>
      <c r="B44" s="104" t="s">
        <v>90</v>
      </c>
      <c r="C44" s="136">
        <v>1452</v>
      </c>
      <c r="D44" s="104">
        <v>54</v>
      </c>
      <c r="E44" s="137">
        <f t="shared" si="0"/>
        <v>3.71900826446281E-2</v>
      </c>
    </row>
    <row r="45" spans="1:5">
      <c r="A45" s="135" t="s">
        <v>47</v>
      </c>
      <c r="B45" s="104" t="s">
        <v>91</v>
      </c>
      <c r="C45" s="136">
        <v>84</v>
      </c>
      <c r="D45" s="104">
        <v>0</v>
      </c>
      <c r="E45" s="137">
        <f t="shared" si="0"/>
        <v>0</v>
      </c>
    </row>
    <row r="46" spans="1:5">
      <c r="A46" s="135" t="s">
        <v>49</v>
      </c>
      <c r="B46" s="104" t="s">
        <v>92</v>
      </c>
      <c r="C46" s="136">
        <v>285</v>
      </c>
      <c r="D46" s="104">
        <v>1</v>
      </c>
      <c r="E46" s="137">
        <f t="shared" si="0"/>
        <v>3.5087719298245615E-3</v>
      </c>
    </row>
    <row r="47" spans="1:5">
      <c r="A47" s="135" t="s">
        <v>40</v>
      </c>
      <c r="B47" s="104" t="s">
        <v>93</v>
      </c>
      <c r="C47" s="136">
        <v>91</v>
      </c>
      <c r="D47" s="104">
        <v>3</v>
      </c>
      <c r="E47" s="137">
        <f t="shared" si="0"/>
        <v>3.2967032967032968E-2</v>
      </c>
    </row>
    <row r="48" spans="1:5">
      <c r="A48" s="135" t="s">
        <v>47</v>
      </c>
      <c r="B48" s="104" t="s">
        <v>94</v>
      </c>
      <c r="C48" s="136">
        <v>84</v>
      </c>
      <c r="D48" s="104">
        <v>0</v>
      </c>
      <c r="E48" s="137">
        <f t="shared" si="0"/>
        <v>0</v>
      </c>
    </row>
    <row r="49" spans="1:5">
      <c r="A49" s="135" t="s">
        <v>49</v>
      </c>
      <c r="B49" s="104" t="s">
        <v>95</v>
      </c>
      <c r="C49" s="136">
        <v>163</v>
      </c>
      <c r="D49" s="104">
        <v>3</v>
      </c>
      <c r="E49" s="137">
        <f t="shared" si="0"/>
        <v>1.8404907975460124E-2</v>
      </c>
    </row>
    <row r="50" spans="1:5">
      <c r="A50" s="135" t="s">
        <v>43</v>
      </c>
      <c r="B50" s="104" t="s">
        <v>96</v>
      </c>
      <c r="C50" s="136">
        <v>121</v>
      </c>
      <c r="D50" s="104">
        <v>20</v>
      </c>
      <c r="E50" s="137">
        <f t="shared" si="0"/>
        <v>0.16528925619834711</v>
      </c>
    </row>
    <row r="51" spans="1:5">
      <c r="A51" s="135" t="s">
        <v>43</v>
      </c>
      <c r="B51" s="104" t="s">
        <v>97</v>
      </c>
      <c r="C51" s="136">
        <v>48</v>
      </c>
      <c r="D51" s="104">
        <v>0</v>
      </c>
      <c r="E51" s="137">
        <f t="shared" si="0"/>
        <v>0</v>
      </c>
    </row>
    <row r="52" spans="1:5">
      <c r="A52" s="135" t="s">
        <v>49</v>
      </c>
      <c r="B52" s="104" t="s">
        <v>98</v>
      </c>
      <c r="C52" s="136">
        <v>129</v>
      </c>
      <c r="D52" s="104">
        <v>5</v>
      </c>
      <c r="E52" s="137">
        <f t="shared" si="0"/>
        <v>3.875968992248062E-2</v>
      </c>
    </row>
    <row r="53" spans="1:5">
      <c r="A53" s="135" t="s">
        <v>49</v>
      </c>
      <c r="B53" s="104" t="s">
        <v>99</v>
      </c>
      <c r="C53" s="136">
        <v>86</v>
      </c>
      <c r="D53" s="104">
        <v>1</v>
      </c>
      <c r="E53" s="137">
        <f t="shared" si="0"/>
        <v>1.1627906976744186E-2</v>
      </c>
    </row>
    <row r="54" spans="1:5">
      <c r="A54" s="135" t="s">
        <v>43</v>
      </c>
      <c r="B54" s="104" t="s">
        <v>100</v>
      </c>
      <c r="C54" s="136">
        <v>385</v>
      </c>
      <c r="D54" s="104">
        <v>6</v>
      </c>
      <c r="E54" s="137">
        <f t="shared" si="0"/>
        <v>1.5584415584415584E-2</v>
      </c>
    </row>
    <row r="55" spans="1:5">
      <c r="A55" s="135" t="s">
        <v>47</v>
      </c>
      <c r="B55" s="104" t="s">
        <v>101</v>
      </c>
      <c r="C55" s="136">
        <v>96</v>
      </c>
      <c r="D55" s="104">
        <v>1</v>
      </c>
      <c r="E55" s="137">
        <f t="shared" si="0"/>
        <v>1.0416666666666666E-2</v>
      </c>
    </row>
    <row r="56" spans="1:5">
      <c r="A56" s="135" t="s">
        <v>43</v>
      </c>
      <c r="B56" s="104" t="s">
        <v>102</v>
      </c>
      <c r="C56" s="136">
        <v>173</v>
      </c>
      <c r="D56" s="104">
        <v>32</v>
      </c>
      <c r="E56" s="137">
        <f t="shared" si="0"/>
        <v>0.18497109826589594</v>
      </c>
    </row>
    <row r="57" spans="1:5">
      <c r="A57" s="135" t="s">
        <v>43</v>
      </c>
      <c r="B57" s="104" t="s">
        <v>103</v>
      </c>
      <c r="C57" s="136">
        <v>167</v>
      </c>
      <c r="D57" s="104">
        <v>17</v>
      </c>
      <c r="E57" s="137">
        <f t="shared" si="0"/>
        <v>0.10179640718562874</v>
      </c>
    </row>
    <row r="58" spans="1:5">
      <c r="A58" s="135" t="s">
        <v>49</v>
      </c>
      <c r="B58" s="104" t="s">
        <v>104</v>
      </c>
      <c r="C58" s="136">
        <v>146</v>
      </c>
      <c r="D58" s="104">
        <v>2</v>
      </c>
      <c r="E58" s="137">
        <f t="shared" si="0"/>
        <v>1.3698630136986301E-2</v>
      </c>
    </row>
    <row r="59" spans="1:5">
      <c r="A59" s="135" t="s">
        <v>43</v>
      </c>
      <c r="B59" s="104" t="s">
        <v>105</v>
      </c>
      <c r="C59" s="136">
        <v>46</v>
      </c>
      <c r="D59" s="104">
        <v>3</v>
      </c>
      <c r="E59" s="137">
        <f t="shared" si="0"/>
        <v>6.5217391304347824E-2</v>
      </c>
    </row>
    <row r="60" spans="1:5">
      <c r="A60" s="135" t="s">
        <v>49</v>
      </c>
      <c r="B60" s="104" t="s">
        <v>106</v>
      </c>
      <c r="C60" s="136">
        <v>113</v>
      </c>
      <c r="D60" s="104">
        <v>1</v>
      </c>
      <c r="E60" s="137">
        <f t="shared" si="0"/>
        <v>8.8495575221238937E-3</v>
      </c>
    </row>
    <row r="61" spans="1:5">
      <c r="A61" s="135" t="s">
        <v>47</v>
      </c>
      <c r="B61" s="104" t="s">
        <v>107</v>
      </c>
      <c r="C61" s="136">
        <v>147</v>
      </c>
      <c r="D61" s="104">
        <v>1</v>
      </c>
      <c r="E61" s="137">
        <f t="shared" si="0"/>
        <v>6.8027210884353739E-3</v>
      </c>
    </row>
    <row r="62" spans="1:5">
      <c r="A62" s="135" t="s">
        <v>49</v>
      </c>
      <c r="B62" s="104" t="s">
        <v>108</v>
      </c>
      <c r="C62" s="136">
        <v>61</v>
      </c>
      <c r="D62" s="104">
        <v>0</v>
      </c>
      <c r="E62" s="137">
        <f t="shared" si="0"/>
        <v>0</v>
      </c>
    </row>
    <row r="63" spans="1:5">
      <c r="A63" s="135" t="s">
        <v>40</v>
      </c>
      <c r="B63" s="104" t="s">
        <v>109</v>
      </c>
      <c r="C63" s="136">
        <v>45</v>
      </c>
      <c r="D63" s="104">
        <v>1</v>
      </c>
      <c r="E63" s="137">
        <f t="shared" si="0"/>
        <v>2.2222222222222223E-2</v>
      </c>
    </row>
    <row r="64" spans="1:5">
      <c r="A64" s="135" t="s">
        <v>40</v>
      </c>
      <c r="B64" s="104" t="s">
        <v>110</v>
      </c>
      <c r="C64" s="136">
        <v>374</v>
      </c>
      <c r="D64" s="104">
        <v>6</v>
      </c>
      <c r="E64" s="137">
        <f t="shared" si="0"/>
        <v>1.6042780748663103E-2</v>
      </c>
    </row>
    <row r="65" spans="1:5">
      <c r="A65" s="135" t="s">
        <v>40</v>
      </c>
      <c r="B65" s="104" t="s">
        <v>111</v>
      </c>
      <c r="C65" s="136">
        <v>152</v>
      </c>
      <c r="D65" s="104">
        <v>2</v>
      </c>
      <c r="E65" s="137">
        <f t="shared" si="0"/>
        <v>1.3157894736842105E-2</v>
      </c>
    </row>
    <row r="66" spans="1:5">
      <c r="A66" s="135" t="s">
        <v>47</v>
      </c>
      <c r="B66" s="104" t="s">
        <v>112</v>
      </c>
      <c r="C66" s="136">
        <v>60</v>
      </c>
      <c r="D66" s="104">
        <v>3</v>
      </c>
      <c r="E66" s="137">
        <f t="shared" si="0"/>
        <v>0.05</v>
      </c>
    </row>
    <row r="67" spans="1:5">
      <c r="A67" s="135" t="s">
        <v>47</v>
      </c>
      <c r="B67" s="104" t="s">
        <v>113</v>
      </c>
      <c r="C67" s="136">
        <v>260</v>
      </c>
      <c r="D67" s="104">
        <v>1</v>
      </c>
      <c r="E67" s="137">
        <f t="shared" ref="E67:E79" si="1">D67/C67</f>
        <v>3.8461538461538464E-3</v>
      </c>
    </row>
    <row r="68" spans="1:5">
      <c r="A68" s="135" t="s">
        <v>49</v>
      </c>
      <c r="B68" s="104" t="s">
        <v>114</v>
      </c>
      <c r="C68" s="136">
        <v>53</v>
      </c>
      <c r="D68" s="104">
        <v>2</v>
      </c>
      <c r="E68" s="137">
        <f t="shared" si="1"/>
        <v>3.7735849056603772E-2</v>
      </c>
    </row>
    <row r="69" spans="1:5">
      <c r="A69" s="135" t="s">
        <v>43</v>
      </c>
      <c r="B69" s="104" t="s">
        <v>115</v>
      </c>
      <c r="C69" s="136">
        <v>1045</v>
      </c>
      <c r="D69" s="104">
        <v>67</v>
      </c>
      <c r="E69" s="137">
        <f t="shared" si="1"/>
        <v>6.4114832535885166E-2</v>
      </c>
    </row>
    <row r="70" spans="1:5">
      <c r="A70" s="135" t="s">
        <v>47</v>
      </c>
      <c r="B70" s="104" t="s">
        <v>116</v>
      </c>
      <c r="C70" s="136">
        <v>55</v>
      </c>
      <c r="D70" s="104">
        <v>3</v>
      </c>
      <c r="E70" s="137">
        <f t="shared" si="1"/>
        <v>5.4545454545454543E-2</v>
      </c>
    </row>
    <row r="71" spans="1:5">
      <c r="A71" s="135" t="s">
        <v>40</v>
      </c>
      <c r="B71" s="104" t="s">
        <v>117</v>
      </c>
      <c r="C71" s="136">
        <v>3952</v>
      </c>
      <c r="D71" s="104">
        <v>696</v>
      </c>
      <c r="E71" s="137">
        <f t="shared" si="1"/>
        <v>0.17611336032388664</v>
      </c>
    </row>
    <row r="72" spans="1:5">
      <c r="A72" s="135" t="s">
        <v>47</v>
      </c>
      <c r="B72" s="104" t="s">
        <v>118</v>
      </c>
      <c r="C72" s="136">
        <v>244</v>
      </c>
      <c r="D72" s="104">
        <v>7</v>
      </c>
      <c r="E72" s="137">
        <f t="shared" si="1"/>
        <v>2.8688524590163935E-2</v>
      </c>
    </row>
    <row r="73" spans="1:5">
      <c r="A73" s="135" t="s">
        <v>49</v>
      </c>
      <c r="B73" s="104" t="s">
        <v>119</v>
      </c>
      <c r="C73" s="136">
        <v>140</v>
      </c>
      <c r="D73" s="104">
        <v>15</v>
      </c>
      <c r="E73" s="137">
        <f t="shared" si="1"/>
        <v>0.10714285714285714</v>
      </c>
    </row>
    <row r="74" spans="1:5">
      <c r="A74" s="135" t="s">
        <v>40</v>
      </c>
      <c r="B74" s="104" t="s">
        <v>120</v>
      </c>
      <c r="C74" s="136">
        <v>168</v>
      </c>
      <c r="D74" s="104">
        <v>10</v>
      </c>
      <c r="E74" s="137">
        <f t="shared" si="1"/>
        <v>5.9523809523809521E-2</v>
      </c>
    </row>
    <row r="75" spans="1:5">
      <c r="A75" s="135" t="s">
        <v>40</v>
      </c>
      <c r="B75" s="104" t="s">
        <v>121</v>
      </c>
      <c r="C75" s="136">
        <v>469</v>
      </c>
      <c r="D75" s="104">
        <v>78</v>
      </c>
      <c r="E75" s="137">
        <f t="shared" si="1"/>
        <v>0.16631130063965885</v>
      </c>
    </row>
    <row r="76" spans="1:5">
      <c r="A76" s="135" t="s">
        <v>43</v>
      </c>
      <c r="B76" s="104" t="s">
        <v>122</v>
      </c>
      <c r="C76" s="136">
        <v>55</v>
      </c>
      <c r="D76" s="104">
        <v>0</v>
      </c>
      <c r="E76" s="137">
        <f t="shared" si="1"/>
        <v>0</v>
      </c>
    </row>
    <row r="77" spans="1:5">
      <c r="A77" s="135" t="s">
        <v>47</v>
      </c>
      <c r="B77" s="104" t="s">
        <v>123</v>
      </c>
      <c r="C77" s="136">
        <v>134</v>
      </c>
      <c r="D77" s="104">
        <v>1</v>
      </c>
      <c r="E77" s="137">
        <f t="shared" si="1"/>
        <v>7.462686567164179E-3</v>
      </c>
    </row>
    <row r="78" spans="1:5">
      <c r="A78" s="135" t="s">
        <v>40</v>
      </c>
      <c r="B78" s="104" t="s">
        <v>124</v>
      </c>
      <c r="C78" s="136">
        <v>2935</v>
      </c>
      <c r="D78" s="104">
        <v>388</v>
      </c>
      <c r="E78" s="137">
        <f t="shared" si="1"/>
        <v>0.13219761499148211</v>
      </c>
    </row>
    <row r="79" spans="1:5">
      <c r="A79" s="135" t="s">
        <v>40</v>
      </c>
      <c r="B79" s="104" t="s">
        <v>125</v>
      </c>
      <c r="C79" s="136">
        <v>1903</v>
      </c>
      <c r="D79" s="104">
        <v>240</v>
      </c>
      <c r="E79" s="137">
        <f t="shared" si="1"/>
        <v>0.12611665790856541</v>
      </c>
    </row>
    <row r="81" spans="1:37">
      <c r="B81" s="6" t="s">
        <v>126</v>
      </c>
      <c r="C81" s="138">
        <f>SUMIF($A$2:$A$79,"Norte",C$2:C$79)</f>
        <v>3151</v>
      </c>
      <c r="D81" s="139">
        <f>SUMIF($A$2:$A$79,"Norte",D$2:D$79)</f>
        <v>181</v>
      </c>
      <c r="E81" s="137">
        <f t="shared" ref="E81:E85" si="2">D81/C81</f>
        <v>5.7442081878768647E-2</v>
      </c>
    </row>
    <row r="82" spans="1:37">
      <c r="B82" s="6" t="s">
        <v>127</v>
      </c>
      <c r="C82" s="138">
        <f>SUMIF($A$2:$A$79,"CENTRAL",C$2:C$79)</f>
        <v>3816</v>
      </c>
      <c r="D82" s="139">
        <f>SUMIF($A$2:$A$79,"CENTRAL",D$2:D$79)</f>
        <v>163</v>
      </c>
      <c r="E82" s="137">
        <f t="shared" si="2"/>
        <v>4.2714884696016774E-2</v>
      </c>
      <c r="L82" t="s">
        <v>0</v>
      </c>
    </row>
    <row r="83" spans="1:37">
      <c r="B83" s="6" t="s">
        <v>128</v>
      </c>
      <c r="C83" s="138">
        <f>SUMIF($A$2:$A$79,"METROPOLITANA",C$2:C$79)</f>
        <v>15532</v>
      </c>
      <c r="D83" s="139">
        <f>SUMIF($A$2:$A$79,"METROPOLITANA",D$2:D$79)</f>
        <v>2008</v>
      </c>
      <c r="E83" s="137">
        <f t="shared" si="2"/>
        <v>0.12928148338913212</v>
      </c>
    </row>
    <row r="84" spans="1:37">
      <c r="B84" s="6" t="s">
        <v>129</v>
      </c>
      <c r="C84" s="138">
        <f>SUMIF($A$2:$A$79,"SUL",C$2:C$79)</f>
        <v>4191</v>
      </c>
      <c r="D84" s="139">
        <f>SUMIF($A$2:$A$79,"SUL",D$2:D$79)</f>
        <v>153</v>
      </c>
      <c r="E84" s="137">
        <f t="shared" si="2"/>
        <v>3.6506800286327842E-2</v>
      </c>
    </row>
    <row r="85" spans="1:37">
      <c r="B85" s="140" t="s">
        <v>179</v>
      </c>
      <c r="C85" s="141">
        <f>SUM(C2:C79)</f>
        <v>26690</v>
      </c>
      <c r="D85" s="140">
        <f>SUM(D2:D79)</f>
        <v>2505</v>
      </c>
      <c r="E85" s="142">
        <f t="shared" si="2"/>
        <v>9.3855376545522673E-2</v>
      </c>
      <c r="J85" t="s">
        <v>0</v>
      </c>
    </row>
    <row r="86" spans="1:37">
      <c r="B86" s="328" t="s">
        <v>131</v>
      </c>
      <c r="C86" s="363"/>
      <c r="D86" s="143">
        <f>COUNTIF(E2:E79,"&gt;=0,95")</f>
        <v>0</v>
      </c>
      <c r="E86" s="144">
        <f>COUNTIF(E2:E79,"&gt;=0,90")/78</f>
        <v>0</v>
      </c>
      <c r="K86" s="313" t="s">
        <v>0</v>
      </c>
    </row>
    <row r="91" spans="1:37" s="132" customFormat="1">
      <c r="A91" s="214" t="s">
        <v>225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132" customFormat="1">
      <c r="A92" s="221" t="s">
        <v>230</v>
      </c>
      <c r="B92" s="222"/>
      <c r="C92" s="222"/>
      <c r="D92" s="222"/>
      <c r="E92" s="222"/>
      <c r="F92" s="222"/>
      <c r="G92" s="222" t="s">
        <v>0</v>
      </c>
      <c r="H92" s="222"/>
      <c r="I92" s="222" t="s">
        <v>0</v>
      </c>
      <c r="J92" s="222"/>
      <c r="K92" s="222" t="s">
        <v>0</v>
      </c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132" customFormat="1">
      <c r="A93" s="227" t="s">
        <v>138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132" customFormat="1" ht="17.25" customHeight="1">
      <c r="A94" s="213" t="s">
        <v>232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132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132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132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32" customFormat="1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/>
      <c r="P98"/>
      <c r="Q98"/>
      <c r="R98" s="148"/>
      <c r="S98" s="148"/>
      <c r="T98" s="148"/>
      <c r="U98" s="148"/>
      <c r="V98" s="148"/>
      <c r="W98" s="148"/>
      <c r="X98" s="148"/>
      <c r="Y98" s="148"/>
      <c r="AB98"/>
      <c r="AC98" s="148"/>
      <c r="AD98"/>
      <c r="AE98" s="148"/>
      <c r="AF98" s="148"/>
      <c r="AG98"/>
    </row>
    <row r="99" spans="1:38" s="132" customFormat="1">
      <c r="A99"/>
      <c r="B99"/>
      <c r="C99"/>
      <c r="D99"/>
      <c r="E99"/>
      <c r="F99" s="148"/>
      <c r="G99" s="148"/>
      <c r="H99" s="148"/>
      <c r="I99" s="148"/>
      <c r="J99"/>
      <c r="K99"/>
      <c r="L99"/>
      <c r="M99"/>
      <c r="N99"/>
      <c r="O99"/>
      <c r="P99"/>
      <c r="Q99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/>
      <c r="AC99"/>
      <c r="AE99" s="148"/>
      <c r="AF99" s="148"/>
    </row>
    <row r="100" spans="1:38" s="317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317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317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customSheetViews>
    <customSheetView guid="{9EFA0E2E-4423-4194-BE85-A51AF61C76D7}" showGridLines="0">
      <selection activeCell="K7" sqref="K7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L106"/>
  <sheetViews>
    <sheetView showGridLines="0" topLeftCell="A79" workbookViewId="0">
      <selection activeCell="A99" sqref="A99:XFD106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2" max="12" width="9.42578125" customWidth="1"/>
  </cols>
  <sheetData>
    <row r="1" spans="1:8" ht="45" customHeight="1">
      <c r="A1" s="101" t="s">
        <v>5</v>
      </c>
      <c r="B1" s="101" t="s">
        <v>6</v>
      </c>
      <c r="C1" s="102" t="s">
        <v>181</v>
      </c>
      <c r="D1" s="102" t="s">
        <v>182</v>
      </c>
      <c r="E1" s="102" t="s">
        <v>183</v>
      </c>
    </row>
    <row r="2" spans="1:8">
      <c r="A2" s="4" t="s">
        <v>40</v>
      </c>
      <c r="B2" s="4" t="s">
        <v>41</v>
      </c>
      <c r="C2" s="103">
        <v>5905</v>
      </c>
      <c r="D2" s="104">
        <v>12</v>
      </c>
      <c r="E2" s="105">
        <f>(D2/C2)</f>
        <v>2.0321761219305673E-3</v>
      </c>
    </row>
    <row r="3" spans="1:8">
      <c r="A3" s="4" t="s">
        <v>43</v>
      </c>
      <c r="B3" s="4" t="s">
        <v>44</v>
      </c>
      <c r="C3" s="103">
        <v>2357</v>
      </c>
      <c r="D3" s="104">
        <v>0</v>
      </c>
      <c r="E3" s="105">
        <f t="shared" ref="E3:E66" si="0">(D3/C3)</f>
        <v>0</v>
      </c>
    </row>
    <row r="4" spans="1:8">
      <c r="A4" s="4" t="s">
        <v>47</v>
      </c>
      <c r="B4" s="4" t="s">
        <v>48</v>
      </c>
      <c r="C4" s="103">
        <v>1775</v>
      </c>
      <c r="D4" s="104">
        <v>17</v>
      </c>
      <c r="E4" s="105">
        <f t="shared" si="0"/>
        <v>9.5774647887323944E-3</v>
      </c>
    </row>
    <row r="5" spans="1:8">
      <c r="A5" s="4" t="s">
        <v>49</v>
      </c>
      <c r="B5" s="4" t="s">
        <v>50</v>
      </c>
      <c r="C5" s="103">
        <v>5949</v>
      </c>
      <c r="D5" s="104">
        <v>156</v>
      </c>
      <c r="E5" s="105">
        <f t="shared" si="0"/>
        <v>2.6222894604135148E-2</v>
      </c>
    </row>
    <row r="6" spans="1:8">
      <c r="A6" s="4" t="s">
        <v>49</v>
      </c>
      <c r="B6" s="4" t="s">
        <v>51</v>
      </c>
      <c r="C6" s="103">
        <v>3040</v>
      </c>
      <c r="D6" s="104">
        <v>90</v>
      </c>
      <c r="E6" s="105">
        <f t="shared" si="0"/>
        <v>2.9605263157894735E-2</v>
      </c>
    </row>
    <row r="7" spans="1:8">
      <c r="A7" s="4" t="s">
        <v>47</v>
      </c>
      <c r="B7" s="4" t="s">
        <v>52</v>
      </c>
      <c r="C7" s="103">
        <v>1417</v>
      </c>
      <c r="D7" s="104">
        <v>0</v>
      </c>
      <c r="E7" s="105">
        <f t="shared" si="0"/>
        <v>0</v>
      </c>
    </row>
    <row r="8" spans="1:8">
      <c r="A8" s="4" t="s">
        <v>49</v>
      </c>
      <c r="B8" s="4" t="s">
        <v>53</v>
      </c>
      <c r="C8" s="103">
        <v>5080</v>
      </c>
      <c r="D8" s="104">
        <v>550</v>
      </c>
      <c r="E8" s="105">
        <f t="shared" si="0"/>
        <v>0.10826771653543307</v>
      </c>
    </row>
    <row r="9" spans="1:8">
      <c r="A9" s="4" t="s">
        <v>49</v>
      </c>
      <c r="B9" s="4" t="s">
        <v>54</v>
      </c>
      <c r="C9" s="103">
        <v>1536</v>
      </c>
      <c r="D9" s="104">
        <v>0</v>
      </c>
      <c r="E9" s="105">
        <f t="shared" si="0"/>
        <v>0</v>
      </c>
    </row>
    <row r="10" spans="1:8">
      <c r="A10" s="4" t="s">
        <v>40</v>
      </c>
      <c r="B10" s="4" t="s">
        <v>55</v>
      </c>
      <c r="C10" s="103">
        <v>13047</v>
      </c>
      <c r="D10" s="104">
        <v>721</v>
      </c>
      <c r="E10" s="105">
        <f t="shared" si="0"/>
        <v>5.5261745995247948E-2</v>
      </c>
    </row>
    <row r="11" spans="1:8">
      <c r="A11" s="4" t="s">
        <v>49</v>
      </c>
      <c r="B11" s="4" t="s">
        <v>56</v>
      </c>
      <c r="C11" s="103">
        <v>1843</v>
      </c>
      <c r="D11" s="104">
        <v>9</v>
      </c>
      <c r="E11" s="105">
        <f t="shared" si="0"/>
        <v>4.8833423765599565E-3</v>
      </c>
    </row>
    <row r="12" spans="1:8">
      <c r="A12" s="4" t="s">
        <v>47</v>
      </c>
      <c r="B12" s="4" t="s">
        <v>58</v>
      </c>
      <c r="C12" s="103">
        <v>5706</v>
      </c>
      <c r="D12" s="104">
        <v>83</v>
      </c>
      <c r="E12" s="105">
        <f t="shared" si="0"/>
        <v>1.454609183315808E-2</v>
      </c>
    </row>
    <row r="13" spans="1:8">
      <c r="A13" s="4" t="s">
        <v>43</v>
      </c>
      <c r="B13" s="4" t="s">
        <v>59</v>
      </c>
      <c r="C13" s="103">
        <v>7226</v>
      </c>
      <c r="D13" s="104">
        <v>134</v>
      </c>
      <c r="E13" s="105">
        <f t="shared" si="0"/>
        <v>1.8544146138942705E-2</v>
      </c>
    </row>
    <row r="14" spans="1:8">
      <c r="A14" s="4" t="s">
        <v>43</v>
      </c>
      <c r="B14" s="4" t="s">
        <v>60</v>
      </c>
      <c r="C14" s="103">
        <v>2317</v>
      </c>
      <c r="D14" s="104">
        <v>98</v>
      </c>
      <c r="E14" s="105">
        <f t="shared" si="0"/>
        <v>4.2296072507552872E-2</v>
      </c>
      <c r="H14" t="s">
        <v>0</v>
      </c>
    </row>
    <row r="15" spans="1:8">
      <c r="A15" s="4" t="s">
        <v>49</v>
      </c>
      <c r="B15" s="4" t="s">
        <v>61</v>
      </c>
      <c r="C15" s="103">
        <v>1991</v>
      </c>
      <c r="D15" s="104">
        <v>124</v>
      </c>
      <c r="E15" s="105">
        <f t="shared" si="0"/>
        <v>6.2280261175288801E-2</v>
      </c>
    </row>
    <row r="16" spans="1:8">
      <c r="A16" s="4" t="s">
        <v>40</v>
      </c>
      <c r="B16" s="4" t="s">
        <v>62</v>
      </c>
      <c r="C16" s="103">
        <v>1637</v>
      </c>
      <c r="D16" s="104">
        <v>23</v>
      </c>
      <c r="E16" s="105">
        <f t="shared" si="0"/>
        <v>1.4050091631032376E-2</v>
      </c>
    </row>
    <row r="17" spans="1:5">
      <c r="A17" s="4" t="s">
        <v>49</v>
      </c>
      <c r="B17" s="4" t="s">
        <v>63</v>
      </c>
      <c r="C17" s="103">
        <v>32906</v>
      </c>
      <c r="D17" s="104">
        <v>780</v>
      </c>
      <c r="E17" s="105">
        <f t="shared" si="0"/>
        <v>2.3703883790190238E-2</v>
      </c>
    </row>
    <row r="18" spans="1:5">
      <c r="A18" s="4" t="s">
        <v>40</v>
      </c>
      <c r="B18" s="4" t="s">
        <v>64</v>
      </c>
      <c r="C18" s="103">
        <v>54005</v>
      </c>
      <c r="D18" s="104">
        <v>3573</v>
      </c>
      <c r="E18" s="105">
        <f t="shared" si="0"/>
        <v>6.6160540690676783E-2</v>
      </c>
    </row>
    <row r="19" spans="1:5">
      <c r="A19" s="4" t="s">
        <v>49</v>
      </c>
      <c r="B19" s="4" t="s">
        <v>65</v>
      </c>
      <c r="C19" s="103">
        <v>7171</v>
      </c>
      <c r="D19" s="104">
        <v>208</v>
      </c>
      <c r="E19" s="105">
        <f t="shared" si="0"/>
        <v>2.9005717473155765E-2</v>
      </c>
    </row>
    <row r="20" spans="1:5">
      <c r="A20" s="4" t="s">
        <v>47</v>
      </c>
      <c r="B20" s="4" t="s">
        <v>66</v>
      </c>
      <c r="C20" s="103">
        <v>21491</v>
      </c>
      <c r="D20" s="104">
        <v>1184</v>
      </c>
      <c r="E20" s="105">
        <f t="shared" si="0"/>
        <v>5.5092829556558559E-2</v>
      </c>
    </row>
    <row r="21" spans="1:5">
      <c r="A21" s="4" t="s">
        <v>43</v>
      </c>
      <c r="B21" s="4" t="s">
        <v>67</v>
      </c>
      <c r="C21" s="103">
        <v>4468</v>
      </c>
      <c r="D21" s="104">
        <v>35</v>
      </c>
      <c r="E21" s="105">
        <f t="shared" si="0"/>
        <v>7.83348254252462E-3</v>
      </c>
    </row>
    <row r="22" spans="1:5">
      <c r="A22" s="4" t="s">
        <v>40</v>
      </c>
      <c r="B22" s="4" t="s">
        <v>68</v>
      </c>
      <c r="C22" s="103">
        <v>2176</v>
      </c>
      <c r="D22" s="104">
        <v>109</v>
      </c>
      <c r="E22" s="105">
        <f t="shared" si="0"/>
        <v>5.0091911764705885E-2</v>
      </c>
    </row>
    <row r="23" spans="1:5">
      <c r="A23" s="4" t="s">
        <v>49</v>
      </c>
      <c r="B23" s="4" t="s">
        <v>69</v>
      </c>
      <c r="C23" s="103">
        <v>847</v>
      </c>
      <c r="D23" s="104">
        <v>3</v>
      </c>
      <c r="E23" s="105">
        <f t="shared" si="0"/>
        <v>3.5419126328217238E-3</v>
      </c>
    </row>
    <row r="24" spans="1:5">
      <c r="A24" s="4" t="s">
        <v>40</v>
      </c>
      <c r="B24" s="4" t="s">
        <v>70</v>
      </c>
      <c r="C24" s="103">
        <v>6358</v>
      </c>
      <c r="D24" s="104">
        <v>379</v>
      </c>
      <c r="E24" s="105">
        <f t="shared" si="0"/>
        <v>5.9609940232777603E-2</v>
      </c>
    </row>
    <row r="25" spans="1:5">
      <c r="A25" s="4" t="s">
        <v>49</v>
      </c>
      <c r="B25" s="4" t="s">
        <v>71</v>
      </c>
      <c r="C25" s="103">
        <v>1145</v>
      </c>
      <c r="D25" s="104">
        <v>55</v>
      </c>
      <c r="E25" s="105">
        <f t="shared" si="0"/>
        <v>4.8034934497816595E-2</v>
      </c>
    </row>
    <row r="26" spans="1:5">
      <c r="A26" s="4" t="s">
        <v>43</v>
      </c>
      <c r="B26" s="4" t="s">
        <v>72</v>
      </c>
      <c r="C26" s="103">
        <v>4274</v>
      </c>
      <c r="D26" s="104">
        <v>149</v>
      </c>
      <c r="E26" s="105">
        <f t="shared" si="0"/>
        <v>3.4861956013102477E-2</v>
      </c>
    </row>
    <row r="27" spans="1:5">
      <c r="A27" s="4" t="s">
        <v>40</v>
      </c>
      <c r="B27" s="4" t="s">
        <v>73</v>
      </c>
      <c r="C27" s="103">
        <v>3432</v>
      </c>
      <c r="D27" s="104">
        <v>175</v>
      </c>
      <c r="E27" s="105">
        <f t="shared" si="0"/>
        <v>5.0990675990675992E-2</v>
      </c>
    </row>
    <row r="28" spans="1:5">
      <c r="A28" s="4" t="s">
        <v>47</v>
      </c>
      <c r="B28" s="4" t="s">
        <v>74</v>
      </c>
      <c r="C28" s="103">
        <v>1987</v>
      </c>
      <c r="D28" s="104">
        <v>40</v>
      </c>
      <c r="E28" s="105">
        <f t="shared" si="0"/>
        <v>2.0130850528434826E-2</v>
      </c>
    </row>
    <row r="29" spans="1:5">
      <c r="A29" s="4" t="s">
        <v>49</v>
      </c>
      <c r="B29" s="4" t="s">
        <v>75</v>
      </c>
      <c r="C29" s="103">
        <v>5504</v>
      </c>
      <c r="D29" s="104">
        <v>38</v>
      </c>
      <c r="E29" s="105">
        <f t="shared" si="0"/>
        <v>6.9040697674418606E-3</v>
      </c>
    </row>
    <row r="30" spans="1:5">
      <c r="A30" s="4" t="s">
        <v>40</v>
      </c>
      <c r="B30" s="4" t="s">
        <v>76</v>
      </c>
      <c r="C30" s="103">
        <v>21755</v>
      </c>
      <c r="D30" s="104">
        <v>813</v>
      </c>
      <c r="E30" s="105">
        <f t="shared" si="0"/>
        <v>3.7370719374856358E-2</v>
      </c>
    </row>
    <row r="31" spans="1:5">
      <c r="A31" s="4" t="s">
        <v>40</v>
      </c>
      <c r="B31" s="4" t="s">
        <v>77</v>
      </c>
      <c r="C31" s="103">
        <v>3852</v>
      </c>
      <c r="D31" s="104">
        <v>7</v>
      </c>
      <c r="E31" s="105">
        <f t="shared" si="0"/>
        <v>1.8172377985462098E-3</v>
      </c>
    </row>
    <row r="32" spans="1:5">
      <c r="A32" s="4" t="s">
        <v>40</v>
      </c>
      <c r="B32" s="4" t="s">
        <v>78</v>
      </c>
      <c r="C32" s="103">
        <v>2121</v>
      </c>
      <c r="D32" s="104">
        <v>19</v>
      </c>
      <c r="E32" s="105">
        <f t="shared" si="0"/>
        <v>8.9580386610089574E-3</v>
      </c>
    </row>
    <row r="33" spans="1:5">
      <c r="A33" s="4" t="s">
        <v>49</v>
      </c>
      <c r="B33" s="4" t="s">
        <v>79</v>
      </c>
      <c r="C33" s="103">
        <v>1400</v>
      </c>
      <c r="D33" s="104">
        <v>55</v>
      </c>
      <c r="E33" s="105">
        <f t="shared" si="0"/>
        <v>3.9285714285714285E-2</v>
      </c>
    </row>
    <row r="34" spans="1:5">
      <c r="A34" s="4" t="s">
        <v>49</v>
      </c>
      <c r="B34" s="4" t="s">
        <v>80</v>
      </c>
      <c r="C34" s="103">
        <v>2560</v>
      </c>
      <c r="D34" s="104">
        <v>199</v>
      </c>
      <c r="E34" s="105">
        <f t="shared" si="0"/>
        <v>7.7734374999999994E-2</v>
      </c>
    </row>
    <row r="35" spans="1:5">
      <c r="A35" s="4" t="s">
        <v>49</v>
      </c>
      <c r="B35" s="4" t="s">
        <v>81</v>
      </c>
      <c r="C35" s="103">
        <v>2006</v>
      </c>
      <c r="D35" s="104">
        <v>6</v>
      </c>
      <c r="E35" s="105">
        <f t="shared" si="0"/>
        <v>2.9910269192422734E-3</v>
      </c>
    </row>
    <row r="36" spans="1:5">
      <c r="A36" s="4" t="s">
        <v>40</v>
      </c>
      <c r="B36" s="4" t="s">
        <v>82</v>
      </c>
      <c r="C36" s="103">
        <v>3214</v>
      </c>
      <c r="D36" s="104">
        <v>54</v>
      </c>
      <c r="E36" s="105">
        <f t="shared" si="0"/>
        <v>1.6801493466085875E-2</v>
      </c>
    </row>
    <row r="37" spans="1:5">
      <c r="A37" s="4" t="s">
        <v>49</v>
      </c>
      <c r="B37" s="4" t="s">
        <v>83</v>
      </c>
      <c r="C37" s="103">
        <v>6549</v>
      </c>
      <c r="D37" s="104">
        <v>74</v>
      </c>
      <c r="E37" s="105">
        <f t="shared" si="0"/>
        <v>1.1299435028248588E-2</v>
      </c>
    </row>
    <row r="38" spans="1:5">
      <c r="A38" s="4" t="s">
        <v>40</v>
      </c>
      <c r="B38" s="4" t="s">
        <v>84</v>
      </c>
      <c r="C38" s="103">
        <v>2389</v>
      </c>
      <c r="D38" s="104">
        <v>22</v>
      </c>
      <c r="E38" s="105">
        <f t="shared" si="0"/>
        <v>9.2088740058601931E-3</v>
      </c>
    </row>
    <row r="39" spans="1:5">
      <c r="A39" s="4" t="s">
        <v>49</v>
      </c>
      <c r="B39" s="4" t="s">
        <v>85</v>
      </c>
      <c r="C39" s="103">
        <v>4417</v>
      </c>
      <c r="D39" s="104">
        <v>0</v>
      </c>
      <c r="E39" s="105">
        <f t="shared" si="0"/>
        <v>0</v>
      </c>
    </row>
    <row r="40" spans="1:5">
      <c r="A40" s="4" t="s">
        <v>43</v>
      </c>
      <c r="B40" s="4" t="s">
        <v>86</v>
      </c>
      <c r="C40" s="103">
        <v>3734</v>
      </c>
      <c r="D40" s="104">
        <v>101</v>
      </c>
      <c r="E40" s="105">
        <f t="shared" si="0"/>
        <v>2.7048741296197106E-2</v>
      </c>
    </row>
    <row r="41" spans="1:5">
      <c r="A41" s="4" t="s">
        <v>49</v>
      </c>
      <c r="B41" s="4" t="s">
        <v>87</v>
      </c>
      <c r="C41" s="103">
        <v>2356</v>
      </c>
      <c r="D41" s="104">
        <v>278</v>
      </c>
      <c r="E41" s="105">
        <f t="shared" si="0"/>
        <v>0.11799660441426146</v>
      </c>
    </row>
    <row r="42" spans="1:5">
      <c r="A42" s="4" t="s">
        <v>40</v>
      </c>
      <c r="B42" s="4" t="s">
        <v>88</v>
      </c>
      <c r="C42" s="103">
        <v>3012</v>
      </c>
      <c r="D42" s="104">
        <v>81</v>
      </c>
      <c r="E42" s="105">
        <f t="shared" si="0"/>
        <v>2.6892430278884463E-2</v>
      </c>
    </row>
    <row r="43" spans="1:5">
      <c r="A43" s="4" t="s">
        <v>40</v>
      </c>
      <c r="B43" s="4" t="s">
        <v>89</v>
      </c>
      <c r="C43" s="103">
        <v>2471</v>
      </c>
      <c r="D43" s="104">
        <v>11</v>
      </c>
      <c r="E43" s="105">
        <f t="shared" si="0"/>
        <v>4.4516390125455283E-3</v>
      </c>
    </row>
    <row r="44" spans="1:5">
      <c r="A44" s="4" t="s">
        <v>47</v>
      </c>
      <c r="B44" s="4" t="s">
        <v>90</v>
      </c>
      <c r="C44" s="103">
        <v>21740</v>
      </c>
      <c r="D44" s="104">
        <v>395</v>
      </c>
      <c r="E44" s="105">
        <f t="shared" si="0"/>
        <v>1.8169273229070838E-2</v>
      </c>
    </row>
    <row r="45" spans="1:5">
      <c r="A45" s="4" t="s">
        <v>47</v>
      </c>
      <c r="B45" s="4" t="s">
        <v>91</v>
      </c>
      <c r="C45" s="103">
        <v>2524</v>
      </c>
      <c r="D45" s="104">
        <v>0</v>
      </c>
      <c r="E45" s="105">
        <f t="shared" si="0"/>
        <v>0</v>
      </c>
    </row>
    <row r="46" spans="1:5">
      <c r="A46" s="4" t="s">
        <v>49</v>
      </c>
      <c r="B46" s="4" t="s">
        <v>92</v>
      </c>
      <c r="C46" s="103">
        <v>7611</v>
      </c>
      <c r="D46" s="104">
        <v>205</v>
      </c>
      <c r="E46" s="105">
        <f t="shared" si="0"/>
        <v>2.6934699776639075E-2</v>
      </c>
    </row>
    <row r="47" spans="1:5">
      <c r="A47" s="4" t="s">
        <v>40</v>
      </c>
      <c r="B47" s="4" t="s">
        <v>93</v>
      </c>
      <c r="C47" s="103">
        <v>2879</v>
      </c>
      <c r="D47" s="104">
        <v>94</v>
      </c>
      <c r="E47" s="105">
        <f t="shared" si="0"/>
        <v>3.2650225772837792E-2</v>
      </c>
    </row>
    <row r="48" spans="1:5">
      <c r="A48" s="4" t="s">
        <v>47</v>
      </c>
      <c r="B48" s="4" t="s">
        <v>94</v>
      </c>
      <c r="C48" s="103">
        <v>2476</v>
      </c>
      <c r="D48" s="104">
        <v>54</v>
      </c>
      <c r="E48" s="105">
        <f t="shared" si="0"/>
        <v>2.1809369951534735E-2</v>
      </c>
    </row>
    <row r="49" spans="1:5">
      <c r="A49" s="4" t="s">
        <v>49</v>
      </c>
      <c r="B49" s="4" t="s">
        <v>95</v>
      </c>
      <c r="C49" s="103">
        <v>5077</v>
      </c>
      <c r="D49" s="104">
        <v>74</v>
      </c>
      <c r="E49" s="105">
        <f t="shared" si="0"/>
        <v>1.4575536734291905E-2</v>
      </c>
    </row>
    <row r="50" spans="1:5">
      <c r="A50" s="4" t="s">
        <v>43</v>
      </c>
      <c r="B50" s="4" t="s">
        <v>96</v>
      </c>
      <c r="C50" s="103">
        <v>3304</v>
      </c>
      <c r="D50" s="104">
        <v>181</v>
      </c>
      <c r="E50" s="105">
        <f t="shared" si="0"/>
        <v>5.4782082324455209E-2</v>
      </c>
    </row>
    <row r="51" spans="1:5">
      <c r="A51" s="4" t="s">
        <v>43</v>
      </c>
      <c r="B51" s="4" t="s">
        <v>97</v>
      </c>
      <c r="C51" s="103">
        <v>1090</v>
      </c>
      <c r="D51" s="104">
        <v>0</v>
      </c>
      <c r="E51" s="105">
        <f t="shared" si="0"/>
        <v>0</v>
      </c>
    </row>
    <row r="52" spans="1:5">
      <c r="A52" s="4" t="s">
        <v>49</v>
      </c>
      <c r="B52" s="4" t="s">
        <v>98</v>
      </c>
      <c r="C52" s="103">
        <v>3309</v>
      </c>
      <c r="D52" s="104">
        <v>28</v>
      </c>
      <c r="E52" s="105">
        <f t="shared" si="0"/>
        <v>8.461770927772741E-3</v>
      </c>
    </row>
    <row r="53" spans="1:5">
      <c r="A53" s="4" t="s">
        <v>49</v>
      </c>
      <c r="B53" s="4" t="s">
        <v>99</v>
      </c>
      <c r="C53" s="103">
        <v>2780</v>
      </c>
      <c r="D53" s="104">
        <v>21</v>
      </c>
      <c r="E53" s="105">
        <f t="shared" si="0"/>
        <v>7.5539568345323743E-3</v>
      </c>
    </row>
    <row r="54" spans="1:5">
      <c r="A54" s="4" t="s">
        <v>43</v>
      </c>
      <c r="B54" s="4" t="s">
        <v>100</v>
      </c>
      <c r="C54" s="103">
        <v>8352</v>
      </c>
      <c r="D54" s="104">
        <v>134</v>
      </c>
      <c r="E54" s="105">
        <f t="shared" si="0"/>
        <v>1.6044061302681992E-2</v>
      </c>
    </row>
    <row r="55" spans="1:5">
      <c r="A55" s="4" t="s">
        <v>47</v>
      </c>
      <c r="B55" s="4" t="s">
        <v>101</v>
      </c>
      <c r="C55" s="103">
        <v>3687</v>
      </c>
      <c r="D55" s="104">
        <v>17</v>
      </c>
      <c r="E55" s="105">
        <f t="shared" si="0"/>
        <v>4.6107946840249527E-3</v>
      </c>
    </row>
    <row r="56" spans="1:5">
      <c r="A56" s="4" t="s">
        <v>43</v>
      </c>
      <c r="B56" s="4" t="s">
        <v>102</v>
      </c>
      <c r="C56" s="103">
        <v>3253</v>
      </c>
      <c r="D56" s="104">
        <v>74</v>
      </c>
      <c r="E56" s="105">
        <f t="shared" si="0"/>
        <v>2.2748232400860744E-2</v>
      </c>
    </row>
    <row r="57" spans="1:5">
      <c r="A57" s="4" t="s">
        <v>43</v>
      </c>
      <c r="B57" s="4" t="s">
        <v>103</v>
      </c>
      <c r="C57" s="103">
        <v>3762</v>
      </c>
      <c r="D57" s="104">
        <v>131</v>
      </c>
      <c r="E57" s="105">
        <f t="shared" si="0"/>
        <v>3.4821903242955872E-2</v>
      </c>
    </row>
    <row r="58" spans="1:5">
      <c r="A58" s="4" t="s">
        <v>49</v>
      </c>
      <c r="B58" s="4" t="s">
        <v>104</v>
      </c>
      <c r="C58" s="103">
        <v>3886</v>
      </c>
      <c r="D58" s="104">
        <v>58</v>
      </c>
      <c r="E58" s="105">
        <f t="shared" si="0"/>
        <v>1.4925373134328358E-2</v>
      </c>
    </row>
    <row r="59" spans="1:5">
      <c r="A59" s="4" t="s">
        <v>43</v>
      </c>
      <c r="B59" s="4" t="s">
        <v>105</v>
      </c>
      <c r="C59" s="103">
        <v>1330</v>
      </c>
      <c r="D59" s="104">
        <v>14</v>
      </c>
      <c r="E59" s="105">
        <f t="shared" si="0"/>
        <v>1.0526315789473684E-2</v>
      </c>
    </row>
    <row r="60" spans="1:5">
      <c r="A60" s="4" t="s">
        <v>49</v>
      </c>
      <c r="B60" s="4" t="s">
        <v>106</v>
      </c>
      <c r="C60" s="103">
        <v>2214</v>
      </c>
      <c r="D60" s="104">
        <v>23</v>
      </c>
      <c r="E60" s="105">
        <f t="shared" si="0"/>
        <v>1.038843721770551E-2</v>
      </c>
    </row>
    <row r="61" spans="1:5">
      <c r="A61" s="4" t="s">
        <v>47</v>
      </c>
      <c r="B61" s="4" t="s">
        <v>107</v>
      </c>
      <c r="C61" s="103">
        <v>3071</v>
      </c>
      <c r="D61" s="104">
        <v>27</v>
      </c>
      <c r="E61" s="105">
        <f t="shared" si="0"/>
        <v>8.7919244545750577E-3</v>
      </c>
    </row>
    <row r="62" spans="1:5">
      <c r="A62" s="4" t="s">
        <v>49</v>
      </c>
      <c r="B62" s="4" t="s">
        <v>108</v>
      </c>
      <c r="C62" s="103">
        <v>2232</v>
      </c>
      <c r="D62" s="104">
        <v>18</v>
      </c>
      <c r="E62" s="105">
        <f t="shared" si="0"/>
        <v>8.0645161290322578E-3</v>
      </c>
    </row>
    <row r="63" spans="1:5">
      <c r="A63" s="4" t="s">
        <v>40</v>
      </c>
      <c r="B63" s="4" t="s">
        <v>109</v>
      </c>
      <c r="C63" s="103">
        <v>2634</v>
      </c>
      <c r="D63" s="104">
        <v>1</v>
      </c>
      <c r="E63" s="105">
        <f t="shared" si="0"/>
        <v>3.7965072133637056E-4</v>
      </c>
    </row>
    <row r="64" spans="1:5">
      <c r="A64" s="4" t="s">
        <v>40</v>
      </c>
      <c r="B64" s="4" t="s">
        <v>110</v>
      </c>
      <c r="C64" s="103">
        <v>5552</v>
      </c>
      <c r="D64" s="104">
        <v>104</v>
      </c>
      <c r="E64" s="105">
        <f t="shared" si="0"/>
        <v>1.8731988472622477E-2</v>
      </c>
    </row>
    <row r="65" spans="1:5">
      <c r="A65" s="4" t="s">
        <v>40</v>
      </c>
      <c r="B65" s="4" t="s">
        <v>111</v>
      </c>
      <c r="C65" s="103">
        <v>4767</v>
      </c>
      <c r="D65" s="104">
        <v>109</v>
      </c>
      <c r="E65" s="105">
        <f t="shared" si="0"/>
        <v>2.2865533878749737E-2</v>
      </c>
    </row>
    <row r="66" spans="1:5">
      <c r="A66" s="4" t="s">
        <v>47</v>
      </c>
      <c r="B66" s="4" t="s">
        <v>112</v>
      </c>
      <c r="C66" s="103">
        <v>1520</v>
      </c>
      <c r="D66" s="104">
        <v>19</v>
      </c>
      <c r="E66" s="105">
        <f t="shared" si="0"/>
        <v>1.2500000000000001E-2</v>
      </c>
    </row>
    <row r="67" spans="1:5">
      <c r="A67" s="4" t="s">
        <v>47</v>
      </c>
      <c r="B67" s="4" t="s">
        <v>113</v>
      </c>
      <c r="C67" s="103">
        <v>5456</v>
      </c>
      <c r="D67" s="104">
        <v>13</v>
      </c>
      <c r="E67" s="105">
        <f t="shared" ref="E67:E79" si="1">(D67/C67)</f>
        <v>2.3826979472140763E-3</v>
      </c>
    </row>
    <row r="68" spans="1:5">
      <c r="A68" s="4" t="s">
        <v>49</v>
      </c>
      <c r="B68" s="4" t="s">
        <v>114</v>
      </c>
      <c r="C68" s="103">
        <v>2456</v>
      </c>
      <c r="D68" s="104">
        <v>50</v>
      </c>
      <c r="E68" s="105">
        <f t="shared" si="1"/>
        <v>2.035830618892508E-2</v>
      </c>
    </row>
    <row r="69" spans="1:5">
      <c r="A69" s="4" t="s">
        <v>43</v>
      </c>
      <c r="B69" s="4" t="s">
        <v>115</v>
      </c>
      <c r="C69" s="103">
        <v>17649</v>
      </c>
      <c r="D69" s="104">
        <v>849</v>
      </c>
      <c r="E69" s="105">
        <f t="shared" si="1"/>
        <v>4.8104708482066973E-2</v>
      </c>
    </row>
    <row r="70" spans="1:5">
      <c r="A70" s="4" t="s">
        <v>47</v>
      </c>
      <c r="B70" s="4" t="s">
        <v>116</v>
      </c>
      <c r="C70" s="103">
        <v>2370</v>
      </c>
      <c r="D70" s="104">
        <v>44</v>
      </c>
      <c r="E70" s="105">
        <f t="shared" si="1"/>
        <v>1.8565400843881856E-2</v>
      </c>
    </row>
    <row r="71" spans="1:5">
      <c r="A71" s="4" t="s">
        <v>40</v>
      </c>
      <c r="B71" s="4" t="s">
        <v>117</v>
      </c>
      <c r="C71" s="103">
        <v>66481</v>
      </c>
      <c r="D71" s="104">
        <v>5195</v>
      </c>
      <c r="E71" s="105">
        <f t="shared" si="1"/>
        <v>7.814262721679878E-2</v>
      </c>
    </row>
    <row r="72" spans="1:5">
      <c r="A72" s="4" t="s">
        <v>47</v>
      </c>
      <c r="B72" s="4" t="s">
        <v>118</v>
      </c>
      <c r="C72" s="103">
        <v>3097</v>
      </c>
      <c r="D72" s="104">
        <v>77</v>
      </c>
      <c r="E72" s="105">
        <f t="shared" si="1"/>
        <v>2.486277042298999E-2</v>
      </c>
    </row>
    <row r="73" spans="1:5">
      <c r="A73" s="4" t="s">
        <v>49</v>
      </c>
      <c r="B73" s="4" t="s">
        <v>119</v>
      </c>
      <c r="C73" s="103">
        <v>3365</v>
      </c>
      <c r="D73" s="104">
        <v>80</v>
      </c>
      <c r="E73" s="105">
        <f t="shared" si="1"/>
        <v>2.3774145616641901E-2</v>
      </c>
    </row>
    <row r="74" spans="1:5">
      <c r="A74" s="4" t="s">
        <v>40</v>
      </c>
      <c r="B74" s="4" t="s">
        <v>120</v>
      </c>
      <c r="C74" s="103">
        <v>3766</v>
      </c>
      <c r="D74" s="104">
        <v>131</v>
      </c>
      <c r="E74" s="105">
        <f t="shared" si="1"/>
        <v>3.4784917684545939E-2</v>
      </c>
    </row>
    <row r="75" spans="1:5">
      <c r="A75" s="4" t="s">
        <v>40</v>
      </c>
      <c r="B75" s="4" t="s">
        <v>121</v>
      </c>
      <c r="C75" s="103">
        <v>9758</v>
      </c>
      <c r="D75" s="104">
        <v>536</v>
      </c>
      <c r="E75" s="105">
        <f t="shared" si="1"/>
        <v>5.4929288788686206E-2</v>
      </c>
    </row>
    <row r="76" spans="1:5">
      <c r="A76" s="4" t="s">
        <v>43</v>
      </c>
      <c r="B76" s="4" t="s">
        <v>122</v>
      </c>
      <c r="C76" s="103">
        <v>1510</v>
      </c>
      <c r="D76" s="104">
        <v>53</v>
      </c>
      <c r="E76" s="105">
        <f t="shared" si="1"/>
        <v>3.5099337748344374E-2</v>
      </c>
    </row>
    <row r="77" spans="1:5">
      <c r="A77" s="4" t="s">
        <v>47</v>
      </c>
      <c r="B77" s="4" t="s">
        <v>123</v>
      </c>
      <c r="C77" s="103">
        <v>2160</v>
      </c>
      <c r="D77" s="104">
        <v>37</v>
      </c>
      <c r="E77" s="105">
        <f t="shared" si="1"/>
        <v>1.712962962962963E-2</v>
      </c>
    </row>
    <row r="78" spans="1:5">
      <c r="A78" s="4" t="s">
        <v>40</v>
      </c>
      <c r="B78" s="4" t="s">
        <v>124</v>
      </c>
      <c r="C78" s="103">
        <v>81049</v>
      </c>
      <c r="D78" s="104">
        <v>4184</v>
      </c>
      <c r="E78" s="105">
        <f t="shared" si="1"/>
        <v>5.1623092203481845E-2</v>
      </c>
    </row>
    <row r="79" spans="1:5">
      <c r="A79" s="4" t="s">
        <v>40</v>
      </c>
      <c r="B79" s="4" t="s">
        <v>125</v>
      </c>
      <c r="C79" s="103">
        <v>64805</v>
      </c>
      <c r="D79" s="104">
        <v>3128</v>
      </c>
      <c r="E79" s="105">
        <f t="shared" si="1"/>
        <v>4.8267880564771236E-2</v>
      </c>
    </row>
    <row r="80" spans="1:5">
      <c r="C80" s="106"/>
    </row>
    <row r="81" spans="1:22">
      <c r="B81" s="6" t="s">
        <v>126</v>
      </c>
      <c r="C81" s="107">
        <f>SUMIF($A$2:$A$79,"Norte",C$2:C$79)</f>
        <v>64626</v>
      </c>
      <c r="D81" s="108">
        <f>SUMIF($A$2:$A$79,"Norte",D$2:D$79)</f>
        <v>1953</v>
      </c>
      <c r="E81" s="109">
        <f>D81/C81</f>
        <v>3.02200352799183E-2</v>
      </c>
    </row>
    <row r="82" spans="1:22">
      <c r="B82" s="6" t="s">
        <v>127</v>
      </c>
      <c r="C82" s="107">
        <f>SUMIF($A$2:$A$79,"Central",C$2:C$79)</f>
        <v>80477</v>
      </c>
      <c r="D82" s="108">
        <f>SUMIF($A$2:$A$79,"Central",D$2:D$79)</f>
        <v>2007</v>
      </c>
      <c r="E82" s="109">
        <f t="shared" ref="E82:E85" si="2">D82/C82</f>
        <v>2.4938802390745182E-2</v>
      </c>
      <c r="G82" t="s">
        <v>0</v>
      </c>
    </row>
    <row r="83" spans="1:22">
      <c r="B83" s="6" t="s">
        <v>128</v>
      </c>
      <c r="C83" s="107">
        <f>SUMIF($A$2:$A$79,"Metropolitana",C$2:C$79)</f>
        <v>367065</v>
      </c>
      <c r="D83" s="108">
        <f>SUMIF($A$2:$A$79,"Metropolitana",D$2:D$79)</f>
        <v>19481</v>
      </c>
      <c r="E83" s="109">
        <f t="shared" si="2"/>
        <v>5.3072344135234907E-2</v>
      </c>
    </row>
    <row r="84" spans="1:22">
      <c r="B84" s="6" t="s">
        <v>129</v>
      </c>
      <c r="C84" s="107">
        <f>SUMIF($A$2:$A$79,"sul",C$2:C$79)</f>
        <v>119230</v>
      </c>
      <c r="D84" s="108">
        <f>SUMIF($A$2:$A$79,"sul",D$2:D$79)</f>
        <v>3182</v>
      </c>
      <c r="E84" s="109">
        <f t="shared" si="2"/>
        <v>2.6687914115574939E-2</v>
      </c>
    </row>
    <row r="85" spans="1:22">
      <c r="B85" s="2" t="s">
        <v>130</v>
      </c>
      <c r="C85" s="110">
        <f>SUM(C2:C79)</f>
        <v>631398</v>
      </c>
      <c r="D85" s="111">
        <f>SUM(D2:D79)</f>
        <v>26623</v>
      </c>
      <c r="E85" s="112">
        <f t="shared" si="2"/>
        <v>4.2165163652719835E-2</v>
      </c>
    </row>
    <row r="86" spans="1:22">
      <c r="B86" s="328" t="s">
        <v>131</v>
      </c>
      <c r="C86" s="363"/>
      <c r="D86" s="329"/>
      <c r="E86" s="113">
        <f>COUNTIF(E2:E79,"&gt;=0,90")/78</f>
        <v>0</v>
      </c>
      <c r="I86" t="s">
        <v>0</v>
      </c>
    </row>
    <row r="87" spans="1:22">
      <c r="B87" s="114"/>
      <c r="C87" s="114"/>
      <c r="D87" s="114"/>
      <c r="E87" s="115"/>
    </row>
    <row r="88" spans="1:22">
      <c r="B88" s="114"/>
      <c r="C88" s="114"/>
      <c r="D88" s="114"/>
      <c r="E88" s="115"/>
    </row>
    <row r="89" spans="1:22">
      <c r="B89" s="114"/>
      <c r="C89" s="114"/>
      <c r="D89" s="114"/>
      <c r="E89" s="115"/>
    </row>
    <row r="91" spans="1:22">
      <c r="A91" s="280" t="s">
        <v>225</v>
      </c>
      <c r="B91" s="35"/>
      <c r="C91" s="35"/>
      <c r="D91" s="35"/>
      <c r="E91" s="116"/>
      <c r="F91" s="116"/>
      <c r="G91" s="116"/>
      <c r="H91" s="116"/>
      <c r="I91" s="116"/>
      <c r="J91" s="116"/>
      <c r="K91" s="116"/>
      <c r="L91" s="116"/>
      <c r="M91" s="127"/>
      <c r="N91" s="127"/>
      <c r="O91" s="127"/>
      <c r="P91" s="127"/>
      <c r="Q91" s="127"/>
      <c r="R91" s="127"/>
      <c r="S91" s="127"/>
      <c r="T91" s="127"/>
      <c r="U91" s="127"/>
      <c r="V91" s="129"/>
    </row>
    <row r="92" spans="1:22">
      <c r="A92" s="38" t="s">
        <v>230</v>
      </c>
      <c r="B92" s="37"/>
      <c r="C92" s="37"/>
      <c r="D92" s="37"/>
      <c r="E92" s="117"/>
      <c r="F92" s="117"/>
      <c r="G92" s="117"/>
      <c r="H92" s="117"/>
      <c r="I92" s="117"/>
      <c r="J92" s="117"/>
      <c r="K92" s="117"/>
      <c r="L92" s="117"/>
      <c r="V92" s="130"/>
    </row>
    <row r="93" spans="1:22">
      <c r="A93" s="38" t="s">
        <v>184</v>
      </c>
      <c r="B93" s="37"/>
      <c r="C93" s="37"/>
      <c r="D93" s="37"/>
      <c r="E93" s="117"/>
      <c r="F93" s="117"/>
      <c r="G93" s="117"/>
      <c r="H93" s="117"/>
      <c r="I93" s="117"/>
      <c r="J93" s="117"/>
      <c r="K93" s="117"/>
      <c r="L93" s="117"/>
      <c r="V93" s="130"/>
    </row>
    <row r="94" spans="1:22" s="14" customFormat="1">
      <c r="A94" s="40" t="s">
        <v>231</v>
      </c>
      <c r="B94" s="44"/>
      <c r="C94" s="44"/>
      <c r="D94" s="95"/>
      <c r="E94" s="314"/>
      <c r="F94" s="315"/>
      <c r="G94" s="15"/>
    </row>
    <row r="95" spans="1:22">
      <c r="A95" s="40" t="s">
        <v>133</v>
      </c>
      <c r="B95" s="44"/>
      <c r="C95" s="45"/>
      <c r="D95" s="118"/>
      <c r="E95" s="117"/>
      <c r="F95" s="117"/>
      <c r="G95" s="117"/>
      <c r="H95" s="117"/>
      <c r="I95" s="117"/>
      <c r="J95" s="117"/>
      <c r="K95" s="117"/>
      <c r="L95" s="117"/>
      <c r="V95" s="130"/>
    </row>
    <row r="96" spans="1:22">
      <c r="A96" s="119" t="s">
        <v>134</v>
      </c>
      <c r="B96" s="120"/>
      <c r="C96" s="121"/>
      <c r="D96" s="122"/>
      <c r="E96" s="123"/>
      <c r="F96" s="123"/>
      <c r="G96" s="123"/>
      <c r="H96" s="123"/>
      <c r="I96" s="123"/>
      <c r="J96" s="123"/>
      <c r="K96" s="123"/>
      <c r="L96" s="123"/>
      <c r="M96" s="128"/>
      <c r="N96" s="128"/>
      <c r="O96" s="128"/>
      <c r="P96" s="128"/>
      <c r="Q96" s="128"/>
      <c r="R96" s="128"/>
      <c r="S96" s="128"/>
      <c r="T96" s="128"/>
      <c r="U96" s="128"/>
      <c r="V96" s="131"/>
    </row>
    <row r="97" spans="1:38">
      <c r="A97" s="124"/>
      <c r="B97" s="118"/>
      <c r="C97" s="125"/>
      <c r="D97" s="126"/>
      <c r="E97" s="117"/>
      <c r="F97" s="117"/>
      <c r="G97" s="117"/>
      <c r="H97" s="117"/>
      <c r="I97" s="117"/>
      <c r="J97" s="117"/>
      <c r="K97" s="117"/>
      <c r="L97" s="117"/>
    </row>
    <row r="98" spans="1:38">
      <c r="A98" s="124"/>
      <c r="B98" s="118"/>
      <c r="C98" s="125"/>
      <c r="D98" s="126"/>
      <c r="E98" s="117"/>
      <c r="F98" s="117"/>
      <c r="G98" s="117"/>
      <c r="H98" s="117"/>
      <c r="I98" s="117"/>
      <c r="J98" s="117"/>
      <c r="K98" s="117"/>
      <c r="L98" s="117"/>
    </row>
    <row r="99" spans="1:38" s="317" customFormat="1">
      <c r="A99" s="242" t="s">
        <v>135</v>
      </c>
      <c r="B99" s="243"/>
      <c r="C99" s="243"/>
      <c r="D99" s="243"/>
      <c r="E99" s="243"/>
      <c r="F99" s="243"/>
      <c r="G99" s="244"/>
      <c r="H99" s="244"/>
      <c r="I99" s="244"/>
      <c r="J99" s="244"/>
      <c r="K99" s="244"/>
      <c r="L99" s="244"/>
      <c r="M99" s="244"/>
      <c r="N99" s="244"/>
      <c r="O99" s="244"/>
      <c r="P99" s="244"/>
      <c r="Q99" s="244"/>
      <c r="R99" s="245"/>
      <c r="S99" s="245"/>
      <c r="T99" s="245"/>
      <c r="U99" s="245"/>
      <c r="V99" s="245"/>
      <c r="W99" s="245"/>
      <c r="X99" s="244"/>
      <c r="Y99" s="245"/>
      <c r="Z99" s="245"/>
      <c r="AA99" s="244"/>
      <c r="AB99" s="245"/>
      <c r="AC99" s="245"/>
      <c r="AD99" s="246"/>
      <c r="AE99" s="246"/>
      <c r="AF99" s="246"/>
      <c r="AG99" s="246"/>
      <c r="AH99" s="246"/>
      <c r="AI99" s="246"/>
      <c r="AJ99" s="246"/>
      <c r="AK99" s="246"/>
      <c r="AL99" s="247"/>
    </row>
    <row r="100" spans="1:38" s="317" customFormat="1">
      <c r="A100" s="248"/>
      <c r="B100" s="239"/>
      <c r="C100" s="239"/>
      <c r="D100" s="239"/>
      <c r="E100" s="239"/>
      <c r="F100" s="239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9" t="s">
        <v>0</v>
      </c>
      <c r="S100" s="249"/>
      <c r="T100" s="249"/>
      <c r="U100" s="249"/>
      <c r="V100" s="249"/>
      <c r="W100" s="249"/>
      <c r="X100" s="240"/>
      <c r="Y100" s="249"/>
      <c r="Z100" s="249"/>
      <c r="AA100" s="240"/>
      <c r="AB100" s="249"/>
      <c r="AC100" s="249"/>
      <c r="AD100" s="250"/>
      <c r="AE100" s="250"/>
      <c r="AF100" s="250"/>
      <c r="AG100" s="250"/>
      <c r="AH100" s="250"/>
      <c r="AI100" s="250"/>
      <c r="AJ100" s="250"/>
      <c r="AK100" s="250"/>
      <c r="AL100" s="251"/>
    </row>
    <row r="101" spans="1:38" s="205" customFormat="1">
      <c r="A101" s="257" t="s">
        <v>241</v>
      </c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 t="s">
        <v>0</v>
      </c>
      <c r="O101" s="240"/>
      <c r="P101" s="240"/>
      <c r="Q101" s="240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K101" s="252"/>
      <c r="AL101" s="253"/>
    </row>
    <row r="102" spans="1:38" s="206" customFormat="1">
      <c r="A102" s="283" t="s">
        <v>242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6"/>
    </row>
    <row r="103" spans="1:38" s="207" customFormat="1" ht="15" customHeight="1">
      <c r="A103" s="257" t="s">
        <v>243</v>
      </c>
      <c r="B103" s="241"/>
      <c r="C103" s="241"/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0"/>
      <c r="P103" s="240"/>
      <c r="Q103" s="240"/>
      <c r="R103" s="258"/>
      <c r="S103" s="258"/>
      <c r="T103" s="258"/>
      <c r="U103" s="258"/>
      <c r="V103" s="258"/>
      <c r="W103" s="258"/>
      <c r="X103" s="241"/>
      <c r="Y103" s="258"/>
      <c r="Z103" s="258"/>
      <c r="AA103" s="241"/>
      <c r="AB103" s="258"/>
      <c r="AC103" s="258"/>
      <c r="AD103" s="259"/>
      <c r="AE103" s="259"/>
      <c r="AF103" s="259"/>
      <c r="AG103" s="259"/>
      <c r="AH103" s="259"/>
      <c r="AI103" s="259"/>
      <c r="AJ103" s="259"/>
      <c r="AK103" s="259"/>
      <c r="AL103" s="260"/>
    </row>
    <row r="104" spans="1:38" s="148" customFormat="1">
      <c r="A104" s="284" t="s">
        <v>240</v>
      </c>
      <c r="B104" s="285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85"/>
      <c r="AC104" s="249"/>
      <c r="AD104" s="249"/>
      <c r="AE104" s="249"/>
      <c r="AF104" s="249"/>
      <c r="AG104" s="249"/>
      <c r="AH104" s="249"/>
      <c r="AI104" s="249"/>
      <c r="AJ104" s="249"/>
      <c r="AK104" s="249"/>
      <c r="AL104" s="261"/>
    </row>
    <row r="105" spans="1:38" s="148" customFormat="1">
      <c r="A105" s="254"/>
      <c r="B105" s="240"/>
      <c r="C105" s="240"/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0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317" customFormat="1">
      <c r="A106" s="262" t="s">
        <v>224</v>
      </c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3"/>
      <c r="AE106" s="264"/>
      <c r="AF106" s="264"/>
      <c r="AG106" s="263"/>
      <c r="AH106" s="265"/>
      <c r="AI106" s="265"/>
      <c r="AJ106" s="265"/>
      <c r="AK106" s="265"/>
      <c r="AL106" s="266"/>
    </row>
  </sheetData>
  <customSheetViews>
    <customSheetView guid="{9EFA0E2E-4423-4194-BE85-A51AF61C76D7}" showGridLines="0">
      <selection activeCell="H6" sqref="H6"/>
      <pageMargins left="0" right="0" top="0" bottom="0" header="0" footer="0"/>
      <pageSetup paperSize="9" orientation="portrait"/>
    </customSheetView>
  </customSheetViews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4506668294322"/>
  </sheetPr>
  <dimension ref="A1:AL106"/>
  <sheetViews>
    <sheetView showGridLines="0" topLeftCell="A79" workbookViewId="0">
      <selection activeCell="A99" sqref="A99:XFD106"/>
    </sheetView>
  </sheetViews>
  <sheetFormatPr defaultColWidth="9" defaultRowHeight="15"/>
  <cols>
    <col min="1" max="1" width="13.85546875" customWidth="1"/>
    <col min="2" max="2" width="23.85546875" customWidth="1"/>
    <col min="3" max="5" width="14.7109375" customWidth="1"/>
    <col min="12" max="12" width="20.42578125" customWidth="1"/>
  </cols>
  <sheetData>
    <row r="1" spans="1:10" ht="45" customHeight="1">
      <c r="A1" s="101" t="s">
        <v>5</v>
      </c>
      <c r="B1" s="101" t="s">
        <v>6</v>
      </c>
      <c r="C1" s="102" t="s">
        <v>181</v>
      </c>
      <c r="D1" s="102" t="s">
        <v>182</v>
      </c>
      <c r="E1" s="102" t="s">
        <v>183</v>
      </c>
    </row>
    <row r="2" spans="1:10">
      <c r="A2" s="4" t="s">
        <v>40</v>
      </c>
      <c r="B2" s="4" t="s">
        <v>41</v>
      </c>
      <c r="C2" s="103">
        <v>5905</v>
      </c>
      <c r="D2" s="104">
        <v>30</v>
      </c>
      <c r="E2" s="105">
        <f>(D2/C2)</f>
        <v>5.0804403048264179E-3</v>
      </c>
    </row>
    <row r="3" spans="1:10">
      <c r="A3" s="4" t="s">
        <v>43</v>
      </c>
      <c r="B3" s="4" t="s">
        <v>44</v>
      </c>
      <c r="C3" s="103">
        <v>2357</v>
      </c>
      <c r="D3" s="104">
        <v>8</v>
      </c>
      <c r="E3" s="105">
        <f t="shared" ref="E3:E66" si="0">(D3/C3)</f>
        <v>3.3941450997030122E-3</v>
      </c>
    </row>
    <row r="4" spans="1:10">
      <c r="A4" s="4" t="s">
        <v>47</v>
      </c>
      <c r="B4" s="4" t="s">
        <v>48</v>
      </c>
      <c r="C4" s="103">
        <v>1775</v>
      </c>
      <c r="D4" s="104">
        <v>21</v>
      </c>
      <c r="E4" s="105">
        <f t="shared" si="0"/>
        <v>1.1830985915492958E-2</v>
      </c>
    </row>
    <row r="5" spans="1:10">
      <c r="A5" s="4" t="s">
        <v>49</v>
      </c>
      <c r="B5" s="4" t="s">
        <v>50</v>
      </c>
      <c r="C5" s="103">
        <v>5949</v>
      </c>
      <c r="D5" s="104">
        <v>166</v>
      </c>
      <c r="E5" s="105">
        <f t="shared" si="0"/>
        <v>2.7903849386451504E-2</v>
      </c>
    </row>
    <row r="6" spans="1:10">
      <c r="A6" s="4" t="s">
        <v>49</v>
      </c>
      <c r="B6" s="4" t="s">
        <v>51</v>
      </c>
      <c r="C6" s="103">
        <v>3040</v>
      </c>
      <c r="D6" s="104">
        <v>90</v>
      </c>
      <c r="E6" s="105">
        <f t="shared" si="0"/>
        <v>2.9605263157894735E-2</v>
      </c>
    </row>
    <row r="7" spans="1:10">
      <c r="A7" s="4" t="s">
        <v>47</v>
      </c>
      <c r="B7" s="4" t="s">
        <v>52</v>
      </c>
      <c r="C7" s="103">
        <v>1417</v>
      </c>
      <c r="D7" s="104">
        <v>4</v>
      </c>
      <c r="E7" s="105">
        <f t="shared" si="0"/>
        <v>2.8228652081863093E-3</v>
      </c>
      <c r="J7" t="s">
        <v>0</v>
      </c>
    </row>
    <row r="8" spans="1:10">
      <c r="A8" s="4" t="s">
        <v>49</v>
      </c>
      <c r="B8" s="4" t="s">
        <v>53</v>
      </c>
      <c r="C8" s="103">
        <v>5080</v>
      </c>
      <c r="D8" s="104">
        <v>483</v>
      </c>
      <c r="E8" s="105">
        <f t="shared" si="0"/>
        <v>9.5078740157480315E-2</v>
      </c>
    </row>
    <row r="9" spans="1:10">
      <c r="A9" s="4" t="s">
        <v>49</v>
      </c>
      <c r="B9" s="4" t="s">
        <v>54</v>
      </c>
      <c r="C9" s="103">
        <v>1536</v>
      </c>
      <c r="D9" s="104">
        <v>4</v>
      </c>
      <c r="E9" s="105">
        <f t="shared" si="0"/>
        <v>2.6041666666666665E-3</v>
      </c>
    </row>
    <row r="10" spans="1:10">
      <c r="A10" s="4" t="s">
        <v>40</v>
      </c>
      <c r="B10" s="4" t="s">
        <v>55</v>
      </c>
      <c r="C10" s="103">
        <v>13047</v>
      </c>
      <c r="D10" s="104">
        <v>663</v>
      </c>
      <c r="E10" s="105">
        <f t="shared" si="0"/>
        <v>5.0816279604506784E-2</v>
      </c>
    </row>
    <row r="11" spans="1:10">
      <c r="A11" s="4" t="s">
        <v>49</v>
      </c>
      <c r="B11" s="4" t="s">
        <v>56</v>
      </c>
      <c r="C11" s="103">
        <v>1843</v>
      </c>
      <c r="D11" s="104">
        <v>13</v>
      </c>
      <c r="E11" s="105">
        <f t="shared" si="0"/>
        <v>7.0537167661421599E-3</v>
      </c>
    </row>
    <row r="12" spans="1:10">
      <c r="A12" s="4" t="s">
        <v>47</v>
      </c>
      <c r="B12" s="4" t="s">
        <v>58</v>
      </c>
      <c r="C12" s="103">
        <v>5706</v>
      </c>
      <c r="D12" s="104">
        <v>76</v>
      </c>
      <c r="E12" s="105">
        <f t="shared" si="0"/>
        <v>1.331931300385559E-2</v>
      </c>
    </row>
    <row r="13" spans="1:10">
      <c r="A13" s="4" t="s">
        <v>43</v>
      </c>
      <c r="B13" s="4" t="s">
        <v>59</v>
      </c>
      <c r="C13" s="103">
        <v>7226</v>
      </c>
      <c r="D13" s="104">
        <v>131</v>
      </c>
      <c r="E13" s="105">
        <f t="shared" si="0"/>
        <v>1.8128978688070854E-2</v>
      </c>
    </row>
    <row r="14" spans="1:10">
      <c r="A14" s="4" t="s">
        <v>43</v>
      </c>
      <c r="B14" s="4" t="s">
        <v>60</v>
      </c>
      <c r="C14" s="103">
        <v>2317</v>
      </c>
      <c r="D14" s="104">
        <v>92</v>
      </c>
      <c r="E14" s="105">
        <f t="shared" si="0"/>
        <v>3.9706517047906779E-2</v>
      </c>
    </row>
    <row r="15" spans="1:10">
      <c r="A15" s="4" t="s">
        <v>49</v>
      </c>
      <c r="B15" s="4" t="s">
        <v>61</v>
      </c>
      <c r="C15" s="103">
        <v>1991</v>
      </c>
      <c r="D15" s="104">
        <v>117</v>
      </c>
      <c r="E15" s="105">
        <f t="shared" si="0"/>
        <v>5.8764439979909593E-2</v>
      </c>
    </row>
    <row r="16" spans="1:10">
      <c r="A16" s="4" t="s">
        <v>40</v>
      </c>
      <c r="B16" s="4" t="s">
        <v>62</v>
      </c>
      <c r="C16" s="103">
        <v>1637</v>
      </c>
      <c r="D16" s="104">
        <v>29</v>
      </c>
      <c r="E16" s="105">
        <f t="shared" si="0"/>
        <v>1.77153329260843E-2</v>
      </c>
    </row>
    <row r="17" spans="1:5">
      <c r="A17" s="4" t="s">
        <v>49</v>
      </c>
      <c r="B17" s="4" t="s">
        <v>63</v>
      </c>
      <c r="C17" s="103">
        <v>32906</v>
      </c>
      <c r="D17" s="104">
        <v>777</v>
      </c>
      <c r="E17" s="105">
        <f t="shared" si="0"/>
        <v>2.3612715006381815E-2</v>
      </c>
    </row>
    <row r="18" spans="1:5">
      <c r="A18" s="4" t="s">
        <v>40</v>
      </c>
      <c r="B18" s="4" t="s">
        <v>64</v>
      </c>
      <c r="C18" s="103">
        <v>54005</v>
      </c>
      <c r="D18" s="104">
        <v>3495</v>
      </c>
      <c r="E18" s="105">
        <f t="shared" si="0"/>
        <v>6.4716229978705672E-2</v>
      </c>
    </row>
    <row r="19" spans="1:5">
      <c r="A19" s="4" t="s">
        <v>49</v>
      </c>
      <c r="B19" s="4" t="s">
        <v>65</v>
      </c>
      <c r="C19" s="103">
        <v>7171</v>
      </c>
      <c r="D19" s="104">
        <v>219</v>
      </c>
      <c r="E19" s="105">
        <f t="shared" si="0"/>
        <v>3.0539673685678427E-2</v>
      </c>
    </row>
    <row r="20" spans="1:5">
      <c r="A20" s="4" t="s">
        <v>47</v>
      </c>
      <c r="B20" s="4" t="s">
        <v>66</v>
      </c>
      <c r="C20" s="103">
        <v>21491</v>
      </c>
      <c r="D20" s="104">
        <v>1199</v>
      </c>
      <c r="E20" s="105">
        <f t="shared" si="0"/>
        <v>5.5790796147224417E-2</v>
      </c>
    </row>
    <row r="21" spans="1:5">
      <c r="A21" s="4" t="s">
        <v>43</v>
      </c>
      <c r="B21" s="4" t="s">
        <v>67</v>
      </c>
      <c r="C21" s="103">
        <v>4468</v>
      </c>
      <c r="D21" s="104">
        <v>42</v>
      </c>
      <c r="E21" s="105">
        <f t="shared" si="0"/>
        <v>9.4001790510295433E-3</v>
      </c>
    </row>
    <row r="22" spans="1:5">
      <c r="A22" s="4" t="s">
        <v>40</v>
      </c>
      <c r="B22" s="4" t="s">
        <v>68</v>
      </c>
      <c r="C22" s="103">
        <v>2176</v>
      </c>
      <c r="D22" s="104">
        <v>100</v>
      </c>
      <c r="E22" s="105">
        <f t="shared" si="0"/>
        <v>4.595588235294118E-2</v>
      </c>
    </row>
    <row r="23" spans="1:5">
      <c r="A23" s="4" t="s">
        <v>49</v>
      </c>
      <c r="B23" s="4" t="s">
        <v>69</v>
      </c>
      <c r="C23" s="103">
        <v>847</v>
      </c>
      <c r="D23" s="104">
        <v>4</v>
      </c>
      <c r="E23" s="105">
        <f t="shared" si="0"/>
        <v>4.7225501770956314E-3</v>
      </c>
    </row>
    <row r="24" spans="1:5">
      <c r="A24" s="4" t="s">
        <v>40</v>
      </c>
      <c r="B24" s="4" t="s">
        <v>70</v>
      </c>
      <c r="C24" s="103">
        <v>6358</v>
      </c>
      <c r="D24" s="104">
        <v>337</v>
      </c>
      <c r="E24" s="105">
        <f t="shared" si="0"/>
        <v>5.3004089336269267E-2</v>
      </c>
    </row>
    <row r="25" spans="1:5">
      <c r="A25" s="4" t="s">
        <v>49</v>
      </c>
      <c r="B25" s="4" t="s">
        <v>71</v>
      </c>
      <c r="C25" s="103">
        <v>1145</v>
      </c>
      <c r="D25" s="104">
        <v>45</v>
      </c>
      <c r="E25" s="105">
        <f t="shared" si="0"/>
        <v>3.9301310043668124E-2</v>
      </c>
    </row>
    <row r="26" spans="1:5">
      <c r="A26" s="4" t="s">
        <v>43</v>
      </c>
      <c r="B26" s="4" t="s">
        <v>72</v>
      </c>
      <c r="C26" s="103">
        <v>4274</v>
      </c>
      <c r="D26" s="104">
        <v>135</v>
      </c>
      <c r="E26" s="105">
        <f t="shared" si="0"/>
        <v>3.1586335985025735E-2</v>
      </c>
    </row>
    <row r="27" spans="1:5">
      <c r="A27" s="4" t="s">
        <v>40</v>
      </c>
      <c r="B27" s="4" t="s">
        <v>73</v>
      </c>
      <c r="C27" s="103">
        <v>3432</v>
      </c>
      <c r="D27" s="104">
        <v>130</v>
      </c>
      <c r="E27" s="105">
        <f t="shared" si="0"/>
        <v>3.787878787878788E-2</v>
      </c>
    </row>
    <row r="28" spans="1:5">
      <c r="A28" s="4" t="s">
        <v>47</v>
      </c>
      <c r="B28" s="4" t="s">
        <v>74</v>
      </c>
      <c r="C28" s="103">
        <v>1987</v>
      </c>
      <c r="D28" s="104">
        <v>46</v>
      </c>
      <c r="E28" s="105">
        <f t="shared" si="0"/>
        <v>2.3150478107700049E-2</v>
      </c>
    </row>
    <row r="29" spans="1:5">
      <c r="A29" s="4" t="s">
        <v>49</v>
      </c>
      <c r="B29" s="4" t="s">
        <v>75</v>
      </c>
      <c r="C29" s="103">
        <v>5504</v>
      </c>
      <c r="D29" s="104">
        <v>44</v>
      </c>
      <c r="E29" s="105">
        <f t="shared" si="0"/>
        <v>7.9941860465116282E-3</v>
      </c>
    </row>
    <row r="30" spans="1:5">
      <c r="A30" s="4" t="s">
        <v>40</v>
      </c>
      <c r="B30" s="4" t="s">
        <v>76</v>
      </c>
      <c r="C30" s="103">
        <v>21755</v>
      </c>
      <c r="D30" s="104">
        <v>657</v>
      </c>
      <c r="E30" s="105">
        <f t="shared" si="0"/>
        <v>3.0199954033555503E-2</v>
      </c>
    </row>
    <row r="31" spans="1:5">
      <c r="A31" s="4" t="s">
        <v>40</v>
      </c>
      <c r="B31" s="4" t="s">
        <v>77</v>
      </c>
      <c r="C31" s="103">
        <v>3852</v>
      </c>
      <c r="D31" s="104">
        <v>6</v>
      </c>
      <c r="E31" s="105">
        <f t="shared" si="0"/>
        <v>1.557632398753894E-3</v>
      </c>
    </row>
    <row r="32" spans="1:5">
      <c r="A32" s="4" t="s">
        <v>40</v>
      </c>
      <c r="B32" s="4" t="s">
        <v>78</v>
      </c>
      <c r="C32" s="103">
        <v>2121</v>
      </c>
      <c r="D32" s="104">
        <v>30</v>
      </c>
      <c r="E32" s="105">
        <f t="shared" si="0"/>
        <v>1.4144271570014143E-2</v>
      </c>
    </row>
    <row r="33" spans="1:5">
      <c r="A33" s="4" t="s">
        <v>49</v>
      </c>
      <c r="B33" s="4" t="s">
        <v>79</v>
      </c>
      <c r="C33" s="103">
        <v>1400</v>
      </c>
      <c r="D33" s="104">
        <v>54</v>
      </c>
      <c r="E33" s="105">
        <f t="shared" si="0"/>
        <v>3.8571428571428569E-2</v>
      </c>
    </row>
    <row r="34" spans="1:5">
      <c r="A34" s="4" t="s">
        <v>49</v>
      </c>
      <c r="B34" s="4" t="s">
        <v>80</v>
      </c>
      <c r="C34" s="103">
        <v>2560</v>
      </c>
      <c r="D34" s="104">
        <v>199</v>
      </c>
      <c r="E34" s="105">
        <f t="shared" si="0"/>
        <v>7.7734374999999994E-2</v>
      </c>
    </row>
    <row r="35" spans="1:5">
      <c r="A35" s="4" t="s">
        <v>49</v>
      </c>
      <c r="B35" s="4" t="s">
        <v>81</v>
      </c>
      <c r="C35" s="103">
        <v>2006</v>
      </c>
      <c r="D35" s="104">
        <v>6</v>
      </c>
      <c r="E35" s="105">
        <f t="shared" si="0"/>
        <v>2.9910269192422734E-3</v>
      </c>
    </row>
    <row r="36" spans="1:5">
      <c r="A36" s="4" t="s">
        <v>40</v>
      </c>
      <c r="B36" s="4" t="s">
        <v>82</v>
      </c>
      <c r="C36" s="103">
        <v>3214</v>
      </c>
      <c r="D36" s="104">
        <v>54</v>
      </c>
      <c r="E36" s="105">
        <f t="shared" si="0"/>
        <v>1.6801493466085875E-2</v>
      </c>
    </row>
    <row r="37" spans="1:5">
      <c r="A37" s="4" t="s">
        <v>49</v>
      </c>
      <c r="B37" s="4" t="s">
        <v>83</v>
      </c>
      <c r="C37" s="103">
        <v>6549</v>
      </c>
      <c r="D37" s="104">
        <v>72</v>
      </c>
      <c r="E37" s="105">
        <f t="shared" si="0"/>
        <v>1.0994044892349977E-2</v>
      </c>
    </row>
    <row r="38" spans="1:5">
      <c r="A38" s="4" t="s">
        <v>40</v>
      </c>
      <c r="B38" s="4" t="s">
        <v>84</v>
      </c>
      <c r="C38" s="103">
        <v>2389</v>
      </c>
      <c r="D38" s="104">
        <v>26</v>
      </c>
      <c r="E38" s="105">
        <f t="shared" si="0"/>
        <v>1.0883214734198409E-2</v>
      </c>
    </row>
    <row r="39" spans="1:5">
      <c r="A39" s="4" t="s">
        <v>49</v>
      </c>
      <c r="B39" s="4" t="s">
        <v>85</v>
      </c>
      <c r="C39" s="103">
        <v>4417</v>
      </c>
      <c r="D39" s="104">
        <v>6</v>
      </c>
      <c r="E39" s="105">
        <f t="shared" si="0"/>
        <v>1.3583880461851936E-3</v>
      </c>
    </row>
    <row r="40" spans="1:5">
      <c r="A40" s="4" t="s">
        <v>43</v>
      </c>
      <c r="B40" s="4" t="s">
        <v>86</v>
      </c>
      <c r="C40" s="103">
        <v>3734</v>
      </c>
      <c r="D40" s="104">
        <v>105</v>
      </c>
      <c r="E40" s="105">
        <f t="shared" si="0"/>
        <v>2.8119978575254417E-2</v>
      </c>
    </row>
    <row r="41" spans="1:5">
      <c r="A41" s="4" t="s">
        <v>49</v>
      </c>
      <c r="B41" s="4" t="s">
        <v>87</v>
      </c>
      <c r="C41" s="103">
        <v>2356</v>
      </c>
      <c r="D41" s="104">
        <v>229</v>
      </c>
      <c r="E41" s="105">
        <f t="shared" si="0"/>
        <v>9.7198641765704585E-2</v>
      </c>
    </row>
    <row r="42" spans="1:5">
      <c r="A42" s="4" t="s">
        <v>40</v>
      </c>
      <c r="B42" s="4" t="s">
        <v>88</v>
      </c>
      <c r="C42" s="103">
        <v>3012</v>
      </c>
      <c r="D42" s="104">
        <v>79</v>
      </c>
      <c r="E42" s="105">
        <f t="shared" si="0"/>
        <v>2.6228419654714476E-2</v>
      </c>
    </row>
    <row r="43" spans="1:5">
      <c r="A43" s="4" t="s">
        <v>40</v>
      </c>
      <c r="B43" s="4" t="s">
        <v>89</v>
      </c>
      <c r="C43" s="103">
        <v>2471</v>
      </c>
      <c r="D43" s="104">
        <v>11</v>
      </c>
      <c r="E43" s="105">
        <f t="shared" si="0"/>
        <v>4.4516390125455283E-3</v>
      </c>
    </row>
    <row r="44" spans="1:5">
      <c r="A44" s="4" t="s">
        <v>47</v>
      </c>
      <c r="B44" s="4" t="s">
        <v>90</v>
      </c>
      <c r="C44" s="103">
        <v>21740</v>
      </c>
      <c r="D44" s="104">
        <v>411</v>
      </c>
      <c r="E44" s="105">
        <f t="shared" si="0"/>
        <v>1.890524379024839E-2</v>
      </c>
    </row>
    <row r="45" spans="1:5">
      <c r="A45" s="4" t="s">
        <v>47</v>
      </c>
      <c r="B45" s="4" t="s">
        <v>91</v>
      </c>
      <c r="C45" s="103">
        <v>2524</v>
      </c>
      <c r="D45" s="104">
        <v>5</v>
      </c>
      <c r="E45" s="105">
        <f t="shared" si="0"/>
        <v>1.9809825673534074E-3</v>
      </c>
    </row>
    <row r="46" spans="1:5">
      <c r="A46" s="4" t="s">
        <v>49</v>
      </c>
      <c r="B46" s="4" t="s">
        <v>92</v>
      </c>
      <c r="C46" s="103">
        <v>7611</v>
      </c>
      <c r="D46" s="104">
        <v>178</v>
      </c>
      <c r="E46" s="105">
        <f t="shared" si="0"/>
        <v>2.3387202732886612E-2</v>
      </c>
    </row>
    <row r="47" spans="1:5">
      <c r="A47" s="4" t="s">
        <v>40</v>
      </c>
      <c r="B47" s="4" t="s">
        <v>93</v>
      </c>
      <c r="C47" s="103">
        <v>2879</v>
      </c>
      <c r="D47" s="104">
        <v>101</v>
      </c>
      <c r="E47" s="105">
        <f t="shared" si="0"/>
        <v>3.5081625564432097E-2</v>
      </c>
    </row>
    <row r="48" spans="1:5">
      <c r="A48" s="4" t="s">
        <v>47</v>
      </c>
      <c r="B48" s="4" t="s">
        <v>94</v>
      </c>
      <c r="C48" s="103">
        <v>2476</v>
      </c>
      <c r="D48" s="104">
        <v>51</v>
      </c>
      <c r="E48" s="105">
        <f t="shared" si="0"/>
        <v>2.059773828756058E-2</v>
      </c>
    </row>
    <row r="49" spans="1:5">
      <c r="A49" s="4" t="s">
        <v>49</v>
      </c>
      <c r="B49" s="4" t="s">
        <v>95</v>
      </c>
      <c r="C49" s="103">
        <v>5077</v>
      </c>
      <c r="D49" s="104">
        <v>77</v>
      </c>
      <c r="E49" s="105">
        <f t="shared" si="0"/>
        <v>1.5166436872168603E-2</v>
      </c>
    </row>
    <row r="50" spans="1:5">
      <c r="A50" s="4" t="s">
        <v>43</v>
      </c>
      <c r="B50" s="4" t="s">
        <v>96</v>
      </c>
      <c r="C50" s="103">
        <v>3304</v>
      </c>
      <c r="D50" s="104">
        <v>186</v>
      </c>
      <c r="E50" s="105">
        <f t="shared" si="0"/>
        <v>5.6295399515738496E-2</v>
      </c>
    </row>
    <row r="51" spans="1:5">
      <c r="A51" s="4" t="s">
        <v>43</v>
      </c>
      <c r="B51" s="4" t="s">
        <v>97</v>
      </c>
      <c r="C51" s="103">
        <v>1090</v>
      </c>
      <c r="D51" s="104">
        <v>6</v>
      </c>
      <c r="E51" s="105">
        <f t="shared" si="0"/>
        <v>5.5045871559633031E-3</v>
      </c>
    </row>
    <row r="52" spans="1:5">
      <c r="A52" s="4" t="s">
        <v>49</v>
      </c>
      <c r="B52" s="4" t="s">
        <v>98</v>
      </c>
      <c r="C52" s="103">
        <v>3309</v>
      </c>
      <c r="D52" s="104">
        <v>29</v>
      </c>
      <c r="E52" s="105">
        <f t="shared" si="0"/>
        <v>8.7639770323360532E-3</v>
      </c>
    </row>
    <row r="53" spans="1:5">
      <c r="A53" s="4" t="s">
        <v>49</v>
      </c>
      <c r="B53" s="4" t="s">
        <v>99</v>
      </c>
      <c r="C53" s="103">
        <v>2780</v>
      </c>
      <c r="D53" s="104">
        <v>24</v>
      </c>
      <c r="E53" s="105">
        <f t="shared" si="0"/>
        <v>8.6330935251798559E-3</v>
      </c>
    </row>
    <row r="54" spans="1:5">
      <c r="A54" s="4" t="s">
        <v>43</v>
      </c>
      <c r="B54" s="4" t="s">
        <v>100</v>
      </c>
      <c r="C54" s="103">
        <v>8352</v>
      </c>
      <c r="D54" s="104">
        <v>153</v>
      </c>
      <c r="E54" s="105">
        <f t="shared" si="0"/>
        <v>1.8318965517241378E-2</v>
      </c>
    </row>
    <row r="55" spans="1:5">
      <c r="A55" s="4" t="s">
        <v>47</v>
      </c>
      <c r="B55" s="4" t="s">
        <v>101</v>
      </c>
      <c r="C55" s="103">
        <v>3687</v>
      </c>
      <c r="D55" s="104">
        <v>21</v>
      </c>
      <c r="E55" s="105">
        <f t="shared" si="0"/>
        <v>5.6956875508543531E-3</v>
      </c>
    </row>
    <row r="56" spans="1:5">
      <c r="A56" s="4" t="s">
        <v>43</v>
      </c>
      <c r="B56" s="4" t="s">
        <v>102</v>
      </c>
      <c r="C56" s="103">
        <v>3253</v>
      </c>
      <c r="D56" s="104">
        <v>80</v>
      </c>
      <c r="E56" s="105">
        <f t="shared" si="0"/>
        <v>2.4592683676606209E-2</v>
      </c>
    </row>
    <row r="57" spans="1:5">
      <c r="A57" s="4" t="s">
        <v>43</v>
      </c>
      <c r="B57" s="4" t="s">
        <v>103</v>
      </c>
      <c r="C57" s="103">
        <v>3762</v>
      </c>
      <c r="D57" s="104">
        <v>150</v>
      </c>
      <c r="E57" s="105">
        <f t="shared" si="0"/>
        <v>3.9872408293460927E-2</v>
      </c>
    </row>
    <row r="58" spans="1:5">
      <c r="A58" s="4" t="s">
        <v>49</v>
      </c>
      <c r="B58" s="4" t="s">
        <v>104</v>
      </c>
      <c r="C58" s="103">
        <v>3886</v>
      </c>
      <c r="D58" s="104">
        <v>62</v>
      </c>
      <c r="E58" s="105">
        <f t="shared" si="0"/>
        <v>1.5954709212557899E-2</v>
      </c>
    </row>
    <row r="59" spans="1:5">
      <c r="A59" s="4" t="s">
        <v>43</v>
      </c>
      <c r="B59" s="4" t="s">
        <v>105</v>
      </c>
      <c r="C59" s="103">
        <v>1330</v>
      </c>
      <c r="D59" s="104">
        <v>17</v>
      </c>
      <c r="E59" s="105">
        <f t="shared" si="0"/>
        <v>1.2781954887218045E-2</v>
      </c>
    </row>
    <row r="60" spans="1:5">
      <c r="A60" s="4" t="s">
        <v>49</v>
      </c>
      <c r="B60" s="4" t="s">
        <v>106</v>
      </c>
      <c r="C60" s="103">
        <v>2214</v>
      </c>
      <c r="D60" s="104">
        <v>25</v>
      </c>
      <c r="E60" s="105">
        <f t="shared" si="0"/>
        <v>1.1291779584462511E-2</v>
      </c>
    </row>
    <row r="61" spans="1:5">
      <c r="A61" s="4" t="s">
        <v>47</v>
      </c>
      <c r="B61" s="4" t="s">
        <v>107</v>
      </c>
      <c r="C61" s="103">
        <v>3071</v>
      </c>
      <c r="D61" s="104">
        <v>35</v>
      </c>
      <c r="E61" s="105">
        <f t="shared" si="0"/>
        <v>1.1396939107782481E-2</v>
      </c>
    </row>
    <row r="62" spans="1:5">
      <c r="A62" s="4" t="s">
        <v>49</v>
      </c>
      <c r="B62" s="4" t="s">
        <v>108</v>
      </c>
      <c r="C62" s="103">
        <v>2232</v>
      </c>
      <c r="D62" s="104">
        <v>22</v>
      </c>
      <c r="E62" s="105">
        <f t="shared" si="0"/>
        <v>9.8566308243727592E-3</v>
      </c>
    </row>
    <row r="63" spans="1:5">
      <c r="A63" s="4" t="s">
        <v>40</v>
      </c>
      <c r="B63" s="4" t="s">
        <v>109</v>
      </c>
      <c r="C63" s="103">
        <v>2634</v>
      </c>
      <c r="D63" s="104">
        <v>25</v>
      </c>
      <c r="E63" s="105">
        <f t="shared" si="0"/>
        <v>9.4912680334092638E-3</v>
      </c>
    </row>
    <row r="64" spans="1:5">
      <c r="A64" s="4" t="s">
        <v>40</v>
      </c>
      <c r="B64" s="4" t="s">
        <v>110</v>
      </c>
      <c r="C64" s="103">
        <v>5552</v>
      </c>
      <c r="D64" s="104">
        <v>102</v>
      </c>
      <c r="E64" s="105">
        <f t="shared" si="0"/>
        <v>1.8371757925072046E-2</v>
      </c>
    </row>
    <row r="65" spans="1:10">
      <c r="A65" s="4" t="s">
        <v>40</v>
      </c>
      <c r="B65" s="4" t="s">
        <v>111</v>
      </c>
      <c r="C65" s="103">
        <v>4767</v>
      </c>
      <c r="D65" s="104">
        <v>119</v>
      </c>
      <c r="E65" s="105">
        <f t="shared" si="0"/>
        <v>2.4963289280469897E-2</v>
      </c>
    </row>
    <row r="66" spans="1:10">
      <c r="A66" s="4" t="s">
        <v>47</v>
      </c>
      <c r="B66" s="4" t="s">
        <v>112</v>
      </c>
      <c r="C66" s="103">
        <v>1520</v>
      </c>
      <c r="D66" s="104">
        <v>15</v>
      </c>
      <c r="E66" s="105">
        <f t="shared" si="0"/>
        <v>9.8684210526315784E-3</v>
      </c>
    </row>
    <row r="67" spans="1:10">
      <c r="A67" s="4" t="s">
        <v>47</v>
      </c>
      <c r="B67" s="4" t="s">
        <v>113</v>
      </c>
      <c r="C67" s="103">
        <v>5456</v>
      </c>
      <c r="D67" s="104">
        <v>30</v>
      </c>
      <c r="E67" s="105">
        <f t="shared" ref="E67:E79" si="1">(D67/C67)</f>
        <v>5.4985337243401763E-3</v>
      </c>
    </row>
    <row r="68" spans="1:10">
      <c r="A68" s="4" t="s">
        <v>49</v>
      </c>
      <c r="B68" s="4" t="s">
        <v>114</v>
      </c>
      <c r="C68" s="103">
        <v>2456</v>
      </c>
      <c r="D68" s="104">
        <v>45</v>
      </c>
      <c r="E68" s="105">
        <f t="shared" si="1"/>
        <v>1.8322475570032574E-2</v>
      </c>
    </row>
    <row r="69" spans="1:10">
      <c r="A69" s="4" t="s">
        <v>43</v>
      </c>
      <c r="B69" s="4" t="s">
        <v>115</v>
      </c>
      <c r="C69" s="103">
        <v>17649</v>
      </c>
      <c r="D69" s="104">
        <v>769</v>
      </c>
      <c r="E69" s="105">
        <f t="shared" si="1"/>
        <v>4.3571873760553007E-2</v>
      </c>
    </row>
    <row r="70" spans="1:10">
      <c r="A70" s="4" t="s">
        <v>47</v>
      </c>
      <c r="B70" s="4" t="s">
        <v>116</v>
      </c>
      <c r="C70" s="103">
        <v>2370</v>
      </c>
      <c r="D70" s="104">
        <v>48</v>
      </c>
      <c r="E70" s="105">
        <f t="shared" si="1"/>
        <v>2.0253164556962026E-2</v>
      </c>
    </row>
    <row r="71" spans="1:10">
      <c r="A71" s="4" t="s">
        <v>40</v>
      </c>
      <c r="B71" s="4" t="s">
        <v>117</v>
      </c>
      <c r="C71" s="103">
        <v>66481</v>
      </c>
      <c r="D71" s="104">
        <v>4812</v>
      </c>
      <c r="E71" s="105">
        <f t="shared" si="1"/>
        <v>7.2381582707841341E-2</v>
      </c>
    </row>
    <row r="72" spans="1:10">
      <c r="A72" s="4" t="s">
        <v>47</v>
      </c>
      <c r="B72" s="4" t="s">
        <v>118</v>
      </c>
      <c r="C72" s="103">
        <v>3097</v>
      </c>
      <c r="D72" s="104">
        <v>66</v>
      </c>
      <c r="E72" s="105">
        <f t="shared" si="1"/>
        <v>2.1310946076848563E-2</v>
      </c>
    </row>
    <row r="73" spans="1:10">
      <c r="A73" s="4" t="s">
        <v>49</v>
      </c>
      <c r="B73" s="4" t="s">
        <v>119</v>
      </c>
      <c r="C73" s="103">
        <v>3365</v>
      </c>
      <c r="D73" s="104">
        <v>73</v>
      </c>
      <c r="E73" s="105">
        <f t="shared" si="1"/>
        <v>2.1693907875185735E-2</v>
      </c>
    </row>
    <row r="74" spans="1:10">
      <c r="A74" s="4" t="s">
        <v>40</v>
      </c>
      <c r="B74" s="4" t="s">
        <v>120</v>
      </c>
      <c r="C74" s="103">
        <v>3766</v>
      </c>
      <c r="D74" s="104">
        <v>137</v>
      </c>
      <c r="E74" s="105">
        <f t="shared" si="1"/>
        <v>3.6378120021242695E-2</v>
      </c>
    </row>
    <row r="75" spans="1:10">
      <c r="A75" s="4" t="s">
        <v>40</v>
      </c>
      <c r="B75" s="4" t="s">
        <v>121</v>
      </c>
      <c r="C75" s="103">
        <v>9758</v>
      </c>
      <c r="D75" s="104">
        <v>499</v>
      </c>
      <c r="E75" s="105">
        <f t="shared" si="1"/>
        <v>5.113752818200451E-2</v>
      </c>
    </row>
    <row r="76" spans="1:10">
      <c r="A76" s="4" t="s">
        <v>43</v>
      </c>
      <c r="B76" s="4" t="s">
        <v>122</v>
      </c>
      <c r="C76" s="103">
        <v>1510</v>
      </c>
      <c r="D76" s="104">
        <v>50</v>
      </c>
      <c r="E76" s="105">
        <f t="shared" si="1"/>
        <v>3.3112582781456956E-2</v>
      </c>
    </row>
    <row r="77" spans="1:10">
      <c r="A77" s="4" t="s">
        <v>47</v>
      </c>
      <c r="B77" s="4" t="s">
        <v>123</v>
      </c>
      <c r="C77" s="103">
        <v>2160</v>
      </c>
      <c r="D77" s="104">
        <v>36</v>
      </c>
      <c r="E77" s="105">
        <f t="shared" si="1"/>
        <v>1.6666666666666666E-2</v>
      </c>
    </row>
    <row r="78" spans="1:10">
      <c r="A78" s="4" t="s">
        <v>40</v>
      </c>
      <c r="B78" s="4" t="s">
        <v>124</v>
      </c>
      <c r="C78" s="103">
        <v>81049</v>
      </c>
      <c r="D78" s="104">
        <v>3858</v>
      </c>
      <c r="E78" s="105">
        <f t="shared" si="1"/>
        <v>4.7600834063344394E-2</v>
      </c>
      <c r="J78" t="s">
        <v>0</v>
      </c>
    </row>
    <row r="79" spans="1:10">
      <c r="A79" s="4" t="s">
        <v>40</v>
      </c>
      <c r="B79" s="4" t="s">
        <v>125</v>
      </c>
      <c r="C79" s="103">
        <v>64805</v>
      </c>
      <c r="D79" s="104">
        <v>3405</v>
      </c>
      <c r="E79" s="105">
        <f t="shared" si="1"/>
        <v>5.2542242110948233E-2</v>
      </c>
    </row>
    <row r="80" spans="1:10">
      <c r="C80" s="106"/>
      <c r="J80" t="s">
        <v>0</v>
      </c>
    </row>
    <row r="81" spans="1:22">
      <c r="B81" s="6" t="s">
        <v>126</v>
      </c>
      <c r="C81" s="107">
        <f>SUMIF($A$2:$A$79,"Norte",C$2:C$79)</f>
        <v>64626</v>
      </c>
      <c r="D81" s="108">
        <f>SUMIF($A$2:$A$79,"Norte",D$2:D$79)</f>
        <v>1924</v>
      </c>
      <c r="E81" s="109">
        <f>D81/C81</f>
        <v>2.9771299476990684E-2</v>
      </c>
    </row>
    <row r="82" spans="1:22">
      <c r="B82" s="6" t="s">
        <v>127</v>
      </c>
      <c r="C82" s="107">
        <f>SUMIF($A$2:$A$79,"Central",C$2:C$79)</f>
        <v>80477</v>
      </c>
      <c r="D82" s="108">
        <f>SUMIF($A$2:$A$79,"Central",D$2:D$79)</f>
        <v>2064</v>
      </c>
      <c r="E82" s="109">
        <f t="shared" ref="E82:E85" si="2">D82/C82</f>
        <v>2.5647079289734954E-2</v>
      </c>
      <c r="P82" t="s">
        <v>0</v>
      </c>
    </row>
    <row r="83" spans="1:22">
      <c r="B83" s="6" t="s">
        <v>128</v>
      </c>
      <c r="C83" s="107">
        <f>SUMIF($A$2:$A$79,"Metropolitana",C$2:C$79)</f>
        <v>367065</v>
      </c>
      <c r="D83" s="108">
        <f>SUMIF($A$2:$A$79,"Metropolitana",D$2:D$79)</f>
        <v>18705</v>
      </c>
      <c r="E83" s="109">
        <f t="shared" si="2"/>
        <v>5.0958277144374974E-2</v>
      </c>
    </row>
    <row r="84" spans="1:22">
      <c r="B84" s="6" t="s">
        <v>129</v>
      </c>
      <c r="C84" s="107">
        <f>SUMIF($A$2:$A$79,"sul",C$2:C$79)</f>
        <v>119230</v>
      </c>
      <c r="D84" s="108">
        <f>SUMIF($A$2:$A$79,"Sul",D$2:D$79)</f>
        <v>3063</v>
      </c>
      <c r="E84" s="109">
        <f t="shared" si="2"/>
        <v>2.5689843160278454E-2</v>
      </c>
    </row>
    <row r="85" spans="1:22">
      <c r="B85" s="2" t="s">
        <v>130</v>
      </c>
      <c r="C85" s="110">
        <f>SUM(C2:C79)</f>
        <v>631398</v>
      </c>
      <c r="D85" s="111">
        <f>SUM(D81:D84)</f>
        <v>25756</v>
      </c>
      <c r="E85" s="112">
        <f t="shared" si="2"/>
        <v>4.0792020247134138E-2</v>
      </c>
      <c r="I85" s="313" t="s">
        <v>0</v>
      </c>
    </row>
    <row r="86" spans="1:22">
      <c r="B86" s="328" t="s">
        <v>131</v>
      </c>
      <c r="C86" s="363"/>
      <c r="D86" s="329"/>
      <c r="E86" s="113">
        <f>COUNTIF(E2:E79,"&gt;=0,90")/78</f>
        <v>0</v>
      </c>
    </row>
    <row r="87" spans="1:22">
      <c r="B87" s="114"/>
      <c r="C87" s="114"/>
      <c r="D87" s="114"/>
      <c r="E87" s="115"/>
    </row>
    <row r="88" spans="1:22">
      <c r="B88" s="114"/>
      <c r="C88" s="114"/>
      <c r="D88" s="114"/>
      <c r="E88" s="115"/>
    </row>
    <row r="89" spans="1:22">
      <c r="B89" s="114"/>
      <c r="C89" s="114"/>
      <c r="D89" s="114"/>
      <c r="E89" s="115"/>
    </row>
    <row r="91" spans="1:22">
      <c r="A91" s="280" t="s">
        <v>225</v>
      </c>
      <c r="B91" s="35"/>
      <c r="C91" s="35"/>
      <c r="D91" s="35"/>
      <c r="E91" s="116"/>
      <c r="F91" s="116"/>
      <c r="G91" s="116"/>
      <c r="H91" s="116"/>
      <c r="I91" s="116"/>
      <c r="J91" s="116"/>
      <c r="K91" s="116"/>
      <c r="L91" s="116"/>
      <c r="M91" s="127"/>
      <c r="N91" s="127"/>
      <c r="O91" s="127"/>
      <c r="P91" s="127"/>
      <c r="Q91" s="127"/>
      <c r="R91" s="127"/>
      <c r="S91" s="127"/>
      <c r="T91" s="127"/>
      <c r="U91" s="127"/>
      <c r="V91" s="129"/>
    </row>
    <row r="92" spans="1:22">
      <c r="A92" s="38" t="s">
        <v>230</v>
      </c>
      <c r="B92" s="37"/>
      <c r="C92" s="37"/>
      <c r="D92" s="37"/>
      <c r="E92" s="117"/>
      <c r="F92" s="117"/>
      <c r="G92" s="117"/>
      <c r="H92" s="117"/>
      <c r="I92" s="117"/>
      <c r="J92" s="117"/>
      <c r="K92" s="117"/>
      <c r="L92" s="117"/>
      <c r="V92" s="130"/>
    </row>
    <row r="93" spans="1:22">
      <c r="A93" s="38" t="s">
        <v>184</v>
      </c>
      <c r="B93" s="37"/>
      <c r="C93" s="37"/>
      <c r="D93" s="37"/>
      <c r="E93" s="117"/>
      <c r="F93" s="117"/>
      <c r="G93" s="117"/>
      <c r="H93" s="117"/>
      <c r="I93" s="117"/>
      <c r="J93" s="117"/>
      <c r="K93" s="117"/>
      <c r="L93" s="117"/>
      <c r="V93" s="130"/>
    </row>
    <row r="94" spans="1:22" s="14" customFormat="1">
      <c r="A94" s="40" t="s">
        <v>231</v>
      </c>
      <c r="B94" s="44"/>
      <c r="C94" s="44"/>
      <c r="D94" s="95"/>
      <c r="E94" s="314"/>
      <c r="F94" s="315"/>
      <c r="G94" s="15"/>
    </row>
    <row r="95" spans="1:22">
      <c r="A95" s="40" t="s">
        <v>133</v>
      </c>
      <c r="B95" s="44"/>
      <c r="C95" s="45"/>
      <c r="D95" s="118"/>
      <c r="E95" s="117"/>
      <c r="F95" s="117"/>
      <c r="G95" s="117"/>
      <c r="H95" s="117"/>
      <c r="I95" s="117"/>
      <c r="J95" s="117"/>
      <c r="K95" s="117"/>
      <c r="L95" s="117"/>
      <c r="V95" s="130"/>
    </row>
    <row r="96" spans="1:22">
      <c r="A96" s="119" t="s">
        <v>134</v>
      </c>
      <c r="B96" s="120"/>
      <c r="C96" s="121"/>
      <c r="D96" s="122"/>
      <c r="E96" s="123"/>
      <c r="F96" s="123"/>
      <c r="G96" s="123"/>
      <c r="H96" s="123"/>
      <c r="I96" s="123"/>
      <c r="J96" s="123"/>
      <c r="K96" s="123"/>
      <c r="L96" s="123"/>
      <c r="M96" s="128"/>
      <c r="N96" s="128"/>
      <c r="O96" s="128"/>
      <c r="P96" s="128"/>
      <c r="Q96" s="128"/>
      <c r="R96" s="128"/>
      <c r="S96" s="128"/>
      <c r="T96" s="128"/>
      <c r="U96" s="128"/>
      <c r="V96" s="131"/>
    </row>
    <row r="97" spans="1:38">
      <c r="A97" s="124"/>
      <c r="B97" s="118"/>
      <c r="C97" s="125"/>
      <c r="D97" s="126"/>
      <c r="E97" s="117"/>
      <c r="F97" s="117"/>
      <c r="G97" s="117"/>
      <c r="H97" s="117"/>
      <c r="I97" s="117"/>
      <c r="J97" s="117"/>
      <c r="K97" s="117"/>
      <c r="L97" s="117"/>
    </row>
    <row r="98" spans="1:38">
      <c r="A98" s="124"/>
      <c r="B98" s="118"/>
      <c r="C98" s="125"/>
      <c r="D98" s="126"/>
      <c r="E98" s="117"/>
      <c r="F98" s="117"/>
      <c r="G98" s="117"/>
      <c r="H98" s="117"/>
      <c r="I98" s="117"/>
      <c r="J98" s="117"/>
      <c r="K98" s="117"/>
      <c r="L98" s="117"/>
    </row>
    <row r="99" spans="1:38" s="317" customFormat="1" ht="12" customHeight="1">
      <c r="A99" s="242" t="s">
        <v>135</v>
      </c>
      <c r="B99" s="243"/>
      <c r="C99" s="243"/>
      <c r="D99" s="243"/>
      <c r="E99" s="243"/>
      <c r="F99" s="243"/>
      <c r="G99" s="244"/>
      <c r="H99" s="244"/>
      <c r="I99" s="244"/>
      <c r="J99" s="244"/>
      <c r="K99" s="244"/>
      <c r="L99" s="244"/>
      <c r="M99" s="244"/>
      <c r="N99" s="244"/>
      <c r="O99" s="244"/>
      <c r="P99" s="244"/>
      <c r="Q99" s="244"/>
      <c r="R99" s="245"/>
      <c r="S99" s="245"/>
      <c r="T99" s="245"/>
      <c r="U99" s="245"/>
      <c r="V99" s="245"/>
      <c r="W99" s="245"/>
      <c r="X99" s="244"/>
      <c r="Y99" s="245"/>
      <c r="Z99" s="245"/>
      <c r="AA99" s="244"/>
      <c r="AB99" s="245"/>
      <c r="AC99" s="245"/>
      <c r="AD99" s="246"/>
      <c r="AE99" s="246"/>
      <c r="AF99" s="246"/>
      <c r="AG99" s="246"/>
      <c r="AH99" s="246"/>
      <c r="AI99" s="246"/>
      <c r="AJ99" s="246"/>
      <c r="AK99" s="246"/>
      <c r="AL99" s="247"/>
    </row>
    <row r="100" spans="1:38" s="317" customFormat="1">
      <c r="A100" s="248"/>
      <c r="B100" s="239"/>
      <c r="C100" s="239"/>
      <c r="D100" s="239"/>
      <c r="E100" s="239"/>
      <c r="F100" s="239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9" t="s">
        <v>0</v>
      </c>
      <c r="S100" s="249"/>
      <c r="T100" s="249"/>
      <c r="U100" s="249"/>
      <c r="V100" s="249"/>
      <c r="W100" s="249"/>
      <c r="X100" s="240"/>
      <c r="Y100" s="249"/>
      <c r="Z100" s="249"/>
      <c r="AA100" s="240"/>
      <c r="AB100" s="249"/>
      <c r="AC100" s="249"/>
      <c r="AD100" s="250"/>
      <c r="AE100" s="250"/>
      <c r="AF100" s="250"/>
      <c r="AG100" s="250"/>
      <c r="AH100" s="250"/>
      <c r="AI100" s="250"/>
      <c r="AJ100" s="250"/>
      <c r="AK100" s="250"/>
      <c r="AL100" s="251"/>
    </row>
    <row r="101" spans="1:38" s="205" customFormat="1">
      <c r="A101" s="257" t="s">
        <v>241</v>
      </c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 t="s">
        <v>0</v>
      </c>
      <c r="O101" s="240"/>
      <c r="P101" s="240"/>
      <c r="Q101" s="240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K101" s="252"/>
      <c r="AL101" s="253"/>
    </row>
    <row r="102" spans="1:38" s="206" customFormat="1">
      <c r="A102" s="283" t="s">
        <v>242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6"/>
    </row>
    <row r="103" spans="1:38" s="207" customFormat="1" ht="15" customHeight="1">
      <c r="A103" s="257" t="s">
        <v>243</v>
      </c>
      <c r="B103" s="241"/>
      <c r="C103" s="241"/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0"/>
      <c r="P103" s="240"/>
      <c r="Q103" s="240"/>
      <c r="R103" s="258"/>
      <c r="S103" s="258"/>
      <c r="T103" s="258"/>
      <c r="U103" s="258"/>
      <c r="V103" s="258"/>
      <c r="W103" s="258"/>
      <c r="X103" s="241"/>
      <c r="Y103" s="258"/>
      <c r="Z103" s="258"/>
      <c r="AA103" s="241"/>
      <c r="AB103" s="258"/>
      <c r="AC103" s="258"/>
      <c r="AD103" s="259"/>
      <c r="AE103" s="259"/>
      <c r="AF103" s="259"/>
      <c r="AG103" s="259"/>
      <c r="AH103" s="259"/>
      <c r="AI103" s="259"/>
      <c r="AJ103" s="259"/>
      <c r="AK103" s="259"/>
      <c r="AL103" s="260"/>
    </row>
    <row r="104" spans="1:38" s="148" customFormat="1">
      <c r="A104" s="284" t="s">
        <v>240</v>
      </c>
      <c r="B104" s="285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85"/>
      <c r="AC104" s="249"/>
      <c r="AD104" s="249"/>
      <c r="AE104" s="249"/>
      <c r="AF104" s="249"/>
      <c r="AG104" s="249"/>
      <c r="AH104" s="249"/>
      <c r="AI104" s="249"/>
      <c r="AJ104" s="249"/>
      <c r="AK104" s="249"/>
      <c r="AL104" s="261"/>
    </row>
    <row r="105" spans="1:38" s="148" customFormat="1">
      <c r="A105" s="254"/>
      <c r="B105" s="240"/>
      <c r="C105" s="240"/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0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317" customFormat="1">
      <c r="A106" s="262" t="s">
        <v>224</v>
      </c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3"/>
      <c r="AE106" s="264"/>
      <c r="AF106" s="264"/>
      <c r="AG106" s="263"/>
      <c r="AH106" s="265"/>
      <c r="AI106" s="265"/>
      <c r="AJ106" s="265"/>
      <c r="AK106" s="265"/>
      <c r="AL106" s="266"/>
    </row>
  </sheetData>
  <customSheetViews>
    <customSheetView guid="{9EFA0E2E-4423-4194-BE85-A51AF61C76D7}" showGridLines="0">
      <selection activeCell="I8" sqref="I8"/>
      <pageMargins left="0" right="0" top="0" bottom="0" header="0" footer="0"/>
      <pageSetup paperSize="9" orientation="portrait"/>
    </customSheetView>
  </customSheetViews>
  <mergeCells count="1">
    <mergeCell ref="B86:D86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4506668294322"/>
  </sheetPr>
  <dimension ref="A1:AL105"/>
  <sheetViews>
    <sheetView workbookViewId="0">
      <pane ySplit="1" topLeftCell="A77" activePane="bottomLeft" state="frozen"/>
      <selection activeCell="K87" sqref="K87"/>
      <selection pane="bottomLeft" activeCell="B109" sqref="B109"/>
    </sheetView>
  </sheetViews>
  <sheetFormatPr defaultColWidth="9.140625" defaultRowHeight="15"/>
  <cols>
    <col min="1" max="1" width="18.140625" style="14" customWidth="1"/>
    <col min="2" max="2" width="23.85546875" style="14" customWidth="1"/>
    <col min="3" max="3" width="23.85546875" style="14" hidden="1" customWidth="1"/>
    <col min="4" max="4" width="14.7109375" style="16" customWidth="1"/>
    <col min="5" max="5" width="19.5703125" style="16" customWidth="1"/>
    <col min="6" max="6" width="9.140625" style="15"/>
    <col min="7" max="7" width="10.5703125" style="15" customWidth="1"/>
    <col min="8" max="16384" width="9.140625" style="14"/>
  </cols>
  <sheetData>
    <row r="1" spans="1:15" ht="40.5" customHeight="1">
      <c r="A1" s="74" t="s">
        <v>5</v>
      </c>
      <c r="B1" s="75" t="s">
        <v>6</v>
      </c>
      <c r="C1" s="18" t="s">
        <v>185</v>
      </c>
      <c r="D1" s="76" t="s">
        <v>186</v>
      </c>
      <c r="E1" s="76" t="s">
        <v>187</v>
      </c>
    </row>
    <row r="2" spans="1:15">
      <c r="A2" s="77" t="s">
        <v>40</v>
      </c>
      <c r="B2" s="78" t="s">
        <v>41</v>
      </c>
      <c r="C2" s="79">
        <v>1627</v>
      </c>
      <c r="D2" s="80">
        <v>682</v>
      </c>
      <c r="E2" s="270">
        <v>47.725682295311408</v>
      </c>
    </row>
    <row r="3" spans="1:15">
      <c r="A3" s="81" t="s">
        <v>43</v>
      </c>
      <c r="B3" s="82" t="s">
        <v>44</v>
      </c>
      <c r="C3" s="79">
        <v>664</v>
      </c>
      <c r="D3" s="80">
        <v>453</v>
      </c>
      <c r="E3" s="270">
        <v>77.172061328790463</v>
      </c>
    </row>
    <row r="4" spans="1:15">
      <c r="A4" s="81" t="s">
        <v>47</v>
      </c>
      <c r="B4" s="82" t="s">
        <v>48</v>
      </c>
      <c r="C4" s="79">
        <v>504</v>
      </c>
      <c r="D4" s="80">
        <v>356</v>
      </c>
      <c r="E4" s="270">
        <v>78.327832783278325</v>
      </c>
    </row>
    <row r="5" spans="1:15">
      <c r="A5" s="81" t="s">
        <v>49</v>
      </c>
      <c r="B5" s="82" t="s">
        <v>50</v>
      </c>
      <c r="C5" s="79">
        <v>1351</v>
      </c>
      <c r="D5" s="80">
        <v>997</v>
      </c>
      <c r="E5" s="270">
        <v>85.031982942430702</v>
      </c>
    </row>
    <row r="6" spans="1:15">
      <c r="A6" s="81" t="s">
        <v>49</v>
      </c>
      <c r="B6" s="82" t="s">
        <v>51</v>
      </c>
      <c r="C6" s="79">
        <v>632</v>
      </c>
      <c r="D6" s="80">
        <v>389</v>
      </c>
      <c r="E6" s="270">
        <v>69.526362823949952</v>
      </c>
    </row>
    <row r="7" spans="1:15">
      <c r="A7" s="81" t="s">
        <v>47</v>
      </c>
      <c r="B7" s="82" t="s">
        <v>52</v>
      </c>
      <c r="C7" s="79">
        <v>412</v>
      </c>
      <c r="D7" s="80">
        <v>353</v>
      </c>
      <c r="E7" s="270">
        <v>96.448087431693992</v>
      </c>
    </row>
    <row r="8" spans="1:15">
      <c r="A8" s="81" t="s">
        <v>49</v>
      </c>
      <c r="B8" s="82" t="s">
        <v>53</v>
      </c>
      <c r="C8" s="79">
        <v>1512</v>
      </c>
      <c r="D8" s="80">
        <v>1223</v>
      </c>
      <c r="E8" s="270">
        <v>92.827324478178369</v>
      </c>
    </row>
    <row r="9" spans="1:15">
      <c r="A9" s="81" t="s">
        <v>49</v>
      </c>
      <c r="B9" s="82" t="s">
        <v>54</v>
      </c>
      <c r="C9" s="79">
        <v>364</v>
      </c>
      <c r="D9" s="80">
        <v>146</v>
      </c>
      <c r="E9" s="270">
        <v>45.061728395061728</v>
      </c>
      <c r="O9" s="14" t="s">
        <v>0</v>
      </c>
    </row>
    <row r="10" spans="1:15">
      <c r="A10" s="81" t="s">
        <v>40</v>
      </c>
      <c r="B10" s="82" t="s">
        <v>55</v>
      </c>
      <c r="C10" s="79">
        <v>5398</v>
      </c>
      <c r="D10" s="80">
        <v>4506</v>
      </c>
      <c r="E10" s="270">
        <v>95.3348143446525</v>
      </c>
    </row>
    <row r="11" spans="1:15">
      <c r="A11" s="81" t="s">
        <v>49</v>
      </c>
      <c r="B11" s="82" t="s">
        <v>56</v>
      </c>
      <c r="C11" s="79">
        <v>512</v>
      </c>
      <c r="D11" s="80">
        <v>452</v>
      </c>
      <c r="E11" s="270">
        <v>100.44444444444444</v>
      </c>
    </row>
    <row r="12" spans="1:15">
      <c r="A12" s="81" t="s">
        <v>47</v>
      </c>
      <c r="B12" s="82" t="s">
        <v>58</v>
      </c>
      <c r="C12" s="79">
        <v>1522</v>
      </c>
      <c r="D12" s="80">
        <v>1088</v>
      </c>
      <c r="E12" s="270">
        <v>81.589801274840639</v>
      </c>
    </row>
    <row r="13" spans="1:15">
      <c r="A13" s="81" t="s">
        <v>43</v>
      </c>
      <c r="B13" s="82" t="s">
        <v>59</v>
      </c>
      <c r="C13" s="79">
        <v>2306</v>
      </c>
      <c r="D13" s="80">
        <v>1502</v>
      </c>
      <c r="E13" s="270">
        <v>74.209486166007906</v>
      </c>
    </row>
    <row r="14" spans="1:15">
      <c r="A14" s="81" t="s">
        <v>43</v>
      </c>
      <c r="B14" s="82" t="s">
        <v>60</v>
      </c>
      <c r="C14" s="79">
        <v>713</v>
      </c>
      <c r="D14" s="80">
        <v>427</v>
      </c>
      <c r="E14" s="270">
        <v>68.815471394037061</v>
      </c>
    </row>
    <row r="15" spans="1:15">
      <c r="A15" s="81" t="s">
        <v>49</v>
      </c>
      <c r="B15" s="82" t="s">
        <v>61</v>
      </c>
      <c r="C15" s="79">
        <v>521</v>
      </c>
      <c r="D15" s="80">
        <v>389</v>
      </c>
      <c r="E15" s="270">
        <v>83.655913978494624</v>
      </c>
    </row>
    <row r="16" spans="1:15">
      <c r="A16" s="81" t="s">
        <v>40</v>
      </c>
      <c r="B16" s="82" t="s">
        <v>62</v>
      </c>
      <c r="C16" s="79">
        <v>753</v>
      </c>
      <c r="D16" s="80">
        <v>653</v>
      </c>
      <c r="E16" s="270">
        <v>99.542682926829272</v>
      </c>
    </row>
    <row r="17" spans="1:5">
      <c r="A17" s="81" t="s">
        <v>49</v>
      </c>
      <c r="B17" s="82" t="s">
        <v>63</v>
      </c>
      <c r="C17" s="79">
        <v>9041</v>
      </c>
      <c r="D17" s="80">
        <v>6284</v>
      </c>
      <c r="E17" s="270">
        <v>79.695624603677871</v>
      </c>
    </row>
    <row r="18" spans="1:5">
      <c r="A18" s="81" t="s">
        <v>40</v>
      </c>
      <c r="B18" s="82" t="s">
        <v>64</v>
      </c>
      <c r="C18" s="79">
        <v>19769</v>
      </c>
      <c r="D18" s="80">
        <v>14610</v>
      </c>
      <c r="E18" s="270">
        <v>84.389891696750908</v>
      </c>
    </row>
    <row r="19" spans="1:5">
      <c r="A19" s="81" t="s">
        <v>49</v>
      </c>
      <c r="B19" s="82" t="s">
        <v>65</v>
      </c>
      <c r="C19" s="79">
        <v>1588</v>
      </c>
      <c r="D19" s="80">
        <v>1236</v>
      </c>
      <c r="E19" s="270">
        <v>89.081081081081081</v>
      </c>
    </row>
    <row r="20" spans="1:5">
      <c r="A20" s="81" t="s">
        <v>47</v>
      </c>
      <c r="B20" s="82" t="s">
        <v>66</v>
      </c>
      <c r="C20" s="79">
        <v>5562</v>
      </c>
      <c r="D20" s="80">
        <v>3899</v>
      </c>
      <c r="E20" s="270">
        <v>80.42491749174917</v>
      </c>
    </row>
    <row r="21" spans="1:5">
      <c r="A21" s="81" t="s">
        <v>43</v>
      </c>
      <c r="B21" s="82" t="s">
        <v>67</v>
      </c>
      <c r="C21" s="79">
        <v>1742</v>
      </c>
      <c r="D21" s="80">
        <v>1047</v>
      </c>
      <c r="E21" s="270">
        <v>68.745896257386747</v>
      </c>
    </row>
    <row r="22" spans="1:5">
      <c r="A22" s="81" t="s">
        <v>40</v>
      </c>
      <c r="B22" s="82" t="s">
        <v>68</v>
      </c>
      <c r="C22" s="79">
        <v>592</v>
      </c>
      <c r="D22" s="80">
        <v>480</v>
      </c>
      <c r="E22" s="270">
        <v>92.48554913294798</v>
      </c>
    </row>
    <row r="23" spans="1:5">
      <c r="A23" s="81" t="s">
        <v>49</v>
      </c>
      <c r="B23" s="82" t="s">
        <v>69</v>
      </c>
      <c r="C23" s="79">
        <v>272</v>
      </c>
      <c r="D23" s="80">
        <v>180</v>
      </c>
      <c r="E23" s="270">
        <v>75.630252100840337</v>
      </c>
    </row>
    <row r="24" spans="1:5">
      <c r="A24" s="81" t="s">
        <v>40</v>
      </c>
      <c r="B24" s="82" t="s">
        <v>70</v>
      </c>
      <c r="C24" s="79">
        <v>1722</v>
      </c>
      <c r="D24" s="80">
        <v>1328</v>
      </c>
      <c r="E24" s="270">
        <v>88.503832055981334</v>
      </c>
    </row>
    <row r="25" spans="1:5">
      <c r="A25" s="81" t="s">
        <v>49</v>
      </c>
      <c r="B25" s="82" t="s">
        <v>71</v>
      </c>
      <c r="C25" s="79">
        <v>381</v>
      </c>
      <c r="D25" s="80">
        <v>266</v>
      </c>
      <c r="E25" s="270">
        <v>80.484114977307115</v>
      </c>
    </row>
    <row r="26" spans="1:5">
      <c r="A26" s="81" t="s">
        <v>43</v>
      </c>
      <c r="B26" s="82" t="s">
        <v>72</v>
      </c>
      <c r="C26" s="79">
        <v>1137</v>
      </c>
      <c r="D26" s="80">
        <v>658</v>
      </c>
      <c r="E26" s="270">
        <v>65.245413981160141</v>
      </c>
    </row>
    <row r="27" spans="1:5">
      <c r="A27" s="81" t="s">
        <v>40</v>
      </c>
      <c r="B27" s="82" t="s">
        <v>73</v>
      </c>
      <c r="C27" s="79">
        <v>954</v>
      </c>
      <c r="D27" s="80">
        <v>852</v>
      </c>
      <c r="E27" s="270">
        <v>102.03592814371258</v>
      </c>
    </row>
    <row r="28" spans="1:5">
      <c r="A28" s="81" t="s">
        <v>47</v>
      </c>
      <c r="B28" s="82" t="s">
        <v>74</v>
      </c>
      <c r="C28" s="79">
        <v>550</v>
      </c>
      <c r="D28" s="80">
        <v>403</v>
      </c>
      <c r="E28" s="270">
        <v>82.836587872559093</v>
      </c>
    </row>
    <row r="29" spans="1:5">
      <c r="A29" s="81" t="s">
        <v>49</v>
      </c>
      <c r="B29" s="82" t="s">
        <v>75</v>
      </c>
      <c r="C29" s="79">
        <v>1508</v>
      </c>
      <c r="D29" s="80">
        <v>1072</v>
      </c>
      <c r="E29" s="270">
        <v>82.019892884468248</v>
      </c>
    </row>
    <row r="30" spans="1:5">
      <c r="A30" s="81" t="s">
        <v>40</v>
      </c>
      <c r="B30" s="82" t="s">
        <v>76</v>
      </c>
      <c r="C30" s="79">
        <v>6549</v>
      </c>
      <c r="D30" s="80">
        <v>4957</v>
      </c>
      <c r="E30" s="270">
        <v>86.223691076709002</v>
      </c>
    </row>
    <row r="31" spans="1:5">
      <c r="A31" s="81" t="s">
        <v>40</v>
      </c>
      <c r="B31" s="82" t="s">
        <v>77</v>
      </c>
      <c r="C31" s="79">
        <v>1388</v>
      </c>
      <c r="D31" s="80">
        <v>850</v>
      </c>
      <c r="E31" s="270">
        <v>69.930069930069934</v>
      </c>
    </row>
    <row r="32" spans="1:5">
      <c r="A32" s="81" t="s">
        <v>40</v>
      </c>
      <c r="B32" s="82" t="s">
        <v>78</v>
      </c>
      <c r="C32" s="79">
        <v>574</v>
      </c>
      <c r="D32" s="80">
        <v>481</v>
      </c>
      <c r="E32" s="270">
        <v>97.368421052631575</v>
      </c>
    </row>
    <row r="33" spans="1:5">
      <c r="A33" s="81" t="s">
        <v>49</v>
      </c>
      <c r="B33" s="82" t="s">
        <v>79</v>
      </c>
      <c r="C33" s="79">
        <v>573</v>
      </c>
      <c r="D33" s="80">
        <v>486</v>
      </c>
      <c r="E33" s="270">
        <v>97.983870967741936</v>
      </c>
    </row>
    <row r="34" spans="1:5">
      <c r="A34" s="81" t="s">
        <v>49</v>
      </c>
      <c r="B34" s="82" t="s">
        <v>80</v>
      </c>
      <c r="C34" s="79">
        <v>508</v>
      </c>
      <c r="D34" s="80">
        <v>421</v>
      </c>
      <c r="E34" s="270">
        <v>93.555555555555557</v>
      </c>
    </row>
    <row r="35" spans="1:5">
      <c r="A35" s="81" t="s">
        <v>49</v>
      </c>
      <c r="B35" s="82" t="s">
        <v>81</v>
      </c>
      <c r="C35" s="79">
        <v>753</v>
      </c>
      <c r="D35" s="80">
        <v>528</v>
      </c>
      <c r="E35" s="270">
        <v>79.638009049773757</v>
      </c>
    </row>
    <row r="36" spans="1:5">
      <c r="A36" s="81" t="s">
        <v>40</v>
      </c>
      <c r="B36" s="82" t="s">
        <v>82</v>
      </c>
      <c r="C36" s="79">
        <v>616</v>
      </c>
      <c r="D36" s="80">
        <v>357</v>
      </c>
      <c r="E36" s="270">
        <v>67.10526315789474</v>
      </c>
    </row>
    <row r="37" spans="1:5">
      <c r="A37" s="81" t="s">
        <v>49</v>
      </c>
      <c r="B37" s="82" t="s">
        <v>83</v>
      </c>
      <c r="C37" s="79">
        <v>2337</v>
      </c>
      <c r="D37" s="80">
        <v>1601</v>
      </c>
      <c r="E37" s="270">
        <v>78.983719782930436</v>
      </c>
    </row>
    <row r="38" spans="1:5">
      <c r="A38" s="81" t="s">
        <v>40</v>
      </c>
      <c r="B38" s="82" t="s">
        <v>84</v>
      </c>
      <c r="C38" s="79">
        <v>428</v>
      </c>
      <c r="D38" s="80">
        <v>276</v>
      </c>
      <c r="E38" s="270">
        <v>73.698264352469948</v>
      </c>
    </row>
    <row r="39" spans="1:5">
      <c r="A39" s="81" t="s">
        <v>49</v>
      </c>
      <c r="B39" s="82" t="s">
        <v>85</v>
      </c>
      <c r="C39" s="79">
        <v>1564</v>
      </c>
      <c r="D39" s="80">
        <v>965</v>
      </c>
      <c r="E39" s="270">
        <v>70.029027576197393</v>
      </c>
    </row>
    <row r="40" spans="1:5">
      <c r="A40" s="81" t="s">
        <v>43</v>
      </c>
      <c r="B40" s="82" t="s">
        <v>86</v>
      </c>
      <c r="C40" s="79">
        <v>1794</v>
      </c>
      <c r="D40" s="80">
        <v>1276</v>
      </c>
      <c r="E40" s="270">
        <v>80.682895984824526</v>
      </c>
    </row>
    <row r="41" spans="1:5">
      <c r="A41" s="81" t="s">
        <v>49</v>
      </c>
      <c r="B41" s="82" t="s">
        <v>87</v>
      </c>
      <c r="C41" s="79">
        <v>563</v>
      </c>
      <c r="D41" s="80">
        <v>475</v>
      </c>
      <c r="E41" s="270">
        <v>96.251266464032426</v>
      </c>
    </row>
    <row r="42" spans="1:5">
      <c r="A42" s="81" t="s">
        <v>40</v>
      </c>
      <c r="B42" s="82" t="s">
        <v>88</v>
      </c>
      <c r="C42" s="79">
        <v>659</v>
      </c>
      <c r="D42" s="80">
        <v>465</v>
      </c>
      <c r="E42" s="270">
        <v>81.293706293706293</v>
      </c>
    </row>
    <row r="43" spans="1:5">
      <c r="A43" s="81" t="s">
        <v>40</v>
      </c>
      <c r="B43" s="82" t="s">
        <v>89</v>
      </c>
      <c r="C43" s="79">
        <v>488</v>
      </c>
      <c r="D43" s="80">
        <v>296</v>
      </c>
      <c r="E43" s="270">
        <v>71.068427370948385</v>
      </c>
    </row>
    <row r="44" spans="1:5">
      <c r="A44" s="81" t="s">
        <v>47</v>
      </c>
      <c r="B44" s="82" t="s">
        <v>90</v>
      </c>
      <c r="C44" s="79">
        <v>9326</v>
      </c>
      <c r="D44" s="80">
        <v>7256</v>
      </c>
      <c r="E44" s="270">
        <v>88.894333843797853</v>
      </c>
    </row>
    <row r="45" spans="1:5">
      <c r="A45" s="81" t="s">
        <v>47</v>
      </c>
      <c r="B45" s="82" t="s">
        <v>91</v>
      </c>
      <c r="C45" s="79">
        <v>710</v>
      </c>
      <c r="D45" s="80">
        <v>587</v>
      </c>
      <c r="E45" s="270">
        <v>94.983818770226534</v>
      </c>
    </row>
    <row r="46" spans="1:5">
      <c r="A46" s="81" t="s">
        <v>49</v>
      </c>
      <c r="B46" s="82" t="s">
        <v>92</v>
      </c>
      <c r="C46" s="79">
        <v>2239</v>
      </c>
      <c r="D46" s="80">
        <v>1836</v>
      </c>
      <c r="E46" s="270">
        <v>93.221629855293216</v>
      </c>
    </row>
    <row r="47" spans="1:5">
      <c r="A47" s="81" t="s">
        <v>40</v>
      </c>
      <c r="B47" s="82" t="s">
        <v>93</v>
      </c>
      <c r="C47" s="79">
        <v>922</v>
      </c>
      <c r="D47" s="80">
        <v>736</v>
      </c>
      <c r="E47" s="270">
        <v>90.473263675476332</v>
      </c>
    </row>
    <row r="48" spans="1:5">
      <c r="A48" s="81" t="s">
        <v>47</v>
      </c>
      <c r="B48" s="82" t="s">
        <v>94</v>
      </c>
      <c r="C48" s="79">
        <v>550</v>
      </c>
      <c r="D48" s="80">
        <v>409</v>
      </c>
      <c r="E48" s="270">
        <v>83.725690890481062</v>
      </c>
    </row>
    <row r="49" spans="1:5">
      <c r="A49" s="81" t="s">
        <v>49</v>
      </c>
      <c r="B49" s="82" t="s">
        <v>95</v>
      </c>
      <c r="C49" s="79">
        <v>1159</v>
      </c>
      <c r="D49" s="80">
        <v>718</v>
      </c>
      <c r="E49" s="270">
        <v>70.773780187284373</v>
      </c>
    </row>
    <row r="50" spans="1:5">
      <c r="A50" s="81" t="s">
        <v>43</v>
      </c>
      <c r="B50" s="82" t="s">
        <v>96</v>
      </c>
      <c r="C50" s="79">
        <v>1050</v>
      </c>
      <c r="D50" s="80">
        <v>739</v>
      </c>
      <c r="E50" s="270">
        <v>81.119648737650934</v>
      </c>
    </row>
    <row r="51" spans="1:5">
      <c r="A51" s="81" t="s">
        <v>43</v>
      </c>
      <c r="B51" s="82" t="s">
        <v>97</v>
      </c>
      <c r="C51" s="79">
        <v>253</v>
      </c>
      <c r="D51" s="80">
        <v>171</v>
      </c>
      <c r="E51" s="270">
        <v>77.027027027027032</v>
      </c>
    </row>
    <row r="52" spans="1:5">
      <c r="A52" s="81" t="s">
        <v>49</v>
      </c>
      <c r="B52" s="82" t="s">
        <v>98</v>
      </c>
      <c r="C52" s="79">
        <v>924</v>
      </c>
      <c r="D52" s="80">
        <v>657</v>
      </c>
      <c r="E52" s="270">
        <v>80.121951219512198</v>
      </c>
    </row>
    <row r="53" spans="1:5">
      <c r="A53" s="81" t="s">
        <v>49</v>
      </c>
      <c r="B53" s="82" t="s">
        <v>99</v>
      </c>
      <c r="C53" s="79">
        <v>662</v>
      </c>
      <c r="D53" s="80">
        <v>452</v>
      </c>
      <c r="E53" s="270">
        <v>77.863910422049955</v>
      </c>
    </row>
    <row r="54" spans="1:5">
      <c r="A54" s="81" t="s">
        <v>43</v>
      </c>
      <c r="B54" s="82" t="s">
        <v>100</v>
      </c>
      <c r="C54" s="79">
        <v>2425</v>
      </c>
      <c r="D54" s="80">
        <v>1999</v>
      </c>
      <c r="E54" s="270">
        <v>93.236940298507463</v>
      </c>
    </row>
    <row r="55" spans="1:5">
      <c r="A55" s="81" t="s">
        <v>47</v>
      </c>
      <c r="B55" s="82" t="s">
        <v>101</v>
      </c>
      <c r="C55" s="79">
        <v>946</v>
      </c>
      <c r="D55" s="80">
        <v>653</v>
      </c>
      <c r="E55" s="270">
        <v>78.485576923076934</v>
      </c>
    </row>
    <row r="56" spans="1:5">
      <c r="A56" s="81" t="s">
        <v>43</v>
      </c>
      <c r="B56" s="82" t="s">
        <v>102</v>
      </c>
      <c r="C56" s="79">
        <v>1253</v>
      </c>
      <c r="D56" s="80">
        <v>956</v>
      </c>
      <c r="E56" s="270">
        <v>87.385740402193775</v>
      </c>
    </row>
    <row r="57" spans="1:5">
      <c r="A57" s="81" t="s">
        <v>43</v>
      </c>
      <c r="B57" s="82" t="s">
        <v>103</v>
      </c>
      <c r="C57" s="79">
        <v>1417</v>
      </c>
      <c r="D57" s="80">
        <v>877</v>
      </c>
      <c r="E57" s="270">
        <v>71.185064935064929</v>
      </c>
    </row>
    <row r="58" spans="1:5">
      <c r="A58" s="81" t="s">
        <v>49</v>
      </c>
      <c r="B58" s="82" t="s">
        <v>104</v>
      </c>
      <c r="C58" s="79">
        <v>1086</v>
      </c>
      <c r="D58" s="80">
        <v>858</v>
      </c>
      <c r="E58" s="270">
        <v>89.65517241379311</v>
      </c>
    </row>
    <row r="59" spans="1:5">
      <c r="A59" s="81" t="s">
        <v>43</v>
      </c>
      <c r="B59" s="82" t="s">
        <v>105</v>
      </c>
      <c r="C59" s="79">
        <v>396</v>
      </c>
      <c r="D59" s="80">
        <v>268</v>
      </c>
      <c r="E59" s="270">
        <v>77.568740955137486</v>
      </c>
    </row>
    <row r="60" spans="1:5">
      <c r="A60" s="81" t="s">
        <v>49</v>
      </c>
      <c r="B60" s="82" t="s">
        <v>106</v>
      </c>
      <c r="C60" s="79">
        <v>730</v>
      </c>
      <c r="D60" s="80">
        <v>618</v>
      </c>
      <c r="E60" s="270">
        <v>96.865203761755481</v>
      </c>
    </row>
    <row r="61" spans="1:5">
      <c r="A61" s="81" t="s">
        <v>47</v>
      </c>
      <c r="B61" s="82" t="s">
        <v>107</v>
      </c>
      <c r="C61" s="79">
        <v>990</v>
      </c>
      <c r="D61" s="80">
        <v>766</v>
      </c>
      <c r="E61" s="270">
        <v>89.225393127548045</v>
      </c>
    </row>
    <row r="62" spans="1:5">
      <c r="A62" s="81" t="s">
        <v>49</v>
      </c>
      <c r="B62" s="82" t="s">
        <v>108</v>
      </c>
      <c r="C62" s="79">
        <v>522</v>
      </c>
      <c r="D62" s="80">
        <v>345</v>
      </c>
      <c r="E62" s="270">
        <v>75.740944017563123</v>
      </c>
    </row>
    <row r="63" spans="1:5">
      <c r="A63" s="81" t="s">
        <v>40</v>
      </c>
      <c r="B63" s="82" t="s">
        <v>109</v>
      </c>
      <c r="C63" s="79">
        <v>635</v>
      </c>
      <c r="D63" s="80">
        <v>311</v>
      </c>
      <c r="E63" s="270">
        <v>55.190771960958294</v>
      </c>
    </row>
    <row r="64" spans="1:5">
      <c r="A64" s="81" t="s">
        <v>40</v>
      </c>
      <c r="B64" s="82" t="s">
        <v>110</v>
      </c>
      <c r="C64" s="79">
        <v>2131</v>
      </c>
      <c r="D64" s="80">
        <v>1560</v>
      </c>
      <c r="E64" s="270">
        <v>85.245901639344254</v>
      </c>
    </row>
    <row r="65" spans="1:5">
      <c r="A65" s="81" t="s">
        <v>40</v>
      </c>
      <c r="B65" s="82" t="s">
        <v>111</v>
      </c>
      <c r="C65" s="79">
        <v>1054</v>
      </c>
      <c r="D65" s="80">
        <v>726</v>
      </c>
      <c r="E65" s="270">
        <v>78.998911860718167</v>
      </c>
    </row>
    <row r="66" spans="1:5">
      <c r="A66" s="81" t="s">
        <v>47</v>
      </c>
      <c r="B66" s="82" t="s">
        <v>112</v>
      </c>
      <c r="C66" s="79">
        <v>410</v>
      </c>
      <c r="D66" s="80">
        <v>291</v>
      </c>
      <c r="E66" s="270">
        <v>81.284916201117312</v>
      </c>
    </row>
    <row r="67" spans="1:5">
      <c r="A67" s="81" t="s">
        <v>47</v>
      </c>
      <c r="B67" s="82" t="s">
        <v>113</v>
      </c>
      <c r="C67" s="79">
        <v>1616</v>
      </c>
      <c r="D67" s="80">
        <v>1050</v>
      </c>
      <c r="E67" s="270">
        <v>73.580939032936229</v>
      </c>
    </row>
    <row r="68" spans="1:5">
      <c r="A68" s="81" t="s">
        <v>49</v>
      </c>
      <c r="B68" s="82" t="s">
        <v>114</v>
      </c>
      <c r="C68" s="79">
        <v>552</v>
      </c>
      <c r="D68" s="80">
        <v>390</v>
      </c>
      <c r="E68" s="270">
        <v>79.510703363914374</v>
      </c>
    </row>
    <row r="69" spans="1:5">
      <c r="A69" s="81" t="s">
        <v>43</v>
      </c>
      <c r="B69" s="82" t="s">
        <v>115</v>
      </c>
      <c r="C69" s="79">
        <v>6608</v>
      </c>
      <c r="D69" s="80">
        <v>4876</v>
      </c>
      <c r="E69" s="270">
        <v>84.265099801261556</v>
      </c>
    </row>
    <row r="70" spans="1:5">
      <c r="A70" s="81" t="s">
        <v>47</v>
      </c>
      <c r="B70" s="82" t="s">
        <v>116</v>
      </c>
      <c r="C70" s="79">
        <v>465</v>
      </c>
      <c r="D70" s="80">
        <v>355</v>
      </c>
      <c r="E70" s="270">
        <v>85.956416464891035</v>
      </c>
    </row>
    <row r="71" spans="1:5">
      <c r="A71" s="81" t="s">
        <v>40</v>
      </c>
      <c r="B71" s="82" t="s">
        <v>117</v>
      </c>
      <c r="C71" s="79">
        <v>29073</v>
      </c>
      <c r="D71" s="80">
        <v>19481</v>
      </c>
      <c r="E71" s="270">
        <v>76.886038480513079</v>
      </c>
    </row>
    <row r="72" spans="1:5">
      <c r="A72" s="81" t="s">
        <v>47</v>
      </c>
      <c r="B72" s="82" t="s">
        <v>118</v>
      </c>
      <c r="C72" s="79">
        <v>1715</v>
      </c>
      <c r="D72" s="80">
        <v>1402</v>
      </c>
      <c r="E72" s="270">
        <v>92.878436568400133</v>
      </c>
    </row>
    <row r="73" spans="1:5">
      <c r="A73" s="81" t="s">
        <v>49</v>
      </c>
      <c r="B73" s="82" t="s">
        <v>119</v>
      </c>
      <c r="C73" s="79">
        <v>1036</v>
      </c>
      <c r="D73" s="80">
        <v>701</v>
      </c>
      <c r="E73" s="270">
        <v>76.570180229382856</v>
      </c>
    </row>
    <row r="74" spans="1:5">
      <c r="A74" s="81" t="s">
        <v>40</v>
      </c>
      <c r="B74" s="82" t="s">
        <v>120</v>
      </c>
      <c r="C74" s="79">
        <v>1122</v>
      </c>
      <c r="D74" s="80">
        <v>813</v>
      </c>
      <c r="E74" s="270">
        <v>83.128834355828218</v>
      </c>
    </row>
    <row r="75" spans="1:5">
      <c r="A75" s="81" t="s">
        <v>40</v>
      </c>
      <c r="B75" s="82" t="s">
        <v>121</v>
      </c>
      <c r="C75" s="79">
        <v>3978</v>
      </c>
      <c r="D75" s="80">
        <v>3198</v>
      </c>
      <c r="E75" s="270">
        <v>92.24113066051342</v>
      </c>
    </row>
    <row r="76" spans="1:5">
      <c r="A76" s="81" t="s">
        <v>43</v>
      </c>
      <c r="B76" s="82" t="s">
        <v>122</v>
      </c>
      <c r="C76" s="79">
        <v>458</v>
      </c>
      <c r="D76" s="80">
        <v>400</v>
      </c>
      <c r="E76" s="270">
        <v>100.88272383354351</v>
      </c>
    </row>
    <row r="77" spans="1:5">
      <c r="A77" s="81" t="s">
        <v>47</v>
      </c>
      <c r="B77" s="82" t="s">
        <v>123</v>
      </c>
      <c r="C77" s="79">
        <v>678</v>
      </c>
      <c r="D77" s="80">
        <v>650</v>
      </c>
      <c r="E77" s="270">
        <v>107.97342192691031</v>
      </c>
    </row>
    <row r="78" spans="1:5">
      <c r="A78" s="83" t="s">
        <v>40</v>
      </c>
      <c r="B78" s="84" t="s">
        <v>124</v>
      </c>
      <c r="C78" s="85">
        <v>22007</v>
      </c>
      <c r="D78" s="86">
        <v>15661</v>
      </c>
      <c r="E78" s="271">
        <v>81.383324239353556</v>
      </c>
    </row>
    <row r="79" spans="1:5">
      <c r="A79" s="87" t="s">
        <v>40</v>
      </c>
      <c r="B79" s="87" t="s">
        <v>125</v>
      </c>
      <c r="C79" s="79">
        <v>14287</v>
      </c>
      <c r="D79" s="80">
        <v>10191</v>
      </c>
      <c r="E79" s="272">
        <v>81.688108693038359</v>
      </c>
    </row>
    <row r="80" spans="1:5">
      <c r="A80" s="15"/>
      <c r="B80" s="15"/>
      <c r="C80" s="15"/>
    </row>
    <row r="81" spans="1:6">
      <c r="B81" s="26" t="s">
        <v>127</v>
      </c>
      <c r="D81" s="80">
        <v>19518</v>
      </c>
      <c r="E81" s="88">
        <v>85.765132373942649</v>
      </c>
    </row>
    <row r="82" spans="1:6">
      <c r="B82" s="26" t="s">
        <v>126</v>
      </c>
      <c r="D82" s="80">
        <v>15649</v>
      </c>
      <c r="E82" s="88">
        <v>80.350174573834465</v>
      </c>
    </row>
    <row r="83" spans="1:6">
      <c r="B83" s="26" t="s">
        <v>128</v>
      </c>
      <c r="D83" s="80">
        <v>83470</v>
      </c>
      <c r="E83" s="88">
        <v>81.865838887009062</v>
      </c>
    </row>
    <row r="84" spans="1:6">
      <c r="B84" s="28" t="s">
        <v>129</v>
      </c>
      <c r="D84" s="86">
        <v>23685</v>
      </c>
      <c r="E84" s="89">
        <v>82.282438770192812</v>
      </c>
    </row>
    <row r="85" spans="1:6">
      <c r="B85" s="30" t="s">
        <v>130</v>
      </c>
      <c r="C85" s="31"/>
      <c r="D85" s="64">
        <v>142322</v>
      </c>
      <c r="E85" s="90">
        <v>82.277515059718581</v>
      </c>
    </row>
    <row r="90" spans="1:6">
      <c r="A90" s="91" t="s">
        <v>188</v>
      </c>
      <c r="B90" s="92"/>
      <c r="C90" s="92"/>
      <c r="D90" s="93"/>
      <c r="E90" s="94"/>
    </row>
    <row r="91" spans="1:6">
      <c r="A91" s="46" t="s">
        <v>225</v>
      </c>
      <c r="B91" s="44"/>
      <c r="C91" s="44"/>
      <c r="D91" s="95"/>
      <c r="E91" s="96"/>
    </row>
    <row r="92" spans="1:6">
      <c r="A92" s="43" t="s">
        <v>226</v>
      </c>
      <c r="B92" s="44"/>
      <c r="C92" s="44"/>
      <c r="D92" s="95"/>
      <c r="E92" s="96"/>
      <c r="F92" s="15" t="s">
        <v>0</v>
      </c>
    </row>
    <row r="93" spans="1:6">
      <c r="A93" s="267" t="s">
        <v>216</v>
      </c>
      <c r="B93" s="44"/>
      <c r="C93" s="44"/>
      <c r="D93" s="95"/>
      <c r="E93" s="96"/>
    </row>
    <row r="94" spans="1:6">
      <c r="A94" s="40" t="s">
        <v>219</v>
      </c>
      <c r="B94" s="41"/>
      <c r="C94" s="41"/>
      <c r="D94" s="97"/>
      <c r="E94" s="98"/>
    </row>
    <row r="95" spans="1:6">
      <c r="A95" s="40" t="s">
        <v>229</v>
      </c>
      <c r="B95" s="41"/>
      <c r="C95" s="41"/>
      <c r="D95" s="97"/>
      <c r="E95" s="98"/>
    </row>
    <row r="96" spans="1:6">
      <c r="A96" s="69" t="s">
        <v>174</v>
      </c>
      <c r="B96" s="70"/>
      <c r="C96" s="70"/>
      <c r="D96" s="99"/>
      <c r="E96" s="100"/>
    </row>
    <row r="98" spans="1:38" s="317" customFormat="1" ht="12" customHeight="1">
      <c r="A98" s="242" t="s">
        <v>135</v>
      </c>
      <c r="B98" s="243"/>
      <c r="C98" s="243"/>
      <c r="D98" s="243"/>
      <c r="E98" s="243"/>
      <c r="F98" s="243"/>
      <c r="G98" s="244"/>
      <c r="H98" s="244"/>
      <c r="I98" s="244"/>
      <c r="J98" s="244"/>
      <c r="K98" s="244"/>
      <c r="L98" s="244"/>
      <c r="M98" s="244"/>
      <c r="N98" s="244"/>
      <c r="O98" s="244"/>
      <c r="P98" s="244"/>
      <c r="Q98" s="244"/>
      <c r="R98" s="245"/>
      <c r="S98" s="245"/>
      <c r="T98" s="245"/>
      <c r="U98" s="245"/>
      <c r="V98" s="245"/>
      <c r="W98" s="245"/>
      <c r="X98" s="244"/>
      <c r="Y98" s="245"/>
      <c r="Z98" s="245"/>
      <c r="AA98" s="244"/>
      <c r="AB98" s="245"/>
      <c r="AC98" s="245"/>
      <c r="AD98" s="246"/>
      <c r="AE98" s="246"/>
      <c r="AF98" s="246"/>
      <c r="AG98" s="246"/>
      <c r="AH98" s="246"/>
      <c r="AI98" s="246"/>
      <c r="AJ98" s="246"/>
      <c r="AK98" s="246"/>
      <c r="AL98" s="247"/>
    </row>
    <row r="99" spans="1:38" s="317" customFormat="1">
      <c r="A99" s="248"/>
      <c r="B99" s="239"/>
      <c r="C99" s="239"/>
      <c r="D99" s="239"/>
      <c r="E99" s="239"/>
      <c r="F99" s="239"/>
      <c r="G99" s="240"/>
      <c r="H99" s="240"/>
      <c r="I99" s="240"/>
      <c r="J99" s="240"/>
      <c r="K99" s="240"/>
      <c r="L99" s="240"/>
      <c r="M99" s="240"/>
      <c r="N99" s="240"/>
      <c r="O99" s="240"/>
      <c r="P99" s="240"/>
      <c r="Q99" s="240"/>
      <c r="R99" s="249" t="s">
        <v>0</v>
      </c>
      <c r="S99" s="249"/>
      <c r="T99" s="249"/>
      <c r="U99" s="249"/>
      <c r="V99" s="249"/>
      <c r="W99" s="249"/>
      <c r="X99" s="240"/>
      <c r="Y99" s="249"/>
      <c r="Z99" s="249"/>
      <c r="AA99" s="240"/>
      <c r="AB99" s="249"/>
      <c r="AC99" s="249"/>
      <c r="AD99" s="250"/>
      <c r="AE99" s="250"/>
      <c r="AF99" s="250"/>
      <c r="AG99" s="250"/>
      <c r="AH99" s="250"/>
      <c r="AI99" s="250"/>
      <c r="AJ99" s="250"/>
      <c r="AK99" s="250"/>
      <c r="AL99" s="251"/>
    </row>
    <row r="100" spans="1:38" s="205" customFormat="1">
      <c r="A100" s="257" t="s">
        <v>241</v>
      </c>
      <c r="B100" s="241"/>
      <c r="C100" s="241"/>
      <c r="D100" s="241"/>
      <c r="E100" s="241"/>
      <c r="F100" s="241"/>
      <c r="G100" s="241"/>
      <c r="H100" s="241"/>
      <c r="I100" s="241"/>
      <c r="J100" s="241"/>
      <c r="K100" s="241"/>
      <c r="L100" s="241"/>
      <c r="M100" s="241"/>
      <c r="N100" s="241" t="s">
        <v>0</v>
      </c>
      <c r="O100" s="240"/>
      <c r="P100" s="240"/>
      <c r="Q100" s="240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2"/>
      <c r="AG100" s="252"/>
      <c r="AH100" s="252"/>
      <c r="AI100" s="252"/>
      <c r="AJ100" s="252"/>
      <c r="AK100" s="252"/>
      <c r="AL100" s="253"/>
    </row>
    <row r="101" spans="1:38" s="206" customFormat="1">
      <c r="A101" s="283" t="s">
        <v>242</v>
      </c>
      <c r="B101" s="240"/>
      <c r="C101" s="240"/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255"/>
      <c r="AL101" s="256"/>
    </row>
    <row r="102" spans="1:38" s="207" customFormat="1" ht="15" customHeight="1">
      <c r="A102" s="257" t="s">
        <v>243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/>
      <c r="O102" s="240"/>
      <c r="P102" s="240"/>
      <c r="Q102" s="240"/>
      <c r="R102" s="258"/>
      <c r="S102" s="258"/>
      <c r="T102" s="258"/>
      <c r="U102" s="258"/>
      <c r="V102" s="258"/>
      <c r="W102" s="258"/>
      <c r="X102" s="241"/>
      <c r="Y102" s="258"/>
      <c r="Z102" s="258"/>
      <c r="AA102" s="241"/>
      <c r="AB102" s="258"/>
      <c r="AC102" s="258"/>
      <c r="AD102" s="259"/>
      <c r="AE102" s="259"/>
      <c r="AF102" s="259"/>
      <c r="AG102" s="259"/>
      <c r="AH102" s="259"/>
      <c r="AI102" s="259"/>
      <c r="AJ102" s="259"/>
      <c r="AK102" s="259"/>
      <c r="AL102" s="260"/>
    </row>
    <row r="103" spans="1:38" s="148" customFormat="1">
      <c r="A103" s="284" t="s">
        <v>240</v>
      </c>
      <c r="B103" s="285"/>
      <c r="C103" s="285"/>
      <c r="D103" s="285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85"/>
      <c r="AC103" s="249"/>
      <c r="AD103" s="249"/>
      <c r="AE103" s="249"/>
      <c r="AF103" s="249"/>
      <c r="AG103" s="249"/>
      <c r="AH103" s="249"/>
      <c r="AI103" s="249"/>
      <c r="AJ103" s="249"/>
      <c r="AK103" s="249"/>
      <c r="AL103" s="261"/>
    </row>
    <row r="104" spans="1:38" s="148" customFormat="1">
      <c r="A104" s="254"/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40"/>
      <c r="N104" s="240"/>
      <c r="O104" s="240"/>
      <c r="P104" s="240"/>
      <c r="Q104" s="240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40"/>
      <c r="AC104" s="249"/>
      <c r="AD104" s="249"/>
      <c r="AE104" s="249"/>
      <c r="AF104" s="249"/>
      <c r="AG104" s="249"/>
      <c r="AH104" s="249"/>
      <c r="AI104" s="249"/>
      <c r="AJ104" s="249"/>
      <c r="AK104" s="249"/>
      <c r="AL104" s="261"/>
    </row>
    <row r="105" spans="1:38" s="317" customFormat="1">
      <c r="A105" s="262" t="s">
        <v>224</v>
      </c>
      <c r="B105" s="263"/>
      <c r="C105" s="263"/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3"/>
      <c r="R105" s="264"/>
      <c r="S105" s="264"/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3"/>
      <c r="AE105" s="264"/>
      <c r="AF105" s="264"/>
      <c r="AG105" s="263"/>
      <c r="AH105" s="265"/>
      <c r="AI105" s="265"/>
      <c r="AJ105" s="265"/>
      <c r="AK105" s="265"/>
      <c r="AL105" s="266"/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040"/>
  </sheetPr>
  <dimension ref="A1:AL106"/>
  <sheetViews>
    <sheetView workbookViewId="0">
      <pane ySplit="1" topLeftCell="A74" activePane="bottomLeft" state="frozen"/>
      <selection activeCell="K87" sqref="K87"/>
      <selection pane="bottomLeft" activeCell="I106" sqref="I106"/>
    </sheetView>
  </sheetViews>
  <sheetFormatPr defaultColWidth="9.140625" defaultRowHeight="15"/>
  <cols>
    <col min="1" max="1" width="16.5703125" style="16" customWidth="1"/>
    <col min="2" max="2" width="23.85546875" style="16" customWidth="1"/>
    <col min="3" max="3" width="19.5703125" style="15" hidden="1" customWidth="1"/>
    <col min="4" max="4" width="19.5703125" style="16" hidden="1" customWidth="1"/>
    <col min="5" max="5" width="16.42578125" style="16" customWidth="1"/>
    <col min="6" max="6" width="16.42578125" style="306" customWidth="1"/>
    <col min="7" max="7" width="16.42578125" style="16" customWidth="1"/>
    <col min="8" max="8" width="16.42578125" style="306" customWidth="1"/>
    <col min="9" max="9" width="9.140625" style="16"/>
    <col min="10" max="10" width="8.7109375" style="16" customWidth="1"/>
    <col min="11" max="16384" width="9.140625" style="16"/>
  </cols>
  <sheetData>
    <row r="1" spans="1:8" s="13" customFormat="1" ht="45">
      <c r="A1" s="54" t="s">
        <v>175</v>
      </c>
      <c r="B1" s="54" t="s">
        <v>6</v>
      </c>
      <c r="C1" s="55" t="s">
        <v>189</v>
      </c>
      <c r="D1" s="56" t="s">
        <v>190</v>
      </c>
      <c r="E1" s="55" t="s">
        <v>191</v>
      </c>
      <c r="F1" s="295" t="s">
        <v>192</v>
      </c>
      <c r="G1" s="56" t="s">
        <v>193</v>
      </c>
      <c r="H1" s="307" t="s">
        <v>194</v>
      </c>
    </row>
    <row r="2" spans="1:8">
      <c r="A2" s="57" t="s">
        <v>40</v>
      </c>
      <c r="B2" s="57" t="s">
        <v>41</v>
      </c>
      <c r="C2" s="22">
        <v>15277</v>
      </c>
      <c r="D2" s="22">
        <v>15407</v>
      </c>
      <c r="E2" s="294">
        <v>945</v>
      </c>
      <c r="F2" s="296">
        <v>88.732394366197184</v>
      </c>
      <c r="G2" s="294">
        <v>1009</v>
      </c>
      <c r="H2" s="296">
        <v>89.928698752228158</v>
      </c>
    </row>
    <row r="3" spans="1:8">
      <c r="A3" s="57" t="s">
        <v>43</v>
      </c>
      <c r="B3" s="57" t="s">
        <v>44</v>
      </c>
      <c r="C3" s="22">
        <v>4781</v>
      </c>
      <c r="D3" s="22">
        <v>4930</v>
      </c>
      <c r="E3" s="294">
        <v>393</v>
      </c>
      <c r="F3" s="296">
        <v>92.145369284876907</v>
      </c>
      <c r="G3" s="294">
        <v>454</v>
      </c>
      <c r="H3" s="296">
        <v>99.670691547749726</v>
      </c>
    </row>
    <row r="4" spans="1:8">
      <c r="A4" s="57" t="s">
        <v>47</v>
      </c>
      <c r="B4" s="57" t="s">
        <v>48</v>
      </c>
      <c r="C4" s="22">
        <v>5990</v>
      </c>
      <c r="D4" s="22">
        <v>6052</v>
      </c>
      <c r="E4" s="294">
        <v>302</v>
      </c>
      <c r="F4" s="296">
        <v>90.827067669172934</v>
      </c>
      <c r="G4" s="294">
        <v>333</v>
      </c>
      <c r="H4" s="296">
        <v>93.408134642356245</v>
      </c>
    </row>
    <row r="5" spans="1:8">
      <c r="A5" s="57" t="s">
        <v>49</v>
      </c>
      <c r="B5" s="57" t="s">
        <v>50</v>
      </c>
      <c r="C5" s="22">
        <v>14870</v>
      </c>
      <c r="D5" s="22">
        <v>14307</v>
      </c>
      <c r="E5" s="294">
        <v>834</v>
      </c>
      <c r="F5" s="296">
        <v>88.582049920339884</v>
      </c>
      <c r="G5" s="294">
        <v>800</v>
      </c>
      <c r="H5" s="296">
        <v>85.744908896034303</v>
      </c>
    </row>
    <row r="6" spans="1:8">
      <c r="A6" s="57" t="s">
        <v>49</v>
      </c>
      <c r="B6" s="57" t="s">
        <v>51</v>
      </c>
      <c r="C6" s="22">
        <v>6823</v>
      </c>
      <c r="D6" s="22">
        <v>7013</v>
      </c>
      <c r="E6" s="294">
        <v>337</v>
      </c>
      <c r="F6" s="296">
        <v>80.333730631704412</v>
      </c>
      <c r="G6" s="294">
        <v>311</v>
      </c>
      <c r="H6" s="296">
        <v>68.502202643171799</v>
      </c>
    </row>
    <row r="7" spans="1:8">
      <c r="A7" s="57" t="s">
        <v>47</v>
      </c>
      <c r="B7" s="57" t="s">
        <v>52</v>
      </c>
      <c r="C7" s="22">
        <v>3733</v>
      </c>
      <c r="D7" s="22">
        <v>3701</v>
      </c>
      <c r="E7" s="294">
        <v>297</v>
      </c>
      <c r="F7" s="296">
        <v>109.39226519337018</v>
      </c>
      <c r="G7" s="294">
        <v>312</v>
      </c>
      <c r="H7" s="296">
        <v>110.8348134991119</v>
      </c>
    </row>
    <row r="8" spans="1:8">
      <c r="A8" s="57" t="s">
        <v>49</v>
      </c>
      <c r="B8" s="57" t="s">
        <v>53</v>
      </c>
      <c r="C8" s="22">
        <v>15163</v>
      </c>
      <c r="D8" s="22">
        <v>14821</v>
      </c>
      <c r="E8" s="294">
        <v>1078</v>
      </c>
      <c r="F8" s="296">
        <v>103.2072762087123</v>
      </c>
      <c r="G8" s="294">
        <v>1104</v>
      </c>
      <c r="H8" s="296">
        <v>105.19294902334444</v>
      </c>
    </row>
    <row r="9" spans="1:8">
      <c r="A9" s="57" t="s">
        <v>49</v>
      </c>
      <c r="B9" s="57" t="s">
        <v>54</v>
      </c>
      <c r="C9" s="22">
        <v>3725</v>
      </c>
      <c r="D9" s="22">
        <v>3498</v>
      </c>
      <c r="E9" s="294">
        <v>202</v>
      </c>
      <c r="F9" s="296">
        <v>81.287726358148888</v>
      </c>
      <c r="G9" s="294">
        <v>185</v>
      </c>
      <c r="H9" s="296">
        <v>75.819672131147541</v>
      </c>
    </row>
    <row r="10" spans="1:8">
      <c r="A10" s="57" t="s">
        <v>40</v>
      </c>
      <c r="B10" s="57" t="s">
        <v>55</v>
      </c>
      <c r="C10" s="22">
        <v>47872</v>
      </c>
      <c r="D10" s="22">
        <v>46893</v>
      </c>
      <c r="E10" s="294">
        <v>4028</v>
      </c>
      <c r="F10" s="296">
        <v>111.44003319961267</v>
      </c>
      <c r="G10" s="294">
        <v>4052</v>
      </c>
      <c r="H10" s="296">
        <v>105.41103017689906</v>
      </c>
    </row>
    <row r="11" spans="1:8">
      <c r="A11" s="57" t="s">
        <v>49</v>
      </c>
      <c r="B11" s="57" t="s">
        <v>195</v>
      </c>
      <c r="C11" s="22">
        <v>5285</v>
      </c>
      <c r="D11" s="22">
        <v>5255</v>
      </c>
      <c r="E11" s="294">
        <v>431</v>
      </c>
      <c r="F11" s="296">
        <v>121.23769338959211</v>
      </c>
      <c r="G11" s="294">
        <v>397</v>
      </c>
      <c r="H11" s="296">
        <v>108.61833105335157</v>
      </c>
    </row>
    <row r="12" spans="1:8">
      <c r="A12" s="57" t="s">
        <v>47</v>
      </c>
      <c r="B12" s="57" t="s">
        <v>58</v>
      </c>
      <c r="C12" s="22">
        <v>15696</v>
      </c>
      <c r="D12" s="22">
        <v>14978</v>
      </c>
      <c r="E12" s="294">
        <v>976</v>
      </c>
      <c r="F12" s="296">
        <v>91.68623767026773</v>
      </c>
      <c r="G12" s="294">
        <v>1044</v>
      </c>
      <c r="H12" s="296">
        <v>100.38461538461539</v>
      </c>
    </row>
    <row r="13" spans="1:8">
      <c r="A13" s="57" t="s">
        <v>43</v>
      </c>
      <c r="B13" s="57" t="s">
        <v>59</v>
      </c>
      <c r="C13" s="22">
        <v>21504</v>
      </c>
      <c r="D13" s="22">
        <v>20994</v>
      </c>
      <c r="E13" s="294">
        <v>1404</v>
      </c>
      <c r="F13" s="296">
        <v>90</v>
      </c>
      <c r="G13" s="294">
        <v>1382</v>
      </c>
      <c r="H13" s="296">
        <v>84.863371200491244</v>
      </c>
    </row>
    <row r="14" spans="1:8">
      <c r="A14" s="57" t="s">
        <v>43</v>
      </c>
      <c r="B14" s="57" t="s">
        <v>60</v>
      </c>
      <c r="C14" s="22">
        <v>6846</v>
      </c>
      <c r="D14" s="22">
        <v>6762</v>
      </c>
      <c r="E14" s="294">
        <v>449</v>
      </c>
      <c r="F14" s="296">
        <v>90.982776089159074</v>
      </c>
      <c r="G14" s="294">
        <v>337</v>
      </c>
      <c r="H14" s="296">
        <v>71.398305084745758</v>
      </c>
    </row>
    <row r="15" spans="1:8">
      <c r="A15" s="57" t="s">
        <v>49</v>
      </c>
      <c r="B15" s="57" t="s">
        <v>61</v>
      </c>
      <c r="C15" s="22">
        <v>5417</v>
      </c>
      <c r="D15" s="22">
        <v>4837</v>
      </c>
      <c r="E15" s="294">
        <v>354</v>
      </c>
      <c r="F15" s="296">
        <v>93.035479632063073</v>
      </c>
      <c r="G15" s="294">
        <v>332</v>
      </c>
      <c r="H15" s="296">
        <v>101.21951219512195</v>
      </c>
    </row>
    <row r="16" spans="1:8">
      <c r="A16" s="57" t="s">
        <v>40</v>
      </c>
      <c r="B16" s="57" t="s">
        <v>62</v>
      </c>
      <c r="C16" s="22">
        <v>6331</v>
      </c>
      <c r="D16" s="22">
        <v>6654</v>
      </c>
      <c r="E16" s="294">
        <v>534</v>
      </c>
      <c r="F16" s="296">
        <v>102.20095693779905</v>
      </c>
      <c r="G16" s="294">
        <v>601</v>
      </c>
      <c r="H16" s="296">
        <v>117.7277179236043</v>
      </c>
    </row>
    <row r="17" spans="1:8">
      <c r="A17" s="57" t="s">
        <v>49</v>
      </c>
      <c r="B17" s="57" t="s">
        <v>63</v>
      </c>
      <c r="C17" s="22">
        <v>95939</v>
      </c>
      <c r="D17" s="22">
        <v>89847</v>
      </c>
      <c r="E17" s="294">
        <v>6056</v>
      </c>
      <c r="F17" s="296">
        <v>98.792822185970635</v>
      </c>
      <c r="G17" s="294">
        <v>6198</v>
      </c>
      <c r="H17" s="296">
        <v>97.552530101518855</v>
      </c>
    </row>
    <row r="18" spans="1:8">
      <c r="A18" s="57" t="s">
        <v>40</v>
      </c>
      <c r="B18" s="57" t="s">
        <v>64</v>
      </c>
      <c r="C18" s="22">
        <v>183096</v>
      </c>
      <c r="D18" s="22">
        <v>170395</v>
      </c>
      <c r="E18" s="294">
        <v>13198</v>
      </c>
      <c r="F18" s="296">
        <v>99.558707049372003</v>
      </c>
      <c r="G18" s="294">
        <v>13009</v>
      </c>
      <c r="H18" s="296">
        <v>92.818665049409589</v>
      </c>
    </row>
    <row r="19" spans="1:8">
      <c r="A19" s="57" t="s">
        <v>49</v>
      </c>
      <c r="B19" s="57" t="s">
        <v>65</v>
      </c>
      <c r="C19" s="22">
        <v>18706</v>
      </c>
      <c r="D19" s="22">
        <v>18224</v>
      </c>
      <c r="E19" s="294">
        <v>1090</v>
      </c>
      <c r="F19" s="296">
        <v>98.642533936651589</v>
      </c>
      <c r="G19" s="294">
        <v>1136</v>
      </c>
      <c r="H19" s="296">
        <v>104.55591348366313</v>
      </c>
    </row>
    <row r="20" spans="1:8">
      <c r="A20" s="57" t="s">
        <v>47</v>
      </c>
      <c r="B20" s="57" t="s">
        <v>66</v>
      </c>
      <c r="C20" s="22">
        <v>61911</v>
      </c>
      <c r="D20" s="22">
        <v>58122</v>
      </c>
      <c r="E20" s="294">
        <v>3076</v>
      </c>
      <c r="F20" s="296">
        <v>82.777179763186226</v>
      </c>
      <c r="G20" s="294">
        <v>3304</v>
      </c>
      <c r="H20" s="296">
        <v>84.103347333587891</v>
      </c>
    </row>
    <row r="21" spans="1:8">
      <c r="A21" s="57" t="s">
        <v>43</v>
      </c>
      <c r="B21" s="57" t="s">
        <v>67</v>
      </c>
      <c r="C21" s="22">
        <v>14062</v>
      </c>
      <c r="D21" s="22">
        <v>13396</v>
      </c>
      <c r="E21" s="294">
        <v>1068</v>
      </c>
      <c r="F21" s="296">
        <v>90.777730556736074</v>
      </c>
      <c r="G21" s="294">
        <v>1117</v>
      </c>
      <c r="H21" s="296">
        <v>95.144804088586028</v>
      </c>
    </row>
    <row r="22" spans="1:8">
      <c r="A22" s="57" t="s">
        <v>40</v>
      </c>
      <c r="B22" s="57" t="s">
        <v>68</v>
      </c>
      <c r="C22" s="22">
        <v>5964</v>
      </c>
      <c r="D22" s="22">
        <v>5973</v>
      </c>
      <c r="E22" s="294">
        <v>430</v>
      </c>
      <c r="F22" s="296">
        <v>106.30407911001237</v>
      </c>
      <c r="G22" s="294">
        <v>478</v>
      </c>
      <c r="H22" s="296">
        <v>114.08114558472553</v>
      </c>
    </row>
    <row r="23" spans="1:8">
      <c r="A23" s="57" t="s">
        <v>49</v>
      </c>
      <c r="B23" s="57" t="s">
        <v>69</v>
      </c>
      <c r="C23" s="22">
        <v>2463</v>
      </c>
      <c r="D23" s="22">
        <v>2620</v>
      </c>
      <c r="E23" s="294">
        <v>158</v>
      </c>
      <c r="F23" s="296">
        <v>94.328358208955223</v>
      </c>
      <c r="G23" s="294">
        <v>187</v>
      </c>
      <c r="H23" s="296">
        <v>95.408163265306129</v>
      </c>
    </row>
    <row r="24" spans="1:8">
      <c r="A24" s="57" t="s">
        <v>40</v>
      </c>
      <c r="B24" s="57" t="s">
        <v>70</v>
      </c>
      <c r="C24" s="22">
        <v>17546</v>
      </c>
      <c r="D24" s="22">
        <v>17870</v>
      </c>
      <c r="E24" s="294">
        <v>1275</v>
      </c>
      <c r="F24" s="296">
        <v>111.69513797634691</v>
      </c>
      <c r="G24" s="294">
        <v>1270</v>
      </c>
      <c r="H24" s="296">
        <v>103.58890701468188</v>
      </c>
    </row>
    <row r="25" spans="1:8">
      <c r="A25" s="57" t="s">
        <v>49</v>
      </c>
      <c r="B25" s="57" t="s">
        <v>71</v>
      </c>
      <c r="C25" s="22">
        <v>3288</v>
      </c>
      <c r="D25" s="22">
        <v>3308</v>
      </c>
      <c r="E25" s="294">
        <v>264</v>
      </c>
      <c r="F25" s="296">
        <v>114.78260869565217</v>
      </c>
      <c r="G25" s="294">
        <v>229</v>
      </c>
      <c r="H25" s="296">
        <v>83.424408014571952</v>
      </c>
    </row>
    <row r="26" spans="1:8">
      <c r="A26" s="57" t="s">
        <v>43</v>
      </c>
      <c r="B26" s="57" t="s">
        <v>72</v>
      </c>
      <c r="C26" s="22">
        <v>11077</v>
      </c>
      <c r="D26" s="22">
        <v>10915</v>
      </c>
      <c r="E26" s="294">
        <v>677</v>
      </c>
      <c r="F26" s="296">
        <v>93.832293832293828</v>
      </c>
      <c r="G26" s="294">
        <v>672</v>
      </c>
      <c r="H26" s="296">
        <v>85.009487666034161</v>
      </c>
    </row>
    <row r="27" spans="1:8">
      <c r="A27" s="57" t="s">
        <v>40</v>
      </c>
      <c r="B27" s="57" t="s">
        <v>73</v>
      </c>
      <c r="C27" s="22">
        <v>9113</v>
      </c>
      <c r="D27" s="22">
        <v>8901</v>
      </c>
      <c r="E27" s="294">
        <v>636</v>
      </c>
      <c r="F27" s="296">
        <v>94.152479644707626</v>
      </c>
      <c r="G27" s="294">
        <v>756</v>
      </c>
      <c r="H27" s="296">
        <v>119.62025316455696</v>
      </c>
    </row>
    <row r="28" spans="1:8">
      <c r="A28" s="57" t="s">
        <v>47</v>
      </c>
      <c r="B28" s="57" t="s">
        <v>74</v>
      </c>
      <c r="C28" s="22">
        <v>5347</v>
      </c>
      <c r="D28" s="22">
        <v>5662</v>
      </c>
      <c r="E28" s="294">
        <v>377</v>
      </c>
      <c r="F28" s="296">
        <v>109.9125364431487</v>
      </c>
      <c r="G28" s="294">
        <v>391</v>
      </c>
      <c r="H28" s="296">
        <v>97.994987468671681</v>
      </c>
    </row>
    <row r="29" spans="1:8">
      <c r="A29" s="57" t="s">
        <v>49</v>
      </c>
      <c r="B29" s="57" t="s">
        <v>75</v>
      </c>
      <c r="C29" s="22">
        <v>15088</v>
      </c>
      <c r="D29" s="22">
        <v>14270</v>
      </c>
      <c r="E29" s="294">
        <v>1004</v>
      </c>
      <c r="F29" s="296">
        <v>99.30761622156281</v>
      </c>
      <c r="G29" s="294">
        <v>967</v>
      </c>
      <c r="H29" s="296">
        <v>90.416082281439927</v>
      </c>
    </row>
    <row r="30" spans="1:8">
      <c r="A30" s="57" t="s">
        <v>40</v>
      </c>
      <c r="B30" s="57" t="s">
        <v>76</v>
      </c>
      <c r="C30" s="22">
        <v>63971</v>
      </c>
      <c r="D30" s="22">
        <v>60685</v>
      </c>
      <c r="E30" s="294">
        <v>4141</v>
      </c>
      <c r="F30" s="296">
        <v>93.719588095507518</v>
      </c>
      <c r="G30" s="294">
        <v>4347</v>
      </c>
      <c r="H30" s="296">
        <v>95.141168745896252</v>
      </c>
    </row>
    <row r="31" spans="1:8">
      <c r="A31" s="57" t="s">
        <v>40</v>
      </c>
      <c r="B31" s="57" t="s">
        <v>77</v>
      </c>
      <c r="C31" s="22">
        <v>12686</v>
      </c>
      <c r="D31" s="22">
        <v>12694</v>
      </c>
      <c r="E31" s="294">
        <v>927</v>
      </c>
      <c r="F31" s="296">
        <v>106.42939150401838</v>
      </c>
      <c r="G31" s="294">
        <v>1005</v>
      </c>
      <c r="H31" s="296">
        <v>98.43290891283057</v>
      </c>
    </row>
    <row r="32" spans="1:8">
      <c r="A32" s="57" t="s">
        <v>40</v>
      </c>
      <c r="B32" s="57" t="s">
        <v>78</v>
      </c>
      <c r="C32" s="22">
        <v>5916</v>
      </c>
      <c r="D32" s="22">
        <v>5807</v>
      </c>
      <c r="E32" s="294">
        <v>409</v>
      </c>
      <c r="F32" s="296">
        <v>104.33673469387755</v>
      </c>
      <c r="G32" s="294">
        <v>417</v>
      </c>
      <c r="H32" s="296">
        <v>99.285714285714292</v>
      </c>
    </row>
    <row r="33" spans="1:8">
      <c r="A33" s="57" t="s">
        <v>49</v>
      </c>
      <c r="B33" s="57" t="s">
        <v>79</v>
      </c>
      <c r="C33" s="22">
        <v>4693</v>
      </c>
      <c r="D33" s="22">
        <v>4827</v>
      </c>
      <c r="E33" s="294">
        <v>283</v>
      </c>
      <c r="F33" s="296">
        <v>74.867724867724874</v>
      </c>
      <c r="G33" s="294">
        <v>371</v>
      </c>
      <c r="H33" s="296">
        <v>93.568726355611602</v>
      </c>
    </row>
    <row r="34" spans="1:8">
      <c r="A34" s="57" t="s">
        <v>49</v>
      </c>
      <c r="B34" s="57" t="s">
        <v>80</v>
      </c>
      <c r="C34" s="22">
        <v>6183</v>
      </c>
      <c r="D34" s="22">
        <v>6143</v>
      </c>
      <c r="E34" s="294">
        <v>390</v>
      </c>
      <c r="F34" s="296">
        <v>112.23021582733811</v>
      </c>
      <c r="G34" s="294">
        <v>385</v>
      </c>
      <c r="H34" s="296">
        <v>105.91471801925722</v>
      </c>
    </row>
    <row r="35" spans="1:8">
      <c r="A35" s="57" t="s">
        <v>49</v>
      </c>
      <c r="B35" s="57" t="s">
        <v>81</v>
      </c>
      <c r="C35" s="22">
        <v>6771</v>
      </c>
      <c r="D35" s="22">
        <v>6939</v>
      </c>
      <c r="E35" s="294">
        <v>439</v>
      </c>
      <c r="F35" s="296">
        <v>85.994123408423121</v>
      </c>
      <c r="G35" s="294">
        <v>531</v>
      </c>
      <c r="H35" s="296">
        <v>102.3121387283237</v>
      </c>
    </row>
    <row r="36" spans="1:8">
      <c r="A36" s="57" t="s">
        <v>40</v>
      </c>
      <c r="B36" s="57" t="s">
        <v>82</v>
      </c>
      <c r="C36" s="22">
        <v>6840</v>
      </c>
      <c r="D36" s="22">
        <v>6749</v>
      </c>
      <c r="E36" s="294">
        <v>411</v>
      </c>
      <c r="F36" s="296">
        <v>100.48899755501222</v>
      </c>
      <c r="G36" s="294">
        <v>333</v>
      </c>
      <c r="H36" s="296">
        <v>80.337756332931249</v>
      </c>
    </row>
    <row r="37" spans="1:8">
      <c r="A37" s="57" t="s">
        <v>49</v>
      </c>
      <c r="B37" s="57" t="s">
        <v>83</v>
      </c>
      <c r="C37" s="22">
        <v>20328</v>
      </c>
      <c r="D37" s="22">
        <v>19504</v>
      </c>
      <c r="E37" s="294">
        <v>1330</v>
      </c>
      <c r="F37" s="296">
        <v>86.4478388040299</v>
      </c>
      <c r="G37" s="294">
        <v>1431</v>
      </c>
      <c r="H37" s="296">
        <v>87.549709391251156</v>
      </c>
    </row>
    <row r="38" spans="1:8">
      <c r="A38" s="57" t="s">
        <v>40</v>
      </c>
      <c r="B38" s="57" t="s">
        <v>84</v>
      </c>
      <c r="C38" s="22">
        <v>5336</v>
      </c>
      <c r="D38" s="22">
        <v>5261</v>
      </c>
      <c r="E38" s="294">
        <v>297</v>
      </c>
      <c r="F38" s="296">
        <v>111.86440677966101</v>
      </c>
      <c r="G38" s="294">
        <v>302</v>
      </c>
      <c r="H38" s="296">
        <v>93.209876543209873</v>
      </c>
    </row>
    <row r="39" spans="1:8">
      <c r="A39" s="57" t="s">
        <v>49</v>
      </c>
      <c r="B39" s="57" t="s">
        <v>85</v>
      </c>
      <c r="C39" s="22">
        <v>14480</v>
      </c>
      <c r="D39" s="22">
        <v>14110</v>
      </c>
      <c r="E39" s="294">
        <v>1024</v>
      </c>
      <c r="F39" s="296">
        <v>96.331138287864533</v>
      </c>
      <c r="G39" s="294">
        <v>1058</v>
      </c>
      <c r="H39" s="296">
        <v>99.67027790861988</v>
      </c>
    </row>
    <row r="40" spans="1:8">
      <c r="A40" s="57" t="s">
        <v>43</v>
      </c>
      <c r="B40" s="57" t="s">
        <v>86</v>
      </c>
      <c r="C40" s="22">
        <v>14495</v>
      </c>
      <c r="D40" s="22">
        <v>14436</v>
      </c>
      <c r="E40" s="294">
        <v>1314</v>
      </c>
      <c r="F40" s="296">
        <v>109.63704630788487</v>
      </c>
      <c r="G40" s="294">
        <v>1263</v>
      </c>
      <c r="H40" s="296">
        <v>100.31771247021446</v>
      </c>
    </row>
    <row r="41" spans="1:8">
      <c r="A41" s="57" t="s">
        <v>49</v>
      </c>
      <c r="B41" s="57" t="s">
        <v>87</v>
      </c>
      <c r="C41" s="22">
        <v>5904</v>
      </c>
      <c r="D41" s="22">
        <v>5671</v>
      </c>
      <c r="E41" s="294">
        <v>390</v>
      </c>
      <c r="F41" s="296">
        <v>100.25706940874035</v>
      </c>
      <c r="G41" s="294">
        <v>411</v>
      </c>
      <c r="H41" s="296">
        <v>110.33557046979865</v>
      </c>
    </row>
    <row r="42" spans="1:8">
      <c r="A42" s="57" t="s">
        <v>40</v>
      </c>
      <c r="B42" s="57" t="s">
        <v>88</v>
      </c>
      <c r="C42" s="22">
        <v>7265</v>
      </c>
      <c r="D42" s="22">
        <v>6814</v>
      </c>
      <c r="E42" s="294">
        <v>477</v>
      </c>
      <c r="F42" s="296">
        <v>103.02375809935205</v>
      </c>
      <c r="G42" s="294">
        <v>503</v>
      </c>
      <c r="H42" s="296">
        <v>118.91252955082743</v>
      </c>
    </row>
    <row r="43" spans="1:8">
      <c r="A43" s="57" t="s">
        <v>40</v>
      </c>
      <c r="B43" s="57" t="s">
        <v>89</v>
      </c>
      <c r="C43" s="22">
        <v>5493</v>
      </c>
      <c r="D43" s="22">
        <v>5601</v>
      </c>
      <c r="E43" s="294">
        <v>308</v>
      </c>
      <c r="F43" s="296">
        <v>101.65016501650166</v>
      </c>
      <c r="G43" s="294">
        <v>316</v>
      </c>
      <c r="H43" s="296">
        <v>83.930942895086318</v>
      </c>
    </row>
    <row r="44" spans="1:8">
      <c r="A44" s="57" t="s">
        <v>47</v>
      </c>
      <c r="B44" s="57" t="s">
        <v>90</v>
      </c>
      <c r="C44" s="22">
        <v>84307</v>
      </c>
      <c r="D44" s="22">
        <v>82479</v>
      </c>
      <c r="E44" s="294">
        <v>6264</v>
      </c>
      <c r="F44" s="296">
        <v>98.738965952080704</v>
      </c>
      <c r="G44" s="294">
        <v>6590</v>
      </c>
      <c r="H44" s="296">
        <v>101.90984303719168</v>
      </c>
    </row>
    <row r="45" spans="1:8">
      <c r="A45" s="57" t="s">
        <v>47</v>
      </c>
      <c r="B45" s="57" t="s">
        <v>91</v>
      </c>
      <c r="C45" s="22">
        <v>6477</v>
      </c>
      <c r="D45" s="22">
        <v>6293</v>
      </c>
      <c r="E45" s="294">
        <v>439</v>
      </c>
      <c r="F45" s="296">
        <v>87.624750499001991</v>
      </c>
      <c r="G45" s="294">
        <v>413</v>
      </c>
      <c r="H45" s="296">
        <v>89.880304678998911</v>
      </c>
    </row>
    <row r="46" spans="1:8">
      <c r="A46" s="57" t="s">
        <v>49</v>
      </c>
      <c r="B46" s="57" t="s">
        <v>92</v>
      </c>
      <c r="C46" s="22">
        <v>21396</v>
      </c>
      <c r="D46" s="22">
        <v>20533</v>
      </c>
      <c r="E46" s="294">
        <v>1657</v>
      </c>
      <c r="F46" s="296">
        <v>112.14890016920474</v>
      </c>
      <c r="G46" s="294">
        <v>1726</v>
      </c>
      <c r="H46" s="296">
        <v>109.24050632911393</v>
      </c>
    </row>
    <row r="47" spans="1:8">
      <c r="A47" s="57" t="s">
        <v>40</v>
      </c>
      <c r="B47" s="57" t="s">
        <v>93</v>
      </c>
      <c r="C47" s="22">
        <v>8846</v>
      </c>
      <c r="D47" s="22">
        <v>8795</v>
      </c>
      <c r="E47" s="294">
        <v>637</v>
      </c>
      <c r="F47" s="296">
        <v>107.41989881956155</v>
      </c>
      <c r="G47" s="294">
        <v>660</v>
      </c>
      <c r="H47" s="296">
        <v>103.04449648711945</v>
      </c>
    </row>
    <row r="48" spans="1:8">
      <c r="A48" s="57" t="s">
        <v>47</v>
      </c>
      <c r="B48" s="57" t="s">
        <v>94</v>
      </c>
      <c r="C48" s="22">
        <v>6263</v>
      </c>
      <c r="D48" s="22">
        <v>6124</v>
      </c>
      <c r="E48" s="294">
        <v>399</v>
      </c>
      <c r="F48" s="296">
        <v>102.83505154639174</v>
      </c>
      <c r="G48" s="294">
        <v>467</v>
      </c>
      <c r="H48" s="296">
        <v>133.6194563662375</v>
      </c>
    </row>
    <row r="49" spans="1:8">
      <c r="A49" s="57" t="s">
        <v>49</v>
      </c>
      <c r="B49" s="57" t="s">
        <v>95</v>
      </c>
      <c r="C49" s="22">
        <v>12165</v>
      </c>
      <c r="D49" s="22">
        <v>12310</v>
      </c>
      <c r="E49" s="294">
        <v>614</v>
      </c>
      <c r="F49" s="296">
        <v>78.971061093247584</v>
      </c>
      <c r="G49" s="294">
        <v>603</v>
      </c>
      <c r="H49" s="296">
        <v>79.030144167758849</v>
      </c>
    </row>
    <row r="50" spans="1:8">
      <c r="A50" s="57" t="s">
        <v>43</v>
      </c>
      <c r="B50" s="57" t="s">
        <v>96</v>
      </c>
      <c r="C50" s="22">
        <v>9553</v>
      </c>
      <c r="D50" s="22">
        <v>9347</v>
      </c>
      <c r="E50" s="294">
        <v>736</v>
      </c>
      <c r="F50" s="296">
        <v>105.44412607449856</v>
      </c>
      <c r="G50" s="294">
        <v>732</v>
      </c>
      <c r="H50" s="296">
        <v>98.785425101214571</v>
      </c>
    </row>
    <row r="51" spans="1:8">
      <c r="A51" s="57" t="s">
        <v>43</v>
      </c>
      <c r="B51" s="57" t="s">
        <v>97</v>
      </c>
      <c r="C51" s="22">
        <v>2718</v>
      </c>
      <c r="D51" s="22">
        <v>2748</v>
      </c>
      <c r="E51" s="294">
        <v>179</v>
      </c>
      <c r="F51" s="296">
        <v>117.37704918032787</v>
      </c>
      <c r="G51" s="294">
        <v>174</v>
      </c>
      <c r="H51" s="296">
        <v>95.342465753424648</v>
      </c>
    </row>
    <row r="52" spans="1:8">
      <c r="A52" s="57" t="s">
        <v>49</v>
      </c>
      <c r="B52" s="57" t="s">
        <v>98</v>
      </c>
      <c r="C52" s="22">
        <v>8942</v>
      </c>
      <c r="D52" s="22">
        <v>9211</v>
      </c>
      <c r="E52" s="294">
        <v>659</v>
      </c>
      <c r="F52" s="296">
        <v>108.21018062397371</v>
      </c>
      <c r="G52" s="294">
        <v>683</v>
      </c>
      <c r="H52" s="296">
        <v>105.23882896764252</v>
      </c>
    </row>
    <row r="53" spans="1:8">
      <c r="A53" s="57" t="s">
        <v>49</v>
      </c>
      <c r="B53" s="57" t="s">
        <v>99</v>
      </c>
      <c r="C53" s="22">
        <v>6890</v>
      </c>
      <c r="D53" s="22">
        <v>6855</v>
      </c>
      <c r="E53" s="294">
        <v>448</v>
      </c>
      <c r="F53" s="296">
        <v>97.074756229685804</v>
      </c>
      <c r="G53" s="294">
        <v>443</v>
      </c>
      <c r="H53" s="296">
        <v>96.409140369967361</v>
      </c>
    </row>
    <row r="54" spans="1:8">
      <c r="A54" s="57" t="s">
        <v>43</v>
      </c>
      <c r="B54" s="57" t="s">
        <v>100</v>
      </c>
      <c r="C54" s="22">
        <v>24772</v>
      </c>
      <c r="D54" s="22">
        <v>24293</v>
      </c>
      <c r="E54" s="294">
        <v>1651</v>
      </c>
      <c r="F54" s="296">
        <v>104.82539682539682</v>
      </c>
      <c r="G54" s="294">
        <v>1756</v>
      </c>
      <c r="H54" s="296">
        <v>99.069111424541617</v>
      </c>
    </row>
    <row r="55" spans="1:8">
      <c r="A55" s="57" t="s">
        <v>47</v>
      </c>
      <c r="B55" s="57" t="s">
        <v>101</v>
      </c>
      <c r="C55" s="22">
        <v>9385</v>
      </c>
      <c r="D55" s="22">
        <v>9508</v>
      </c>
      <c r="E55" s="294">
        <v>625</v>
      </c>
      <c r="F55" s="296">
        <v>100.32102728731942</v>
      </c>
      <c r="G55" s="294">
        <v>656</v>
      </c>
      <c r="H55" s="296">
        <v>96.898079763663219</v>
      </c>
    </row>
    <row r="56" spans="1:8">
      <c r="A56" s="57" t="s">
        <v>43</v>
      </c>
      <c r="B56" s="57" t="s">
        <v>102</v>
      </c>
      <c r="C56" s="22">
        <v>10884</v>
      </c>
      <c r="D56" s="22">
        <v>10638</v>
      </c>
      <c r="E56" s="294">
        <v>873</v>
      </c>
      <c r="F56" s="296">
        <v>105.11739915713424</v>
      </c>
      <c r="G56" s="294">
        <v>833</v>
      </c>
      <c r="H56" s="296">
        <v>95.308924485125857</v>
      </c>
    </row>
    <row r="57" spans="1:8">
      <c r="A57" s="57" t="s">
        <v>43</v>
      </c>
      <c r="B57" s="57" t="s">
        <v>103</v>
      </c>
      <c r="C57" s="22">
        <v>11985</v>
      </c>
      <c r="D57" s="22">
        <v>11930</v>
      </c>
      <c r="E57" s="294">
        <v>841</v>
      </c>
      <c r="F57" s="296">
        <v>89.27813163481953</v>
      </c>
      <c r="G57" s="294">
        <v>829</v>
      </c>
      <c r="H57" s="296">
        <v>84.034465281297514</v>
      </c>
    </row>
    <row r="58" spans="1:8">
      <c r="A58" s="57" t="s">
        <v>49</v>
      </c>
      <c r="B58" s="57" t="s">
        <v>104</v>
      </c>
      <c r="C58" s="22">
        <v>11401</v>
      </c>
      <c r="D58" s="22">
        <v>10899</v>
      </c>
      <c r="E58" s="294">
        <v>748</v>
      </c>
      <c r="F58" s="296">
        <v>100</v>
      </c>
      <c r="G58" s="294">
        <v>701</v>
      </c>
      <c r="H58" s="296">
        <v>87.515605493133592</v>
      </c>
    </row>
    <row r="59" spans="1:8">
      <c r="A59" s="57" t="s">
        <v>43</v>
      </c>
      <c r="B59" s="57" t="s">
        <v>105</v>
      </c>
      <c r="C59" s="22">
        <v>3351</v>
      </c>
      <c r="D59" s="22">
        <v>3146</v>
      </c>
      <c r="E59" s="294">
        <v>271</v>
      </c>
      <c r="F59" s="296">
        <v>98.905109489051085</v>
      </c>
      <c r="G59" s="294">
        <v>269</v>
      </c>
      <c r="H59" s="296">
        <v>108.03212851405624</v>
      </c>
    </row>
    <row r="60" spans="1:8">
      <c r="A60" s="57" t="s">
        <v>49</v>
      </c>
      <c r="B60" s="57" t="s">
        <v>106</v>
      </c>
      <c r="C60" s="22">
        <v>6865</v>
      </c>
      <c r="D60" s="22">
        <v>6831</v>
      </c>
      <c r="E60" s="294">
        <v>492</v>
      </c>
      <c r="F60" s="296">
        <v>98.301698301698309</v>
      </c>
      <c r="G60" s="294">
        <v>568</v>
      </c>
      <c r="H60" s="296">
        <v>103.64963503649636</v>
      </c>
    </row>
    <row r="61" spans="1:8">
      <c r="A61" s="57" t="s">
        <v>47</v>
      </c>
      <c r="B61" s="57" t="s">
        <v>107</v>
      </c>
      <c r="C61" s="22">
        <v>9408</v>
      </c>
      <c r="D61" s="22">
        <v>9866</v>
      </c>
      <c r="E61" s="294">
        <v>789</v>
      </c>
      <c r="F61" s="296">
        <v>117.14922048997774</v>
      </c>
      <c r="G61" s="294">
        <v>873</v>
      </c>
      <c r="H61" s="296">
        <v>123.65439093484419</v>
      </c>
    </row>
    <row r="62" spans="1:8">
      <c r="A62" s="57" t="s">
        <v>49</v>
      </c>
      <c r="B62" s="57" t="s">
        <v>108</v>
      </c>
      <c r="C62" s="22">
        <v>5467</v>
      </c>
      <c r="D62" s="22">
        <v>5602</v>
      </c>
      <c r="E62" s="294">
        <v>294</v>
      </c>
      <c r="F62" s="296">
        <v>86.725663716814154</v>
      </c>
      <c r="G62" s="294">
        <v>372</v>
      </c>
      <c r="H62" s="296">
        <v>98.282694848084546</v>
      </c>
    </row>
    <row r="63" spans="1:8">
      <c r="A63" s="57" t="s">
        <v>40</v>
      </c>
      <c r="B63" s="57" t="s">
        <v>109</v>
      </c>
      <c r="C63" s="22">
        <v>6229</v>
      </c>
      <c r="D63" s="22">
        <v>6877</v>
      </c>
      <c r="E63" s="294">
        <v>321</v>
      </c>
      <c r="F63" s="296">
        <v>77.818181818181813</v>
      </c>
      <c r="G63" s="294">
        <v>324</v>
      </c>
      <c r="H63" s="296">
        <v>71.444321940463055</v>
      </c>
    </row>
    <row r="64" spans="1:8">
      <c r="A64" s="57" t="s">
        <v>40</v>
      </c>
      <c r="B64" s="57" t="s">
        <v>110</v>
      </c>
      <c r="C64" s="22">
        <v>20534</v>
      </c>
      <c r="D64" s="22">
        <v>21102</v>
      </c>
      <c r="E64" s="294">
        <v>1453</v>
      </c>
      <c r="F64" s="296">
        <v>104.45722501797268</v>
      </c>
      <c r="G64" s="294">
        <v>1496</v>
      </c>
      <c r="H64" s="296">
        <v>98.453438631128662</v>
      </c>
    </row>
    <row r="65" spans="1:8">
      <c r="A65" s="57" t="s">
        <v>40</v>
      </c>
      <c r="B65" s="57" t="s">
        <v>111</v>
      </c>
      <c r="C65" s="22">
        <v>11475</v>
      </c>
      <c r="D65" s="22">
        <v>11333</v>
      </c>
      <c r="E65" s="294">
        <v>711</v>
      </c>
      <c r="F65" s="296">
        <v>104.40528634361232</v>
      </c>
      <c r="G65" s="294">
        <v>724</v>
      </c>
      <c r="H65" s="296">
        <v>99.79324603721571</v>
      </c>
    </row>
    <row r="66" spans="1:8">
      <c r="A66" s="57" t="s">
        <v>47</v>
      </c>
      <c r="B66" s="57" t="s">
        <v>112</v>
      </c>
      <c r="C66" s="22">
        <v>4092</v>
      </c>
      <c r="D66" s="22">
        <v>4497</v>
      </c>
      <c r="E66" s="294">
        <v>287</v>
      </c>
      <c r="F66" s="296">
        <v>103.79746835443038</v>
      </c>
      <c r="G66" s="294">
        <v>337</v>
      </c>
      <c r="H66" s="296">
        <v>118.66197183098592</v>
      </c>
    </row>
    <row r="67" spans="1:8">
      <c r="A67" s="57" t="s">
        <v>47</v>
      </c>
      <c r="B67" s="57" t="s">
        <v>113</v>
      </c>
      <c r="C67" s="22">
        <v>16365</v>
      </c>
      <c r="D67" s="22">
        <v>15887</v>
      </c>
      <c r="E67" s="294">
        <v>1046</v>
      </c>
      <c r="F67" s="296">
        <v>94.832275611967361</v>
      </c>
      <c r="G67" s="294">
        <v>1079</v>
      </c>
      <c r="H67" s="296">
        <v>100.98268600842302</v>
      </c>
    </row>
    <row r="68" spans="1:8">
      <c r="A68" s="57" t="s">
        <v>49</v>
      </c>
      <c r="B68" s="57" t="s">
        <v>114</v>
      </c>
      <c r="C68" s="22">
        <v>5498</v>
      </c>
      <c r="D68" s="22">
        <v>5380</v>
      </c>
      <c r="E68" s="294">
        <v>347</v>
      </c>
      <c r="F68" s="296">
        <v>92.656875834445927</v>
      </c>
      <c r="G68" s="294">
        <v>367</v>
      </c>
      <c r="H68" s="296">
        <v>96.199213630406291</v>
      </c>
    </row>
    <row r="69" spans="1:8">
      <c r="A69" s="57" t="s">
        <v>43</v>
      </c>
      <c r="B69" s="57" t="s">
        <v>115</v>
      </c>
      <c r="C69" s="22">
        <v>62665</v>
      </c>
      <c r="D69" s="22">
        <v>61087</v>
      </c>
      <c r="E69" s="294">
        <v>4369</v>
      </c>
      <c r="F69" s="296">
        <v>97.948660464073527</v>
      </c>
      <c r="G69" s="294">
        <v>4390</v>
      </c>
      <c r="H69" s="296">
        <v>94.155495978552281</v>
      </c>
    </row>
    <row r="70" spans="1:8">
      <c r="A70" s="57" t="s">
        <v>47</v>
      </c>
      <c r="B70" s="57" t="s">
        <v>116</v>
      </c>
      <c r="C70" s="22">
        <v>5368</v>
      </c>
      <c r="D70" s="22">
        <v>5518</v>
      </c>
      <c r="E70" s="294">
        <v>350</v>
      </c>
      <c r="F70" s="296">
        <v>103.7037037037037</v>
      </c>
      <c r="G70" s="294">
        <v>334</v>
      </c>
      <c r="H70" s="296">
        <v>108.26580226904376</v>
      </c>
    </row>
    <row r="71" spans="1:8">
      <c r="A71" s="57" t="s">
        <v>40</v>
      </c>
      <c r="B71" s="57" t="s">
        <v>117</v>
      </c>
      <c r="C71" s="22">
        <v>269243</v>
      </c>
      <c r="D71" s="22">
        <v>251410</v>
      </c>
      <c r="E71" s="294">
        <v>18519</v>
      </c>
      <c r="F71" s="296">
        <v>93.608309955265753</v>
      </c>
      <c r="G71" s="294">
        <v>17027</v>
      </c>
      <c r="H71" s="296">
        <v>82.96545339375335</v>
      </c>
    </row>
    <row r="72" spans="1:8">
      <c r="A72" s="57" t="s">
        <v>47</v>
      </c>
      <c r="B72" s="57" t="s">
        <v>118</v>
      </c>
      <c r="C72" s="22">
        <v>13209</v>
      </c>
      <c r="D72" s="22">
        <v>13293</v>
      </c>
      <c r="E72" s="294">
        <v>1195</v>
      </c>
      <c r="F72" s="296">
        <v>101.35708227311279</v>
      </c>
      <c r="G72" s="294">
        <v>1217</v>
      </c>
      <c r="H72" s="296">
        <v>103.61856108982546</v>
      </c>
    </row>
    <row r="73" spans="1:8">
      <c r="A73" s="57" t="s">
        <v>49</v>
      </c>
      <c r="B73" s="57" t="s">
        <v>119</v>
      </c>
      <c r="C73" s="22">
        <v>9623</v>
      </c>
      <c r="D73" s="22">
        <v>9940</v>
      </c>
      <c r="E73" s="294">
        <v>631</v>
      </c>
      <c r="F73" s="296">
        <v>95.494283792871542</v>
      </c>
      <c r="G73" s="294">
        <v>710</v>
      </c>
      <c r="H73" s="296">
        <v>95.494283792871542</v>
      </c>
    </row>
    <row r="74" spans="1:8">
      <c r="A74" s="57" t="s">
        <v>40</v>
      </c>
      <c r="B74" s="57" t="s">
        <v>120</v>
      </c>
      <c r="C74" s="22">
        <v>12129</v>
      </c>
      <c r="D74" s="22">
        <v>11702</v>
      </c>
      <c r="E74" s="294">
        <v>838</v>
      </c>
      <c r="F74" s="296">
        <v>115.82584657912925</v>
      </c>
      <c r="G74" s="294">
        <v>837</v>
      </c>
      <c r="H74" s="296">
        <v>107.79137153895687</v>
      </c>
    </row>
    <row r="75" spans="1:8">
      <c r="A75" s="57" t="s">
        <v>40</v>
      </c>
      <c r="B75" s="57" t="s">
        <v>121</v>
      </c>
      <c r="C75" s="22">
        <v>36243</v>
      </c>
      <c r="D75" s="22">
        <v>37180</v>
      </c>
      <c r="E75" s="294">
        <v>2939</v>
      </c>
      <c r="F75" s="296">
        <v>112.86482334869432</v>
      </c>
      <c r="G75" s="294">
        <v>3027</v>
      </c>
      <c r="H75" s="296">
        <v>106.81016231474946</v>
      </c>
    </row>
    <row r="76" spans="1:8">
      <c r="A76" s="57" t="s">
        <v>43</v>
      </c>
      <c r="B76" s="57" t="s">
        <v>122</v>
      </c>
      <c r="C76" s="22">
        <v>4415</v>
      </c>
      <c r="D76" s="22">
        <v>4496</v>
      </c>
      <c r="E76" s="294">
        <v>315</v>
      </c>
      <c r="F76" s="296">
        <v>100.31847133757962</v>
      </c>
      <c r="G76" s="294">
        <v>309</v>
      </c>
      <c r="H76" s="296">
        <v>97.784810126582272</v>
      </c>
    </row>
    <row r="77" spans="1:8">
      <c r="A77" s="57" t="s">
        <v>47</v>
      </c>
      <c r="B77" s="57" t="s">
        <v>123</v>
      </c>
      <c r="C77" s="22">
        <v>6650</v>
      </c>
      <c r="D77" s="22">
        <v>7078</v>
      </c>
      <c r="E77" s="294">
        <v>562</v>
      </c>
      <c r="F77" s="296">
        <v>136.24242424242422</v>
      </c>
      <c r="G77" s="294">
        <v>546</v>
      </c>
      <c r="H77" s="296">
        <v>109.63855421686748</v>
      </c>
    </row>
    <row r="78" spans="1:8">
      <c r="A78" s="57" t="s">
        <v>40</v>
      </c>
      <c r="B78" s="57" t="s">
        <v>124</v>
      </c>
      <c r="C78" s="22">
        <v>242147</v>
      </c>
      <c r="D78" s="22">
        <v>225575</v>
      </c>
      <c r="E78" s="294">
        <v>15146</v>
      </c>
      <c r="F78" s="296">
        <v>102.22732181425486</v>
      </c>
      <c r="G78" s="294">
        <v>15034</v>
      </c>
      <c r="H78" s="296">
        <v>96.85607524803504</v>
      </c>
    </row>
    <row r="79" spans="1:8">
      <c r="A79" s="57" t="s">
        <v>40</v>
      </c>
      <c r="B79" s="57" t="s">
        <v>125</v>
      </c>
      <c r="C79" s="22">
        <v>173415</v>
      </c>
      <c r="D79" s="22">
        <v>149454</v>
      </c>
      <c r="E79" s="294">
        <v>10419</v>
      </c>
      <c r="F79" s="296">
        <v>109.23101116527756</v>
      </c>
      <c r="G79" s="294">
        <v>10325</v>
      </c>
      <c r="H79" s="296">
        <v>102.21760221760221</v>
      </c>
    </row>
    <row r="80" spans="1:8">
      <c r="E80" s="275"/>
      <c r="F80" s="297"/>
      <c r="G80" s="275"/>
      <c r="H80" s="297"/>
    </row>
    <row r="81" spans="1:10" s="14" customFormat="1">
      <c r="B81" s="26" t="s">
        <v>127</v>
      </c>
      <c r="D81" s="60"/>
      <c r="E81" s="291">
        <v>16984</v>
      </c>
      <c r="F81" s="292">
        <v>96.689533460476511</v>
      </c>
      <c r="G81" s="291">
        <v>17896</v>
      </c>
      <c r="H81" s="293">
        <v>99.436032782330869</v>
      </c>
      <c r="I81" s="15"/>
      <c r="J81" s="15"/>
    </row>
    <row r="82" spans="1:10" s="14" customFormat="1">
      <c r="B82" s="26" t="s">
        <v>126</v>
      </c>
      <c r="D82" s="60"/>
      <c r="E82" s="23">
        <v>14540</v>
      </c>
      <c r="F82" s="61">
        <v>98.090804830331251</v>
      </c>
      <c r="G82" s="23">
        <v>14517</v>
      </c>
      <c r="H82" s="27">
        <v>93.275934076525203</v>
      </c>
      <c r="I82" s="15"/>
      <c r="J82" s="15"/>
    </row>
    <row r="83" spans="1:10" s="14" customFormat="1">
      <c r="B83" s="26" t="s">
        <v>128</v>
      </c>
      <c r="D83" s="60"/>
      <c r="E83" s="23">
        <v>78999</v>
      </c>
      <c r="F83" s="61">
        <v>100.83476928968027</v>
      </c>
      <c r="G83" s="23">
        <v>77852</v>
      </c>
      <c r="H83" s="27">
        <v>94.466252085545278</v>
      </c>
      <c r="I83" s="15"/>
      <c r="J83" s="15"/>
    </row>
    <row r="84" spans="1:10" s="14" customFormat="1">
      <c r="B84" s="28" t="s">
        <v>129</v>
      </c>
      <c r="D84" s="62"/>
      <c r="E84" s="23">
        <v>21554</v>
      </c>
      <c r="F84" s="63">
        <v>97.175446901557677</v>
      </c>
      <c r="G84" s="23">
        <v>22206</v>
      </c>
      <c r="H84" s="29">
        <v>96.524744082936692</v>
      </c>
      <c r="I84" s="15"/>
      <c r="J84" s="15"/>
    </row>
    <row r="85" spans="1:10" s="14" customFormat="1">
      <c r="B85" s="30" t="s">
        <v>130</v>
      </c>
      <c r="C85" s="31"/>
      <c r="D85" s="64">
        <v>191099</v>
      </c>
      <c r="E85" s="32">
        <v>132077</v>
      </c>
      <c r="F85" s="298">
        <v>99.370269497569851</v>
      </c>
      <c r="G85" s="32">
        <v>132471</v>
      </c>
      <c r="H85" s="33">
        <v>95.317278149936328</v>
      </c>
      <c r="I85" s="15"/>
      <c r="J85" s="15"/>
    </row>
    <row r="86" spans="1:10" s="14" customFormat="1">
      <c r="B86" s="15"/>
      <c r="D86" s="65"/>
      <c r="E86" s="66"/>
      <c r="F86" s="299"/>
      <c r="G86" s="66"/>
      <c r="H86" s="67"/>
      <c r="I86" s="15"/>
      <c r="J86" s="15"/>
    </row>
    <row r="87" spans="1:10" s="14" customFormat="1">
      <c r="B87" s="15"/>
      <c r="D87" s="65"/>
      <c r="E87" s="66"/>
      <c r="F87" s="299"/>
      <c r="G87" s="66"/>
      <c r="H87" s="67"/>
      <c r="I87" s="15"/>
      <c r="J87" s="15"/>
    </row>
    <row r="88" spans="1:10" s="14" customFormat="1">
      <c r="B88" s="15"/>
      <c r="D88" s="65"/>
      <c r="E88" s="66"/>
      <c r="F88" s="299"/>
      <c r="G88" s="66"/>
      <c r="H88" s="67"/>
      <c r="I88" s="15"/>
      <c r="J88" s="15"/>
    </row>
    <row r="90" spans="1:10">
      <c r="A90" s="34" t="s">
        <v>196</v>
      </c>
      <c r="B90" s="35"/>
      <c r="C90" s="68"/>
      <c r="D90" s="35"/>
      <c r="E90" s="35"/>
      <c r="F90" s="300"/>
      <c r="G90" s="35"/>
      <c r="H90" s="308"/>
      <c r="I90" s="37"/>
    </row>
    <row r="91" spans="1:10">
      <c r="A91" s="282" t="s">
        <v>225</v>
      </c>
      <c r="B91" s="37"/>
      <c r="D91" s="37"/>
      <c r="E91" s="37"/>
      <c r="F91" s="301"/>
      <c r="G91" s="37"/>
      <c r="H91" s="309"/>
      <c r="I91" s="37"/>
    </row>
    <row r="92" spans="1:10">
      <c r="A92" s="38" t="s">
        <v>226</v>
      </c>
      <c r="B92" s="37"/>
      <c r="D92" s="37"/>
      <c r="E92" s="37"/>
      <c r="F92" s="301"/>
      <c r="G92" s="37"/>
      <c r="H92" s="309"/>
      <c r="I92" s="37"/>
    </row>
    <row r="93" spans="1:10">
      <c r="A93" s="267" t="s">
        <v>217</v>
      </c>
      <c r="B93" s="41"/>
      <c r="D93" s="41"/>
      <c r="E93" s="41"/>
      <c r="F93" s="302"/>
      <c r="G93" s="41"/>
      <c r="H93" s="310"/>
      <c r="I93" s="41"/>
    </row>
    <row r="94" spans="1:10" s="14" customFormat="1">
      <c r="A94" s="286" t="s">
        <v>227</v>
      </c>
      <c r="B94" s="44"/>
      <c r="C94" s="15"/>
      <c r="D94" s="44"/>
      <c r="E94" s="44"/>
      <c r="F94" s="303"/>
      <c r="G94" s="45"/>
      <c r="H94" s="310"/>
      <c r="I94" s="44"/>
    </row>
    <row r="95" spans="1:10" s="14" customFormat="1">
      <c r="A95" s="40" t="s">
        <v>220</v>
      </c>
      <c r="B95" s="41"/>
      <c r="C95" s="15"/>
      <c r="D95" s="41"/>
      <c r="E95" s="41"/>
      <c r="F95" s="304"/>
      <c r="G95" s="47"/>
      <c r="H95" s="310"/>
      <c r="I95" s="41"/>
    </row>
    <row r="96" spans="1:10" s="14" customFormat="1">
      <c r="A96" s="40" t="s">
        <v>222</v>
      </c>
      <c r="B96" s="41"/>
      <c r="C96" s="15"/>
      <c r="D96" s="41"/>
      <c r="E96" s="41"/>
      <c r="F96" s="304"/>
      <c r="G96" s="47"/>
      <c r="H96" s="311"/>
      <c r="I96" s="41"/>
    </row>
    <row r="97" spans="1:38" s="14" customFormat="1">
      <c r="A97" s="69" t="s">
        <v>174</v>
      </c>
      <c r="B97" s="70"/>
      <c r="C97" s="71"/>
      <c r="D97" s="70"/>
      <c r="E97" s="70"/>
      <c r="F97" s="305"/>
      <c r="G97" s="72"/>
      <c r="H97" s="312"/>
      <c r="I97" s="73"/>
    </row>
    <row r="99" spans="1:38" s="317" customFormat="1" ht="12" customHeight="1">
      <c r="A99" s="242" t="s">
        <v>135</v>
      </c>
      <c r="B99" s="243"/>
      <c r="C99" s="243"/>
      <c r="D99" s="243"/>
      <c r="E99" s="243"/>
      <c r="F99" s="243"/>
      <c r="G99" s="244"/>
      <c r="H99" s="244"/>
      <c r="I99" s="244"/>
      <c r="J99" s="244"/>
      <c r="K99" s="244"/>
      <c r="L99" s="244"/>
      <c r="M99" s="244"/>
      <c r="N99" s="244"/>
      <c r="O99" s="244"/>
      <c r="P99" s="244"/>
      <c r="Q99" s="244"/>
      <c r="R99" s="245"/>
      <c r="S99" s="245"/>
      <c r="T99" s="245"/>
      <c r="U99" s="245"/>
      <c r="V99" s="245"/>
      <c r="W99" s="245"/>
      <c r="X99" s="244"/>
      <c r="Y99" s="245"/>
      <c r="Z99" s="245"/>
      <c r="AA99" s="244"/>
      <c r="AB99" s="245"/>
      <c r="AC99" s="245"/>
      <c r="AD99" s="246"/>
      <c r="AE99" s="246"/>
      <c r="AF99" s="246"/>
      <c r="AG99" s="246"/>
      <c r="AH99" s="246"/>
      <c r="AI99" s="246"/>
      <c r="AJ99" s="246"/>
      <c r="AK99" s="246"/>
      <c r="AL99" s="247"/>
    </row>
    <row r="100" spans="1:38" s="317" customFormat="1">
      <c r="A100" s="248"/>
      <c r="B100" s="239"/>
      <c r="C100" s="239"/>
      <c r="D100" s="239"/>
      <c r="E100" s="239"/>
      <c r="F100" s="239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9" t="s">
        <v>0</v>
      </c>
      <c r="S100" s="249"/>
      <c r="T100" s="249"/>
      <c r="U100" s="249"/>
      <c r="V100" s="249"/>
      <c r="W100" s="249"/>
      <c r="X100" s="240"/>
      <c r="Y100" s="249"/>
      <c r="Z100" s="249"/>
      <c r="AA100" s="240"/>
      <c r="AB100" s="249"/>
      <c r="AC100" s="249"/>
      <c r="AD100" s="250"/>
      <c r="AE100" s="250"/>
      <c r="AF100" s="250"/>
      <c r="AG100" s="250"/>
      <c r="AH100" s="250"/>
      <c r="AI100" s="250"/>
      <c r="AJ100" s="250"/>
      <c r="AK100" s="250"/>
      <c r="AL100" s="251"/>
    </row>
    <row r="101" spans="1:38" s="205" customFormat="1">
      <c r="A101" s="257" t="s">
        <v>241</v>
      </c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 t="s">
        <v>0</v>
      </c>
      <c r="O101" s="240"/>
      <c r="P101" s="240"/>
      <c r="Q101" s="240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K101" s="252"/>
      <c r="AL101" s="253"/>
    </row>
    <row r="102" spans="1:38" s="206" customFormat="1">
      <c r="A102" s="283" t="s">
        <v>242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6"/>
    </row>
    <row r="103" spans="1:38" s="207" customFormat="1" ht="15" customHeight="1">
      <c r="A103" s="257" t="s">
        <v>243</v>
      </c>
      <c r="B103" s="241"/>
      <c r="C103" s="241"/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0"/>
      <c r="P103" s="240"/>
      <c r="Q103" s="240"/>
      <c r="R103" s="258"/>
      <c r="S103" s="258"/>
      <c r="T103" s="258"/>
      <c r="U103" s="258"/>
      <c r="V103" s="258"/>
      <c r="W103" s="258"/>
      <c r="X103" s="241"/>
      <c r="Y103" s="258"/>
      <c r="Z103" s="258"/>
      <c r="AA103" s="241"/>
      <c r="AB103" s="258"/>
      <c r="AC103" s="258"/>
      <c r="AD103" s="259"/>
      <c r="AE103" s="259"/>
      <c r="AF103" s="259"/>
      <c r="AG103" s="259"/>
      <c r="AH103" s="259"/>
      <c r="AI103" s="259"/>
      <c r="AJ103" s="259"/>
      <c r="AK103" s="259"/>
      <c r="AL103" s="260"/>
    </row>
    <row r="104" spans="1:38" s="148" customFormat="1">
      <c r="A104" s="284" t="s">
        <v>240</v>
      </c>
      <c r="B104" s="285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85"/>
      <c r="AC104" s="249"/>
      <c r="AD104" s="249"/>
      <c r="AE104" s="249"/>
      <c r="AF104" s="249"/>
      <c r="AG104" s="249"/>
      <c r="AH104" s="249"/>
      <c r="AI104" s="249"/>
      <c r="AJ104" s="249"/>
      <c r="AK104" s="249"/>
      <c r="AL104" s="261"/>
    </row>
    <row r="105" spans="1:38" s="148" customFormat="1">
      <c r="A105" s="254"/>
      <c r="B105" s="240"/>
      <c r="C105" s="240"/>
      <c r="D105" s="240"/>
      <c r="E105" s="240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0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317" customFormat="1">
      <c r="A106" s="262" t="s">
        <v>224</v>
      </c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4"/>
      <c r="S106" s="264"/>
      <c r="T106" s="264"/>
      <c r="U106" s="264"/>
      <c r="V106" s="264"/>
      <c r="W106" s="264"/>
      <c r="X106" s="264"/>
      <c r="Y106" s="264"/>
      <c r="Z106" s="264"/>
      <c r="AA106" s="264"/>
      <c r="AB106" s="264"/>
      <c r="AC106" s="264"/>
      <c r="AD106" s="263"/>
      <c r="AE106" s="264"/>
      <c r="AF106" s="264"/>
      <c r="AG106" s="263"/>
      <c r="AH106" s="265"/>
      <c r="AI106" s="265"/>
      <c r="AJ106" s="265"/>
      <c r="AK106" s="265"/>
      <c r="AL106" s="266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H106"/>
  <sheetViews>
    <sheetView workbookViewId="0">
      <pane ySplit="1" topLeftCell="A2" activePane="bottomLeft" state="frozen"/>
      <selection activeCell="K87" sqref="K87"/>
      <selection pane="bottomLeft" activeCell="L12" sqref="L12"/>
    </sheetView>
  </sheetViews>
  <sheetFormatPr defaultColWidth="9.140625" defaultRowHeight="15"/>
  <cols>
    <col min="1" max="1" width="16.5703125" style="16" customWidth="1"/>
    <col min="2" max="2" width="23.85546875" style="16" customWidth="1"/>
    <col min="3" max="3" width="23.85546875" style="16" hidden="1" customWidth="1"/>
    <col min="4" max="4" width="23.85546875" style="16" customWidth="1"/>
    <col min="5" max="7" width="20.28515625" style="16" customWidth="1"/>
    <col min="8" max="9" width="9.140625" style="16"/>
    <col min="10" max="10" width="3.42578125" style="16" customWidth="1"/>
    <col min="11" max="16384" width="9.140625" style="16"/>
  </cols>
  <sheetData>
    <row r="1" spans="1:60" s="13" customFormat="1" ht="30">
      <c r="A1" s="17" t="s">
        <v>175</v>
      </c>
      <c r="B1" s="17" t="s">
        <v>6</v>
      </c>
      <c r="C1" s="18" t="s">
        <v>197</v>
      </c>
      <c r="D1" s="19" t="s">
        <v>198</v>
      </c>
      <c r="E1" s="19" t="s">
        <v>199</v>
      </c>
      <c r="F1" s="20" t="s">
        <v>200</v>
      </c>
      <c r="G1" s="20" t="s">
        <v>201</v>
      </c>
      <c r="H1" s="15"/>
    </row>
    <row r="2" spans="1:60">
      <c r="A2" s="21" t="s">
        <v>40</v>
      </c>
      <c r="B2" s="21" t="s">
        <v>41</v>
      </c>
      <c r="C2" s="22">
        <v>1987</v>
      </c>
      <c r="D2" s="23">
        <v>1399</v>
      </c>
      <c r="E2" s="58">
        <v>77.421140011068061</v>
      </c>
      <c r="F2" s="268">
        <v>1001</v>
      </c>
      <c r="G2" s="24">
        <v>55.39568345323741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</row>
    <row r="3" spans="1:60">
      <c r="A3" s="21" t="s">
        <v>43</v>
      </c>
      <c r="B3" s="21" t="s">
        <v>44</v>
      </c>
      <c r="C3" s="22">
        <v>819</v>
      </c>
      <c r="D3" s="23">
        <v>487</v>
      </c>
      <c r="E3" s="58">
        <v>65.677680377612944</v>
      </c>
      <c r="F3" s="268">
        <v>269</v>
      </c>
      <c r="G3" s="24">
        <v>36.277815239379635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</row>
    <row r="4" spans="1:60" ht="15" customHeight="1">
      <c r="A4" s="21" t="s">
        <v>47</v>
      </c>
      <c r="B4" s="21" t="s">
        <v>48</v>
      </c>
      <c r="C4" s="22">
        <v>605</v>
      </c>
      <c r="D4" s="23">
        <v>328</v>
      </c>
      <c r="E4" s="58">
        <v>59.152389540126237</v>
      </c>
      <c r="F4" s="268">
        <v>219</v>
      </c>
      <c r="G4" s="24">
        <v>39.495040577096482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</row>
    <row r="5" spans="1:60" ht="15" customHeight="1">
      <c r="A5" s="21" t="s">
        <v>49</v>
      </c>
      <c r="B5" s="21" t="s">
        <v>50</v>
      </c>
      <c r="C5" s="22">
        <v>1706</v>
      </c>
      <c r="D5" s="23">
        <v>1557</v>
      </c>
      <c r="E5" s="58">
        <v>101.86457311089303</v>
      </c>
      <c r="F5" s="268">
        <v>619</v>
      </c>
      <c r="G5" s="24">
        <v>40.497219496238138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</row>
    <row r="6" spans="1:60" ht="15" customHeight="1">
      <c r="A6" s="21" t="s">
        <v>49</v>
      </c>
      <c r="B6" s="21" t="s">
        <v>51</v>
      </c>
      <c r="C6" s="22">
        <v>781</v>
      </c>
      <c r="D6" s="23">
        <v>296</v>
      </c>
      <c r="E6" s="58">
        <v>41.896673743807497</v>
      </c>
      <c r="F6" s="268">
        <v>113</v>
      </c>
      <c r="G6" s="24">
        <v>15.994338287331919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</row>
    <row r="7" spans="1:60" ht="15" customHeight="1">
      <c r="A7" s="21" t="s">
        <v>47</v>
      </c>
      <c r="B7" s="21" t="s">
        <v>52</v>
      </c>
      <c r="C7" s="22">
        <v>503</v>
      </c>
      <c r="D7" s="23">
        <v>522</v>
      </c>
      <c r="E7" s="58">
        <v>114.09836065573771</v>
      </c>
      <c r="F7" s="268">
        <v>418</v>
      </c>
      <c r="G7" s="24">
        <v>91.36612021857924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</row>
    <row r="8" spans="1:60" ht="15" customHeight="1">
      <c r="A8" s="21" t="s">
        <v>49</v>
      </c>
      <c r="B8" s="21" t="s">
        <v>53</v>
      </c>
      <c r="C8" s="22">
        <v>1875</v>
      </c>
      <c r="D8" s="23">
        <v>1677</v>
      </c>
      <c r="E8" s="58">
        <v>99.025686448184231</v>
      </c>
      <c r="F8" s="268">
        <v>708</v>
      </c>
      <c r="G8" s="24">
        <v>41.806908768821962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</row>
    <row r="9" spans="1:60" ht="15" customHeight="1">
      <c r="A9" s="21" t="s">
        <v>49</v>
      </c>
      <c r="B9" s="21" t="s">
        <v>54</v>
      </c>
      <c r="C9" s="22">
        <v>452</v>
      </c>
      <c r="D9" s="23">
        <v>125</v>
      </c>
      <c r="E9" s="58">
        <v>30.637254901960787</v>
      </c>
      <c r="F9" s="268">
        <v>29</v>
      </c>
      <c r="G9" s="24">
        <v>7.1078431372549016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</row>
    <row r="10" spans="1:60" ht="15" customHeight="1">
      <c r="A10" s="21" t="s">
        <v>40</v>
      </c>
      <c r="B10" s="21" t="s">
        <v>55</v>
      </c>
      <c r="C10" s="22">
        <v>6737</v>
      </c>
      <c r="D10" s="23">
        <v>6267</v>
      </c>
      <c r="E10" s="58">
        <v>103.28800988875156</v>
      </c>
      <c r="F10" s="268">
        <v>4186</v>
      </c>
      <c r="G10" s="24">
        <v>68.990523279769263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</row>
    <row r="11" spans="1:60" ht="15" customHeight="1">
      <c r="A11" s="21" t="s">
        <v>49</v>
      </c>
      <c r="B11" s="21" t="s">
        <v>195</v>
      </c>
      <c r="C11" s="22">
        <v>646</v>
      </c>
      <c r="D11" s="23">
        <v>600</v>
      </c>
      <c r="E11" s="58">
        <v>103.62694300518133</v>
      </c>
      <c r="F11" s="268">
        <v>192</v>
      </c>
      <c r="G11" s="24">
        <v>33.160621761658035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</row>
    <row r="12" spans="1:60" ht="15" customHeight="1">
      <c r="A12" s="21" t="s">
        <v>47</v>
      </c>
      <c r="B12" s="21" t="s">
        <v>58</v>
      </c>
      <c r="C12" s="22">
        <v>1916</v>
      </c>
      <c r="D12" s="23">
        <v>1461</v>
      </c>
      <c r="E12" s="58">
        <v>84.991273996509591</v>
      </c>
      <c r="F12" s="268">
        <v>844</v>
      </c>
      <c r="G12" s="24">
        <v>49.098312972658519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>
      <c r="A13" s="21" t="s">
        <v>43</v>
      </c>
      <c r="B13" s="21" t="s">
        <v>59</v>
      </c>
      <c r="C13" s="22">
        <v>2900</v>
      </c>
      <c r="D13" s="23">
        <v>1103</v>
      </c>
      <c r="E13" s="58">
        <v>42.374183634268157</v>
      </c>
      <c r="F13" s="268">
        <v>373</v>
      </c>
      <c r="G13" s="24">
        <v>14.329619669611986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>
      <c r="A14" s="21" t="s">
        <v>43</v>
      </c>
      <c r="B14" s="21" t="s">
        <v>60</v>
      </c>
      <c r="C14" s="22">
        <v>882</v>
      </c>
      <c r="D14" s="23">
        <v>310</v>
      </c>
      <c r="E14" s="58">
        <v>38.871473354231973</v>
      </c>
      <c r="F14" s="268">
        <v>164</v>
      </c>
      <c r="G14" s="24">
        <v>20.564263322884013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ht="15" customHeight="1">
      <c r="A15" s="21" t="s">
        <v>49</v>
      </c>
      <c r="B15" s="21" t="s">
        <v>61</v>
      </c>
      <c r="C15" s="22">
        <v>649</v>
      </c>
      <c r="D15" s="23">
        <v>428</v>
      </c>
      <c r="E15" s="58">
        <v>73.162393162393158</v>
      </c>
      <c r="F15" s="268">
        <v>107</v>
      </c>
      <c r="G15" s="24">
        <v>18.29059829059829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</row>
    <row r="16" spans="1:60" ht="15" customHeight="1">
      <c r="A16" s="21" t="s">
        <v>40</v>
      </c>
      <c r="B16" s="21" t="s">
        <v>62</v>
      </c>
      <c r="C16" s="22">
        <v>924</v>
      </c>
      <c r="D16" s="23">
        <v>806</v>
      </c>
      <c r="E16" s="58">
        <v>96.124031007751938</v>
      </c>
      <c r="F16" s="268">
        <v>574</v>
      </c>
      <c r="G16" s="24">
        <v>68.45557543231962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</row>
    <row r="17" spans="1:60" ht="15" customHeight="1">
      <c r="A17" s="21" t="s">
        <v>49</v>
      </c>
      <c r="B17" s="21" t="s">
        <v>63</v>
      </c>
      <c r="C17" s="22">
        <v>11366</v>
      </c>
      <c r="D17" s="23">
        <v>8101</v>
      </c>
      <c r="E17" s="58">
        <v>79.394325476552169</v>
      </c>
      <c r="F17" s="268">
        <v>2404</v>
      </c>
      <c r="G17" s="24">
        <v>23.560542950948204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0" ht="15" customHeight="1">
      <c r="A18" s="21" t="s">
        <v>40</v>
      </c>
      <c r="B18" s="21" t="s">
        <v>64</v>
      </c>
      <c r="C18" s="22">
        <v>24648</v>
      </c>
      <c r="D18" s="23">
        <v>17796</v>
      </c>
      <c r="E18" s="58">
        <v>80.131481189634599</v>
      </c>
      <c r="F18" s="268">
        <v>10482</v>
      </c>
      <c r="G18" s="24">
        <v>47.198144854447619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</row>
    <row r="19" spans="1:60" ht="15" customHeight="1">
      <c r="A19" s="21" t="s">
        <v>49</v>
      </c>
      <c r="B19" s="21" t="s">
        <v>65</v>
      </c>
      <c r="C19" s="22">
        <v>1979</v>
      </c>
      <c r="D19" s="23">
        <v>1529</v>
      </c>
      <c r="E19" s="58">
        <v>85.73030557891785</v>
      </c>
      <c r="F19" s="268">
        <v>516</v>
      </c>
      <c r="G19" s="24">
        <v>28.931875525651808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</row>
    <row r="20" spans="1:60" ht="15" customHeight="1">
      <c r="A20" s="21" t="s">
        <v>47</v>
      </c>
      <c r="B20" s="21" t="s">
        <v>66</v>
      </c>
      <c r="C20" s="22">
        <v>6926</v>
      </c>
      <c r="D20" s="23">
        <v>3412</v>
      </c>
      <c r="E20" s="58">
        <v>54.644458680333116</v>
      </c>
      <c r="F20" s="268">
        <v>1733</v>
      </c>
      <c r="G20" s="24">
        <v>27.754644458680332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>
      <c r="A21" s="21" t="s">
        <v>43</v>
      </c>
      <c r="B21" s="21" t="s">
        <v>67</v>
      </c>
      <c r="C21" s="22">
        <v>2137</v>
      </c>
      <c r="D21" s="23">
        <v>1567</v>
      </c>
      <c r="E21" s="58">
        <v>80.794019077081728</v>
      </c>
      <c r="F21" s="268">
        <v>891</v>
      </c>
      <c r="G21" s="24">
        <v>45.939675174013921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ht="15" customHeight="1">
      <c r="A22" s="21" t="s">
        <v>40</v>
      </c>
      <c r="B22" s="21" t="s">
        <v>68</v>
      </c>
      <c r="C22" s="22">
        <v>734</v>
      </c>
      <c r="D22" s="23">
        <v>787</v>
      </c>
      <c r="E22" s="58">
        <v>118.7028657616893</v>
      </c>
      <c r="F22" s="268">
        <v>603</v>
      </c>
      <c r="G22" s="24">
        <v>90.950226244343895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ht="15" customHeight="1">
      <c r="A23" s="21" t="s">
        <v>49</v>
      </c>
      <c r="B23" s="21" t="s">
        <v>69</v>
      </c>
      <c r="C23" s="22">
        <v>331</v>
      </c>
      <c r="D23" s="23">
        <v>197</v>
      </c>
      <c r="E23" s="58">
        <v>65.339966832504146</v>
      </c>
      <c r="F23" s="268">
        <v>82</v>
      </c>
      <c r="G23" s="24">
        <v>27.197346600331674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ht="15" customHeight="1">
      <c r="A24" s="21" t="s">
        <v>40</v>
      </c>
      <c r="B24" s="21" t="s">
        <v>70</v>
      </c>
      <c r="C24" s="22">
        <v>2134</v>
      </c>
      <c r="D24" s="23">
        <v>1711</v>
      </c>
      <c r="E24" s="58">
        <v>88.744813278008294</v>
      </c>
      <c r="F24" s="268">
        <v>1278</v>
      </c>
      <c r="G24" s="24">
        <v>66.286307053941911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ht="15" customHeight="1">
      <c r="A25" s="21" t="s">
        <v>49</v>
      </c>
      <c r="B25" s="21" t="s">
        <v>71</v>
      </c>
      <c r="C25" s="22">
        <v>464</v>
      </c>
      <c r="D25" s="23">
        <v>267</v>
      </c>
      <c r="E25" s="58">
        <v>63.195266272189357</v>
      </c>
      <c r="F25" s="268">
        <v>96</v>
      </c>
      <c r="G25" s="24">
        <v>22.721893491124259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>
      <c r="A26" s="21" t="s">
        <v>43</v>
      </c>
      <c r="B26" s="21" t="s">
        <v>72</v>
      </c>
      <c r="C26" s="22">
        <v>1386</v>
      </c>
      <c r="D26" s="23">
        <v>949</v>
      </c>
      <c r="E26" s="58">
        <v>75.227903289734442</v>
      </c>
      <c r="F26" s="268">
        <v>455</v>
      </c>
      <c r="G26" s="24">
        <v>36.068172810146649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ht="15" customHeight="1">
      <c r="A27" s="21" t="s">
        <v>40</v>
      </c>
      <c r="B27" s="21" t="s">
        <v>73</v>
      </c>
      <c r="C27" s="22">
        <v>1188</v>
      </c>
      <c r="D27" s="23">
        <v>1136</v>
      </c>
      <c r="E27" s="58">
        <v>106.06909430438843</v>
      </c>
      <c r="F27" s="268">
        <v>822</v>
      </c>
      <c r="G27" s="24">
        <v>76.750700280112056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ht="15" customHeight="1">
      <c r="A28" s="21" t="s">
        <v>47</v>
      </c>
      <c r="B28" s="21" t="s">
        <v>74</v>
      </c>
      <c r="C28" s="22">
        <v>672</v>
      </c>
      <c r="D28" s="23">
        <v>622</v>
      </c>
      <c r="E28" s="58">
        <v>101.80032733224222</v>
      </c>
      <c r="F28" s="268">
        <v>428</v>
      </c>
      <c r="G28" s="24">
        <v>70.04909983633388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  <row r="29" spans="1:60" ht="15" customHeight="1">
      <c r="A29" s="21" t="s">
        <v>49</v>
      </c>
      <c r="B29" s="21" t="s">
        <v>75</v>
      </c>
      <c r="C29" s="22">
        <v>1888</v>
      </c>
      <c r="D29" s="23">
        <v>823</v>
      </c>
      <c r="E29" s="58">
        <v>48.468786808009426</v>
      </c>
      <c r="F29" s="268">
        <v>237</v>
      </c>
      <c r="G29" s="24">
        <v>13.957597173144876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</row>
    <row r="30" spans="1:60" ht="15" customHeight="1">
      <c r="A30" s="21" t="s">
        <v>40</v>
      </c>
      <c r="B30" s="21" t="s">
        <v>76</v>
      </c>
      <c r="C30" s="22">
        <v>8184</v>
      </c>
      <c r="D30" s="23">
        <v>3214</v>
      </c>
      <c r="E30" s="58">
        <v>43.629946378877349</v>
      </c>
      <c r="F30" s="268">
        <v>1386</v>
      </c>
      <c r="G30" s="24">
        <v>18.814905314599876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</row>
    <row r="31" spans="1:60" ht="15" customHeight="1">
      <c r="A31" s="21" t="s">
        <v>40</v>
      </c>
      <c r="B31" s="21" t="s">
        <v>77</v>
      </c>
      <c r="C31" s="22">
        <v>1738</v>
      </c>
      <c r="D31" s="23">
        <v>1608</v>
      </c>
      <c r="E31" s="58">
        <v>102.87907869481765</v>
      </c>
      <c r="F31" s="268">
        <v>1012</v>
      </c>
      <c r="G31" s="24">
        <v>64.747280870121557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</row>
    <row r="32" spans="1:60">
      <c r="A32" s="21" t="s">
        <v>40</v>
      </c>
      <c r="B32" s="21" t="s">
        <v>78</v>
      </c>
      <c r="C32" s="22">
        <v>735</v>
      </c>
      <c r="D32" s="23">
        <v>648</v>
      </c>
      <c r="E32" s="58">
        <v>99.006875477463723</v>
      </c>
      <c r="F32" s="268">
        <v>451</v>
      </c>
      <c r="G32" s="24">
        <v>68.907563025210081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</row>
    <row r="33" spans="1:60">
      <c r="A33" s="21" t="s">
        <v>49</v>
      </c>
      <c r="B33" s="21" t="s">
        <v>79</v>
      </c>
      <c r="C33" s="22">
        <v>700</v>
      </c>
      <c r="D33" s="23">
        <v>499</v>
      </c>
      <c r="E33" s="58">
        <v>78.397486252945797</v>
      </c>
      <c r="F33" s="268">
        <v>162</v>
      </c>
      <c r="G33" s="24">
        <v>25.451688923802042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</row>
    <row r="34" spans="1:60">
      <c r="A34" s="21" t="s">
        <v>49</v>
      </c>
      <c r="B34" s="21" t="s">
        <v>80</v>
      </c>
      <c r="C34" s="22">
        <v>644</v>
      </c>
      <c r="D34" s="23">
        <v>473</v>
      </c>
      <c r="E34" s="58">
        <v>82.118055555555557</v>
      </c>
      <c r="F34" s="268">
        <v>171</v>
      </c>
      <c r="G34" s="24">
        <v>29.6875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</row>
    <row r="35" spans="1:60">
      <c r="A35" s="21" t="s">
        <v>49</v>
      </c>
      <c r="B35" s="21" t="s">
        <v>81</v>
      </c>
      <c r="C35" s="22">
        <v>933</v>
      </c>
      <c r="D35" s="23">
        <v>706</v>
      </c>
      <c r="E35" s="58">
        <v>83.748517200474495</v>
      </c>
      <c r="F35" s="268">
        <v>236</v>
      </c>
      <c r="G35" s="24">
        <v>27.995255041518384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</row>
    <row r="36" spans="1:60">
      <c r="A36" s="21" t="s">
        <v>40</v>
      </c>
      <c r="B36" s="21" t="s">
        <v>82</v>
      </c>
      <c r="C36" s="22">
        <v>763</v>
      </c>
      <c r="D36" s="23">
        <v>694</v>
      </c>
      <c r="E36" s="58">
        <v>100.65264684554025</v>
      </c>
      <c r="F36" s="268">
        <v>568</v>
      </c>
      <c r="G36" s="24">
        <v>82.378535170413343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</row>
    <row r="37" spans="1:60">
      <c r="A37" s="21" t="s">
        <v>49</v>
      </c>
      <c r="B37" s="21" t="s">
        <v>83</v>
      </c>
      <c r="C37" s="22">
        <v>2900</v>
      </c>
      <c r="D37" s="23">
        <v>1184</v>
      </c>
      <c r="E37" s="58">
        <v>45.216727133855258</v>
      </c>
      <c r="F37" s="268">
        <v>348</v>
      </c>
      <c r="G37" s="24">
        <v>13.290051556234486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</row>
    <row r="38" spans="1:60">
      <c r="A38" s="21" t="s">
        <v>40</v>
      </c>
      <c r="B38" s="21" t="s">
        <v>84</v>
      </c>
      <c r="C38" s="22">
        <v>535</v>
      </c>
      <c r="D38" s="23">
        <v>150</v>
      </c>
      <c r="E38" s="58">
        <v>107.99584631360332</v>
      </c>
      <c r="F38" s="268">
        <v>394</v>
      </c>
      <c r="G38" s="24">
        <v>81.827622014537909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</row>
    <row r="39" spans="1:60">
      <c r="A39" s="21" t="s">
        <v>49</v>
      </c>
      <c r="B39" s="21" t="s">
        <v>85</v>
      </c>
      <c r="C39" s="22">
        <v>1916</v>
      </c>
      <c r="D39" s="23">
        <v>1370</v>
      </c>
      <c r="E39" s="58">
        <v>78.735632183908038</v>
      </c>
      <c r="F39" s="268">
        <v>413</v>
      </c>
      <c r="G39" s="24">
        <v>23.735632183908045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</row>
    <row r="40" spans="1:60">
      <c r="A40" s="21" t="s">
        <v>43</v>
      </c>
      <c r="B40" s="21" t="s">
        <v>86</v>
      </c>
      <c r="C40" s="22">
        <v>2237</v>
      </c>
      <c r="D40" s="23">
        <v>785</v>
      </c>
      <c r="E40" s="58">
        <v>38.948151823368896</v>
      </c>
      <c r="F40" s="268">
        <v>395</v>
      </c>
      <c r="G40" s="24">
        <v>19.59811461175887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</row>
    <row r="41" spans="1:60">
      <c r="A41" s="21" t="s">
        <v>49</v>
      </c>
      <c r="B41" s="21" t="s">
        <v>87</v>
      </c>
      <c r="C41" s="22">
        <v>702</v>
      </c>
      <c r="D41" s="23">
        <v>544</v>
      </c>
      <c r="E41" s="58">
        <v>86.007905138339922</v>
      </c>
      <c r="F41" s="268">
        <v>189</v>
      </c>
      <c r="G41" s="24">
        <v>29.881422924901184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</row>
    <row r="42" spans="1:60">
      <c r="A42" s="21" t="s">
        <v>40</v>
      </c>
      <c r="B42" s="21" t="s">
        <v>88</v>
      </c>
      <c r="C42" s="22">
        <v>808</v>
      </c>
      <c r="D42" s="23">
        <v>712</v>
      </c>
      <c r="E42" s="58">
        <v>97.068847989093385</v>
      </c>
      <c r="F42" s="268">
        <v>504</v>
      </c>
      <c r="G42" s="24">
        <v>68.711656441717793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</row>
    <row r="43" spans="1:60">
      <c r="A43" s="21" t="s">
        <v>40</v>
      </c>
      <c r="B43" s="21" t="s">
        <v>89</v>
      </c>
      <c r="C43" s="22">
        <v>617</v>
      </c>
      <c r="D43" s="23">
        <v>547</v>
      </c>
      <c r="E43" s="58">
        <v>99.004524886877832</v>
      </c>
      <c r="F43" s="268">
        <v>441</v>
      </c>
      <c r="G43" s="24">
        <v>79.819004524886878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</row>
    <row r="44" spans="1:60">
      <c r="A44" s="21" t="s">
        <v>47</v>
      </c>
      <c r="B44" s="21" t="s">
        <v>90</v>
      </c>
      <c r="C44" s="22">
        <v>11616</v>
      </c>
      <c r="D44" s="23">
        <v>8401</v>
      </c>
      <c r="E44" s="58">
        <v>80.231114506732879</v>
      </c>
      <c r="F44" s="268">
        <v>5052</v>
      </c>
      <c r="G44" s="24">
        <v>48.247540827046123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</row>
    <row r="45" spans="1:60">
      <c r="A45" s="21" t="s">
        <v>47</v>
      </c>
      <c r="B45" s="21" t="s">
        <v>91</v>
      </c>
      <c r="C45" s="22">
        <v>880</v>
      </c>
      <c r="D45" s="23">
        <v>802</v>
      </c>
      <c r="E45" s="58">
        <v>100.88050314465409</v>
      </c>
      <c r="F45" s="268">
        <v>607</v>
      </c>
      <c r="G45" s="24">
        <v>76.352201257861637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</row>
    <row r="46" spans="1:60">
      <c r="A46" s="21" t="s">
        <v>49</v>
      </c>
      <c r="B46" s="21" t="s">
        <v>92</v>
      </c>
      <c r="C46" s="22">
        <v>2782</v>
      </c>
      <c r="D46" s="23">
        <v>1487</v>
      </c>
      <c r="E46" s="58">
        <v>59.231228838876717</v>
      </c>
      <c r="F46" s="268">
        <v>422</v>
      </c>
      <c r="G46" s="24">
        <v>16.809400517825136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</row>
    <row r="47" spans="1:60">
      <c r="A47" s="21" t="s">
        <v>40</v>
      </c>
      <c r="B47" s="21" t="s">
        <v>93</v>
      </c>
      <c r="C47" s="22">
        <v>1127</v>
      </c>
      <c r="D47" s="23">
        <v>1046</v>
      </c>
      <c r="E47" s="58">
        <v>102.09858467545143</v>
      </c>
      <c r="F47" s="268">
        <v>747</v>
      </c>
      <c r="G47" s="24">
        <v>72.913616398243036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</row>
    <row r="48" spans="1:60">
      <c r="A48" s="21" t="s">
        <v>47</v>
      </c>
      <c r="B48" s="21" t="s">
        <v>94</v>
      </c>
      <c r="C48" s="22">
        <v>673</v>
      </c>
      <c r="D48" s="23">
        <v>638</v>
      </c>
      <c r="E48" s="58">
        <v>104.33360588716272</v>
      </c>
      <c r="F48" s="268">
        <v>402</v>
      </c>
      <c r="G48" s="24">
        <v>65.739983646770241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</row>
    <row r="49" spans="1:60">
      <c r="A49" s="21" t="s">
        <v>49</v>
      </c>
      <c r="B49" s="21" t="s">
        <v>95</v>
      </c>
      <c r="C49" s="22">
        <v>1399</v>
      </c>
      <c r="D49" s="25">
        <v>585</v>
      </c>
      <c r="E49" s="59">
        <v>45.738858483189993</v>
      </c>
      <c r="F49" s="269">
        <v>181</v>
      </c>
      <c r="G49" s="24">
        <v>14.15168100078186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</row>
    <row r="50" spans="1:60">
      <c r="A50" s="21" t="s">
        <v>43</v>
      </c>
      <c r="B50" s="21" t="s">
        <v>96</v>
      </c>
      <c r="C50" s="22">
        <v>1316</v>
      </c>
      <c r="D50" s="23">
        <v>946</v>
      </c>
      <c r="E50" s="58">
        <v>79.966187658495343</v>
      </c>
      <c r="F50" s="268">
        <v>587</v>
      </c>
      <c r="G50" s="24">
        <v>49.619611158072694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</row>
    <row r="51" spans="1:60">
      <c r="A51" s="21" t="s">
        <v>43</v>
      </c>
      <c r="B51" s="21" t="s">
        <v>97</v>
      </c>
      <c r="C51" s="22">
        <v>312</v>
      </c>
      <c r="D51" s="23">
        <v>180</v>
      </c>
      <c r="E51" s="58">
        <v>63.716814159292035</v>
      </c>
      <c r="F51" s="268">
        <v>116</v>
      </c>
      <c r="G51" s="24">
        <v>41.061946902654867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</row>
    <row r="52" spans="1:60">
      <c r="A52" s="21" t="s">
        <v>49</v>
      </c>
      <c r="B52" s="21" t="s">
        <v>98</v>
      </c>
      <c r="C52" s="22">
        <v>1140</v>
      </c>
      <c r="D52" s="23">
        <v>788</v>
      </c>
      <c r="E52" s="58">
        <v>76.356589147286826</v>
      </c>
      <c r="F52" s="268">
        <v>350</v>
      </c>
      <c r="G52" s="24">
        <v>33.914728682170541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</row>
    <row r="53" spans="1:60">
      <c r="A53" s="21" t="s">
        <v>49</v>
      </c>
      <c r="B53" s="21" t="s">
        <v>99</v>
      </c>
      <c r="C53" s="22">
        <v>844</v>
      </c>
      <c r="D53" s="23">
        <v>340</v>
      </c>
      <c r="E53" s="58">
        <v>45.152722443559092</v>
      </c>
      <c r="F53" s="268">
        <v>130</v>
      </c>
      <c r="G53" s="24">
        <v>17.264276228419657</v>
      </c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</row>
    <row r="54" spans="1:60">
      <c r="A54" s="21" t="s">
        <v>43</v>
      </c>
      <c r="B54" s="21" t="s">
        <v>100</v>
      </c>
      <c r="C54" s="22">
        <v>3044</v>
      </c>
      <c r="D54" s="23">
        <v>1850</v>
      </c>
      <c r="E54" s="58">
        <v>67.654050100566835</v>
      </c>
      <c r="F54" s="268">
        <v>898</v>
      </c>
      <c r="G54" s="24">
        <v>32.839641616383254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</row>
    <row r="55" spans="1:60">
      <c r="A55" s="21" t="s">
        <v>47</v>
      </c>
      <c r="B55" s="21" t="s">
        <v>101</v>
      </c>
      <c r="C55" s="22">
        <v>1188</v>
      </c>
      <c r="D55" s="23">
        <v>992</v>
      </c>
      <c r="E55" s="58">
        <v>92.970946579194006</v>
      </c>
      <c r="F55" s="268">
        <v>689</v>
      </c>
      <c r="G55" s="24">
        <v>64.573570759137766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</row>
    <row r="56" spans="1:60">
      <c r="A56" s="21" t="s">
        <v>43</v>
      </c>
      <c r="B56" s="21" t="s">
        <v>102</v>
      </c>
      <c r="C56" s="22">
        <v>1545</v>
      </c>
      <c r="D56" s="25">
        <v>999</v>
      </c>
      <c r="E56" s="59">
        <v>71.408148677626883</v>
      </c>
      <c r="F56" s="269">
        <v>607</v>
      </c>
      <c r="G56" s="24">
        <v>43.388134381701214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</row>
    <row r="57" spans="1:60">
      <c r="A57" s="21" t="s">
        <v>43</v>
      </c>
      <c r="B57" s="21" t="s">
        <v>103</v>
      </c>
      <c r="C57" s="22">
        <v>1757</v>
      </c>
      <c r="D57" s="23">
        <v>935</v>
      </c>
      <c r="E57" s="58">
        <v>58.916194076874604</v>
      </c>
      <c r="F57" s="268">
        <v>432</v>
      </c>
      <c r="G57" s="24">
        <v>27.221172022684311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</row>
    <row r="58" spans="1:60">
      <c r="A58" s="21" t="s">
        <v>49</v>
      </c>
      <c r="B58" s="21" t="s">
        <v>104</v>
      </c>
      <c r="C58" s="22">
        <v>1385</v>
      </c>
      <c r="D58" s="23">
        <v>908</v>
      </c>
      <c r="E58" s="58">
        <v>73.492513152569799</v>
      </c>
      <c r="F58" s="268">
        <v>244</v>
      </c>
      <c r="G58" s="24">
        <v>19.749089437474705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</row>
    <row r="59" spans="1:60">
      <c r="A59" s="21" t="s">
        <v>43</v>
      </c>
      <c r="B59" s="21" t="s">
        <v>105</v>
      </c>
      <c r="C59" s="22">
        <v>476</v>
      </c>
      <c r="D59" s="23">
        <v>438</v>
      </c>
      <c r="E59" s="58">
        <v>100.45871559633028</v>
      </c>
      <c r="F59" s="268">
        <v>340</v>
      </c>
      <c r="G59" s="24">
        <v>77.981651376146786</v>
      </c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</row>
    <row r="60" spans="1:60">
      <c r="A60" s="21" t="s">
        <v>49</v>
      </c>
      <c r="B60" s="21" t="s">
        <v>106</v>
      </c>
      <c r="C60" s="22">
        <v>939</v>
      </c>
      <c r="D60" s="23">
        <v>846</v>
      </c>
      <c r="E60" s="58">
        <v>101.37807070101856</v>
      </c>
      <c r="F60" s="268">
        <v>323</v>
      </c>
      <c r="G60" s="24">
        <v>38.705811863391254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</row>
    <row r="61" spans="1:60">
      <c r="A61" s="21" t="s">
        <v>47</v>
      </c>
      <c r="B61" s="21" t="s">
        <v>107</v>
      </c>
      <c r="C61" s="22">
        <v>1246</v>
      </c>
      <c r="D61" s="23">
        <v>1162</v>
      </c>
      <c r="E61" s="58">
        <v>103.93559928443649</v>
      </c>
      <c r="F61" s="268">
        <v>771</v>
      </c>
      <c r="G61" s="24">
        <v>68.962432915921283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</row>
    <row r="62" spans="1:60">
      <c r="A62" s="21" t="s">
        <v>49</v>
      </c>
      <c r="B62" s="21" t="s">
        <v>108</v>
      </c>
      <c r="C62" s="22">
        <v>647</v>
      </c>
      <c r="D62" s="23">
        <v>548</v>
      </c>
      <c r="E62" s="58">
        <v>93.75534644995723</v>
      </c>
      <c r="F62" s="268">
        <v>201</v>
      </c>
      <c r="G62" s="24">
        <v>34.388366124893075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</row>
    <row r="63" spans="1:60">
      <c r="A63" s="21" t="s">
        <v>40</v>
      </c>
      <c r="B63" s="21" t="s">
        <v>109</v>
      </c>
      <c r="C63" s="22">
        <v>787</v>
      </c>
      <c r="D63" s="23">
        <v>557</v>
      </c>
      <c r="E63" s="58">
        <v>78.340365682137829</v>
      </c>
      <c r="F63" s="268">
        <v>374</v>
      </c>
      <c r="G63" s="24">
        <v>52.601969057665265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</row>
    <row r="64" spans="1:60">
      <c r="A64" s="21" t="s">
        <v>40</v>
      </c>
      <c r="B64" s="21" t="s">
        <v>110</v>
      </c>
      <c r="C64" s="22">
        <v>2632</v>
      </c>
      <c r="D64" s="23">
        <v>2284</v>
      </c>
      <c r="E64" s="58">
        <v>95.905941633424305</v>
      </c>
      <c r="F64" s="268">
        <v>1617</v>
      </c>
      <c r="G64" s="24">
        <v>67.89838337182448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</row>
    <row r="65" spans="1:60">
      <c r="A65" s="21" t="s">
        <v>40</v>
      </c>
      <c r="B65" s="21" t="s">
        <v>111</v>
      </c>
      <c r="C65" s="22">
        <v>1292</v>
      </c>
      <c r="D65" s="23">
        <v>1001</v>
      </c>
      <c r="E65" s="58">
        <v>85.336743393009371</v>
      </c>
      <c r="F65" s="268">
        <v>721</v>
      </c>
      <c r="G65" s="24">
        <v>61.466325660699063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</row>
    <row r="66" spans="1:60">
      <c r="A66" s="21" t="s">
        <v>47</v>
      </c>
      <c r="B66" s="21" t="s">
        <v>112</v>
      </c>
      <c r="C66" s="22">
        <v>516</v>
      </c>
      <c r="D66" s="23">
        <v>361</v>
      </c>
      <c r="E66" s="58">
        <v>77.969762419006486</v>
      </c>
      <c r="F66" s="268">
        <v>219</v>
      </c>
      <c r="G66" s="24">
        <v>47.300215982721383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</row>
    <row r="67" spans="1:60">
      <c r="A67" s="21" t="s">
        <v>47</v>
      </c>
      <c r="B67" s="21" t="s">
        <v>113</v>
      </c>
      <c r="C67" s="22">
        <v>1977</v>
      </c>
      <c r="D67" s="23">
        <v>1772</v>
      </c>
      <c r="E67" s="58">
        <v>98.636237127748402</v>
      </c>
      <c r="F67" s="268">
        <v>1130</v>
      </c>
      <c r="G67" s="24">
        <v>62.900083495686054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</row>
    <row r="68" spans="1:60">
      <c r="A68" s="21" t="s">
        <v>49</v>
      </c>
      <c r="B68" s="21" t="s">
        <v>114</v>
      </c>
      <c r="C68" s="22">
        <v>691</v>
      </c>
      <c r="D68" s="23">
        <v>467</v>
      </c>
      <c r="E68" s="58">
        <v>75.140788415124689</v>
      </c>
      <c r="F68" s="268">
        <v>136</v>
      </c>
      <c r="G68" s="24">
        <v>21.882542236524539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</row>
    <row r="69" spans="1:60">
      <c r="A69" s="21" t="s">
        <v>43</v>
      </c>
      <c r="B69" s="21" t="s">
        <v>115</v>
      </c>
      <c r="C69" s="22">
        <v>8277</v>
      </c>
      <c r="D69" s="23">
        <v>4161</v>
      </c>
      <c r="E69" s="58">
        <v>55.90863285186429</v>
      </c>
      <c r="F69" s="268">
        <v>2032</v>
      </c>
      <c r="G69" s="24">
        <v>27.30265367819953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</row>
    <row r="70" spans="1:60">
      <c r="A70" s="21" t="s">
        <v>47</v>
      </c>
      <c r="B70" s="21" t="s">
        <v>116</v>
      </c>
      <c r="C70" s="22">
        <v>600</v>
      </c>
      <c r="D70" s="23">
        <v>512</v>
      </c>
      <c r="E70" s="58">
        <v>96.150234741784033</v>
      </c>
      <c r="F70" s="268">
        <v>408</v>
      </c>
      <c r="G70" s="24">
        <v>76.619718309859152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</row>
    <row r="71" spans="1:60">
      <c r="A71" s="21" t="s">
        <v>40</v>
      </c>
      <c r="B71" s="21" t="s">
        <v>117</v>
      </c>
      <c r="C71" s="22">
        <v>36482</v>
      </c>
      <c r="D71" s="25">
        <v>22440</v>
      </c>
      <c r="E71" s="59">
        <v>68.461597132179079</v>
      </c>
      <c r="F71" s="269">
        <v>11677</v>
      </c>
      <c r="G71" s="24">
        <v>35.625047669895508</v>
      </c>
      <c r="J71" s="15"/>
    </row>
    <row r="72" spans="1:60">
      <c r="A72" s="21" t="s">
        <v>47</v>
      </c>
      <c r="B72" s="21" t="s">
        <v>118</v>
      </c>
      <c r="C72" s="22">
        <v>2138</v>
      </c>
      <c r="D72" s="23">
        <v>1452</v>
      </c>
      <c r="E72" s="58">
        <v>75.369841681806378</v>
      </c>
      <c r="F72" s="268">
        <v>880</v>
      </c>
      <c r="G72" s="24">
        <v>45.678691928367506</v>
      </c>
      <c r="J72" s="15"/>
    </row>
    <row r="73" spans="1:60">
      <c r="A73" s="21" t="s">
        <v>49</v>
      </c>
      <c r="B73" s="21" t="s">
        <v>119</v>
      </c>
      <c r="C73" s="22">
        <v>1247</v>
      </c>
      <c r="D73" s="23">
        <v>958</v>
      </c>
      <c r="E73" s="58">
        <v>83.924660534384572</v>
      </c>
      <c r="F73" s="268">
        <v>391</v>
      </c>
      <c r="G73" s="24">
        <v>34.253175646079718</v>
      </c>
      <c r="J73" s="15"/>
    </row>
    <row r="74" spans="1:60">
      <c r="A74" s="21" t="s">
        <v>40</v>
      </c>
      <c r="B74" s="21" t="s">
        <v>120</v>
      </c>
      <c r="C74" s="22">
        <v>1375</v>
      </c>
      <c r="D74" s="23">
        <v>1094</v>
      </c>
      <c r="E74" s="58">
        <v>87.625150180216266</v>
      </c>
      <c r="F74" s="268">
        <v>766</v>
      </c>
      <c r="G74" s="24">
        <v>61.353624349219061</v>
      </c>
      <c r="J74" s="15"/>
    </row>
    <row r="75" spans="1:60">
      <c r="A75" s="21" t="s">
        <v>40</v>
      </c>
      <c r="B75" s="21" t="s">
        <v>121</v>
      </c>
      <c r="C75" s="22">
        <v>4928</v>
      </c>
      <c r="D75" s="23">
        <v>4505</v>
      </c>
      <c r="E75" s="58">
        <v>101.16775207725128</v>
      </c>
      <c r="F75" s="268">
        <v>2849</v>
      </c>
      <c r="G75" s="24">
        <v>63.979339770940932</v>
      </c>
      <c r="J75" s="15"/>
    </row>
    <row r="76" spans="1:60">
      <c r="A76" s="21" t="s">
        <v>43</v>
      </c>
      <c r="B76" s="21" t="s">
        <v>122</v>
      </c>
      <c r="C76" s="22">
        <v>566</v>
      </c>
      <c r="D76" s="23">
        <v>448</v>
      </c>
      <c r="E76" s="58">
        <v>87.5</v>
      </c>
      <c r="F76" s="268">
        <v>306</v>
      </c>
      <c r="G76" s="24">
        <v>59.765625</v>
      </c>
      <c r="J76" s="15"/>
    </row>
    <row r="77" spans="1:60">
      <c r="A77" s="21" t="s">
        <v>47</v>
      </c>
      <c r="B77" s="21" t="s">
        <v>123</v>
      </c>
      <c r="C77" s="22">
        <v>817</v>
      </c>
      <c r="D77" s="23">
        <v>779</v>
      </c>
      <c r="E77" s="58">
        <v>104.21404682274246</v>
      </c>
      <c r="F77" s="268">
        <v>478</v>
      </c>
      <c r="G77" s="24">
        <v>63.946488294314385</v>
      </c>
      <c r="J77" s="15"/>
    </row>
    <row r="78" spans="1:60">
      <c r="A78" s="21" t="s">
        <v>40</v>
      </c>
      <c r="B78" s="21" t="s">
        <v>124</v>
      </c>
      <c r="C78" s="22">
        <v>27506</v>
      </c>
      <c r="D78" s="23">
        <v>18575</v>
      </c>
      <c r="E78" s="58">
        <v>75.030799991921313</v>
      </c>
      <c r="F78" s="268">
        <v>9954</v>
      </c>
      <c r="G78" s="24">
        <v>40.207622240623678</v>
      </c>
      <c r="J78" s="15"/>
    </row>
    <row r="79" spans="1:60">
      <c r="A79" s="21" t="s">
        <v>40</v>
      </c>
      <c r="B79" s="21" t="s">
        <v>125</v>
      </c>
      <c r="C79" s="22">
        <v>17857</v>
      </c>
      <c r="D79" s="23">
        <v>13672</v>
      </c>
      <c r="E79" s="58">
        <v>85.06719761075162</v>
      </c>
      <c r="F79" s="268">
        <v>8268</v>
      </c>
      <c r="G79" s="24">
        <v>51.443504230960677</v>
      </c>
      <c r="J79" s="15"/>
    </row>
    <row r="80" spans="1:60">
      <c r="A80"/>
      <c r="B80" s="15"/>
      <c r="C80" s="15"/>
      <c r="D80" s="15"/>
      <c r="E80" s="15"/>
      <c r="F80" s="15"/>
      <c r="G80" s="15"/>
    </row>
    <row r="81" spans="1:10" s="14" customFormat="1">
      <c r="B81" s="26" t="s">
        <v>127</v>
      </c>
      <c r="D81" s="367">
        <v>21403</v>
      </c>
      <c r="E81" s="368">
        <v>73.513197891085198</v>
      </c>
      <c r="F81" s="369">
        <v>14278</v>
      </c>
      <c r="G81" s="370">
        <v>49.040855930893542</v>
      </c>
      <c r="H81" s="15"/>
      <c r="I81" s="15"/>
      <c r="J81" s="15"/>
    </row>
    <row r="82" spans="1:10" s="14" customFormat="1">
      <c r="B82" s="26" t="s">
        <v>126</v>
      </c>
      <c r="D82" s="367">
        <v>16896</v>
      </c>
      <c r="E82" s="368">
        <v>67.76017645879287</v>
      </c>
      <c r="F82" s="369">
        <v>7865</v>
      </c>
      <c r="G82" s="370">
        <v>31.542009223982355</v>
      </c>
      <c r="H82" s="15"/>
      <c r="I82" s="15"/>
      <c r="J82" s="15"/>
    </row>
    <row r="83" spans="1:10" s="14" customFormat="1">
      <c r="B83" s="26" t="s">
        <v>128</v>
      </c>
      <c r="D83" s="367">
        <v>84631</v>
      </c>
      <c r="E83" s="368">
        <v>64.49452073585222</v>
      </c>
      <c r="F83" s="369">
        <v>60675</v>
      </c>
      <c r="G83" s="370">
        <v>46.238435628172105</v>
      </c>
      <c r="H83" s="15"/>
      <c r="I83" s="15"/>
      <c r="J83" s="15"/>
    </row>
    <row r="84" spans="1:10" s="14" customFormat="1">
      <c r="B84" s="28" t="s">
        <v>129</v>
      </c>
      <c r="D84" s="371">
        <v>29436</v>
      </c>
      <c r="E84" s="372">
        <v>79.6687236115622</v>
      </c>
      <c r="F84" s="373">
        <v>16719</v>
      </c>
      <c r="G84" s="374">
        <v>45.250081195193239</v>
      </c>
      <c r="H84" s="15"/>
      <c r="I84" s="15"/>
      <c r="J84" s="15"/>
    </row>
    <row r="85" spans="1:10" s="14" customFormat="1">
      <c r="B85" s="30" t="s">
        <v>130</v>
      </c>
      <c r="C85" s="31"/>
      <c r="D85" s="375">
        <v>168696</v>
      </c>
      <c r="E85" s="376">
        <v>75.914129948091869</v>
      </c>
      <c r="F85" s="375">
        <v>99537</v>
      </c>
      <c r="G85" s="377">
        <v>44.792198704434128</v>
      </c>
      <c r="H85" s="15"/>
      <c r="I85" s="15"/>
      <c r="J85" s="15"/>
    </row>
    <row r="86" spans="1:10">
      <c r="H86" s="15"/>
      <c r="I86" s="15"/>
    </row>
    <row r="87" spans="1:10">
      <c r="H87" s="15"/>
      <c r="I87" s="15"/>
    </row>
    <row r="88" spans="1:10">
      <c r="H88" s="15"/>
      <c r="I88" s="15"/>
    </row>
    <row r="90" spans="1:10">
      <c r="A90" s="34" t="s">
        <v>202</v>
      </c>
      <c r="B90" s="35"/>
      <c r="C90" s="35"/>
      <c r="D90" s="35"/>
      <c r="E90" s="35"/>
      <c r="F90" s="35"/>
      <c r="G90" s="36"/>
      <c r="H90" s="37"/>
      <c r="I90" s="37"/>
    </row>
    <row r="91" spans="1:10">
      <c r="A91" s="282" t="s">
        <v>225</v>
      </c>
      <c r="B91" s="37"/>
      <c r="C91" s="37"/>
      <c r="D91" s="37"/>
      <c r="E91" s="37"/>
      <c r="F91" s="37"/>
      <c r="G91" s="39"/>
      <c r="H91" s="37"/>
      <c r="I91" s="37"/>
    </row>
    <row r="92" spans="1:10">
      <c r="A92" s="38" t="s">
        <v>226</v>
      </c>
      <c r="B92" s="37"/>
      <c r="C92" s="37"/>
      <c r="D92" s="37"/>
      <c r="E92" s="37"/>
      <c r="F92" s="37"/>
      <c r="G92" s="39"/>
      <c r="H92" s="37"/>
      <c r="I92" s="37"/>
    </row>
    <row r="93" spans="1:10">
      <c r="A93" s="267" t="s">
        <v>218</v>
      </c>
      <c r="B93" s="41"/>
      <c r="C93" s="41"/>
      <c r="D93" s="41"/>
      <c r="E93" s="41"/>
      <c r="F93" s="41"/>
      <c r="G93" s="42"/>
      <c r="H93" s="41"/>
      <c r="I93" s="44"/>
    </row>
    <row r="94" spans="1:10" s="14" customFormat="1">
      <c r="A94" s="286" t="s">
        <v>227</v>
      </c>
      <c r="B94" s="44"/>
      <c r="C94" s="44"/>
      <c r="D94" s="44"/>
      <c r="E94" s="45"/>
      <c r="F94" s="45"/>
      <c r="G94" s="42"/>
      <c r="H94" s="44"/>
    </row>
    <row r="95" spans="1:10" s="14" customFormat="1">
      <c r="A95" s="40" t="s">
        <v>221</v>
      </c>
      <c r="B95" s="41"/>
      <c r="C95" s="41"/>
      <c r="D95" s="48"/>
      <c r="E95" s="47"/>
      <c r="F95" s="47"/>
      <c r="G95" s="49"/>
      <c r="H95" s="41"/>
    </row>
    <row r="96" spans="1:10" s="14" customFormat="1">
      <c r="A96" s="50" t="s">
        <v>203</v>
      </c>
      <c r="B96" s="51"/>
      <c r="C96" s="51"/>
      <c r="D96" s="51"/>
      <c r="E96" s="52"/>
      <c r="F96" s="52"/>
      <c r="G96" s="53"/>
      <c r="H96" s="44"/>
    </row>
    <row r="97" spans="1:33" s="15" customFormat="1"/>
    <row r="98" spans="1:33" s="15" customFormat="1"/>
    <row r="99" spans="1:33" s="317" customFormat="1" ht="12" customHeight="1">
      <c r="A99" s="242" t="s">
        <v>135</v>
      </c>
      <c r="B99" s="243"/>
      <c r="C99" s="243"/>
      <c r="D99" s="243"/>
      <c r="E99" s="243"/>
      <c r="F99" s="243"/>
      <c r="G99" s="244"/>
      <c r="H99" s="244"/>
      <c r="I99" s="244"/>
      <c r="J99" s="244"/>
      <c r="K99" s="244"/>
      <c r="L99" s="244"/>
      <c r="M99" s="245"/>
      <c r="N99" s="245"/>
      <c r="O99" s="245"/>
      <c r="P99" s="245"/>
      <c r="Q99" s="245"/>
      <c r="R99" s="245"/>
      <c r="S99" s="244"/>
      <c r="T99" s="245"/>
      <c r="U99" s="245"/>
      <c r="V99" s="244"/>
      <c r="W99" s="245"/>
      <c r="X99" s="245"/>
      <c r="Y99" s="246"/>
      <c r="Z99" s="246"/>
      <c r="AA99" s="246"/>
      <c r="AB99" s="246"/>
      <c r="AC99" s="246"/>
      <c r="AD99" s="246"/>
      <c r="AE99" s="246"/>
      <c r="AF99" s="246"/>
      <c r="AG99" s="247"/>
    </row>
    <row r="100" spans="1:33" s="317" customFormat="1">
      <c r="A100" s="248"/>
      <c r="B100" s="239"/>
      <c r="C100" s="239"/>
      <c r="D100" s="239"/>
      <c r="E100" s="239"/>
      <c r="F100" s="239"/>
      <c r="G100" s="240"/>
      <c r="H100" s="240"/>
      <c r="I100" s="240"/>
      <c r="J100" s="240"/>
      <c r="K100" s="240"/>
      <c r="L100" s="240"/>
      <c r="M100" s="249" t="s">
        <v>0</v>
      </c>
      <c r="N100" s="249"/>
      <c r="O100" s="249"/>
      <c r="P100" s="249"/>
      <c r="Q100" s="249"/>
      <c r="R100" s="249"/>
      <c r="S100" s="240"/>
      <c r="T100" s="249"/>
      <c r="U100" s="249"/>
      <c r="V100" s="240"/>
      <c r="W100" s="249"/>
      <c r="X100" s="249"/>
      <c r="Y100" s="250"/>
      <c r="Z100" s="250"/>
      <c r="AA100" s="250"/>
      <c r="AB100" s="250"/>
      <c r="AC100" s="250"/>
      <c r="AD100" s="250"/>
      <c r="AE100" s="250"/>
      <c r="AF100" s="250"/>
      <c r="AG100" s="251"/>
    </row>
    <row r="101" spans="1:33" s="205" customFormat="1">
      <c r="A101" s="257" t="s">
        <v>241</v>
      </c>
      <c r="B101" s="241"/>
      <c r="C101" s="241"/>
      <c r="D101" s="241"/>
      <c r="E101" s="241"/>
      <c r="F101" s="241"/>
      <c r="G101" s="241"/>
      <c r="H101" s="241"/>
      <c r="I101" s="241"/>
      <c r="J101" s="241"/>
      <c r="K101" s="240"/>
      <c r="L101" s="240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3"/>
    </row>
    <row r="102" spans="1:33" s="206" customFormat="1">
      <c r="A102" s="283" t="s">
        <v>242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6"/>
    </row>
    <row r="103" spans="1:33" s="207" customFormat="1" ht="15" customHeight="1">
      <c r="A103" s="257" t="s">
        <v>243</v>
      </c>
      <c r="B103" s="241"/>
      <c r="C103" s="241"/>
      <c r="D103" s="241"/>
      <c r="E103" s="241"/>
      <c r="F103" s="241"/>
      <c r="G103" s="241"/>
      <c r="H103" s="241"/>
      <c r="I103" s="241"/>
      <c r="J103" s="241"/>
      <c r="K103" s="240"/>
      <c r="L103" s="240"/>
      <c r="M103" s="258"/>
      <c r="N103" s="258"/>
      <c r="O103" s="258"/>
      <c r="P103" s="258"/>
      <c r="Q103" s="258"/>
      <c r="R103" s="258"/>
      <c r="S103" s="241"/>
      <c r="T103" s="258"/>
      <c r="U103" s="258"/>
      <c r="V103" s="241"/>
      <c r="W103" s="258"/>
      <c r="X103" s="258"/>
      <c r="Y103" s="259"/>
      <c r="Z103" s="259"/>
      <c r="AA103" s="259"/>
      <c r="AB103" s="259"/>
      <c r="AC103" s="259"/>
      <c r="AD103" s="259"/>
      <c r="AE103" s="259"/>
      <c r="AF103" s="259"/>
      <c r="AG103" s="260"/>
    </row>
    <row r="104" spans="1:33" s="148" customFormat="1">
      <c r="A104" s="284" t="s">
        <v>240</v>
      </c>
      <c r="B104" s="285"/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85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61"/>
    </row>
    <row r="105" spans="1:33" s="148" customFormat="1">
      <c r="A105" s="254"/>
      <c r="B105" s="240"/>
      <c r="C105" s="240"/>
      <c r="D105" s="240"/>
      <c r="E105" s="240"/>
      <c r="F105" s="240"/>
      <c r="G105" s="240"/>
      <c r="H105" s="240"/>
      <c r="I105" s="240"/>
      <c r="J105" s="240"/>
      <c r="K105" s="240"/>
      <c r="L105" s="240"/>
      <c r="M105" s="249"/>
      <c r="N105" s="249"/>
      <c r="O105" s="249"/>
      <c r="P105" s="249"/>
      <c r="Q105" s="249"/>
      <c r="R105" s="249"/>
      <c r="S105" s="249"/>
      <c r="T105" s="249"/>
      <c r="U105" s="249"/>
      <c r="V105" s="249"/>
      <c r="W105" s="240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61"/>
    </row>
    <row r="106" spans="1:33" s="317" customFormat="1">
      <c r="A106" s="262" t="s">
        <v>224</v>
      </c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  <c r="Y106" s="263"/>
      <c r="Z106" s="264"/>
      <c r="AA106" s="264"/>
      <c r="AB106" s="263"/>
      <c r="AC106" s="265"/>
      <c r="AD106" s="265"/>
      <c r="AE106" s="265"/>
      <c r="AF106" s="265"/>
      <c r="AG106" s="266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workbookViewId="0">
      <selection activeCell="P3" sqref="P3"/>
    </sheetView>
  </sheetViews>
  <sheetFormatPr defaultColWidth="9" defaultRowHeight="15"/>
  <cols>
    <col min="1" max="1" width="18.140625" customWidth="1"/>
    <col min="2" max="2" width="23.85546875" customWidth="1"/>
    <col min="3" max="11" width="13" customWidth="1"/>
    <col min="12" max="12" width="10.140625" customWidth="1"/>
    <col min="13" max="16" width="14.28515625" customWidth="1"/>
  </cols>
  <sheetData>
    <row r="1" spans="1:16">
      <c r="C1" s="321">
        <v>0.9</v>
      </c>
      <c r="D1" s="322"/>
      <c r="E1" s="323">
        <v>0.95</v>
      </c>
      <c r="F1" s="324"/>
      <c r="G1" s="324"/>
      <c r="H1" s="324"/>
      <c r="I1" s="324"/>
      <c r="J1" s="324"/>
      <c r="K1" s="324"/>
      <c r="L1" s="324"/>
    </row>
    <row r="2" spans="1:16" ht="59.25" customHeight="1">
      <c r="A2" s="2" t="s">
        <v>5</v>
      </c>
      <c r="B2" s="2" t="s">
        <v>6</v>
      </c>
      <c r="C2" s="3" t="s">
        <v>15</v>
      </c>
      <c r="D2" s="3" t="s">
        <v>33</v>
      </c>
      <c r="E2" s="3" t="s">
        <v>17</v>
      </c>
      <c r="F2" s="3" t="s">
        <v>19</v>
      </c>
      <c r="G2" s="3" t="s">
        <v>21</v>
      </c>
      <c r="H2" s="3" t="s">
        <v>29</v>
      </c>
      <c r="I2" s="3" t="s">
        <v>23</v>
      </c>
      <c r="J2" s="3" t="s">
        <v>25</v>
      </c>
      <c r="K2" s="3" t="s">
        <v>27</v>
      </c>
      <c r="L2" s="3" t="s">
        <v>31</v>
      </c>
      <c r="M2" s="3" t="s">
        <v>204</v>
      </c>
      <c r="N2" s="3" t="s">
        <v>205</v>
      </c>
      <c r="O2" s="3" t="s">
        <v>206</v>
      </c>
      <c r="P2" s="3" t="s">
        <v>207</v>
      </c>
    </row>
    <row r="3" spans="1:16">
      <c r="A3" s="4" t="s">
        <v>40</v>
      </c>
      <c r="B3" s="4" t="s">
        <v>41</v>
      </c>
      <c r="C3" s="5">
        <f>'CV Rotina &lt;2A - residência'!K3</f>
        <v>0.89349112426035504</v>
      </c>
      <c r="D3" s="5">
        <f>'CV Rotina &lt;2A - residência'!AC3</f>
        <v>0.95857988165680474</v>
      </c>
      <c r="E3" s="5">
        <f>'CV Rotina &lt;2A - residência'!M3</f>
        <v>0.97633136094674555</v>
      </c>
      <c r="F3" s="5">
        <f>'CV Rotina &lt;2A - residência'!O3</f>
        <v>0.96449704142011838</v>
      </c>
      <c r="G3" s="5">
        <f>'CV Rotina &lt;2A - residência'!Q3</f>
        <v>0.86390532544378695</v>
      </c>
      <c r="H3" s="5">
        <f>'CV Rotina &lt;2A - residência'!Y3</f>
        <v>1.1124260355029585</v>
      </c>
      <c r="I3" s="5">
        <f>'CV Rotina &lt;2A - residência'!S3</f>
        <v>0.96449704142011838</v>
      </c>
      <c r="J3" s="5">
        <f>'CV Rotina &lt;2A - residência'!U3</f>
        <v>0.92307692307692313</v>
      </c>
      <c r="K3" s="5">
        <f>'CV Rotina &lt;2A - residência'!W3</f>
        <v>1.0414201183431953</v>
      </c>
      <c r="L3" s="5">
        <f>'CV Rotina &lt;2A - residência'!AA3</f>
        <v>1.0591715976331362</v>
      </c>
      <c r="M3" s="4">
        <f t="shared" ref="M3:M34" si="0">COUNTIF(C3:D3,"&gt;=0,9")</f>
        <v>1</v>
      </c>
      <c r="N3" s="4">
        <f t="shared" ref="N3:N66" si="1">COUNTIFS(E3:L3,"&gt;=0,95")</f>
        <v>6</v>
      </c>
      <c r="O3" s="4">
        <f>SUM(M3:N3)</f>
        <v>7</v>
      </c>
      <c r="P3" s="4">
        <f>COUNTIF(E3:H3,"&gt;=0,95")</f>
        <v>3</v>
      </c>
    </row>
    <row r="4" spans="1:16">
      <c r="A4" s="4" t="s">
        <v>43</v>
      </c>
      <c r="B4" s="4" t="s">
        <v>44</v>
      </c>
      <c r="C4" s="5">
        <f>'CV Rotina &lt;2A - residência'!K4</f>
        <v>1.125</v>
      </c>
      <c r="D4" s="5">
        <f>'CV Rotina &lt;2A - residência'!AC4</f>
        <v>1.25</v>
      </c>
      <c r="E4" s="5">
        <f>'CV Rotina &lt;2A - residência'!M4</f>
        <v>1.171875</v>
      </c>
      <c r="F4" s="5">
        <f>'CV Rotina &lt;2A - residência'!O4</f>
        <v>1.09375</v>
      </c>
      <c r="G4" s="5">
        <f>'CV Rotina &lt;2A - residência'!Q4</f>
        <v>1.109375</v>
      </c>
      <c r="H4" s="5">
        <f>'CV Rotina &lt;2A - residência'!Y4</f>
        <v>0.90625</v>
      </c>
      <c r="I4" s="5">
        <f>'CV Rotina &lt;2A - residência'!S4</f>
        <v>1.203125</v>
      </c>
      <c r="J4" s="5">
        <f>'CV Rotina &lt;2A - residência'!U4</f>
        <v>0.75</v>
      </c>
      <c r="K4" s="5">
        <f>'CV Rotina &lt;2A - residência'!W4</f>
        <v>1.046875</v>
      </c>
      <c r="L4" s="5">
        <f>'CV Rotina &lt;2A - residência'!AA4</f>
        <v>1.046875</v>
      </c>
      <c r="M4" s="4">
        <f t="shared" si="0"/>
        <v>2</v>
      </c>
      <c r="N4" s="4">
        <f t="shared" si="1"/>
        <v>6</v>
      </c>
      <c r="O4" s="4">
        <f t="shared" ref="O4:O67" si="2">SUM(M4:N4)</f>
        <v>8</v>
      </c>
      <c r="P4" s="4">
        <f t="shared" ref="P4:P67" si="3">COUNTIF(E4:H4,"&gt;=0,95")</f>
        <v>3</v>
      </c>
    </row>
    <row r="5" spans="1:16">
      <c r="A5" s="4" t="s">
        <v>47</v>
      </c>
      <c r="B5" s="4" t="s">
        <v>48</v>
      </c>
      <c r="C5" s="5">
        <f>'CV Rotina &lt;2A - residência'!K5</f>
        <v>0.92045454545454541</v>
      </c>
      <c r="D5" s="5">
        <f>'CV Rotina &lt;2A - residência'!AC5</f>
        <v>0.79545454545454541</v>
      </c>
      <c r="E5" s="5">
        <f>'CV Rotina &lt;2A - residência'!M5</f>
        <v>0.77272727272727271</v>
      </c>
      <c r="F5" s="5">
        <f>'CV Rotina &lt;2A - residência'!O5</f>
        <v>0.76136363636363635</v>
      </c>
      <c r="G5" s="5">
        <f>'CV Rotina &lt;2A - residência'!Q5</f>
        <v>0.71590909090909094</v>
      </c>
      <c r="H5" s="5">
        <f>'CV Rotina &lt;2A - residência'!Y5</f>
        <v>0.93181818181818177</v>
      </c>
      <c r="I5" s="5">
        <f>'CV Rotina &lt;2A - residência'!S5</f>
        <v>0.75</v>
      </c>
      <c r="J5" s="5">
        <f>'CV Rotina &lt;2A - residência'!U5</f>
        <v>0.98863636363636365</v>
      </c>
      <c r="K5" s="5">
        <f>'CV Rotina &lt;2A - residência'!W5</f>
        <v>0.75</v>
      </c>
      <c r="L5" s="5">
        <f>'CV Rotina &lt;2A - residência'!AA5</f>
        <v>0.80681818181818177</v>
      </c>
      <c r="M5" s="4">
        <f t="shared" si="0"/>
        <v>1</v>
      </c>
      <c r="N5" s="4">
        <f t="shared" si="1"/>
        <v>1</v>
      </c>
      <c r="O5" s="4">
        <f t="shared" si="2"/>
        <v>2</v>
      </c>
      <c r="P5" s="4">
        <f t="shared" si="3"/>
        <v>0</v>
      </c>
    </row>
    <row r="6" spans="1:16">
      <c r="A6" s="4" t="s">
        <v>49</v>
      </c>
      <c r="B6" s="4" t="s">
        <v>50</v>
      </c>
      <c r="C6" s="5">
        <f>'CV Rotina &lt;2A - residência'!K6</f>
        <v>0.91907514450867056</v>
      </c>
      <c r="D6" s="5">
        <f>'CV Rotina &lt;2A - residência'!AC6</f>
        <v>0.79768786127167635</v>
      </c>
      <c r="E6" s="5">
        <f>'CV Rotina &lt;2A - residência'!M6</f>
        <v>0.78612716763005785</v>
      </c>
      <c r="F6" s="5">
        <f>'CV Rotina &lt;2A - residência'!O6</f>
        <v>0.78034682080924855</v>
      </c>
      <c r="G6" s="5">
        <f>'CV Rotina &lt;2A - residência'!Q6</f>
        <v>0.7225433526011561</v>
      </c>
      <c r="H6" s="5">
        <f>'CV Rotina &lt;2A - residência'!Y6</f>
        <v>0.88439306358381498</v>
      </c>
      <c r="I6" s="5">
        <f>'CV Rotina &lt;2A - residência'!S6</f>
        <v>0.75722543352601157</v>
      </c>
      <c r="J6" s="5">
        <f>'CV Rotina &lt;2A - residência'!U6</f>
        <v>0.8554913294797688</v>
      </c>
      <c r="K6" s="5">
        <f>'CV Rotina &lt;2A - residência'!W6</f>
        <v>0.79190751445086704</v>
      </c>
      <c r="L6" s="5">
        <f>'CV Rotina &lt;2A - residência'!AA6</f>
        <v>0.79190751445086704</v>
      </c>
      <c r="M6" s="4">
        <f t="shared" si="0"/>
        <v>1</v>
      </c>
      <c r="N6" s="4">
        <f t="shared" si="1"/>
        <v>0</v>
      </c>
      <c r="O6" s="4">
        <f t="shared" si="2"/>
        <v>1</v>
      </c>
      <c r="P6" s="4">
        <f t="shared" si="3"/>
        <v>0</v>
      </c>
    </row>
    <row r="7" spans="1:16">
      <c r="A7" s="4" t="s">
        <v>49</v>
      </c>
      <c r="B7" s="4" t="s">
        <v>51</v>
      </c>
      <c r="C7" s="5">
        <f>'CV Rotina &lt;2A - residência'!K7</f>
        <v>0.95652173913043481</v>
      </c>
      <c r="D7" s="5">
        <f>'CV Rotina &lt;2A - residência'!AC7</f>
        <v>0.81159420289855078</v>
      </c>
      <c r="E7" s="5">
        <f>'CV Rotina &lt;2A - residência'!M7</f>
        <v>0.76811594202898548</v>
      </c>
      <c r="F7" s="5">
        <f>'CV Rotina &lt;2A - residência'!O7</f>
        <v>0.73913043478260865</v>
      </c>
      <c r="G7" s="5">
        <f>'CV Rotina &lt;2A - residência'!Q7</f>
        <v>0.73913043478260865</v>
      </c>
      <c r="H7" s="5">
        <f>'CV Rotina &lt;2A - residência'!Y7</f>
        <v>0.84057971014492749</v>
      </c>
      <c r="I7" s="5">
        <f>'CV Rotina &lt;2A - residência'!S7</f>
        <v>0.78260869565217395</v>
      </c>
      <c r="J7" s="5">
        <f>'CV Rotina &lt;2A - residência'!U7</f>
        <v>0.69565217391304346</v>
      </c>
      <c r="K7" s="5">
        <f>'CV Rotina &lt;2A - residência'!W7</f>
        <v>0.73913043478260865</v>
      </c>
      <c r="L7" s="5">
        <f>'CV Rotina &lt;2A - residência'!AA7</f>
        <v>0.76811594202898548</v>
      </c>
      <c r="M7" s="4">
        <f t="shared" si="0"/>
        <v>1</v>
      </c>
      <c r="N7" s="4">
        <f t="shared" si="1"/>
        <v>0</v>
      </c>
      <c r="O7" s="4">
        <f t="shared" si="2"/>
        <v>1</v>
      </c>
      <c r="P7" s="4">
        <f t="shared" si="3"/>
        <v>0</v>
      </c>
    </row>
    <row r="8" spans="1:16">
      <c r="A8" s="4" t="s">
        <v>47</v>
      </c>
      <c r="B8" s="4" t="s">
        <v>52</v>
      </c>
      <c r="C8" s="5">
        <f>'CV Rotina &lt;2A - residência'!K8</f>
        <v>0.93548387096774188</v>
      </c>
      <c r="D8" s="5">
        <f>'CV Rotina &lt;2A - residência'!AC8</f>
        <v>0.79032258064516125</v>
      </c>
      <c r="E8" s="5">
        <f>'CV Rotina &lt;2A - residência'!M8</f>
        <v>0.70967741935483875</v>
      </c>
      <c r="F8" s="5">
        <f>'CV Rotina &lt;2A - residência'!O8</f>
        <v>0.70967741935483875</v>
      </c>
      <c r="G8" s="5">
        <f>'CV Rotina &lt;2A - residência'!Q8</f>
        <v>0.66129032258064513</v>
      </c>
      <c r="H8" s="5">
        <f>'CV Rotina &lt;2A - residência'!Y8</f>
        <v>0.90322580645161288</v>
      </c>
      <c r="I8" s="5">
        <f>'CV Rotina &lt;2A - residência'!S8</f>
        <v>0.74193548387096775</v>
      </c>
      <c r="J8" s="5">
        <f>'CV Rotina &lt;2A - residência'!U8</f>
        <v>0.77419354838709675</v>
      </c>
      <c r="K8" s="5">
        <f>'CV Rotina &lt;2A - residência'!W8</f>
        <v>0.5161290322580645</v>
      </c>
      <c r="L8" s="5">
        <f>'CV Rotina &lt;2A - residência'!AA8</f>
        <v>0.56451612903225812</v>
      </c>
      <c r="M8" s="4">
        <f t="shared" si="0"/>
        <v>1</v>
      </c>
      <c r="N8" s="4">
        <f t="shared" si="1"/>
        <v>0</v>
      </c>
      <c r="O8" s="4">
        <f t="shared" si="2"/>
        <v>1</v>
      </c>
      <c r="P8" s="4">
        <f t="shared" si="3"/>
        <v>0</v>
      </c>
    </row>
    <row r="9" spans="1:16">
      <c r="A9" s="4" t="s">
        <v>49</v>
      </c>
      <c r="B9" s="4" t="s">
        <v>53</v>
      </c>
      <c r="C9" s="5">
        <f>'CV Rotina &lt;2A - residência'!K9</f>
        <v>1.132183908045977</v>
      </c>
      <c r="D9" s="5">
        <f>'CV Rotina &lt;2A - residência'!AC9</f>
        <v>1.132183908045977</v>
      </c>
      <c r="E9" s="5">
        <f>'CV Rotina &lt;2A - residência'!M9</f>
        <v>1.0114942528735633</v>
      </c>
      <c r="F9" s="5">
        <f>'CV Rotina &lt;2A - residência'!O9</f>
        <v>0.9885057471264368</v>
      </c>
      <c r="G9" s="5">
        <f>'CV Rotina &lt;2A - residência'!Q9</f>
        <v>0.99425287356321834</v>
      </c>
      <c r="H9" s="5">
        <f>'CV Rotina &lt;2A - residência'!Y9</f>
        <v>1.1379310344827587</v>
      </c>
      <c r="I9" s="5">
        <f>'CV Rotina &lt;2A - residência'!S9</f>
        <v>1.0057471264367817</v>
      </c>
      <c r="J9" s="5">
        <f>'CV Rotina &lt;2A - residência'!U9</f>
        <v>0.74137931034482762</v>
      </c>
      <c r="K9" s="5">
        <f>'CV Rotina &lt;2A - residência'!W9</f>
        <v>1.2183908045977012</v>
      </c>
      <c r="L9" s="5">
        <f>'CV Rotina &lt;2A - residência'!AA9</f>
        <v>1.2068965517241379</v>
      </c>
      <c r="M9" s="4">
        <f t="shared" si="0"/>
        <v>2</v>
      </c>
      <c r="N9" s="4">
        <f t="shared" si="1"/>
        <v>7</v>
      </c>
      <c r="O9" s="4">
        <f t="shared" si="2"/>
        <v>9</v>
      </c>
      <c r="P9" s="4">
        <f t="shared" si="3"/>
        <v>4</v>
      </c>
    </row>
    <row r="10" spans="1:16">
      <c r="A10" s="4" t="s">
        <v>49</v>
      </c>
      <c r="B10" s="4" t="s">
        <v>54</v>
      </c>
      <c r="C10" s="5">
        <f>'CV Rotina &lt;2A - residência'!K10</f>
        <v>0.97368421052631582</v>
      </c>
      <c r="D10" s="5">
        <f>'CV Rotina &lt;2A - residência'!AC10</f>
        <v>0.84210526315789469</v>
      </c>
      <c r="E10" s="5">
        <f>'CV Rotina &lt;2A - residência'!M10</f>
        <v>0.78947368421052633</v>
      </c>
      <c r="F10" s="5">
        <f>'CV Rotina &lt;2A - residência'!O10</f>
        <v>0.76315789473684215</v>
      </c>
      <c r="G10" s="5">
        <f>'CV Rotina &lt;2A - residência'!Q10</f>
        <v>0.86842105263157898</v>
      </c>
      <c r="H10" s="5">
        <f>'CV Rotina &lt;2A - residência'!Y10</f>
        <v>0.81578947368421051</v>
      </c>
      <c r="I10" s="5">
        <f>'CV Rotina &lt;2A - residência'!S10</f>
        <v>0.84210526315789469</v>
      </c>
      <c r="J10" s="5">
        <f>'CV Rotina &lt;2A - residência'!U10</f>
        <v>0.52631578947368418</v>
      </c>
      <c r="K10" s="5">
        <f>'CV Rotina &lt;2A - residência'!W10</f>
        <v>0.76315789473684215</v>
      </c>
      <c r="L10" s="5">
        <f>'CV Rotina &lt;2A - residência'!AA10</f>
        <v>0.57894736842105265</v>
      </c>
      <c r="M10" s="4">
        <f t="shared" si="0"/>
        <v>1</v>
      </c>
      <c r="N10" s="4">
        <f t="shared" si="1"/>
        <v>0</v>
      </c>
      <c r="O10" s="4">
        <f t="shared" si="2"/>
        <v>1</v>
      </c>
      <c r="P10" s="4">
        <f t="shared" si="3"/>
        <v>0</v>
      </c>
    </row>
    <row r="11" spans="1:16">
      <c r="A11" s="4" t="s">
        <v>40</v>
      </c>
      <c r="B11" s="4" t="s">
        <v>55</v>
      </c>
      <c r="C11" s="5">
        <f>'CV Rotina &lt;2A - residência'!K11</f>
        <v>0.98238993710691824</v>
      </c>
      <c r="D11" s="5">
        <f>'CV Rotina &lt;2A - residência'!AC11</f>
        <v>0.77358490566037741</v>
      </c>
      <c r="E11" s="5">
        <f>'CV Rotina &lt;2A - residência'!M11</f>
        <v>0.80125786163522017</v>
      </c>
      <c r="F11" s="5">
        <f>'CV Rotina &lt;2A - residência'!O11</f>
        <v>0.78616352201257866</v>
      </c>
      <c r="G11" s="5">
        <f>'CV Rotina &lt;2A - residência'!Q11</f>
        <v>0.68301886792452826</v>
      </c>
      <c r="H11" s="5">
        <f>'CV Rotina &lt;2A - residência'!Y11</f>
        <v>0.90440251572327046</v>
      </c>
      <c r="I11" s="5">
        <f>'CV Rotina &lt;2A - residência'!S11</f>
        <v>0.77358490566037741</v>
      </c>
      <c r="J11" s="5">
        <f>'CV Rotina &lt;2A - residência'!U11</f>
        <v>0.70314465408805027</v>
      </c>
      <c r="K11" s="5">
        <f>'CV Rotina &lt;2A - residência'!W11</f>
        <v>0.78867924528301891</v>
      </c>
      <c r="L11" s="5">
        <f>'CV Rotina &lt;2A - residência'!AA11</f>
        <v>0.8025157232704403</v>
      </c>
      <c r="M11" s="4">
        <f t="shared" si="0"/>
        <v>1</v>
      </c>
      <c r="N11" s="4">
        <f t="shared" si="1"/>
        <v>0</v>
      </c>
      <c r="O11" s="4">
        <f t="shared" si="2"/>
        <v>1</v>
      </c>
      <c r="P11" s="4">
        <f t="shared" si="3"/>
        <v>0</v>
      </c>
    </row>
    <row r="12" spans="1:16">
      <c r="A12" s="4" t="s">
        <v>49</v>
      </c>
      <c r="B12" s="4" t="s">
        <v>56</v>
      </c>
      <c r="C12" s="5">
        <f>'CV Rotina &lt;2A - residência'!K12</f>
        <v>1.0845070422535212</v>
      </c>
      <c r="D12" s="5">
        <f>'CV Rotina &lt;2A - residência'!AC12</f>
        <v>0.87323943661971826</v>
      </c>
      <c r="E12" s="5">
        <f>'CV Rotina &lt;2A - residência'!M12</f>
        <v>0.83098591549295775</v>
      </c>
      <c r="F12" s="5">
        <f>'CV Rotina &lt;2A - residência'!O12</f>
        <v>0.83098591549295775</v>
      </c>
      <c r="G12" s="5">
        <f>'CV Rotina &lt;2A - residência'!Q12</f>
        <v>0.70422535211267601</v>
      </c>
      <c r="H12" s="5">
        <f>'CV Rotina &lt;2A - residência'!Y12</f>
        <v>1.295774647887324</v>
      </c>
      <c r="I12" s="5">
        <f>'CV Rotina &lt;2A - residência'!S12</f>
        <v>0.91549295774647887</v>
      </c>
      <c r="J12" s="5">
        <f>'CV Rotina &lt;2A - residência'!U12</f>
        <v>0.92957746478873238</v>
      </c>
      <c r="K12" s="5">
        <f>'CV Rotina &lt;2A - residência'!W12</f>
        <v>1.352112676056338</v>
      </c>
      <c r="L12" s="5">
        <f>'CV Rotina &lt;2A - residência'!AA12</f>
        <v>1.380281690140845</v>
      </c>
      <c r="M12" s="4">
        <f t="shared" si="0"/>
        <v>1</v>
      </c>
      <c r="N12" s="4">
        <f t="shared" si="1"/>
        <v>3</v>
      </c>
      <c r="O12" s="4">
        <f t="shared" si="2"/>
        <v>4</v>
      </c>
      <c r="P12" s="4">
        <f t="shared" si="3"/>
        <v>1</v>
      </c>
    </row>
    <row r="13" spans="1:16">
      <c r="A13" s="4" t="s">
        <v>47</v>
      </c>
      <c r="B13" s="4" t="s">
        <v>58</v>
      </c>
      <c r="C13" s="5">
        <f>'CV Rotina &lt;2A - residência'!K13</f>
        <v>0.94117647058823528</v>
      </c>
      <c r="D13" s="5">
        <f>'CV Rotina &lt;2A - residência'!AC13</f>
        <v>0.76470588235294112</v>
      </c>
      <c r="E13" s="5">
        <f>'CV Rotina &lt;2A - residência'!M13</f>
        <v>0.75401069518716579</v>
      </c>
      <c r="F13" s="5">
        <f>'CV Rotina &lt;2A - residência'!O13</f>
        <v>0.74866310160427807</v>
      </c>
      <c r="G13" s="5">
        <f>'CV Rotina &lt;2A - residência'!Q13</f>
        <v>0.73262032085561501</v>
      </c>
      <c r="H13" s="5">
        <f>'CV Rotina &lt;2A - residência'!Y13</f>
        <v>0.93048128342245995</v>
      </c>
      <c r="I13" s="5">
        <f>'CV Rotina &lt;2A - residência'!S13</f>
        <v>0.74866310160427807</v>
      </c>
      <c r="J13" s="5">
        <f>'CV Rotina &lt;2A - residência'!U13</f>
        <v>0.86096256684491979</v>
      </c>
      <c r="K13" s="5">
        <f>'CV Rotina &lt;2A - residência'!W13</f>
        <v>0.72192513368983957</v>
      </c>
      <c r="L13" s="5">
        <f>'CV Rotina &lt;2A - residência'!AA13</f>
        <v>0.80213903743315507</v>
      </c>
      <c r="M13" s="4">
        <f t="shared" si="0"/>
        <v>1</v>
      </c>
      <c r="N13" s="4">
        <f t="shared" si="1"/>
        <v>0</v>
      </c>
      <c r="O13" s="4">
        <f t="shared" si="2"/>
        <v>1</v>
      </c>
      <c r="P13" s="4">
        <f t="shared" si="3"/>
        <v>0</v>
      </c>
    </row>
    <row r="14" spans="1:16">
      <c r="A14" s="4" t="s">
        <v>43</v>
      </c>
      <c r="B14" s="4" t="s">
        <v>59</v>
      </c>
      <c r="C14" s="5">
        <f>'CV Rotina &lt;2A - residência'!K14</f>
        <v>0.80851063829787229</v>
      </c>
      <c r="D14" s="5">
        <f>'CV Rotina &lt;2A - residência'!AC14</f>
        <v>0.86018237082066873</v>
      </c>
      <c r="E14" s="5">
        <f>'CV Rotina &lt;2A - residência'!M14</f>
        <v>0.76291793313069911</v>
      </c>
      <c r="F14" s="5">
        <f>'CV Rotina &lt;2A - residência'!O14</f>
        <v>0.77811550151975684</v>
      </c>
      <c r="G14" s="5">
        <f>'CV Rotina &lt;2A - residência'!Q14</f>
        <v>0.75683890577507595</v>
      </c>
      <c r="H14" s="5">
        <f>'CV Rotina &lt;2A - residência'!Y14</f>
        <v>0.8571428571428571</v>
      </c>
      <c r="I14" s="5">
        <f>'CV Rotina &lt;2A - residência'!S14</f>
        <v>0.75379939209726443</v>
      </c>
      <c r="J14" s="5">
        <f>'CV Rotina &lt;2A - residência'!U14</f>
        <v>0.66869300911854102</v>
      </c>
      <c r="K14" s="5">
        <f>'CV Rotina &lt;2A - residência'!W14</f>
        <v>0.65349544072948329</v>
      </c>
      <c r="L14" s="5">
        <f>'CV Rotina &lt;2A - residência'!AA14</f>
        <v>0.62613981762917936</v>
      </c>
      <c r="M14" s="4">
        <f t="shared" si="0"/>
        <v>0</v>
      </c>
      <c r="N14" s="4">
        <f t="shared" si="1"/>
        <v>0</v>
      </c>
      <c r="O14" s="4">
        <f t="shared" si="2"/>
        <v>0</v>
      </c>
      <c r="P14" s="4">
        <f t="shared" si="3"/>
        <v>0</v>
      </c>
    </row>
    <row r="15" spans="1:16">
      <c r="A15" s="4" t="s">
        <v>43</v>
      </c>
      <c r="B15" s="4" t="s">
        <v>60</v>
      </c>
      <c r="C15" s="5">
        <f>'CV Rotina &lt;2A - residência'!K15</f>
        <v>0.83673469387755106</v>
      </c>
      <c r="D15" s="5">
        <f>'CV Rotina &lt;2A - residência'!AC15</f>
        <v>1.0816326530612246</v>
      </c>
      <c r="E15" s="5">
        <f>'CV Rotina &lt;2A - residência'!M15</f>
        <v>1.0306122448979591</v>
      </c>
      <c r="F15" s="5">
        <f>'CV Rotina &lt;2A - residência'!O15</f>
        <v>1.0204081632653061</v>
      </c>
      <c r="G15" s="5">
        <f>'CV Rotina &lt;2A - residência'!Q15</f>
        <v>1.0306122448979591</v>
      </c>
      <c r="H15" s="5">
        <f>'CV Rotina &lt;2A - residência'!Y15</f>
        <v>0.95918367346938771</v>
      </c>
      <c r="I15" s="5">
        <f>'CV Rotina &lt;2A - residência'!S15</f>
        <v>1.0306122448979591</v>
      </c>
      <c r="J15" s="5">
        <f>'CV Rotina &lt;2A - residência'!U15</f>
        <v>0.8571428571428571</v>
      </c>
      <c r="K15" s="5">
        <f>'CV Rotina &lt;2A - residência'!W15</f>
        <v>1.0510204081632653</v>
      </c>
      <c r="L15" s="5">
        <f>'CV Rotina &lt;2A - residência'!AA15</f>
        <v>1</v>
      </c>
      <c r="M15" s="4">
        <f t="shared" si="0"/>
        <v>1</v>
      </c>
      <c r="N15" s="4">
        <f t="shared" si="1"/>
        <v>7</v>
      </c>
      <c r="O15" s="4">
        <f t="shared" si="2"/>
        <v>8</v>
      </c>
      <c r="P15" s="4">
        <f t="shared" si="3"/>
        <v>4</v>
      </c>
    </row>
    <row r="16" spans="1:16">
      <c r="A16" s="4" t="s">
        <v>49</v>
      </c>
      <c r="B16" s="4" t="s">
        <v>61</v>
      </c>
      <c r="C16" s="5">
        <f>'CV Rotina &lt;2A - residência'!K16</f>
        <v>0.63636363636363635</v>
      </c>
      <c r="D16" s="5">
        <f>'CV Rotina &lt;2A - residência'!AC16</f>
        <v>1.0454545454545454</v>
      </c>
      <c r="E16" s="5">
        <f>'CV Rotina &lt;2A - residência'!M16</f>
        <v>0.81818181818181823</v>
      </c>
      <c r="F16" s="5">
        <f>'CV Rotina &lt;2A - residência'!O16</f>
        <v>0.84090909090909094</v>
      </c>
      <c r="G16" s="5">
        <f>'CV Rotina &lt;2A - residência'!Q16</f>
        <v>0.84090909090909094</v>
      </c>
      <c r="H16" s="5">
        <f>'CV Rotina &lt;2A - residência'!Y16</f>
        <v>1.2727272727272727</v>
      </c>
      <c r="I16" s="5">
        <f>'CV Rotina &lt;2A - residência'!S16</f>
        <v>0.86363636363636365</v>
      </c>
      <c r="J16" s="5">
        <f>'CV Rotina &lt;2A - residência'!U16</f>
        <v>0.84090909090909094</v>
      </c>
      <c r="K16" s="5">
        <f>'CV Rotina &lt;2A - residência'!W16</f>
        <v>0.88636363636363635</v>
      </c>
      <c r="L16" s="5">
        <f>'CV Rotina &lt;2A - residência'!AA16</f>
        <v>0.81818181818181823</v>
      </c>
      <c r="M16" s="4">
        <f t="shared" si="0"/>
        <v>1</v>
      </c>
      <c r="N16" s="4">
        <f t="shared" si="1"/>
        <v>1</v>
      </c>
      <c r="O16" s="4">
        <f t="shared" si="2"/>
        <v>2</v>
      </c>
      <c r="P16" s="4">
        <f t="shared" si="3"/>
        <v>1</v>
      </c>
    </row>
    <row r="17" spans="1:16">
      <c r="A17" s="4" t="s">
        <v>40</v>
      </c>
      <c r="B17" s="4" t="s">
        <v>62</v>
      </c>
      <c r="C17" s="5">
        <f>'CV Rotina &lt;2A - residência'!K17</f>
        <v>0.70992366412213737</v>
      </c>
      <c r="D17" s="5">
        <f>'CV Rotina &lt;2A - residência'!AC17</f>
        <v>0.96946564885496178</v>
      </c>
      <c r="E17" s="5">
        <f>'CV Rotina &lt;2A - residência'!M17</f>
        <v>0.98473282442748089</v>
      </c>
      <c r="F17" s="5">
        <f>'CV Rotina &lt;2A - residência'!O17</f>
        <v>0.95419847328244278</v>
      </c>
      <c r="G17" s="5">
        <f>'CV Rotina &lt;2A - residência'!Q17</f>
        <v>0.93893129770992367</v>
      </c>
      <c r="H17" s="5">
        <f>'CV Rotina &lt;2A - residência'!Y17</f>
        <v>0.89312977099236646</v>
      </c>
      <c r="I17" s="5">
        <f>'CV Rotina &lt;2A - residência'!S17</f>
        <v>1.0076335877862594</v>
      </c>
      <c r="J17" s="5">
        <f>'CV Rotina &lt;2A - residência'!U17</f>
        <v>0.85496183206106868</v>
      </c>
      <c r="K17" s="5">
        <f>'CV Rotina &lt;2A - residência'!W17</f>
        <v>0.92366412213740456</v>
      </c>
      <c r="L17" s="5">
        <f>'CV Rotina &lt;2A - residência'!AA17</f>
        <v>0.85496183206106868</v>
      </c>
      <c r="M17" s="4">
        <f t="shared" si="0"/>
        <v>1</v>
      </c>
      <c r="N17" s="4">
        <f t="shared" si="1"/>
        <v>3</v>
      </c>
      <c r="O17" s="4">
        <f t="shared" si="2"/>
        <v>4</v>
      </c>
      <c r="P17" s="4">
        <f t="shared" si="3"/>
        <v>2</v>
      </c>
    </row>
    <row r="18" spans="1:16">
      <c r="A18" s="4" t="s">
        <v>49</v>
      </c>
      <c r="B18" s="4" t="s">
        <v>63</v>
      </c>
      <c r="C18" s="5">
        <f>'CV Rotina &lt;2A - residência'!K18</f>
        <v>1.022708158116064</v>
      </c>
      <c r="D18" s="5">
        <f>'CV Rotina &lt;2A - residência'!AC18</f>
        <v>0.92682926829268297</v>
      </c>
      <c r="E18" s="5">
        <f>'CV Rotina &lt;2A - residência'!M18</f>
        <v>0.88645920941968037</v>
      </c>
      <c r="F18" s="5">
        <f>'CV Rotina &lt;2A - residência'!O18</f>
        <v>0.87468460891505462</v>
      </c>
      <c r="G18" s="5">
        <f>'CV Rotina &lt;2A - residência'!Q18</f>
        <v>0.82590412111017664</v>
      </c>
      <c r="H18" s="5">
        <f>'CV Rotina &lt;2A - residência'!Y18</f>
        <v>0.86459209419680405</v>
      </c>
      <c r="I18" s="5">
        <f>'CV Rotina &lt;2A - residência'!S18</f>
        <v>0.8763666947014298</v>
      </c>
      <c r="J18" s="5">
        <f>'CV Rotina &lt;2A - residência'!U18</f>
        <v>0.69554247266610603</v>
      </c>
      <c r="K18" s="5">
        <f>'CV Rotina &lt;2A - residência'!W18</f>
        <v>0.76619007569386044</v>
      </c>
      <c r="L18" s="5">
        <f>'CV Rotina &lt;2A - residência'!AA18</f>
        <v>0.76703111858704798</v>
      </c>
      <c r="M18" s="4">
        <f t="shared" si="0"/>
        <v>2</v>
      </c>
      <c r="N18" s="4">
        <f t="shared" si="1"/>
        <v>0</v>
      </c>
      <c r="O18" s="4">
        <f t="shared" si="2"/>
        <v>2</v>
      </c>
      <c r="P18" s="4">
        <f t="shared" si="3"/>
        <v>0</v>
      </c>
    </row>
    <row r="19" spans="1:16">
      <c r="A19" s="4" t="s">
        <v>40</v>
      </c>
      <c r="B19" s="4" t="s">
        <v>64</v>
      </c>
      <c r="C19" s="5">
        <f>'CV Rotina &lt;2A - residência'!K19</f>
        <v>0.8556461001164144</v>
      </c>
      <c r="D19" s="5">
        <f>'CV Rotina &lt;2A - residência'!AC19</f>
        <v>0.81490104772991856</v>
      </c>
      <c r="E19" s="5">
        <f>'CV Rotina &lt;2A - residência'!M19</f>
        <v>0.74932091579355842</v>
      </c>
      <c r="F19" s="5">
        <f>'CV Rotina &lt;2A - residência'!O19</f>
        <v>0.74311214590609231</v>
      </c>
      <c r="G19" s="5">
        <f>'CV Rotina &lt;2A - residência'!Q19</f>
        <v>0.71866511447419479</v>
      </c>
      <c r="H19" s="5">
        <f>'CV Rotina &lt;2A - residência'!Y19</f>
        <v>0.85098952270081485</v>
      </c>
      <c r="I19" s="5">
        <f>'CV Rotina &lt;2A - residência'!S19</f>
        <v>0.78308110205665504</v>
      </c>
      <c r="J19" s="5">
        <f>'CV Rotina &lt;2A - residência'!U19</f>
        <v>0.64415987582460221</v>
      </c>
      <c r="K19" s="5">
        <f>'CV Rotina &lt;2A - residência'!W19</f>
        <v>0.72176949941792778</v>
      </c>
      <c r="L19" s="5">
        <f>'CV Rotina &lt;2A - residência'!AA19</f>
        <v>0.73535118354675977</v>
      </c>
      <c r="M19" s="4">
        <f t="shared" si="0"/>
        <v>0</v>
      </c>
      <c r="N19" s="4">
        <f t="shared" si="1"/>
        <v>0</v>
      </c>
      <c r="O19" s="4">
        <f t="shared" si="2"/>
        <v>0</v>
      </c>
      <c r="P19" s="4">
        <f t="shared" si="3"/>
        <v>0</v>
      </c>
    </row>
    <row r="20" spans="1:16">
      <c r="A20" s="4" t="s">
        <v>49</v>
      </c>
      <c r="B20" s="4" t="s">
        <v>65</v>
      </c>
      <c r="C20" s="5">
        <f>'CV Rotina &lt;2A - residência'!K20</f>
        <v>0.967741935483871</v>
      </c>
      <c r="D20" s="5">
        <f>'CV Rotina &lt;2A - residência'!AC20</f>
        <v>0.99078341013824889</v>
      </c>
      <c r="E20" s="5">
        <f>'CV Rotina &lt;2A - residência'!M20</f>
        <v>0.95391705069124422</v>
      </c>
      <c r="F20" s="5">
        <f>'CV Rotina &lt;2A - residência'!O20</f>
        <v>0.95391705069124422</v>
      </c>
      <c r="G20" s="5">
        <f>'CV Rotina &lt;2A - residência'!Q20</f>
        <v>0.90322580645161288</v>
      </c>
      <c r="H20" s="5">
        <f>'CV Rotina &lt;2A - residência'!Y20</f>
        <v>0.98617511520737322</v>
      </c>
      <c r="I20" s="5">
        <f>'CV Rotina &lt;2A - residência'!S20</f>
        <v>0.95852534562211977</v>
      </c>
      <c r="J20" s="5">
        <f>'CV Rotina &lt;2A - residência'!U20</f>
        <v>0.7695852534562212</v>
      </c>
      <c r="K20" s="5">
        <f>'CV Rotina &lt;2A - residência'!W20</f>
        <v>0.89861751152073732</v>
      </c>
      <c r="L20" s="5">
        <f>'CV Rotina &lt;2A - residência'!AA20</f>
        <v>0.92626728110599077</v>
      </c>
      <c r="M20" s="4">
        <f t="shared" si="0"/>
        <v>2</v>
      </c>
      <c r="N20" s="4">
        <f t="shared" si="1"/>
        <v>4</v>
      </c>
      <c r="O20" s="4">
        <f t="shared" si="2"/>
        <v>6</v>
      </c>
      <c r="P20" s="4">
        <f t="shared" si="3"/>
        <v>3</v>
      </c>
    </row>
    <row r="21" spans="1:16">
      <c r="A21" s="4" t="s">
        <v>47</v>
      </c>
      <c r="B21" s="4" t="s">
        <v>66</v>
      </c>
      <c r="C21" s="5">
        <f>'CV Rotina &lt;2A - residência'!K21</f>
        <v>0.99238578680203049</v>
      </c>
      <c r="D21" s="5">
        <f>'CV Rotina &lt;2A - residência'!AC21</f>
        <v>0.88071065989847719</v>
      </c>
      <c r="E21" s="5">
        <f>'CV Rotina &lt;2A - residência'!M21</f>
        <v>0.80710659898477155</v>
      </c>
      <c r="F21" s="5">
        <f>'CV Rotina &lt;2A - residência'!O21</f>
        <v>0.80837563451776651</v>
      </c>
      <c r="G21" s="5">
        <f>'CV Rotina &lt;2A - residência'!Q21</f>
        <v>0.77284263959390864</v>
      </c>
      <c r="H21" s="5">
        <f>'CV Rotina &lt;2A - residência'!Y21</f>
        <v>0.86548223350253806</v>
      </c>
      <c r="I21" s="5">
        <f>'CV Rotina &lt;2A - residência'!S21</f>
        <v>0.81598984771573602</v>
      </c>
      <c r="J21" s="5">
        <f>'CV Rotina &lt;2A - residência'!U21</f>
        <v>0.73477157360406087</v>
      </c>
      <c r="K21" s="5">
        <f>'CV Rotina &lt;2A - residência'!W21</f>
        <v>0.75634517766497467</v>
      </c>
      <c r="L21" s="5">
        <f>'CV Rotina &lt;2A - residência'!AA21</f>
        <v>0.76269035532994922</v>
      </c>
      <c r="M21" s="4">
        <f t="shared" si="0"/>
        <v>1</v>
      </c>
      <c r="N21" s="4">
        <f t="shared" si="1"/>
        <v>0</v>
      </c>
      <c r="O21" s="4">
        <f t="shared" si="2"/>
        <v>1</v>
      </c>
      <c r="P21" s="4">
        <f t="shared" si="3"/>
        <v>0</v>
      </c>
    </row>
    <row r="22" spans="1:16">
      <c r="A22" s="4" t="s">
        <v>43</v>
      </c>
      <c r="B22" s="4" t="s">
        <v>67</v>
      </c>
      <c r="C22" s="5">
        <f>'CV Rotina &lt;2A - residência'!K22</f>
        <v>0.95217391304347831</v>
      </c>
      <c r="D22" s="5">
        <f>'CV Rotina &lt;2A - residência'!AC22</f>
        <v>0.83478260869565213</v>
      </c>
      <c r="E22" s="5">
        <f>'CV Rotina &lt;2A - residência'!M22</f>
        <v>0.84347826086956523</v>
      </c>
      <c r="F22" s="5">
        <f>'CV Rotina &lt;2A - residência'!O22</f>
        <v>0.83478260869565213</v>
      </c>
      <c r="G22" s="5">
        <f>'CV Rotina &lt;2A - residência'!Q22</f>
        <v>0.74782608695652175</v>
      </c>
      <c r="H22" s="5">
        <f>'CV Rotina &lt;2A - residência'!Y22</f>
        <v>0.9</v>
      </c>
      <c r="I22" s="5">
        <f>'CV Rotina &lt;2A - residência'!S22</f>
        <v>0.82173913043478264</v>
      </c>
      <c r="J22" s="5">
        <f>'CV Rotina &lt;2A - residência'!U22</f>
        <v>0.82173913043478264</v>
      </c>
      <c r="K22" s="5">
        <f>'CV Rotina &lt;2A - residência'!W22</f>
        <v>0.78695652173913044</v>
      </c>
      <c r="L22" s="5">
        <f>'CV Rotina &lt;2A - residência'!AA22</f>
        <v>0.86086956521739133</v>
      </c>
      <c r="M22" s="4">
        <f t="shared" si="0"/>
        <v>1</v>
      </c>
      <c r="N22" s="4">
        <f t="shared" si="1"/>
        <v>0</v>
      </c>
      <c r="O22" s="4">
        <f t="shared" si="2"/>
        <v>1</v>
      </c>
      <c r="P22" s="4">
        <f t="shared" si="3"/>
        <v>0</v>
      </c>
    </row>
    <row r="23" spans="1:16">
      <c r="A23" s="4" t="s">
        <v>40</v>
      </c>
      <c r="B23" s="4" t="s">
        <v>68</v>
      </c>
      <c r="C23" s="5">
        <f>'CV Rotina &lt;2A - residência'!K23</f>
        <v>0.94936708860759489</v>
      </c>
      <c r="D23" s="5">
        <f>'CV Rotina &lt;2A - residência'!AC23</f>
        <v>0.88607594936708856</v>
      </c>
      <c r="E23" s="5">
        <f>'CV Rotina &lt;2A - residência'!M23</f>
        <v>0.94936708860759489</v>
      </c>
      <c r="F23" s="5">
        <f>'CV Rotina &lt;2A - residência'!O23</f>
        <v>0.93670886075949367</v>
      </c>
      <c r="G23" s="5">
        <f>'CV Rotina &lt;2A - residência'!Q23</f>
        <v>0.74683544303797467</v>
      </c>
      <c r="H23" s="5">
        <f>'CV Rotina &lt;2A - residência'!Y23</f>
        <v>0.94936708860759489</v>
      </c>
      <c r="I23" s="5">
        <f>'CV Rotina &lt;2A - residência'!S23</f>
        <v>0.88607594936708856</v>
      </c>
      <c r="J23" s="5">
        <f>'CV Rotina &lt;2A - residência'!U23</f>
        <v>0.86075949367088611</v>
      </c>
      <c r="K23" s="5">
        <f>'CV Rotina &lt;2A - residência'!W23</f>
        <v>0.96202531645569622</v>
      </c>
      <c r="L23" s="5">
        <f>'CV Rotina &lt;2A - residência'!AA23</f>
        <v>0.98734177215189878</v>
      </c>
      <c r="M23" s="4">
        <f t="shared" si="0"/>
        <v>1</v>
      </c>
      <c r="N23" s="4">
        <f t="shared" si="1"/>
        <v>2</v>
      </c>
      <c r="O23" s="4">
        <f t="shared" si="2"/>
        <v>3</v>
      </c>
      <c r="P23" s="4">
        <f t="shared" si="3"/>
        <v>0</v>
      </c>
    </row>
    <row r="24" spans="1:16">
      <c r="A24" s="4" t="s">
        <v>49</v>
      </c>
      <c r="B24" s="4" t="s">
        <v>69</v>
      </c>
      <c r="C24" s="5">
        <f>'CV Rotina &lt;2A - residência'!K24</f>
        <v>1.04</v>
      </c>
      <c r="D24" s="5">
        <f>'CV Rotina &lt;2A - residência'!AC24</f>
        <v>1.72</v>
      </c>
      <c r="E24" s="5">
        <f>'CV Rotina &lt;2A - residência'!M24</f>
        <v>1.48</v>
      </c>
      <c r="F24" s="5">
        <f>'CV Rotina &lt;2A - residência'!O24</f>
        <v>1.48</v>
      </c>
      <c r="G24" s="5">
        <f>'CV Rotina &lt;2A - residência'!Q24</f>
        <v>1.64</v>
      </c>
      <c r="H24" s="5">
        <f>'CV Rotina &lt;2A - residência'!Y24</f>
        <v>1.1599999999999999</v>
      </c>
      <c r="I24" s="5">
        <f>'CV Rotina &lt;2A - residência'!S24</f>
        <v>1.64</v>
      </c>
      <c r="J24" s="5">
        <f>'CV Rotina &lt;2A - residência'!U24</f>
        <v>1.2</v>
      </c>
      <c r="K24" s="5">
        <f>'CV Rotina &lt;2A - residência'!W24</f>
        <v>1.08</v>
      </c>
      <c r="L24" s="5">
        <f>'CV Rotina &lt;2A - residência'!AA24</f>
        <v>1.04</v>
      </c>
      <c r="M24" s="4">
        <f t="shared" si="0"/>
        <v>2</v>
      </c>
      <c r="N24" s="4">
        <f t="shared" si="1"/>
        <v>8</v>
      </c>
      <c r="O24" s="4">
        <f t="shared" si="2"/>
        <v>10</v>
      </c>
      <c r="P24" s="4">
        <f t="shared" si="3"/>
        <v>4</v>
      </c>
    </row>
    <row r="25" spans="1:16">
      <c r="A25" s="4" t="s">
        <v>40</v>
      </c>
      <c r="B25" s="4" t="s">
        <v>70</v>
      </c>
      <c r="C25" s="5">
        <f>'CV Rotina &lt;2A - residência'!K25</f>
        <v>0.95964125560538116</v>
      </c>
      <c r="D25" s="5">
        <f>'CV Rotina &lt;2A - residência'!AC25</f>
        <v>0.89686098654708524</v>
      </c>
      <c r="E25" s="5">
        <f>'CV Rotina &lt;2A - residência'!M25</f>
        <v>0.86547085201793716</v>
      </c>
      <c r="F25" s="5">
        <f>'CV Rotina &lt;2A - residência'!O25</f>
        <v>0.83856502242152464</v>
      </c>
      <c r="G25" s="5">
        <f>'CV Rotina &lt;2A - residência'!Q25</f>
        <v>0.7847533632286996</v>
      </c>
      <c r="H25" s="5">
        <f>'CV Rotina &lt;2A - residência'!Y25</f>
        <v>0.93721973094170408</v>
      </c>
      <c r="I25" s="5">
        <f>'CV Rotina &lt;2A - residência'!S25</f>
        <v>0.86098654708520184</v>
      </c>
      <c r="J25" s="5">
        <f>'CV Rotina &lt;2A - residência'!U25</f>
        <v>0.820627802690583</v>
      </c>
      <c r="K25" s="5">
        <f>'CV Rotina &lt;2A - residência'!W25</f>
        <v>0.82959641255605376</v>
      </c>
      <c r="L25" s="5">
        <f>'CV Rotina &lt;2A - residência'!AA25</f>
        <v>0.81165919282511212</v>
      </c>
      <c r="M25" s="4">
        <f t="shared" si="0"/>
        <v>1</v>
      </c>
      <c r="N25" s="4">
        <f t="shared" si="1"/>
        <v>0</v>
      </c>
      <c r="O25" s="4">
        <f t="shared" si="2"/>
        <v>1</v>
      </c>
      <c r="P25" s="4">
        <f t="shared" si="3"/>
        <v>0</v>
      </c>
    </row>
    <row r="26" spans="1:16">
      <c r="A26" s="4" t="s">
        <v>49</v>
      </c>
      <c r="B26" s="4" t="s">
        <v>71</v>
      </c>
      <c r="C26" s="5">
        <f>'CV Rotina &lt;2A - residência'!K26</f>
        <v>0.71739130434782605</v>
      </c>
      <c r="D26" s="5">
        <f>'CV Rotina &lt;2A - residência'!AC26</f>
        <v>0.73913043478260865</v>
      </c>
      <c r="E26" s="5">
        <f>'CV Rotina &lt;2A - residência'!M26</f>
        <v>0.73913043478260865</v>
      </c>
      <c r="F26" s="5">
        <f>'CV Rotina &lt;2A - residência'!O26</f>
        <v>0.73913043478260865</v>
      </c>
      <c r="G26" s="5">
        <f>'CV Rotina &lt;2A - residência'!Q26</f>
        <v>0.67391304347826086</v>
      </c>
      <c r="H26" s="5">
        <f>'CV Rotina &lt;2A - residência'!Y26</f>
        <v>1.2173913043478262</v>
      </c>
      <c r="I26" s="5">
        <f>'CV Rotina &lt;2A - residência'!S26</f>
        <v>0.84782608695652173</v>
      </c>
      <c r="J26" s="5">
        <f>'CV Rotina &lt;2A - residência'!U26</f>
        <v>0.63043478260869568</v>
      </c>
      <c r="K26" s="5">
        <f>'CV Rotina &lt;2A - residência'!W26</f>
        <v>1.0217391304347827</v>
      </c>
      <c r="L26" s="5">
        <f>'CV Rotina &lt;2A - residência'!AA26</f>
        <v>0.97826086956521741</v>
      </c>
      <c r="M26" s="4">
        <f t="shared" si="0"/>
        <v>0</v>
      </c>
      <c r="N26" s="4">
        <f t="shared" si="1"/>
        <v>3</v>
      </c>
      <c r="O26" s="4">
        <f t="shared" si="2"/>
        <v>3</v>
      </c>
      <c r="P26" s="4">
        <f t="shared" si="3"/>
        <v>1</v>
      </c>
    </row>
    <row r="27" spans="1:16">
      <c r="A27" s="4" t="s">
        <v>43</v>
      </c>
      <c r="B27" s="4" t="s">
        <v>72</v>
      </c>
      <c r="C27" s="5">
        <f>'CV Rotina &lt;2A - residência'!K27</f>
        <v>1.0406504065040652</v>
      </c>
      <c r="D27" s="5">
        <f>'CV Rotina &lt;2A - residência'!AC27</f>
        <v>0.93495934959349591</v>
      </c>
      <c r="E27" s="5">
        <f>'CV Rotina &lt;2A - residência'!M27</f>
        <v>0.78861788617886175</v>
      </c>
      <c r="F27" s="5">
        <f>'CV Rotina &lt;2A - residência'!O27</f>
        <v>0.80487804878048785</v>
      </c>
      <c r="G27" s="5">
        <f>'CV Rotina &lt;2A - residência'!Q27</f>
        <v>0.78048780487804881</v>
      </c>
      <c r="H27" s="5">
        <f>'CV Rotina &lt;2A - residência'!Y27</f>
        <v>1.1463414634146341</v>
      </c>
      <c r="I27" s="5">
        <f>'CV Rotina &lt;2A - residência'!S27</f>
        <v>0.87804878048780488</v>
      </c>
      <c r="J27" s="5">
        <f>'CV Rotina &lt;2A - residência'!U27</f>
        <v>0.86991869918699183</v>
      </c>
      <c r="K27" s="5">
        <f>'CV Rotina &lt;2A - residência'!W27</f>
        <v>1.1463414634146341</v>
      </c>
      <c r="L27" s="5">
        <f>'CV Rotina &lt;2A - residência'!AA27</f>
        <v>1.024390243902439</v>
      </c>
      <c r="M27" s="4">
        <f t="shared" si="0"/>
        <v>2</v>
      </c>
      <c r="N27" s="4">
        <f t="shared" si="1"/>
        <v>3</v>
      </c>
      <c r="O27" s="4">
        <f t="shared" si="2"/>
        <v>5</v>
      </c>
      <c r="P27" s="4">
        <f t="shared" si="3"/>
        <v>1</v>
      </c>
    </row>
    <row r="28" spans="1:16">
      <c r="A28" s="4" t="s">
        <v>40</v>
      </c>
      <c r="B28" s="4" t="s">
        <v>73</v>
      </c>
      <c r="C28" s="5">
        <f>'CV Rotina &lt;2A - residência'!K28</f>
        <v>0.9916666666666667</v>
      </c>
      <c r="D28" s="5">
        <f>'CV Rotina &lt;2A - residência'!AC28</f>
        <v>0.82499999999999996</v>
      </c>
      <c r="E28" s="5">
        <f>'CV Rotina &lt;2A - residência'!M28</f>
        <v>0.76666666666666672</v>
      </c>
      <c r="F28" s="5">
        <f>'CV Rotina &lt;2A - residência'!O28</f>
        <v>0.76666666666666672</v>
      </c>
      <c r="G28" s="5">
        <f>'CV Rotina &lt;2A - residência'!Q28</f>
        <v>0.77500000000000002</v>
      </c>
      <c r="H28" s="5">
        <f>'CV Rotina &lt;2A - residência'!Y28</f>
        <v>1</v>
      </c>
      <c r="I28" s="5">
        <f>'CV Rotina &lt;2A - residência'!S28</f>
        <v>0.85</v>
      </c>
      <c r="J28" s="5">
        <f>'CV Rotina &lt;2A - residência'!U28</f>
        <v>0.73333333333333328</v>
      </c>
      <c r="K28" s="5">
        <f>'CV Rotina &lt;2A - residência'!W28</f>
        <v>0.93333333333333335</v>
      </c>
      <c r="L28" s="5">
        <f>'CV Rotina &lt;2A - residência'!AA28</f>
        <v>0.89166666666666672</v>
      </c>
      <c r="M28" s="4">
        <f t="shared" si="0"/>
        <v>1</v>
      </c>
      <c r="N28" s="4">
        <f t="shared" si="1"/>
        <v>1</v>
      </c>
      <c r="O28" s="4">
        <f t="shared" si="2"/>
        <v>2</v>
      </c>
      <c r="P28" s="4">
        <f t="shared" si="3"/>
        <v>1</v>
      </c>
    </row>
    <row r="29" spans="1:16">
      <c r="A29" s="4" t="s">
        <v>47</v>
      </c>
      <c r="B29" s="4" t="s">
        <v>74</v>
      </c>
      <c r="C29" s="5">
        <f>'CV Rotina &lt;2A - residência'!K29</f>
        <v>0.92</v>
      </c>
      <c r="D29" s="5">
        <f>'CV Rotina &lt;2A - residência'!AC29</f>
        <v>1.0666666666666667</v>
      </c>
      <c r="E29" s="5">
        <f>'CV Rotina &lt;2A - residência'!M29</f>
        <v>0.97333333333333338</v>
      </c>
      <c r="F29" s="5">
        <f>'CV Rotina &lt;2A - residência'!O29</f>
        <v>0.97333333333333338</v>
      </c>
      <c r="G29" s="5">
        <f>'CV Rotina &lt;2A - residência'!Q29</f>
        <v>1.0266666666666666</v>
      </c>
      <c r="H29" s="5">
        <f>'CV Rotina &lt;2A - residência'!Y29</f>
        <v>0.7466666666666667</v>
      </c>
      <c r="I29" s="5">
        <f>'CV Rotina &lt;2A - residência'!S29</f>
        <v>1.0533333333333332</v>
      </c>
      <c r="J29" s="5">
        <f>'CV Rotina &lt;2A - residência'!U29</f>
        <v>0.72</v>
      </c>
      <c r="K29" s="5">
        <f>'CV Rotina &lt;2A - residência'!W29</f>
        <v>0.57333333333333336</v>
      </c>
      <c r="L29" s="5">
        <f>'CV Rotina &lt;2A - residência'!AA29</f>
        <v>0.62666666666666671</v>
      </c>
      <c r="M29" s="4">
        <f t="shared" si="0"/>
        <v>2</v>
      </c>
      <c r="N29" s="4">
        <f t="shared" si="1"/>
        <v>4</v>
      </c>
      <c r="O29" s="4">
        <f t="shared" si="2"/>
        <v>6</v>
      </c>
      <c r="P29" s="4">
        <f t="shared" si="3"/>
        <v>3</v>
      </c>
    </row>
    <row r="30" spans="1:16">
      <c r="A30" s="4" t="s">
        <v>49</v>
      </c>
      <c r="B30" s="4" t="s">
        <v>75</v>
      </c>
      <c r="C30" s="5">
        <f>'CV Rotina &lt;2A - residência'!K30</f>
        <v>0.99473684210526314</v>
      </c>
      <c r="D30" s="5">
        <f>'CV Rotina &lt;2A - residência'!AC30</f>
        <v>1.0421052631578946</v>
      </c>
      <c r="E30" s="5">
        <f>'CV Rotina &lt;2A - residência'!M30</f>
        <v>1</v>
      </c>
      <c r="F30" s="5">
        <f>'CV Rotina &lt;2A - residência'!O30</f>
        <v>1.0052631578947369</v>
      </c>
      <c r="G30" s="5">
        <f>'CV Rotina &lt;2A - residência'!Q30</f>
        <v>0.94736842105263153</v>
      </c>
      <c r="H30" s="5">
        <f>'CV Rotina &lt;2A - residência'!Y30</f>
        <v>0.94210526315789478</v>
      </c>
      <c r="I30" s="5">
        <f>'CV Rotina &lt;2A - residência'!S30</f>
        <v>1.0421052631578946</v>
      </c>
      <c r="J30" s="5">
        <f>'CV Rotina &lt;2A - residência'!U30</f>
        <v>0.87894736842105259</v>
      </c>
      <c r="K30" s="5">
        <f>'CV Rotina &lt;2A - residência'!W30</f>
        <v>0.75263157894736843</v>
      </c>
      <c r="L30" s="5">
        <f>'CV Rotina &lt;2A - residência'!AA30</f>
        <v>0.85263157894736841</v>
      </c>
      <c r="M30" s="4">
        <f t="shared" si="0"/>
        <v>2</v>
      </c>
      <c r="N30" s="4">
        <f t="shared" si="1"/>
        <v>3</v>
      </c>
      <c r="O30" s="4">
        <f t="shared" si="2"/>
        <v>5</v>
      </c>
      <c r="P30" s="4">
        <f t="shared" si="3"/>
        <v>2</v>
      </c>
    </row>
    <row r="31" spans="1:16">
      <c r="A31" s="4" t="s">
        <v>40</v>
      </c>
      <c r="B31" s="4" t="s">
        <v>76</v>
      </c>
      <c r="C31" s="5">
        <f>'CV Rotina &lt;2A - residência'!K31</f>
        <v>1.0322997416020672</v>
      </c>
      <c r="D31" s="5">
        <f>'CV Rotina &lt;2A - residência'!AC31</f>
        <v>1.0064599483204135</v>
      </c>
      <c r="E31" s="5">
        <f>'CV Rotina &lt;2A - residência'!M31</f>
        <v>0.94056847545219635</v>
      </c>
      <c r="F31" s="5">
        <f>'CV Rotina &lt;2A - residência'!O31</f>
        <v>0.93669250645994828</v>
      </c>
      <c r="G31" s="5">
        <f>'CV Rotina &lt;2A - residência'!Q31</f>
        <v>0.9147286821705426</v>
      </c>
      <c r="H31" s="5">
        <f>'CV Rotina &lt;2A - residência'!Y31</f>
        <v>1.0077519379844961</v>
      </c>
      <c r="I31" s="5">
        <f>'CV Rotina &lt;2A - residência'!S31</f>
        <v>0.97932816537467704</v>
      </c>
      <c r="J31" s="5">
        <f>'CV Rotina &lt;2A - residência'!U31</f>
        <v>0.67958656330749356</v>
      </c>
      <c r="K31" s="5">
        <f>'CV Rotina &lt;2A - residência'!W31</f>
        <v>0.85142118863049099</v>
      </c>
      <c r="L31" s="5">
        <f>'CV Rotina &lt;2A - residência'!AA31</f>
        <v>0.75452196382428938</v>
      </c>
      <c r="M31" s="4">
        <f t="shared" si="0"/>
        <v>2</v>
      </c>
      <c r="N31" s="4">
        <f t="shared" si="1"/>
        <v>2</v>
      </c>
      <c r="O31" s="4">
        <f t="shared" si="2"/>
        <v>4</v>
      </c>
      <c r="P31" s="4">
        <f t="shared" si="3"/>
        <v>1</v>
      </c>
    </row>
    <row r="32" spans="1:16">
      <c r="A32" s="4" t="s">
        <v>40</v>
      </c>
      <c r="B32" s="4" t="s">
        <v>77</v>
      </c>
      <c r="C32" s="5">
        <f>'CV Rotina &lt;2A - residência'!K32</f>
        <v>0.88372093023255816</v>
      </c>
      <c r="D32" s="5">
        <f>'CV Rotina &lt;2A - residência'!AC32</f>
        <v>0.83720930232558144</v>
      </c>
      <c r="E32" s="5">
        <f>'CV Rotina &lt;2A - residência'!M32</f>
        <v>0.90697674418604646</v>
      </c>
      <c r="F32" s="5">
        <f>'CV Rotina &lt;2A - residência'!O32</f>
        <v>0.89767441860465114</v>
      </c>
      <c r="G32" s="5">
        <f>'CV Rotina &lt;2A - residência'!Q32</f>
        <v>0.75813953488372088</v>
      </c>
      <c r="H32" s="5">
        <f>'CV Rotina &lt;2A - residência'!Y32</f>
        <v>0.84651162790697676</v>
      </c>
      <c r="I32" s="5">
        <f>'CV Rotina &lt;2A - residência'!S32</f>
        <v>0.84651162790697676</v>
      </c>
      <c r="J32" s="5">
        <f>'CV Rotina &lt;2A - residência'!U32</f>
        <v>0.80930232558139537</v>
      </c>
      <c r="K32" s="5">
        <f>'CV Rotina &lt;2A - residência'!W32</f>
        <v>0.79534883720930227</v>
      </c>
      <c r="L32" s="5">
        <f>'CV Rotina &lt;2A - residência'!AA32</f>
        <v>0.93953488372093019</v>
      </c>
      <c r="M32" s="4">
        <f t="shared" si="0"/>
        <v>0</v>
      </c>
      <c r="N32" s="4">
        <f t="shared" si="1"/>
        <v>0</v>
      </c>
      <c r="O32" s="4">
        <f t="shared" si="2"/>
        <v>0</v>
      </c>
      <c r="P32" s="4">
        <f t="shared" si="3"/>
        <v>0</v>
      </c>
    </row>
    <row r="33" spans="1:16">
      <c r="A33" s="4" t="s">
        <v>40</v>
      </c>
      <c r="B33" s="4" t="s">
        <v>78</v>
      </c>
      <c r="C33" s="5">
        <f>'CV Rotina &lt;2A - residência'!K33</f>
        <v>0.90384615384615385</v>
      </c>
      <c r="D33" s="5">
        <f>'CV Rotina &lt;2A - residência'!AC33</f>
        <v>1.0576923076923077</v>
      </c>
      <c r="E33" s="5">
        <f>'CV Rotina &lt;2A - residência'!M33</f>
        <v>0.88461538461538458</v>
      </c>
      <c r="F33" s="5">
        <f>'CV Rotina &lt;2A - residência'!O33</f>
        <v>0.88461538461538458</v>
      </c>
      <c r="G33" s="5">
        <f>'CV Rotina &lt;2A - residência'!Q33</f>
        <v>0.90384615384615385</v>
      </c>
      <c r="H33" s="5">
        <f>'CV Rotina &lt;2A - residência'!Y33</f>
        <v>1.0192307692307692</v>
      </c>
      <c r="I33" s="5">
        <f>'CV Rotina &lt;2A - residência'!S33</f>
        <v>0.98076923076923073</v>
      </c>
      <c r="J33" s="5">
        <f>'CV Rotina &lt;2A - residência'!U33</f>
        <v>0.90384615384615385</v>
      </c>
      <c r="K33" s="5">
        <f>'CV Rotina &lt;2A - residência'!W33</f>
        <v>1.25</v>
      </c>
      <c r="L33" s="5">
        <f>'CV Rotina &lt;2A - residência'!AA33</f>
        <v>1.3076923076923077</v>
      </c>
      <c r="M33" s="4">
        <f t="shared" si="0"/>
        <v>2</v>
      </c>
      <c r="N33" s="4">
        <f t="shared" si="1"/>
        <v>4</v>
      </c>
      <c r="O33" s="4">
        <f t="shared" si="2"/>
        <v>6</v>
      </c>
      <c r="P33" s="4">
        <f t="shared" si="3"/>
        <v>1</v>
      </c>
    </row>
    <row r="34" spans="1:16">
      <c r="A34" s="4" t="s">
        <v>49</v>
      </c>
      <c r="B34" s="4" t="s">
        <v>79</v>
      </c>
      <c r="C34" s="5">
        <f>'CV Rotina &lt;2A - residência'!K34</f>
        <v>1.1000000000000001</v>
      </c>
      <c r="D34" s="5">
        <f>'CV Rotina &lt;2A - residência'!AC34</f>
        <v>0.8125</v>
      </c>
      <c r="E34" s="5">
        <f>'CV Rotina &lt;2A - residência'!M34</f>
        <v>0.82499999999999996</v>
      </c>
      <c r="F34" s="5">
        <f>'CV Rotina &lt;2A - residência'!O34</f>
        <v>0.82499999999999996</v>
      </c>
      <c r="G34" s="5">
        <f>'CV Rotina &lt;2A - residência'!Q34</f>
        <v>0.75</v>
      </c>
      <c r="H34" s="5">
        <f>'CV Rotina &lt;2A - residência'!Y34</f>
        <v>1.0625</v>
      </c>
      <c r="I34" s="5">
        <f>'CV Rotina &lt;2A - residência'!S34</f>
        <v>0.6875</v>
      </c>
      <c r="J34" s="5">
        <f>'CV Rotina &lt;2A - residência'!U34</f>
        <v>0.73750000000000004</v>
      </c>
      <c r="K34" s="5">
        <f>'CV Rotina &lt;2A - residência'!W34</f>
        <v>0.92500000000000004</v>
      </c>
      <c r="L34" s="5">
        <f>'CV Rotina &lt;2A - residência'!AA34</f>
        <v>0.9375</v>
      </c>
      <c r="M34" s="4">
        <f t="shared" si="0"/>
        <v>1</v>
      </c>
      <c r="N34" s="4">
        <f t="shared" si="1"/>
        <v>1</v>
      </c>
      <c r="O34" s="4">
        <f t="shared" si="2"/>
        <v>2</v>
      </c>
      <c r="P34" s="4">
        <f t="shared" si="3"/>
        <v>1</v>
      </c>
    </row>
    <row r="35" spans="1:16">
      <c r="A35" s="4" t="s">
        <v>49</v>
      </c>
      <c r="B35" s="4" t="s">
        <v>80</v>
      </c>
      <c r="C35" s="5">
        <f>'CV Rotina &lt;2A - residência'!K35</f>
        <v>1.196078431372549</v>
      </c>
      <c r="D35" s="5">
        <f>'CV Rotina &lt;2A - residência'!AC35</f>
        <v>1.1372549019607843</v>
      </c>
      <c r="E35" s="5">
        <f>'CV Rotina &lt;2A - residência'!M35</f>
        <v>1.2352941176470589</v>
      </c>
      <c r="F35" s="5">
        <f>'CV Rotina &lt;2A - residência'!O35</f>
        <v>1.2352941176470589</v>
      </c>
      <c r="G35" s="5">
        <f>'CV Rotina &lt;2A - residência'!Q35</f>
        <v>1.0392156862745099</v>
      </c>
      <c r="H35" s="5">
        <f>'CV Rotina &lt;2A - residência'!Y35</f>
        <v>1.3725490196078431</v>
      </c>
      <c r="I35" s="5">
        <f>'CV Rotina &lt;2A - residência'!S35</f>
        <v>1.2549019607843137</v>
      </c>
      <c r="J35" s="5">
        <f>'CV Rotina &lt;2A - residência'!U35</f>
        <v>1.0980392156862746</v>
      </c>
      <c r="K35" s="5">
        <f>'CV Rotina &lt;2A - residência'!W35</f>
        <v>1.2156862745098038</v>
      </c>
      <c r="L35" s="5">
        <f>'CV Rotina &lt;2A - residência'!AA35</f>
        <v>1.2156862745098038</v>
      </c>
      <c r="M35" s="4">
        <f t="shared" ref="M35:M66" si="4">COUNTIF(C35:D35,"&gt;=0,9")</f>
        <v>2</v>
      </c>
      <c r="N35" s="4">
        <f t="shared" si="1"/>
        <v>8</v>
      </c>
      <c r="O35" s="4">
        <f t="shared" si="2"/>
        <v>10</v>
      </c>
      <c r="P35" s="4">
        <f t="shared" si="3"/>
        <v>4</v>
      </c>
    </row>
    <row r="36" spans="1:16">
      <c r="A36" s="4" t="s">
        <v>49</v>
      </c>
      <c r="B36" s="4" t="s">
        <v>81</v>
      </c>
      <c r="C36" s="5">
        <f>'CV Rotina &lt;2A - residência'!K36</f>
        <v>0.69902912621359226</v>
      </c>
      <c r="D36" s="5">
        <f>'CV Rotina &lt;2A - residência'!AC36</f>
        <v>0.90291262135922334</v>
      </c>
      <c r="E36" s="5">
        <f>'CV Rotina &lt;2A - residência'!M36</f>
        <v>1.029126213592233</v>
      </c>
      <c r="F36" s="5">
        <f>'CV Rotina &lt;2A - residência'!O36</f>
        <v>1.029126213592233</v>
      </c>
      <c r="G36" s="5">
        <f>'CV Rotina &lt;2A - residência'!Q36</f>
        <v>0.82524271844660191</v>
      </c>
      <c r="H36" s="5">
        <f>'CV Rotina &lt;2A - residência'!Y36</f>
        <v>0.89320388349514568</v>
      </c>
      <c r="I36" s="5">
        <f>'CV Rotina &lt;2A - residência'!S36</f>
        <v>0.96116504854368934</v>
      </c>
      <c r="J36" s="5">
        <f>'CV Rotina &lt;2A - residência'!U36</f>
        <v>1.0679611650485437</v>
      </c>
      <c r="K36" s="5">
        <f>'CV Rotina &lt;2A - residência'!W36</f>
        <v>0.72815533980582525</v>
      </c>
      <c r="L36" s="5">
        <f>'CV Rotina &lt;2A - residência'!AA36</f>
        <v>0.82524271844660191</v>
      </c>
      <c r="M36" s="4">
        <f t="shared" si="4"/>
        <v>1</v>
      </c>
      <c r="N36" s="4">
        <f t="shared" si="1"/>
        <v>4</v>
      </c>
      <c r="O36" s="4">
        <f t="shared" si="2"/>
        <v>5</v>
      </c>
      <c r="P36" s="4">
        <f t="shared" si="3"/>
        <v>2</v>
      </c>
    </row>
    <row r="37" spans="1:16">
      <c r="A37" s="4" t="s">
        <v>40</v>
      </c>
      <c r="B37" s="4" t="s">
        <v>82</v>
      </c>
      <c r="C37" s="5">
        <f>'CV Rotina &lt;2A - residência'!K37</f>
        <v>0.85135135135135132</v>
      </c>
      <c r="D37" s="5">
        <f>'CV Rotina &lt;2A - residência'!AC37</f>
        <v>0.93243243243243246</v>
      </c>
      <c r="E37" s="5">
        <f>'CV Rotina &lt;2A - residência'!M37</f>
        <v>0.7567567567567568</v>
      </c>
      <c r="F37" s="5">
        <f>'CV Rotina &lt;2A - residência'!O37</f>
        <v>0.7567567567567568</v>
      </c>
      <c r="G37" s="5">
        <f>'CV Rotina &lt;2A - residência'!Q37</f>
        <v>0.7432432432432432</v>
      </c>
      <c r="H37" s="5">
        <f>'CV Rotina &lt;2A - residência'!Y37</f>
        <v>0.86486486486486491</v>
      </c>
      <c r="I37" s="5">
        <f>'CV Rotina &lt;2A - residência'!S37</f>
        <v>0.70270270270270274</v>
      </c>
      <c r="J37" s="5">
        <f>'CV Rotina &lt;2A - residência'!U37</f>
        <v>0.66216216216216217</v>
      </c>
      <c r="K37" s="5">
        <f>'CV Rotina &lt;2A - residência'!W37</f>
        <v>0.68918918918918914</v>
      </c>
      <c r="L37" s="5">
        <f>'CV Rotina &lt;2A - residência'!AA37</f>
        <v>0.72972972972972971</v>
      </c>
      <c r="M37" s="4">
        <f t="shared" si="4"/>
        <v>1</v>
      </c>
      <c r="N37" s="4">
        <f t="shared" si="1"/>
        <v>0</v>
      </c>
      <c r="O37" s="4">
        <f t="shared" si="2"/>
        <v>1</v>
      </c>
      <c r="P37" s="4">
        <f t="shared" si="3"/>
        <v>0</v>
      </c>
    </row>
    <row r="38" spans="1:16">
      <c r="A38" s="4" t="s">
        <v>49</v>
      </c>
      <c r="B38" s="4" t="s">
        <v>83</v>
      </c>
      <c r="C38" s="5">
        <f>'CV Rotina &lt;2A - residência'!K38</f>
        <v>0.9642857142857143</v>
      </c>
      <c r="D38" s="5">
        <f>'CV Rotina &lt;2A - residência'!AC38</f>
        <v>0.99642857142857144</v>
      </c>
      <c r="E38" s="5">
        <f>'CV Rotina &lt;2A - residência'!M38</f>
        <v>0.84285714285714286</v>
      </c>
      <c r="F38" s="5">
        <f>'CV Rotina &lt;2A - residência'!O38</f>
        <v>0.8392857142857143</v>
      </c>
      <c r="G38" s="5">
        <f>'CV Rotina &lt;2A - residência'!Q38</f>
        <v>0.875</v>
      </c>
      <c r="H38" s="5">
        <f>'CV Rotina &lt;2A - residência'!Y38</f>
        <v>0.92142857142857137</v>
      </c>
      <c r="I38" s="5">
        <f>'CV Rotina &lt;2A - residência'!S38</f>
        <v>0.9</v>
      </c>
      <c r="J38" s="5">
        <f>'CV Rotina &lt;2A - residência'!U38</f>
        <v>0.5892857142857143</v>
      </c>
      <c r="K38" s="5">
        <f>'CV Rotina &lt;2A - residência'!W38</f>
        <v>0.86071428571428577</v>
      </c>
      <c r="L38" s="5">
        <f>'CV Rotina &lt;2A - residência'!AA38</f>
        <v>0.78928571428571426</v>
      </c>
      <c r="M38" s="4">
        <f t="shared" si="4"/>
        <v>2</v>
      </c>
      <c r="N38" s="4">
        <f t="shared" si="1"/>
        <v>0</v>
      </c>
      <c r="O38" s="4">
        <f t="shared" si="2"/>
        <v>2</v>
      </c>
      <c r="P38" s="4">
        <f t="shared" si="3"/>
        <v>0</v>
      </c>
    </row>
    <row r="39" spans="1:16">
      <c r="A39" s="4" t="s">
        <v>40</v>
      </c>
      <c r="B39" s="4" t="s">
        <v>84</v>
      </c>
      <c r="C39" s="5">
        <f>'CV Rotina &lt;2A - residência'!K39</f>
        <v>0.94736842105263153</v>
      </c>
      <c r="D39" s="5">
        <f>'CV Rotina &lt;2A - residência'!AC39</f>
        <v>1</v>
      </c>
      <c r="E39" s="5">
        <f>'CV Rotina &lt;2A - residência'!M39</f>
        <v>0.85526315789473684</v>
      </c>
      <c r="F39" s="5">
        <f>'CV Rotina &lt;2A - residência'!O39</f>
        <v>0.85526315789473684</v>
      </c>
      <c r="G39" s="5">
        <f>'CV Rotina &lt;2A - residência'!Q39</f>
        <v>0.92105263157894735</v>
      </c>
      <c r="H39" s="5">
        <f>'CV Rotina &lt;2A - residência'!Y39</f>
        <v>0.86842105263157898</v>
      </c>
      <c r="I39" s="5">
        <f>'CV Rotina &lt;2A - residência'!S39</f>
        <v>0.96052631578947367</v>
      </c>
      <c r="J39" s="5">
        <f>'CV Rotina &lt;2A - residência'!U39</f>
        <v>0.84210526315789469</v>
      </c>
      <c r="K39" s="5">
        <f>'CV Rotina &lt;2A - residência'!W39</f>
        <v>0.65789473684210531</v>
      </c>
      <c r="L39" s="5">
        <f>'CV Rotina &lt;2A - residência'!AA39</f>
        <v>0.63157894736842102</v>
      </c>
      <c r="M39" s="4">
        <f t="shared" si="4"/>
        <v>2</v>
      </c>
      <c r="N39" s="4">
        <f t="shared" si="1"/>
        <v>1</v>
      </c>
      <c r="O39" s="4">
        <f t="shared" si="2"/>
        <v>3</v>
      </c>
      <c r="P39" s="4">
        <f t="shared" si="3"/>
        <v>0</v>
      </c>
    </row>
    <row r="40" spans="1:16">
      <c r="A40" s="4" t="s">
        <v>49</v>
      </c>
      <c r="B40" s="4" t="s">
        <v>85</v>
      </c>
      <c r="C40" s="5">
        <f>'CV Rotina &lt;2A - residência'!K40</f>
        <v>0.75661375661375663</v>
      </c>
      <c r="D40" s="5">
        <f>'CV Rotina &lt;2A - residência'!AC40</f>
        <v>0.79365079365079361</v>
      </c>
      <c r="E40" s="5">
        <f>'CV Rotina &lt;2A - residência'!M40</f>
        <v>0.78835978835978837</v>
      </c>
      <c r="F40" s="5">
        <f>'CV Rotina &lt;2A - residência'!O40</f>
        <v>0.78835978835978837</v>
      </c>
      <c r="G40" s="5">
        <f>'CV Rotina &lt;2A - residência'!Q40</f>
        <v>0.68783068783068779</v>
      </c>
      <c r="H40" s="5">
        <f>'CV Rotina &lt;2A - residência'!Y40</f>
        <v>0.98941798941798942</v>
      </c>
      <c r="I40" s="5">
        <f>'CV Rotina &lt;2A - residência'!S40</f>
        <v>0.80952380952380953</v>
      </c>
      <c r="J40" s="5">
        <f>'CV Rotina &lt;2A - residência'!U40</f>
        <v>0.89947089947089942</v>
      </c>
      <c r="K40" s="5">
        <f>'CV Rotina &lt;2A - residência'!W40</f>
        <v>0.89417989417989419</v>
      </c>
      <c r="L40" s="5">
        <f>'CV Rotina &lt;2A - residência'!AA40</f>
        <v>0.94179894179894175</v>
      </c>
      <c r="M40" s="4">
        <f t="shared" si="4"/>
        <v>0</v>
      </c>
      <c r="N40" s="4">
        <f t="shared" si="1"/>
        <v>1</v>
      </c>
      <c r="O40" s="4">
        <f t="shared" si="2"/>
        <v>1</v>
      </c>
      <c r="P40" s="4">
        <f t="shared" si="3"/>
        <v>1</v>
      </c>
    </row>
    <row r="41" spans="1:16">
      <c r="A41" s="4" t="s">
        <v>43</v>
      </c>
      <c r="B41" s="4" t="s">
        <v>86</v>
      </c>
      <c r="C41" s="5">
        <f>'CV Rotina &lt;2A - residência'!K41</f>
        <v>0.97378277153558057</v>
      </c>
      <c r="D41" s="5">
        <f>'CV Rotina &lt;2A - residência'!AC41</f>
        <v>0.8764044943820225</v>
      </c>
      <c r="E41" s="5">
        <f>'CV Rotina &lt;2A - residência'!M41</f>
        <v>0.8314606741573034</v>
      </c>
      <c r="F41" s="5">
        <f>'CV Rotina &lt;2A - residência'!O41</f>
        <v>0.82397003745318353</v>
      </c>
      <c r="G41" s="5">
        <f>'CV Rotina &lt;2A - residência'!Q41</f>
        <v>0.78277153558052437</v>
      </c>
      <c r="H41" s="5">
        <f>'CV Rotina &lt;2A - residência'!Y41</f>
        <v>0.81273408239700373</v>
      </c>
      <c r="I41" s="5">
        <f>'CV Rotina &lt;2A - residência'!S41</f>
        <v>0.8202247191011236</v>
      </c>
      <c r="J41" s="5">
        <f>'CV Rotina &lt;2A - residência'!U41</f>
        <v>0.64794007490636707</v>
      </c>
      <c r="K41" s="5">
        <f>'CV Rotina &lt;2A - residência'!W41</f>
        <v>0.78277153558052437</v>
      </c>
      <c r="L41" s="5">
        <f>'CV Rotina &lt;2A - residência'!AA41</f>
        <v>0.71161048689138573</v>
      </c>
      <c r="M41" s="4">
        <f t="shared" si="4"/>
        <v>1</v>
      </c>
      <c r="N41" s="4">
        <f t="shared" si="1"/>
        <v>0</v>
      </c>
      <c r="O41" s="4">
        <f t="shared" si="2"/>
        <v>1</v>
      </c>
      <c r="P41" s="4">
        <f t="shared" si="3"/>
        <v>0</v>
      </c>
    </row>
    <row r="42" spans="1:16">
      <c r="A42" s="4" t="s">
        <v>49</v>
      </c>
      <c r="B42" s="4" t="s">
        <v>87</v>
      </c>
      <c r="C42" s="5">
        <f>'CV Rotina &lt;2A - residência'!K42</f>
        <v>1.1842105263157894</v>
      </c>
      <c r="D42" s="5">
        <f>'CV Rotina &lt;2A - residência'!AC42</f>
        <v>0.81578947368421051</v>
      </c>
      <c r="E42" s="5">
        <f>'CV Rotina &lt;2A - residência'!M42</f>
        <v>0.60526315789473684</v>
      </c>
      <c r="F42" s="5">
        <f>'CV Rotina &lt;2A - residência'!O42</f>
        <v>0.61842105263157898</v>
      </c>
      <c r="G42" s="5">
        <f>'CV Rotina &lt;2A - residência'!Q42</f>
        <v>0.69736842105263153</v>
      </c>
      <c r="H42" s="5">
        <f>'CV Rotina &lt;2A - residência'!Y42</f>
        <v>0.82894736842105265</v>
      </c>
      <c r="I42" s="5">
        <f>'CV Rotina &lt;2A - residência'!S42</f>
        <v>0.68421052631578949</v>
      </c>
      <c r="J42" s="5">
        <f>'CV Rotina &lt;2A - residência'!U42</f>
        <v>0.53947368421052633</v>
      </c>
      <c r="K42" s="5">
        <f>'CV Rotina &lt;2A - residência'!W42</f>
        <v>0.77631578947368418</v>
      </c>
      <c r="L42" s="5">
        <f>'CV Rotina &lt;2A - residência'!AA42</f>
        <v>0.77631578947368418</v>
      </c>
      <c r="M42" s="4">
        <f t="shared" si="4"/>
        <v>1</v>
      </c>
      <c r="N42" s="4">
        <f t="shared" si="1"/>
        <v>0</v>
      </c>
      <c r="O42" s="4">
        <f t="shared" si="2"/>
        <v>1</v>
      </c>
      <c r="P42" s="4">
        <f t="shared" si="3"/>
        <v>0</v>
      </c>
    </row>
    <row r="43" spans="1:16">
      <c r="A43" s="4" t="s">
        <v>40</v>
      </c>
      <c r="B43" s="4" t="s">
        <v>88</v>
      </c>
      <c r="C43" s="5">
        <f>'CV Rotina &lt;2A - residência'!K43</f>
        <v>0.75862068965517238</v>
      </c>
      <c r="D43" s="5">
        <f>'CV Rotina &lt;2A - residência'!AC43</f>
        <v>0.67816091954022983</v>
      </c>
      <c r="E43" s="5">
        <f>'CV Rotina &lt;2A - residência'!M43</f>
        <v>0.70114942528735635</v>
      </c>
      <c r="F43" s="5">
        <f>'CV Rotina &lt;2A - residência'!O43</f>
        <v>0.70114942528735635</v>
      </c>
      <c r="G43" s="5">
        <f>'CV Rotina &lt;2A - residência'!Q43</f>
        <v>0.54022988505747127</v>
      </c>
      <c r="H43" s="5">
        <f>'CV Rotina &lt;2A - residência'!Y43</f>
        <v>0.73563218390804597</v>
      </c>
      <c r="I43" s="5">
        <f>'CV Rotina &lt;2A - residência'!S43</f>
        <v>0.60919540229885061</v>
      </c>
      <c r="J43" s="5">
        <f>'CV Rotina &lt;2A - residência'!U43</f>
        <v>0.70114942528735635</v>
      </c>
      <c r="K43" s="5">
        <f>'CV Rotina &lt;2A - residência'!W43</f>
        <v>0.65517241379310343</v>
      </c>
      <c r="L43" s="5">
        <f>'CV Rotina &lt;2A - residência'!AA43</f>
        <v>0.65517241379310343</v>
      </c>
      <c r="M43" s="4">
        <f t="shared" si="4"/>
        <v>0</v>
      </c>
      <c r="N43" s="4">
        <f t="shared" si="1"/>
        <v>0</v>
      </c>
      <c r="O43" s="4">
        <f t="shared" si="2"/>
        <v>0</v>
      </c>
      <c r="P43" s="4">
        <f t="shared" si="3"/>
        <v>0</v>
      </c>
    </row>
    <row r="44" spans="1:16">
      <c r="A44" s="4" t="s">
        <v>40</v>
      </c>
      <c r="B44" s="4" t="s">
        <v>89</v>
      </c>
      <c r="C44" s="5">
        <f>'CV Rotina &lt;2A - residência'!K44</f>
        <v>0.70422535211267601</v>
      </c>
      <c r="D44" s="5">
        <f>'CV Rotina &lt;2A - residência'!AC44</f>
        <v>0.73239436619718312</v>
      </c>
      <c r="E44" s="5">
        <f>'CV Rotina &lt;2A - residência'!M44</f>
        <v>0.74647887323943662</v>
      </c>
      <c r="F44" s="5">
        <f>'CV Rotina &lt;2A - residência'!O44</f>
        <v>0.74647887323943662</v>
      </c>
      <c r="G44" s="5">
        <f>'CV Rotina &lt;2A - residência'!Q44</f>
        <v>0.6901408450704225</v>
      </c>
      <c r="H44" s="5">
        <f>'CV Rotina &lt;2A - residência'!Y44</f>
        <v>0.91549295774647887</v>
      </c>
      <c r="I44" s="5">
        <f>'CV Rotina &lt;2A - residência'!S44</f>
        <v>0.70422535211267601</v>
      </c>
      <c r="J44" s="5">
        <f>'CV Rotina &lt;2A - residência'!U44</f>
        <v>0.74647887323943662</v>
      </c>
      <c r="K44" s="5">
        <f>'CV Rotina &lt;2A - residência'!W44</f>
        <v>0.80281690140845074</v>
      </c>
      <c r="L44" s="5">
        <f>'CV Rotina &lt;2A - residência'!AA44</f>
        <v>0.81690140845070425</v>
      </c>
      <c r="M44" s="4">
        <f t="shared" si="4"/>
        <v>0</v>
      </c>
      <c r="N44" s="4">
        <f t="shared" si="1"/>
        <v>0</v>
      </c>
      <c r="O44" s="4">
        <f t="shared" si="2"/>
        <v>0</v>
      </c>
      <c r="P44" s="4">
        <f t="shared" si="3"/>
        <v>0</v>
      </c>
    </row>
    <row r="45" spans="1:16">
      <c r="A45" s="4" t="s">
        <v>47</v>
      </c>
      <c r="B45" s="4" t="s">
        <v>90</v>
      </c>
      <c r="C45" s="5">
        <f>'CV Rotina &lt;2A - residência'!K45</f>
        <v>0.99449035812672182</v>
      </c>
      <c r="D45" s="5">
        <f>'CV Rotina &lt;2A - residência'!AC45</f>
        <v>0.86501377410468316</v>
      </c>
      <c r="E45" s="5">
        <f>'CV Rotina &lt;2A - residência'!M45</f>
        <v>0.80922865013774103</v>
      </c>
      <c r="F45" s="5">
        <f>'CV Rotina &lt;2A - residência'!O45</f>
        <v>0.7885674931129476</v>
      </c>
      <c r="G45" s="5">
        <f>'CV Rotina &lt;2A - residência'!Q45</f>
        <v>0.778236914600551</v>
      </c>
      <c r="H45" s="5">
        <f>'CV Rotina &lt;2A - residência'!Y45</f>
        <v>0.79889807162534432</v>
      </c>
      <c r="I45" s="5">
        <f>'CV Rotina &lt;2A - residência'!S45</f>
        <v>0.82782369146005508</v>
      </c>
      <c r="J45" s="5">
        <f>'CV Rotina &lt;2A - residência'!U45</f>
        <v>0.62190082644628097</v>
      </c>
      <c r="K45" s="5">
        <f>'CV Rotina &lt;2A - residência'!W45</f>
        <v>0.73278236914600547</v>
      </c>
      <c r="L45" s="5">
        <f>'CV Rotina &lt;2A - residência'!AA45</f>
        <v>0.778236914600551</v>
      </c>
      <c r="M45" s="4">
        <f t="shared" si="4"/>
        <v>1</v>
      </c>
      <c r="N45" s="4">
        <f t="shared" si="1"/>
        <v>0</v>
      </c>
      <c r="O45" s="4">
        <f t="shared" si="2"/>
        <v>1</v>
      </c>
      <c r="P45" s="4">
        <f t="shared" si="3"/>
        <v>0</v>
      </c>
    </row>
    <row r="46" spans="1:16">
      <c r="A46" s="4" t="s">
        <v>47</v>
      </c>
      <c r="B46" s="4" t="s">
        <v>91</v>
      </c>
      <c r="C46" s="5">
        <f>'CV Rotina &lt;2A - residência'!K46</f>
        <v>1.0119047619047619</v>
      </c>
      <c r="D46" s="5">
        <f>'CV Rotina &lt;2A - residência'!AC46</f>
        <v>0.94047619047619047</v>
      </c>
      <c r="E46" s="5">
        <f>'CV Rotina &lt;2A - residência'!M46</f>
        <v>0.80952380952380953</v>
      </c>
      <c r="F46" s="5">
        <f>'CV Rotina &lt;2A - residência'!O46</f>
        <v>0.8214285714285714</v>
      </c>
      <c r="G46" s="5">
        <f>'CV Rotina &lt;2A - residência'!Q46</f>
        <v>0.8571428571428571</v>
      </c>
      <c r="H46" s="5">
        <f>'CV Rotina &lt;2A - residência'!Y46</f>
        <v>0.73809523809523814</v>
      </c>
      <c r="I46" s="5">
        <f>'CV Rotina &lt;2A - residência'!S46</f>
        <v>0.90476190476190477</v>
      </c>
      <c r="J46" s="5">
        <f>'CV Rotina &lt;2A - residência'!U46</f>
        <v>0.6428571428571429</v>
      </c>
      <c r="K46" s="5">
        <f>'CV Rotina &lt;2A - residência'!W46</f>
        <v>0.65476190476190477</v>
      </c>
      <c r="L46" s="5">
        <f>'CV Rotina &lt;2A - residência'!AA46</f>
        <v>0.6071428571428571</v>
      </c>
      <c r="M46" s="4">
        <f t="shared" si="4"/>
        <v>2</v>
      </c>
      <c r="N46" s="4">
        <f t="shared" si="1"/>
        <v>0</v>
      </c>
      <c r="O46" s="4">
        <f t="shared" si="2"/>
        <v>2</v>
      </c>
      <c r="P46" s="4">
        <f t="shared" si="3"/>
        <v>0</v>
      </c>
    </row>
    <row r="47" spans="1:16">
      <c r="A47" s="4" t="s">
        <v>49</v>
      </c>
      <c r="B47" s="4" t="s">
        <v>92</v>
      </c>
      <c r="C47" s="5">
        <f>'CV Rotina &lt;2A - residência'!K47</f>
        <v>1.0175438596491229</v>
      </c>
      <c r="D47" s="5">
        <f>'CV Rotina &lt;2A - residência'!AC47</f>
        <v>0.97192982456140353</v>
      </c>
      <c r="E47" s="5">
        <f>'CV Rotina &lt;2A - residência'!M47</f>
        <v>0.94035087719298249</v>
      </c>
      <c r="F47" s="5">
        <f>'CV Rotina &lt;2A - residência'!O47</f>
        <v>0.96140350877192982</v>
      </c>
      <c r="G47" s="5">
        <f>'CV Rotina &lt;2A - residência'!Q47</f>
        <v>0.87017543859649127</v>
      </c>
      <c r="H47" s="5">
        <f>'CV Rotina &lt;2A - residência'!Y47</f>
        <v>0.83859649122807023</v>
      </c>
      <c r="I47" s="5">
        <f>'CV Rotina &lt;2A - residência'!S47</f>
        <v>0.94736842105263153</v>
      </c>
      <c r="J47" s="5">
        <f>'CV Rotina &lt;2A - residência'!U47</f>
        <v>0.54385964912280704</v>
      </c>
      <c r="K47" s="5">
        <f>'CV Rotina &lt;2A - residência'!W47</f>
        <v>0.85614035087719298</v>
      </c>
      <c r="L47" s="5">
        <f>'CV Rotina &lt;2A - residência'!AA47</f>
        <v>0.78596491228070176</v>
      </c>
      <c r="M47" s="4">
        <f t="shared" si="4"/>
        <v>2</v>
      </c>
      <c r="N47" s="4">
        <f t="shared" si="1"/>
        <v>1</v>
      </c>
      <c r="O47" s="4">
        <f t="shared" si="2"/>
        <v>3</v>
      </c>
      <c r="P47" s="4">
        <f t="shared" si="3"/>
        <v>1</v>
      </c>
    </row>
    <row r="48" spans="1:16">
      <c r="A48" s="4" t="s">
        <v>40</v>
      </c>
      <c r="B48" s="4" t="s">
        <v>93</v>
      </c>
      <c r="C48" s="5">
        <f>'CV Rotina &lt;2A - residência'!K48</f>
        <v>0.91208791208791207</v>
      </c>
      <c r="D48" s="5">
        <f>'CV Rotina &lt;2A - residência'!AC48</f>
        <v>1.0329670329670331</v>
      </c>
      <c r="E48" s="5">
        <f>'CV Rotina &lt;2A - residência'!M48</f>
        <v>1.0219780219780219</v>
      </c>
      <c r="F48" s="5">
        <f>'CV Rotina &lt;2A - residência'!O48</f>
        <v>0.94505494505494503</v>
      </c>
      <c r="G48" s="5">
        <f>'CV Rotina &lt;2A - residência'!Q48</f>
        <v>0.97802197802197799</v>
      </c>
      <c r="H48" s="5">
        <f>'CV Rotina &lt;2A - residência'!Y48</f>
        <v>1.1098901098901099</v>
      </c>
      <c r="I48" s="5">
        <f>'CV Rotina &lt;2A - residência'!S48</f>
        <v>1.0329670329670331</v>
      </c>
      <c r="J48" s="5">
        <f>'CV Rotina &lt;2A - residência'!U48</f>
        <v>0.8571428571428571</v>
      </c>
      <c r="K48" s="5">
        <f>'CV Rotina &lt;2A - residência'!W48</f>
        <v>0.92307692307692313</v>
      </c>
      <c r="L48" s="5">
        <f>'CV Rotina &lt;2A - residência'!AA48</f>
        <v>0.95604395604395609</v>
      </c>
      <c r="M48" s="4">
        <f t="shared" si="4"/>
        <v>2</v>
      </c>
      <c r="N48" s="4">
        <f t="shared" si="1"/>
        <v>5</v>
      </c>
      <c r="O48" s="4">
        <f t="shared" si="2"/>
        <v>7</v>
      </c>
      <c r="P48" s="4">
        <f t="shared" si="3"/>
        <v>3</v>
      </c>
    </row>
    <row r="49" spans="1:16">
      <c r="A49" s="4" t="s">
        <v>47</v>
      </c>
      <c r="B49" s="4" t="s">
        <v>94</v>
      </c>
      <c r="C49" s="5">
        <f>'CV Rotina &lt;2A - residência'!K49</f>
        <v>0.91666666666666663</v>
      </c>
      <c r="D49" s="5">
        <f>'CV Rotina &lt;2A - residência'!AC49</f>
        <v>0.95238095238095233</v>
      </c>
      <c r="E49" s="5">
        <f>'CV Rotina &lt;2A - residência'!M49</f>
        <v>0.88095238095238093</v>
      </c>
      <c r="F49" s="5">
        <f>'CV Rotina &lt;2A - residência'!O49</f>
        <v>0.8928571428571429</v>
      </c>
      <c r="G49" s="5">
        <f>'CV Rotina &lt;2A - residência'!Q49</f>
        <v>0.88095238095238093</v>
      </c>
      <c r="H49" s="5">
        <f>'CV Rotina &lt;2A - residência'!Y49</f>
        <v>1.0357142857142858</v>
      </c>
      <c r="I49" s="5">
        <f>'CV Rotina &lt;2A - residência'!S49</f>
        <v>0.91666666666666663</v>
      </c>
      <c r="J49" s="5">
        <f>'CV Rotina &lt;2A - residência'!U49</f>
        <v>1</v>
      </c>
      <c r="K49" s="5">
        <f>'CV Rotina &lt;2A - residência'!W49</f>
        <v>0.9285714285714286</v>
      </c>
      <c r="L49" s="5">
        <f>'CV Rotina &lt;2A - residência'!AA49</f>
        <v>0.94047619047619047</v>
      </c>
      <c r="M49" s="4">
        <f t="shared" si="4"/>
        <v>2</v>
      </c>
      <c r="N49" s="4">
        <f t="shared" si="1"/>
        <v>2</v>
      </c>
      <c r="O49" s="4">
        <f t="shared" si="2"/>
        <v>4</v>
      </c>
      <c r="P49" s="4">
        <f t="shared" si="3"/>
        <v>1</v>
      </c>
    </row>
    <row r="50" spans="1:16">
      <c r="A50" s="4" t="s">
        <v>49</v>
      </c>
      <c r="B50" s="4" t="s">
        <v>95</v>
      </c>
      <c r="C50" s="5">
        <f>'CV Rotina &lt;2A - residência'!K50</f>
        <v>0.90184049079754602</v>
      </c>
      <c r="D50" s="5">
        <f>'CV Rotina &lt;2A - residência'!AC50</f>
        <v>0.64417177914110424</v>
      </c>
      <c r="E50" s="5">
        <f>'CV Rotina &lt;2A - residência'!M50</f>
        <v>0.68098159509202449</v>
      </c>
      <c r="F50" s="5">
        <f>'CV Rotina &lt;2A - residência'!O50</f>
        <v>0.68098159509202449</v>
      </c>
      <c r="G50" s="5">
        <f>'CV Rotina &lt;2A - residência'!Q50</f>
        <v>0.57668711656441718</v>
      </c>
      <c r="H50" s="5">
        <f>'CV Rotina &lt;2A - residência'!Y50</f>
        <v>0.96932515337423308</v>
      </c>
      <c r="I50" s="5">
        <f>'CV Rotina &lt;2A - residência'!S50</f>
        <v>0.62576687116564422</v>
      </c>
      <c r="J50" s="5">
        <f>'CV Rotina &lt;2A - residência'!U50</f>
        <v>0.70552147239263807</v>
      </c>
      <c r="K50" s="5">
        <f>'CV Rotina &lt;2A - residência'!W50</f>
        <v>0.80368098159509205</v>
      </c>
      <c r="L50" s="5">
        <f>'CV Rotina &lt;2A - residência'!AA50</f>
        <v>0.77914110429447858</v>
      </c>
      <c r="M50" s="4">
        <f t="shared" si="4"/>
        <v>1</v>
      </c>
      <c r="N50" s="4">
        <f t="shared" si="1"/>
        <v>1</v>
      </c>
      <c r="O50" s="4">
        <f t="shared" si="2"/>
        <v>2</v>
      </c>
      <c r="P50" s="4">
        <f t="shared" si="3"/>
        <v>1</v>
      </c>
    </row>
    <row r="51" spans="1:16">
      <c r="A51" s="4" t="s">
        <v>43</v>
      </c>
      <c r="B51" s="4" t="s">
        <v>96</v>
      </c>
      <c r="C51" s="5">
        <f>'CV Rotina &lt;2A - residência'!K51</f>
        <v>0.90082644628099173</v>
      </c>
      <c r="D51" s="5">
        <f>'CV Rotina &lt;2A - residência'!AC51</f>
        <v>1.115702479338843</v>
      </c>
      <c r="E51" s="5">
        <f>'CV Rotina &lt;2A - residência'!M51</f>
        <v>1.1239669421487604</v>
      </c>
      <c r="F51" s="5">
        <f>'CV Rotina &lt;2A - residência'!O51</f>
        <v>1.140495867768595</v>
      </c>
      <c r="G51" s="5">
        <f>'CV Rotina &lt;2A - residência'!Q51</f>
        <v>1.0578512396694215</v>
      </c>
      <c r="H51" s="5">
        <f>'CV Rotina &lt;2A - residência'!Y51</f>
        <v>0.9173553719008265</v>
      </c>
      <c r="I51" s="5">
        <f>'CV Rotina &lt;2A - residência'!S51</f>
        <v>1.0991735537190082</v>
      </c>
      <c r="J51" s="5">
        <f>'CV Rotina &lt;2A - residência'!U51</f>
        <v>0.82644628099173556</v>
      </c>
      <c r="K51" s="5">
        <f>'CV Rotina &lt;2A - residência'!W51</f>
        <v>0.90082644628099173</v>
      </c>
      <c r="L51" s="5">
        <f>'CV Rotina &lt;2A - residência'!AA51</f>
        <v>0.95041322314049592</v>
      </c>
      <c r="M51" s="4">
        <f t="shared" si="4"/>
        <v>2</v>
      </c>
      <c r="N51" s="4">
        <f t="shared" si="1"/>
        <v>5</v>
      </c>
      <c r="O51" s="4">
        <f t="shared" si="2"/>
        <v>7</v>
      </c>
      <c r="P51" s="4">
        <f t="shared" si="3"/>
        <v>3</v>
      </c>
    </row>
    <row r="52" spans="1:16">
      <c r="A52" s="4" t="s">
        <v>43</v>
      </c>
      <c r="B52" s="4" t="s">
        <v>97</v>
      </c>
      <c r="C52" s="5">
        <f>'CV Rotina &lt;2A - residência'!K52</f>
        <v>0.8125</v>
      </c>
      <c r="D52" s="5">
        <f>'CV Rotina &lt;2A - residência'!AC52</f>
        <v>0.60416666666666663</v>
      </c>
      <c r="E52" s="5">
        <f>'CV Rotina &lt;2A - residência'!M52</f>
        <v>0.375</v>
      </c>
      <c r="F52" s="5">
        <f>'CV Rotina &lt;2A - residência'!O52</f>
        <v>0.35416666666666669</v>
      </c>
      <c r="G52" s="5">
        <f>'CV Rotina &lt;2A - residência'!Q52</f>
        <v>0.47916666666666669</v>
      </c>
      <c r="H52" s="5">
        <f>'CV Rotina &lt;2A - residência'!Y52</f>
        <v>0.52083333333333337</v>
      </c>
      <c r="I52" s="5">
        <f>'CV Rotina &lt;2A - residência'!S52</f>
        <v>0.45833333333333331</v>
      </c>
      <c r="J52" s="5">
        <f>'CV Rotina &lt;2A - residência'!U52</f>
        <v>0.375</v>
      </c>
      <c r="K52" s="5">
        <f>'CV Rotina &lt;2A - residência'!W52</f>
        <v>0.60416666666666663</v>
      </c>
      <c r="L52" s="5">
        <f>'CV Rotina &lt;2A - residência'!AA52</f>
        <v>0.5625</v>
      </c>
      <c r="M52" s="4">
        <f t="shared" si="4"/>
        <v>0</v>
      </c>
      <c r="N52" s="4">
        <f t="shared" si="1"/>
        <v>0</v>
      </c>
      <c r="O52" s="4">
        <f t="shared" si="2"/>
        <v>0</v>
      </c>
      <c r="P52" s="4">
        <f t="shared" si="3"/>
        <v>0</v>
      </c>
    </row>
    <row r="53" spans="1:16">
      <c r="A53" s="4" t="s">
        <v>49</v>
      </c>
      <c r="B53" s="4" t="s">
        <v>98</v>
      </c>
      <c r="C53" s="5">
        <f>'CV Rotina &lt;2A - residência'!K53</f>
        <v>1.0310077519379846</v>
      </c>
      <c r="D53" s="5">
        <f>'CV Rotina &lt;2A - residência'!AC53</f>
        <v>0.98449612403100772</v>
      </c>
      <c r="E53" s="5">
        <f>'CV Rotina &lt;2A - residência'!M53</f>
        <v>1.0930232558139534</v>
      </c>
      <c r="F53" s="5">
        <f>'CV Rotina &lt;2A - residência'!O53</f>
        <v>1.0930232558139534</v>
      </c>
      <c r="G53" s="5">
        <f>'CV Rotina &lt;2A - residência'!Q53</f>
        <v>0.90697674418604646</v>
      </c>
      <c r="H53" s="5">
        <f>'CV Rotina &lt;2A - residência'!Y53</f>
        <v>0.93023255813953487</v>
      </c>
      <c r="I53" s="5">
        <f>'CV Rotina &lt;2A - residência'!S53</f>
        <v>1</v>
      </c>
      <c r="J53" s="5">
        <f>'CV Rotina &lt;2A - residência'!U53</f>
        <v>0.93798449612403101</v>
      </c>
      <c r="K53" s="5">
        <f>'CV Rotina &lt;2A - residência'!W53</f>
        <v>0.90697674418604646</v>
      </c>
      <c r="L53" s="5">
        <f>'CV Rotina &lt;2A - residência'!AA53</f>
        <v>1.1472868217054264</v>
      </c>
      <c r="M53" s="4">
        <f t="shared" si="4"/>
        <v>2</v>
      </c>
      <c r="N53" s="4">
        <f t="shared" si="1"/>
        <v>4</v>
      </c>
      <c r="O53" s="4">
        <f t="shared" si="2"/>
        <v>6</v>
      </c>
      <c r="P53" s="4">
        <f t="shared" si="3"/>
        <v>2</v>
      </c>
    </row>
    <row r="54" spans="1:16">
      <c r="A54" s="4" t="s">
        <v>49</v>
      </c>
      <c r="B54" s="4" t="s">
        <v>99</v>
      </c>
      <c r="C54" s="5">
        <f>'CV Rotina &lt;2A - residência'!K54</f>
        <v>0.88372093023255816</v>
      </c>
      <c r="D54" s="5">
        <f>'CV Rotina &lt;2A - residência'!AC54</f>
        <v>0.81395348837209303</v>
      </c>
      <c r="E54" s="5">
        <f>'CV Rotina &lt;2A - residência'!M54</f>
        <v>0.77906976744186052</v>
      </c>
      <c r="F54" s="5">
        <f>'CV Rotina &lt;2A - residência'!O54</f>
        <v>0.7558139534883721</v>
      </c>
      <c r="G54" s="5">
        <f>'CV Rotina &lt;2A - residência'!Q54</f>
        <v>0.66279069767441856</v>
      </c>
      <c r="H54" s="5">
        <f>'CV Rotina &lt;2A - residência'!Y54</f>
        <v>1.0930232558139534</v>
      </c>
      <c r="I54" s="5">
        <f>'CV Rotina &lt;2A - residência'!S54</f>
        <v>0.76744186046511631</v>
      </c>
      <c r="J54" s="5">
        <f>'CV Rotina &lt;2A - residência'!U54</f>
        <v>0.80232558139534882</v>
      </c>
      <c r="K54" s="5">
        <f>'CV Rotina &lt;2A - residência'!W54</f>
        <v>0.7558139534883721</v>
      </c>
      <c r="L54" s="5">
        <f>'CV Rotina &lt;2A - residência'!AA54</f>
        <v>0.7441860465116279</v>
      </c>
      <c r="M54" s="4">
        <f t="shared" si="4"/>
        <v>0</v>
      </c>
      <c r="N54" s="4">
        <f t="shared" si="1"/>
        <v>1</v>
      </c>
      <c r="O54" s="4">
        <f t="shared" si="2"/>
        <v>1</v>
      </c>
      <c r="P54" s="4">
        <f t="shared" si="3"/>
        <v>1</v>
      </c>
    </row>
    <row r="55" spans="1:16">
      <c r="A55" s="4" t="s">
        <v>43</v>
      </c>
      <c r="B55" s="4" t="s">
        <v>100</v>
      </c>
      <c r="C55" s="5">
        <f>'CV Rotina &lt;2A - residência'!K55</f>
        <v>0.90389610389610386</v>
      </c>
      <c r="D55" s="5">
        <f>'CV Rotina &lt;2A - residência'!AC55</f>
        <v>0.88571428571428568</v>
      </c>
      <c r="E55" s="5">
        <f>'CV Rotina &lt;2A - residência'!M55</f>
        <v>0.83636363636363631</v>
      </c>
      <c r="F55" s="5">
        <f>'CV Rotina &lt;2A - residência'!O55</f>
        <v>0.8441558441558441</v>
      </c>
      <c r="G55" s="5">
        <f>'CV Rotina &lt;2A - residência'!Q55</f>
        <v>0.80259740259740264</v>
      </c>
      <c r="H55" s="5">
        <f>'CV Rotina &lt;2A - residência'!Y55</f>
        <v>0.90129870129870127</v>
      </c>
      <c r="I55" s="5">
        <f>'CV Rotina &lt;2A - residência'!S55</f>
        <v>0.87532467532467528</v>
      </c>
      <c r="J55" s="5">
        <f>'CV Rotina &lt;2A - residência'!U55</f>
        <v>0.7142857142857143</v>
      </c>
      <c r="K55" s="5">
        <f>'CV Rotina &lt;2A - residência'!W55</f>
        <v>0.83896103896103891</v>
      </c>
      <c r="L55" s="5">
        <f>'CV Rotina &lt;2A - residência'!AA55</f>
        <v>0.88311688311688308</v>
      </c>
      <c r="M55" s="4">
        <f t="shared" si="4"/>
        <v>1</v>
      </c>
      <c r="N55" s="4">
        <f t="shared" si="1"/>
        <v>0</v>
      </c>
      <c r="O55" s="4">
        <f t="shared" si="2"/>
        <v>1</v>
      </c>
      <c r="P55" s="4">
        <f t="shared" si="3"/>
        <v>0</v>
      </c>
    </row>
    <row r="56" spans="1:16">
      <c r="A56" s="4" t="s">
        <v>47</v>
      </c>
      <c r="B56" s="4" t="s">
        <v>101</v>
      </c>
      <c r="C56" s="5">
        <f>'CV Rotina &lt;2A - residência'!K56</f>
        <v>1.0729166666666667</v>
      </c>
      <c r="D56" s="5">
        <f>'CV Rotina &lt;2A - residência'!AC56</f>
        <v>0.95833333333333337</v>
      </c>
      <c r="E56" s="5">
        <f>'CV Rotina &lt;2A - residência'!M56</f>
        <v>1.0208333333333333</v>
      </c>
      <c r="F56" s="5">
        <f>'CV Rotina &lt;2A - residência'!O56</f>
        <v>1</v>
      </c>
      <c r="G56" s="5">
        <f>'CV Rotina &lt;2A - residência'!Q56</f>
        <v>0.89583333333333337</v>
      </c>
      <c r="H56" s="5">
        <f>'CV Rotina &lt;2A - residência'!Y56</f>
        <v>1.21875</v>
      </c>
      <c r="I56" s="5">
        <f>'CV Rotina &lt;2A - residência'!S56</f>
        <v>0.97916666666666663</v>
      </c>
      <c r="J56" s="5">
        <f>'CV Rotina &lt;2A - residência'!U56</f>
        <v>1.0833333333333333</v>
      </c>
      <c r="K56" s="5">
        <f>'CV Rotina &lt;2A - residência'!W56</f>
        <v>1.125</v>
      </c>
      <c r="L56" s="5">
        <f>'CV Rotina &lt;2A - residência'!AA56</f>
        <v>1.15625</v>
      </c>
      <c r="M56" s="4">
        <f t="shared" si="4"/>
        <v>2</v>
      </c>
      <c r="N56" s="4">
        <f t="shared" si="1"/>
        <v>7</v>
      </c>
      <c r="O56" s="4">
        <f t="shared" si="2"/>
        <v>9</v>
      </c>
      <c r="P56" s="4">
        <f t="shared" si="3"/>
        <v>3</v>
      </c>
    </row>
    <row r="57" spans="1:16">
      <c r="A57" s="4" t="s">
        <v>43</v>
      </c>
      <c r="B57" s="4" t="s">
        <v>102</v>
      </c>
      <c r="C57" s="5">
        <f>'CV Rotina &lt;2A - residência'!K57</f>
        <v>0.91907514450867056</v>
      </c>
      <c r="D57" s="5">
        <f>'CV Rotina &lt;2A - residência'!AC57</f>
        <v>0.94797687861271673</v>
      </c>
      <c r="E57" s="5">
        <f>'CV Rotina &lt;2A - residência'!M57</f>
        <v>1.0346820809248556</v>
      </c>
      <c r="F57" s="5">
        <f>'CV Rotina &lt;2A - residência'!O57</f>
        <v>1.0289017341040463</v>
      </c>
      <c r="G57" s="5">
        <f>'CV Rotina &lt;2A - residência'!Q57</f>
        <v>0.8497109826589595</v>
      </c>
      <c r="H57" s="5">
        <f>'CV Rotina &lt;2A - residência'!Y57</f>
        <v>1</v>
      </c>
      <c r="I57" s="5">
        <f>'CV Rotina &lt;2A - residência'!S57</f>
        <v>0.8554913294797688</v>
      </c>
      <c r="J57" s="5">
        <f>'CV Rotina &lt;2A - residência'!U57</f>
        <v>0.73410404624277459</v>
      </c>
      <c r="K57" s="5">
        <f>'CV Rotina &lt;2A - residência'!W57</f>
        <v>0.80924855491329484</v>
      </c>
      <c r="L57" s="5">
        <f>'CV Rotina &lt;2A - residência'!AA57</f>
        <v>0.83815028901734101</v>
      </c>
      <c r="M57" s="4">
        <f t="shared" si="4"/>
        <v>2</v>
      </c>
      <c r="N57" s="4">
        <f t="shared" si="1"/>
        <v>3</v>
      </c>
      <c r="O57" s="4">
        <f t="shared" si="2"/>
        <v>5</v>
      </c>
      <c r="P57" s="4">
        <f t="shared" si="3"/>
        <v>3</v>
      </c>
    </row>
    <row r="58" spans="1:16">
      <c r="A58" s="4" t="s">
        <v>43</v>
      </c>
      <c r="B58" s="4" t="s">
        <v>103</v>
      </c>
      <c r="C58" s="5">
        <f>'CV Rotina &lt;2A - residência'!K58</f>
        <v>0.9760479041916168</v>
      </c>
      <c r="D58" s="5">
        <f>'CV Rotina &lt;2A - residência'!AC58</f>
        <v>1.0359281437125749</v>
      </c>
      <c r="E58" s="5">
        <f>'CV Rotina &lt;2A - residência'!M58</f>
        <v>1.0299401197604789</v>
      </c>
      <c r="F58" s="5">
        <f>'CV Rotina &lt;2A - residência'!O58</f>
        <v>1.0299401197604789</v>
      </c>
      <c r="G58" s="5">
        <f>'CV Rotina &lt;2A - residência'!Q58</f>
        <v>0.89221556886227549</v>
      </c>
      <c r="H58" s="5">
        <f>'CV Rotina &lt;2A - residência'!Y58</f>
        <v>1.1137724550898203</v>
      </c>
      <c r="I58" s="5">
        <f>'CV Rotina &lt;2A - residência'!S58</f>
        <v>1.0119760479041917</v>
      </c>
      <c r="J58" s="5">
        <f>'CV Rotina &lt;2A - residência'!U58</f>
        <v>0.76646706586826352</v>
      </c>
      <c r="K58" s="5">
        <f>'CV Rotina &lt;2A - residência'!W58</f>
        <v>0.95808383233532934</v>
      </c>
      <c r="L58" s="5">
        <f>'CV Rotina &lt;2A - residência'!AA58</f>
        <v>0.80838323353293418</v>
      </c>
      <c r="M58" s="4">
        <f t="shared" si="4"/>
        <v>2</v>
      </c>
      <c r="N58" s="4">
        <f t="shared" si="1"/>
        <v>5</v>
      </c>
      <c r="O58" s="4">
        <f t="shared" si="2"/>
        <v>7</v>
      </c>
      <c r="P58" s="4">
        <f t="shared" si="3"/>
        <v>3</v>
      </c>
    </row>
    <row r="59" spans="1:16">
      <c r="A59" s="4" t="s">
        <v>49</v>
      </c>
      <c r="B59" s="4" t="s">
        <v>104</v>
      </c>
      <c r="C59" s="5">
        <f>'CV Rotina &lt;2A - residência'!K59</f>
        <v>0.86301369863013699</v>
      </c>
      <c r="D59" s="5">
        <f>'CV Rotina &lt;2A - residência'!AC59</f>
        <v>0.83561643835616439</v>
      </c>
      <c r="E59" s="5">
        <f>'CV Rotina &lt;2A - residência'!M59</f>
        <v>0.84246575342465757</v>
      </c>
      <c r="F59" s="5">
        <f>'CV Rotina &lt;2A - residência'!O59</f>
        <v>0.80821917808219179</v>
      </c>
      <c r="G59" s="5">
        <f>'CV Rotina &lt;2A - residência'!Q59</f>
        <v>0.78082191780821919</v>
      </c>
      <c r="H59" s="5">
        <f>'CV Rotina &lt;2A - residência'!Y59</f>
        <v>1.0273972602739727</v>
      </c>
      <c r="I59" s="5">
        <f>'CV Rotina &lt;2A - residência'!S59</f>
        <v>0.85616438356164382</v>
      </c>
      <c r="J59" s="5">
        <f>'CV Rotina &lt;2A - residência'!U59</f>
        <v>0.70547945205479456</v>
      </c>
      <c r="K59" s="5">
        <f>'CV Rotina &lt;2A - residência'!W59</f>
        <v>0.95205479452054798</v>
      </c>
      <c r="L59" s="5">
        <f>'CV Rotina &lt;2A - residência'!AA59</f>
        <v>0.95890410958904104</v>
      </c>
      <c r="M59" s="4">
        <f t="shared" si="4"/>
        <v>0</v>
      </c>
      <c r="N59" s="4">
        <f t="shared" si="1"/>
        <v>3</v>
      </c>
      <c r="O59" s="4">
        <f t="shared" si="2"/>
        <v>3</v>
      </c>
      <c r="P59" s="4">
        <f t="shared" si="3"/>
        <v>1</v>
      </c>
    </row>
    <row r="60" spans="1:16">
      <c r="A60" s="4" t="s">
        <v>43</v>
      </c>
      <c r="B60" s="4" t="s">
        <v>105</v>
      </c>
      <c r="C60" s="5">
        <f>'CV Rotina &lt;2A - residência'!K60</f>
        <v>0.95652173913043481</v>
      </c>
      <c r="D60" s="5">
        <f>'CV Rotina &lt;2A - residência'!AC60</f>
        <v>0.97826086956521741</v>
      </c>
      <c r="E60" s="5">
        <f>'CV Rotina &lt;2A - residência'!M60</f>
        <v>0.95652173913043481</v>
      </c>
      <c r="F60" s="5">
        <f>'CV Rotina &lt;2A - residência'!O60</f>
        <v>0.89130434782608692</v>
      </c>
      <c r="G60" s="5">
        <f>'CV Rotina &lt;2A - residência'!Q60</f>
        <v>0.91304347826086951</v>
      </c>
      <c r="H60" s="5">
        <f>'CV Rotina &lt;2A - residência'!Y60</f>
        <v>0.67391304347826086</v>
      </c>
      <c r="I60" s="5">
        <f>'CV Rotina &lt;2A - residência'!S60</f>
        <v>0.89130434782608692</v>
      </c>
      <c r="J60" s="5">
        <f>'CV Rotina &lt;2A - residência'!U60</f>
        <v>0.78260869565217395</v>
      </c>
      <c r="K60" s="5">
        <f>'CV Rotina &lt;2A - residência'!W60</f>
        <v>0.84782608695652173</v>
      </c>
      <c r="L60" s="5">
        <f>'CV Rotina &lt;2A - residência'!AA60</f>
        <v>0.86956521739130432</v>
      </c>
      <c r="M60" s="4">
        <f t="shared" si="4"/>
        <v>2</v>
      </c>
      <c r="N60" s="4">
        <f t="shared" si="1"/>
        <v>1</v>
      </c>
      <c r="O60" s="4">
        <f t="shared" si="2"/>
        <v>3</v>
      </c>
      <c r="P60" s="4">
        <f t="shared" si="3"/>
        <v>1</v>
      </c>
    </row>
    <row r="61" spans="1:16">
      <c r="A61" s="4" t="s">
        <v>49</v>
      </c>
      <c r="B61" s="4" t="s">
        <v>106</v>
      </c>
      <c r="C61" s="5">
        <f>'CV Rotina &lt;2A - residência'!K61</f>
        <v>0.86725663716814161</v>
      </c>
      <c r="D61" s="5">
        <f>'CV Rotina &lt;2A - residência'!AC61</f>
        <v>0.84070796460176989</v>
      </c>
      <c r="E61" s="5">
        <f>'CV Rotina &lt;2A - residência'!M61</f>
        <v>0.75221238938053092</v>
      </c>
      <c r="F61" s="5">
        <f>'CV Rotina &lt;2A - residência'!O61</f>
        <v>0.74336283185840712</v>
      </c>
      <c r="G61" s="5">
        <f>'CV Rotina &lt;2A - residência'!Q61</f>
        <v>0.76106194690265483</v>
      </c>
      <c r="H61" s="5">
        <f>'CV Rotina &lt;2A - residência'!Y61</f>
        <v>1.0176991150442478</v>
      </c>
      <c r="I61" s="5">
        <f>'CV Rotina &lt;2A - residência'!S61</f>
        <v>0.82300884955752207</v>
      </c>
      <c r="J61" s="5">
        <f>'CV Rotina &lt;2A - residência'!U61</f>
        <v>0.69026548672566368</v>
      </c>
      <c r="K61" s="5">
        <f>'CV Rotina &lt;2A - residência'!W61</f>
        <v>0.92920353982300885</v>
      </c>
      <c r="L61" s="5">
        <f>'CV Rotina &lt;2A - residência'!AA61</f>
        <v>0.92920353982300885</v>
      </c>
      <c r="M61" s="4">
        <f t="shared" si="4"/>
        <v>0</v>
      </c>
      <c r="N61" s="4">
        <f t="shared" si="1"/>
        <v>1</v>
      </c>
      <c r="O61" s="4">
        <f t="shared" si="2"/>
        <v>1</v>
      </c>
      <c r="P61" s="4">
        <f t="shared" si="3"/>
        <v>1</v>
      </c>
    </row>
    <row r="62" spans="1:16">
      <c r="A62" s="4" t="s">
        <v>47</v>
      </c>
      <c r="B62" s="4" t="s">
        <v>107</v>
      </c>
      <c r="C62" s="5">
        <f>'CV Rotina &lt;2A - residência'!K62</f>
        <v>0.96598639455782309</v>
      </c>
      <c r="D62" s="5">
        <f>'CV Rotina &lt;2A - residência'!AC62</f>
        <v>0.94557823129251706</v>
      </c>
      <c r="E62" s="5">
        <f>'CV Rotina &lt;2A - residência'!M62</f>
        <v>0.97959183673469385</v>
      </c>
      <c r="F62" s="5">
        <f>'CV Rotina &lt;2A - residência'!O62</f>
        <v>0.97959183673469385</v>
      </c>
      <c r="G62" s="5">
        <f>'CV Rotina &lt;2A - residência'!Q62</f>
        <v>0.90476190476190477</v>
      </c>
      <c r="H62" s="5">
        <f>'CV Rotina &lt;2A - residência'!Y62</f>
        <v>0.97278911564625847</v>
      </c>
      <c r="I62" s="5">
        <f>'CV Rotina &lt;2A - residência'!S62</f>
        <v>0.97278911564625847</v>
      </c>
      <c r="J62" s="5">
        <f>'CV Rotina &lt;2A - residência'!U62</f>
        <v>0.87755102040816324</v>
      </c>
      <c r="K62" s="5">
        <f>'CV Rotina &lt;2A - residência'!W62</f>
        <v>0.97959183673469385</v>
      </c>
      <c r="L62" s="5">
        <f>'CV Rotina &lt;2A - residência'!AA62</f>
        <v>1.272108843537415</v>
      </c>
      <c r="M62" s="4">
        <f t="shared" si="4"/>
        <v>2</v>
      </c>
      <c r="N62" s="4">
        <f t="shared" si="1"/>
        <v>6</v>
      </c>
      <c r="O62" s="4">
        <f t="shared" si="2"/>
        <v>8</v>
      </c>
      <c r="P62" s="4">
        <f t="shared" si="3"/>
        <v>3</v>
      </c>
    </row>
    <row r="63" spans="1:16">
      <c r="A63" s="4" t="s">
        <v>49</v>
      </c>
      <c r="B63" s="4" t="s">
        <v>108</v>
      </c>
      <c r="C63" s="5">
        <f>'CV Rotina &lt;2A - residência'!K63</f>
        <v>0.88524590163934425</v>
      </c>
      <c r="D63" s="5">
        <f>'CV Rotina &lt;2A - residência'!AC63</f>
        <v>1.0655737704918034</v>
      </c>
      <c r="E63" s="5">
        <f>'CV Rotina &lt;2A - residência'!M63</f>
        <v>0.88524590163934425</v>
      </c>
      <c r="F63" s="5">
        <f>'CV Rotina &lt;2A - residência'!O63</f>
        <v>0.88524590163934425</v>
      </c>
      <c r="G63" s="5">
        <f>'CV Rotina &lt;2A - residência'!Q63</f>
        <v>0.91803278688524592</v>
      </c>
      <c r="H63" s="5">
        <f>'CV Rotina &lt;2A - residência'!Y63</f>
        <v>1</v>
      </c>
      <c r="I63" s="5">
        <f>'CV Rotina &lt;2A - residência'!S63</f>
        <v>0.96721311475409832</v>
      </c>
      <c r="J63" s="5">
        <f>'CV Rotina &lt;2A - residência'!U63</f>
        <v>0.55737704918032782</v>
      </c>
      <c r="K63" s="5">
        <f>'CV Rotina &lt;2A - residência'!W63</f>
        <v>0.85245901639344257</v>
      </c>
      <c r="L63" s="5">
        <f>'CV Rotina &lt;2A - residência'!AA63</f>
        <v>0.85245901639344257</v>
      </c>
      <c r="M63" s="4">
        <f t="shared" si="4"/>
        <v>1</v>
      </c>
      <c r="N63" s="4">
        <f t="shared" si="1"/>
        <v>2</v>
      </c>
      <c r="O63" s="4">
        <f t="shared" si="2"/>
        <v>3</v>
      </c>
      <c r="P63" s="4">
        <f t="shared" si="3"/>
        <v>1</v>
      </c>
    </row>
    <row r="64" spans="1:16">
      <c r="A64" s="4" t="s">
        <v>40</v>
      </c>
      <c r="B64" s="4" t="s">
        <v>109</v>
      </c>
      <c r="C64" s="5">
        <f>'CV Rotina &lt;2A - residência'!K64</f>
        <v>1.2222222222222223</v>
      </c>
      <c r="D64" s="5">
        <f>'CV Rotina &lt;2A - residência'!AC64</f>
        <v>0.93333333333333335</v>
      </c>
      <c r="E64" s="5">
        <f>'CV Rotina &lt;2A - residência'!M64</f>
        <v>0.93333333333333335</v>
      </c>
      <c r="F64" s="5">
        <f>'CV Rotina &lt;2A - residência'!O64</f>
        <v>0.93333333333333335</v>
      </c>
      <c r="G64" s="5">
        <f>'CV Rotina &lt;2A - residência'!Q64</f>
        <v>0.84444444444444444</v>
      </c>
      <c r="H64" s="5">
        <f>'CV Rotina &lt;2A - residência'!Y64</f>
        <v>1.2666666666666666</v>
      </c>
      <c r="I64" s="5">
        <f>'CV Rotina &lt;2A - residência'!S64</f>
        <v>0.9555555555555556</v>
      </c>
      <c r="J64" s="5">
        <f>'CV Rotina &lt;2A - residência'!U64</f>
        <v>1.1777777777777778</v>
      </c>
      <c r="K64" s="5">
        <f>'CV Rotina &lt;2A - residência'!W64</f>
        <v>1.2444444444444445</v>
      </c>
      <c r="L64" s="5">
        <f>'CV Rotina &lt;2A - residência'!AA64</f>
        <v>1.288888888888889</v>
      </c>
      <c r="M64" s="4">
        <f t="shared" si="4"/>
        <v>2</v>
      </c>
      <c r="N64" s="4">
        <f t="shared" si="1"/>
        <v>5</v>
      </c>
      <c r="O64" s="4">
        <f t="shared" si="2"/>
        <v>7</v>
      </c>
      <c r="P64" s="4">
        <f t="shared" si="3"/>
        <v>1</v>
      </c>
    </row>
    <row r="65" spans="1:16">
      <c r="A65" s="4" t="s">
        <v>40</v>
      </c>
      <c r="B65" s="4" t="s">
        <v>110</v>
      </c>
      <c r="C65" s="5">
        <f>'CV Rotina &lt;2A - residência'!K65</f>
        <v>0.84491978609625673</v>
      </c>
      <c r="D65" s="5">
        <f>'CV Rotina &lt;2A - residência'!AC65</f>
        <v>0.85828877005347592</v>
      </c>
      <c r="E65" s="5">
        <f>'CV Rotina &lt;2A - residência'!M65</f>
        <v>0.88502673796791442</v>
      </c>
      <c r="F65" s="5">
        <f>'CV Rotina &lt;2A - residência'!O65</f>
        <v>0.89304812834224601</v>
      </c>
      <c r="G65" s="5">
        <f>'CV Rotina &lt;2A - residência'!Q65</f>
        <v>0.79946524064171121</v>
      </c>
      <c r="H65" s="5">
        <f>'CV Rotina &lt;2A - residência'!Y65</f>
        <v>0.85026737967914434</v>
      </c>
      <c r="I65" s="5">
        <f>'CV Rotina &lt;2A - residência'!S65</f>
        <v>0.87700534759358284</v>
      </c>
      <c r="J65" s="5">
        <f>'CV Rotina &lt;2A - residência'!U65</f>
        <v>0.79144385026737973</v>
      </c>
      <c r="K65" s="5">
        <f>'CV Rotina &lt;2A - residência'!W65</f>
        <v>0.81283422459893051</v>
      </c>
      <c r="L65" s="5">
        <f>'CV Rotina &lt;2A - residência'!AA65</f>
        <v>0.86096256684491979</v>
      </c>
      <c r="M65" s="4">
        <f t="shared" si="4"/>
        <v>0</v>
      </c>
      <c r="N65" s="4">
        <f t="shared" si="1"/>
        <v>0</v>
      </c>
      <c r="O65" s="4">
        <f t="shared" si="2"/>
        <v>0</v>
      </c>
      <c r="P65" s="4">
        <f t="shared" si="3"/>
        <v>0</v>
      </c>
    </row>
    <row r="66" spans="1:16">
      <c r="A66" s="4" t="s">
        <v>40</v>
      </c>
      <c r="B66" s="4" t="s">
        <v>111</v>
      </c>
      <c r="C66" s="5">
        <f>'CV Rotina &lt;2A - residência'!K66</f>
        <v>0.95394736842105265</v>
      </c>
      <c r="D66" s="5">
        <f>'CV Rotina &lt;2A - residência'!AC66</f>
        <v>0.81578947368421051</v>
      </c>
      <c r="E66" s="5">
        <f>'CV Rotina &lt;2A - residência'!M66</f>
        <v>0.75657894736842102</v>
      </c>
      <c r="F66" s="5">
        <f>'CV Rotina &lt;2A - residência'!O66</f>
        <v>0.75</v>
      </c>
      <c r="G66" s="5">
        <f>'CV Rotina &lt;2A - residência'!Q66</f>
        <v>0.72368421052631582</v>
      </c>
      <c r="H66" s="5">
        <f>'CV Rotina &lt;2A - residência'!Y66</f>
        <v>0.94078947368421051</v>
      </c>
      <c r="I66" s="5">
        <f>'CV Rotina &lt;2A - residência'!S66</f>
        <v>0.74342105263157898</v>
      </c>
      <c r="J66" s="5">
        <f>'CV Rotina &lt;2A - residência'!U66</f>
        <v>0.73026315789473684</v>
      </c>
      <c r="K66" s="5">
        <f>'CV Rotina &lt;2A - residência'!W66</f>
        <v>0.85526315789473684</v>
      </c>
      <c r="L66" s="5">
        <f>'CV Rotina &lt;2A - residência'!AA66</f>
        <v>0.88157894736842102</v>
      </c>
      <c r="M66" s="4">
        <f t="shared" si="4"/>
        <v>1</v>
      </c>
      <c r="N66" s="4">
        <f t="shared" si="1"/>
        <v>0</v>
      </c>
      <c r="O66" s="4">
        <f t="shared" si="2"/>
        <v>1</v>
      </c>
      <c r="P66" s="4">
        <f t="shared" si="3"/>
        <v>0</v>
      </c>
    </row>
    <row r="67" spans="1:16">
      <c r="A67" s="4" t="s">
        <v>47</v>
      </c>
      <c r="B67" s="4" t="s">
        <v>112</v>
      </c>
      <c r="C67" s="5">
        <f>'CV Rotina &lt;2A - residência'!K67</f>
        <v>1.2166666666666666</v>
      </c>
      <c r="D67" s="5">
        <f>'CV Rotina &lt;2A - residência'!AC67</f>
        <v>1</v>
      </c>
      <c r="E67" s="5">
        <f>'CV Rotina &lt;2A - residência'!M67</f>
        <v>1.1333333333333333</v>
      </c>
      <c r="F67" s="5">
        <f>'CV Rotina &lt;2A - residência'!O67</f>
        <v>1.1333333333333333</v>
      </c>
      <c r="G67" s="5">
        <f>'CV Rotina &lt;2A - residência'!Q67</f>
        <v>0.8666666666666667</v>
      </c>
      <c r="H67" s="5">
        <f>'CV Rotina &lt;2A - residência'!Y67</f>
        <v>1</v>
      </c>
      <c r="I67" s="5">
        <f>'CV Rotina &lt;2A - residência'!S67</f>
        <v>1.0333333333333334</v>
      </c>
      <c r="J67" s="5">
        <f>'CV Rotina &lt;2A - residência'!U67</f>
        <v>0.93333333333333335</v>
      </c>
      <c r="K67" s="5">
        <f>'CV Rotina &lt;2A - residência'!W67</f>
        <v>1</v>
      </c>
      <c r="L67" s="5">
        <f>'CV Rotina &lt;2A - residência'!AA67</f>
        <v>1.0666666666666667</v>
      </c>
      <c r="M67" s="4">
        <f t="shared" ref="M67:M80" si="5">COUNTIF(C67:D67,"&gt;=0,9")</f>
        <v>2</v>
      </c>
      <c r="N67" s="4">
        <f t="shared" ref="N67:N80" si="6">COUNTIFS(E67:L67,"&gt;=0,95")</f>
        <v>6</v>
      </c>
      <c r="O67" s="4">
        <f t="shared" si="2"/>
        <v>8</v>
      </c>
      <c r="P67" s="4">
        <f t="shared" si="3"/>
        <v>3</v>
      </c>
    </row>
    <row r="68" spans="1:16">
      <c r="A68" s="4" t="s">
        <v>47</v>
      </c>
      <c r="B68" s="4" t="s">
        <v>113</v>
      </c>
      <c r="C68" s="5">
        <f>'CV Rotina &lt;2A - residência'!K68</f>
        <v>1.0076923076923077</v>
      </c>
      <c r="D68" s="5">
        <f>'CV Rotina &lt;2A - residência'!AC68</f>
        <v>0.86923076923076925</v>
      </c>
      <c r="E68" s="5">
        <f>'CV Rotina &lt;2A - residência'!M68</f>
        <v>0.76538461538461533</v>
      </c>
      <c r="F68" s="5">
        <f>'CV Rotina &lt;2A - residência'!O68</f>
        <v>0.75384615384615383</v>
      </c>
      <c r="G68" s="5">
        <f>'CV Rotina &lt;2A - residência'!Q68</f>
        <v>0.79230769230769227</v>
      </c>
      <c r="H68" s="5">
        <f>'CV Rotina &lt;2A - residência'!Y68</f>
        <v>0.68461538461538463</v>
      </c>
      <c r="I68" s="5">
        <f>'CV Rotina &lt;2A - residência'!S68</f>
        <v>0.83461538461538465</v>
      </c>
      <c r="J68" s="5">
        <f>'CV Rotina &lt;2A - residência'!U68</f>
        <v>0.7038461538461539</v>
      </c>
      <c r="K68" s="5">
        <f>'CV Rotina &lt;2A - residência'!W68</f>
        <v>0.56538461538461537</v>
      </c>
      <c r="L68" s="5">
        <f>'CV Rotina &lt;2A - residência'!AA68</f>
        <v>0.63461538461538458</v>
      </c>
      <c r="M68" s="4">
        <f t="shared" si="5"/>
        <v>1</v>
      </c>
      <c r="N68" s="4">
        <f t="shared" si="6"/>
        <v>0</v>
      </c>
      <c r="O68" s="4">
        <f t="shared" ref="O68:O80" si="7">SUM(M68:N68)</f>
        <v>1</v>
      </c>
      <c r="P68" s="4">
        <f t="shared" ref="P68:P80" si="8">COUNTIF(E68:H68,"&gt;=0,95")</f>
        <v>0</v>
      </c>
    </row>
    <row r="69" spans="1:16">
      <c r="A69" s="4" t="s">
        <v>49</v>
      </c>
      <c r="B69" s="4" t="s">
        <v>114</v>
      </c>
      <c r="C69" s="5">
        <f>'CV Rotina &lt;2A - residência'!K69</f>
        <v>1.3773584905660377</v>
      </c>
      <c r="D69" s="5">
        <f>'CV Rotina &lt;2A - residência'!AC69</f>
        <v>1.1698113207547169</v>
      </c>
      <c r="E69" s="5">
        <f>'CV Rotina &lt;2A - residência'!M69</f>
        <v>0.8867924528301887</v>
      </c>
      <c r="F69" s="5">
        <f>'CV Rotina &lt;2A - residência'!O69</f>
        <v>0.8867924528301887</v>
      </c>
      <c r="G69" s="5">
        <f>'CV Rotina &lt;2A - residência'!Q69</f>
        <v>0.98113207547169812</v>
      </c>
      <c r="H69" s="5">
        <f>'CV Rotina &lt;2A - residência'!Y69</f>
        <v>0.92452830188679247</v>
      </c>
      <c r="I69" s="5">
        <f>'CV Rotina &lt;2A - residência'!S69</f>
        <v>1.0943396226415094</v>
      </c>
      <c r="J69" s="5">
        <f>'CV Rotina &lt;2A - residência'!U69</f>
        <v>0.60377358490566035</v>
      </c>
      <c r="K69" s="5">
        <f>'CV Rotina &lt;2A - residência'!W69</f>
        <v>0.58490566037735847</v>
      </c>
      <c r="L69" s="5">
        <f>'CV Rotina &lt;2A - residência'!AA69</f>
        <v>0.49056603773584906</v>
      </c>
      <c r="M69" s="4">
        <f t="shared" si="5"/>
        <v>2</v>
      </c>
      <c r="N69" s="4">
        <f t="shared" si="6"/>
        <v>2</v>
      </c>
      <c r="O69" s="4">
        <f t="shared" si="7"/>
        <v>4</v>
      </c>
      <c r="P69" s="4">
        <f t="shared" si="8"/>
        <v>1</v>
      </c>
    </row>
    <row r="70" spans="1:16">
      <c r="A70" s="4" t="s">
        <v>43</v>
      </c>
      <c r="B70" s="4" t="s">
        <v>115</v>
      </c>
      <c r="C70" s="5">
        <f>'CV Rotina &lt;2A - residência'!K70</f>
        <v>0.84688995215311003</v>
      </c>
      <c r="D70" s="5">
        <f>'CV Rotina &lt;2A - residência'!AC70</f>
        <v>0.8688995215311005</v>
      </c>
      <c r="E70" s="5">
        <f>'CV Rotina &lt;2A - residência'!M70</f>
        <v>0.79617224880382775</v>
      </c>
      <c r="F70" s="5">
        <f>'CV Rotina &lt;2A - residência'!O70</f>
        <v>0.77894736842105261</v>
      </c>
      <c r="G70" s="5">
        <f>'CV Rotina &lt;2A - residência'!Q70</f>
        <v>0.79330143540669862</v>
      </c>
      <c r="H70" s="5">
        <f>'CV Rotina &lt;2A - residência'!Y70</f>
        <v>0.78755980861244024</v>
      </c>
      <c r="I70" s="5">
        <f>'CV Rotina &lt;2A - residência'!S70</f>
        <v>0.84210526315789469</v>
      </c>
      <c r="J70" s="5">
        <f>'CV Rotina &lt;2A - residência'!U70</f>
        <v>0.62870813397129188</v>
      </c>
      <c r="K70" s="5">
        <f>'CV Rotina &lt;2A - residência'!W70</f>
        <v>0.67559808612440186</v>
      </c>
      <c r="L70" s="5">
        <f>'CV Rotina &lt;2A - residência'!AA70</f>
        <v>0.60956937799043065</v>
      </c>
      <c r="M70" s="4">
        <f t="shared" si="5"/>
        <v>0</v>
      </c>
      <c r="N70" s="4">
        <f t="shared" si="6"/>
        <v>0</v>
      </c>
      <c r="O70" s="4">
        <f t="shared" si="7"/>
        <v>0</v>
      </c>
      <c r="P70" s="4">
        <f t="shared" si="8"/>
        <v>0</v>
      </c>
    </row>
    <row r="71" spans="1:16">
      <c r="A71" s="4" t="s">
        <v>47</v>
      </c>
      <c r="B71" s="4" t="s">
        <v>116</v>
      </c>
      <c r="C71" s="5">
        <f>'CV Rotina &lt;2A - residência'!K71</f>
        <v>0.90909090909090906</v>
      </c>
      <c r="D71" s="5">
        <f>'CV Rotina &lt;2A - residência'!AC71</f>
        <v>1.1090909090909091</v>
      </c>
      <c r="E71" s="5">
        <f>'CV Rotina &lt;2A - residência'!M71</f>
        <v>1.2545454545454546</v>
      </c>
      <c r="F71" s="5">
        <f>'CV Rotina &lt;2A - residência'!O71</f>
        <v>1.2545454545454546</v>
      </c>
      <c r="G71" s="5">
        <f>'CV Rotina &lt;2A - residência'!Q71</f>
        <v>1.0363636363636364</v>
      </c>
      <c r="H71" s="5">
        <f>'CV Rotina &lt;2A - residência'!Y71</f>
        <v>1.3818181818181818</v>
      </c>
      <c r="I71" s="5">
        <f>'CV Rotina &lt;2A - residência'!S71</f>
        <v>1.1090909090909091</v>
      </c>
      <c r="J71" s="5">
        <f>'CV Rotina &lt;2A - residência'!U71</f>
        <v>1.3090909090909091</v>
      </c>
      <c r="K71" s="5">
        <f>'CV Rotina &lt;2A - residência'!W71</f>
        <v>1.1454545454545455</v>
      </c>
      <c r="L71" s="5">
        <f>'CV Rotina &lt;2A - residência'!AA71</f>
        <v>1.0909090909090908</v>
      </c>
      <c r="M71" s="4">
        <f t="shared" si="5"/>
        <v>2</v>
      </c>
      <c r="N71" s="4">
        <f t="shared" si="6"/>
        <v>8</v>
      </c>
      <c r="O71" s="4">
        <f t="shared" si="7"/>
        <v>10</v>
      </c>
      <c r="P71" s="4">
        <f t="shared" si="8"/>
        <v>4</v>
      </c>
    </row>
    <row r="72" spans="1:16">
      <c r="A72" s="4" t="s">
        <v>40</v>
      </c>
      <c r="B72" s="4" t="s">
        <v>117</v>
      </c>
      <c r="C72" s="5">
        <f>'CV Rotina &lt;2A - residência'!K72</f>
        <v>0.89853238866396756</v>
      </c>
      <c r="D72" s="5">
        <f>'CV Rotina &lt;2A - residência'!AC72</f>
        <v>0.85728744939271251</v>
      </c>
      <c r="E72" s="5">
        <f>'CV Rotina &lt;2A - residência'!M72</f>
        <v>0.81123481781376516</v>
      </c>
      <c r="F72" s="5">
        <f>'CV Rotina &lt;2A - residência'!O72</f>
        <v>0.80718623481781382</v>
      </c>
      <c r="G72" s="5">
        <f>'CV Rotina &lt;2A - residência'!Q72</f>
        <v>0.74873481781376516</v>
      </c>
      <c r="H72" s="5">
        <f>'CV Rotina &lt;2A - residência'!Y72</f>
        <v>0.80693319838056676</v>
      </c>
      <c r="I72" s="5">
        <f>'CV Rotina &lt;2A - residência'!S72</f>
        <v>0.82009109311740891</v>
      </c>
      <c r="J72" s="5">
        <f>'CV Rotina &lt;2A - residência'!U72</f>
        <v>0.64271255060728749</v>
      </c>
      <c r="K72" s="5">
        <f>'CV Rotina &lt;2A - residência'!W72</f>
        <v>0.72697368421052633</v>
      </c>
      <c r="L72" s="5">
        <f>'CV Rotina &lt;2A - residência'!AA72</f>
        <v>0.68471659919028338</v>
      </c>
      <c r="M72" s="4">
        <f t="shared" si="5"/>
        <v>0</v>
      </c>
      <c r="N72" s="4">
        <f t="shared" si="6"/>
        <v>0</v>
      </c>
      <c r="O72" s="4">
        <f t="shared" si="7"/>
        <v>0</v>
      </c>
      <c r="P72" s="4">
        <f t="shared" si="8"/>
        <v>0</v>
      </c>
    </row>
    <row r="73" spans="1:16">
      <c r="A73" s="4" t="s">
        <v>47</v>
      </c>
      <c r="B73" s="4" t="s">
        <v>118</v>
      </c>
      <c r="C73" s="5">
        <f>'CV Rotina &lt;2A - residência'!K73</f>
        <v>0.59426229508196726</v>
      </c>
      <c r="D73" s="5">
        <f>'CV Rotina &lt;2A - residência'!AC73</f>
        <v>0.70901639344262291</v>
      </c>
      <c r="E73" s="5">
        <f>'CV Rotina &lt;2A - residência'!M73</f>
        <v>0.78278688524590168</v>
      </c>
      <c r="F73" s="5">
        <f>'CV Rotina &lt;2A - residência'!O73</f>
        <v>0.77459016393442626</v>
      </c>
      <c r="G73" s="5">
        <f>'CV Rotina &lt;2A - residência'!Q73</f>
        <v>0.67622950819672134</v>
      </c>
      <c r="H73" s="5">
        <f>'CV Rotina &lt;2A - residência'!Y73</f>
        <v>0.75</v>
      </c>
      <c r="I73" s="5">
        <f>'CV Rotina &lt;2A - residência'!S73</f>
        <v>0.72540983606557374</v>
      </c>
      <c r="J73" s="5">
        <f>'CV Rotina &lt;2A - residência'!U73</f>
        <v>0.68852459016393441</v>
      </c>
      <c r="K73" s="5">
        <f>'CV Rotina &lt;2A - residência'!W73</f>
        <v>0.73770491803278693</v>
      </c>
      <c r="L73" s="5">
        <f>'CV Rotina &lt;2A - residência'!AA73</f>
        <v>0.75</v>
      </c>
      <c r="M73" s="4">
        <f t="shared" si="5"/>
        <v>0</v>
      </c>
      <c r="N73" s="4">
        <f t="shared" si="6"/>
        <v>0</v>
      </c>
      <c r="O73" s="4">
        <f t="shared" si="7"/>
        <v>0</v>
      </c>
      <c r="P73" s="4">
        <f t="shared" si="8"/>
        <v>0</v>
      </c>
    </row>
    <row r="74" spans="1:16">
      <c r="A74" s="4" t="s">
        <v>49</v>
      </c>
      <c r="B74" s="4" t="s">
        <v>119</v>
      </c>
      <c r="C74" s="5">
        <f>'CV Rotina &lt;2A - residência'!K74</f>
        <v>1.0785714285714285</v>
      </c>
      <c r="D74" s="5">
        <f>'CV Rotina &lt;2A - residência'!AC74</f>
        <v>0.91428571428571426</v>
      </c>
      <c r="E74" s="5">
        <f>'CV Rotina &lt;2A - residência'!M74</f>
        <v>0.88571428571428568</v>
      </c>
      <c r="F74" s="5">
        <f>'CV Rotina &lt;2A - residência'!O74</f>
        <v>0.87142857142857144</v>
      </c>
      <c r="G74" s="5">
        <f>'CV Rotina &lt;2A - residência'!Q74</f>
        <v>0.84285714285714286</v>
      </c>
      <c r="H74" s="5">
        <f>'CV Rotina &lt;2A - residência'!Y74</f>
        <v>1.0571428571428572</v>
      </c>
      <c r="I74" s="5">
        <f>'CV Rotina &lt;2A - residência'!S74</f>
        <v>0.9</v>
      </c>
      <c r="J74" s="5">
        <f>'CV Rotina &lt;2A - residência'!U74</f>
        <v>0.9285714285714286</v>
      </c>
      <c r="K74" s="5">
        <f>'CV Rotina &lt;2A - residência'!W74</f>
        <v>0.87857142857142856</v>
      </c>
      <c r="L74" s="5">
        <f>'CV Rotina &lt;2A - residência'!AA74</f>
        <v>0.90714285714285714</v>
      </c>
      <c r="M74" s="4">
        <f t="shared" si="5"/>
        <v>2</v>
      </c>
      <c r="N74" s="4">
        <f t="shared" si="6"/>
        <v>1</v>
      </c>
      <c r="O74" s="4">
        <f t="shared" si="7"/>
        <v>3</v>
      </c>
      <c r="P74" s="4">
        <f t="shared" si="8"/>
        <v>1</v>
      </c>
    </row>
    <row r="75" spans="1:16">
      <c r="A75" s="4" t="s">
        <v>40</v>
      </c>
      <c r="B75" s="4" t="s">
        <v>120</v>
      </c>
      <c r="C75" s="5">
        <f>'CV Rotina &lt;2A - residência'!K75</f>
        <v>1.0059523809523809</v>
      </c>
      <c r="D75" s="5">
        <f>'CV Rotina &lt;2A - residência'!AC75</f>
        <v>0.9107142857142857</v>
      </c>
      <c r="E75" s="5">
        <f>'CV Rotina &lt;2A - residência'!M75</f>
        <v>0.90476190476190477</v>
      </c>
      <c r="F75" s="5">
        <f>'CV Rotina &lt;2A - residência'!O75</f>
        <v>0.89880952380952384</v>
      </c>
      <c r="G75" s="5">
        <f>'CV Rotina &lt;2A - residência'!Q75</f>
        <v>0.77976190476190477</v>
      </c>
      <c r="H75" s="5">
        <f>'CV Rotina &lt;2A - residência'!Y75</f>
        <v>1.0476190476190477</v>
      </c>
      <c r="I75" s="5">
        <f>'CV Rotina &lt;2A - residência'!S75</f>
        <v>0.83333333333333337</v>
      </c>
      <c r="J75" s="5">
        <f>'CV Rotina &lt;2A - residência'!U75</f>
        <v>1.0297619047619047</v>
      </c>
      <c r="K75" s="5">
        <f>'CV Rotina &lt;2A - residência'!W75</f>
        <v>1.0654761904761905</v>
      </c>
      <c r="L75" s="5">
        <f>'CV Rotina &lt;2A - residência'!AA75</f>
        <v>1.1845238095238095</v>
      </c>
      <c r="M75" s="4">
        <f t="shared" si="5"/>
        <v>2</v>
      </c>
      <c r="N75" s="4">
        <f t="shared" si="6"/>
        <v>4</v>
      </c>
      <c r="O75" s="4">
        <f t="shared" si="7"/>
        <v>6</v>
      </c>
      <c r="P75" s="4">
        <f t="shared" si="8"/>
        <v>1</v>
      </c>
    </row>
    <row r="76" spans="1:16">
      <c r="A76" s="4" t="s">
        <v>40</v>
      </c>
      <c r="B76" s="4" t="s">
        <v>121</v>
      </c>
      <c r="C76" s="5">
        <f>'CV Rotina &lt;2A - residência'!K76</f>
        <v>0.96162046908315568</v>
      </c>
      <c r="D76" s="5">
        <f>'CV Rotina &lt;2A - residência'!AC76</f>
        <v>0.89339019189765456</v>
      </c>
      <c r="E76" s="5">
        <f>'CV Rotina &lt;2A - residência'!M76</f>
        <v>0.84648187633262262</v>
      </c>
      <c r="F76" s="5">
        <f>'CV Rotina &lt;2A - residência'!O76</f>
        <v>0.82942430703624737</v>
      </c>
      <c r="G76" s="5">
        <f>'CV Rotina &lt;2A - residência'!Q76</f>
        <v>0.80170575692963753</v>
      </c>
      <c r="H76" s="5">
        <f>'CV Rotina &lt;2A - residência'!Y76</f>
        <v>0.95948827292110872</v>
      </c>
      <c r="I76" s="5">
        <f>'CV Rotina &lt;2A - residência'!S76</f>
        <v>0.84221748400852881</v>
      </c>
      <c r="J76" s="5">
        <f>'CV Rotina &lt;2A - residência'!U76</f>
        <v>0.64179104477611937</v>
      </c>
      <c r="K76" s="5">
        <f>'CV Rotina &lt;2A - residência'!W76</f>
        <v>0.81449893390191896</v>
      </c>
      <c r="L76" s="5">
        <f>'CV Rotina &lt;2A - residência'!AA76</f>
        <v>0.89125799573560771</v>
      </c>
      <c r="M76" s="4">
        <f t="shared" si="5"/>
        <v>1</v>
      </c>
      <c r="N76" s="4">
        <f t="shared" si="6"/>
        <v>1</v>
      </c>
      <c r="O76" s="4">
        <f t="shared" si="7"/>
        <v>2</v>
      </c>
      <c r="P76" s="4">
        <f t="shared" si="8"/>
        <v>1</v>
      </c>
    </row>
    <row r="77" spans="1:16">
      <c r="A77" s="4" t="s">
        <v>43</v>
      </c>
      <c r="B77" s="4" t="s">
        <v>122</v>
      </c>
      <c r="C77" s="5">
        <f>'CV Rotina &lt;2A - residência'!K77</f>
        <v>1.1636363636363636</v>
      </c>
      <c r="D77" s="5">
        <f>'CV Rotina &lt;2A - residência'!AC77</f>
        <v>1.0545454545454545</v>
      </c>
      <c r="E77" s="5">
        <f>'CV Rotina &lt;2A - residência'!M77</f>
        <v>1.0181818181818181</v>
      </c>
      <c r="F77" s="5">
        <f>'CV Rotina &lt;2A - residência'!O77</f>
        <v>0.98181818181818181</v>
      </c>
      <c r="G77" s="5">
        <f>'CV Rotina &lt;2A - residência'!Q77</f>
        <v>0.90909090909090906</v>
      </c>
      <c r="H77" s="5">
        <f>'CV Rotina &lt;2A - residência'!Y77</f>
        <v>1.1090909090909091</v>
      </c>
      <c r="I77" s="5">
        <f>'CV Rotina &lt;2A - residência'!S77</f>
        <v>1.0545454545454545</v>
      </c>
      <c r="J77" s="5">
        <f>'CV Rotina &lt;2A - residência'!U77</f>
        <v>0.89090909090909087</v>
      </c>
      <c r="K77" s="5">
        <f>'CV Rotina &lt;2A - residência'!W77</f>
        <v>1.0181818181818181</v>
      </c>
      <c r="L77" s="5">
        <f>'CV Rotina &lt;2A - residência'!AA77</f>
        <v>1.3454545454545455</v>
      </c>
      <c r="M77" s="4">
        <f t="shared" si="5"/>
        <v>2</v>
      </c>
      <c r="N77" s="4">
        <f t="shared" si="6"/>
        <v>6</v>
      </c>
      <c r="O77" s="4">
        <f t="shared" si="7"/>
        <v>8</v>
      </c>
      <c r="P77" s="4">
        <f t="shared" si="8"/>
        <v>3</v>
      </c>
    </row>
    <row r="78" spans="1:16">
      <c r="A78" s="4" t="s">
        <v>47</v>
      </c>
      <c r="B78" s="4" t="s">
        <v>123</v>
      </c>
      <c r="C78" s="5">
        <f>'CV Rotina &lt;2A - residência'!K78</f>
        <v>0.80597014925373134</v>
      </c>
      <c r="D78" s="5">
        <f>'CV Rotina &lt;2A - residência'!AC78</f>
        <v>0.94029850746268662</v>
      </c>
      <c r="E78" s="5">
        <f>'CV Rotina &lt;2A - residência'!M78</f>
        <v>0.91044776119402981</v>
      </c>
      <c r="F78" s="5">
        <f>'CV Rotina &lt;2A - residência'!O78</f>
        <v>0.91791044776119401</v>
      </c>
      <c r="G78" s="5">
        <f>'CV Rotina &lt;2A - residência'!Q78</f>
        <v>0.84328358208955223</v>
      </c>
      <c r="H78" s="5">
        <f>'CV Rotina &lt;2A - residência'!Y78</f>
        <v>0.88059701492537312</v>
      </c>
      <c r="I78" s="5">
        <f>'CV Rotina &lt;2A - residência'!S78</f>
        <v>0.97014925373134331</v>
      </c>
      <c r="J78" s="5">
        <f>'CV Rotina &lt;2A - residência'!U78</f>
        <v>0.91044776119402981</v>
      </c>
      <c r="K78" s="5">
        <f>'CV Rotina &lt;2A - residência'!W78</f>
        <v>0.73880597014925375</v>
      </c>
      <c r="L78" s="5">
        <f>'CV Rotina &lt;2A - residência'!AA78</f>
        <v>0.79104477611940294</v>
      </c>
      <c r="M78" s="4">
        <f t="shared" si="5"/>
        <v>1</v>
      </c>
      <c r="N78" s="4">
        <f t="shared" si="6"/>
        <v>1</v>
      </c>
      <c r="O78" s="4">
        <f t="shared" si="7"/>
        <v>2</v>
      </c>
      <c r="P78" s="4">
        <f t="shared" si="8"/>
        <v>0</v>
      </c>
    </row>
    <row r="79" spans="1:16">
      <c r="A79" s="4" t="s">
        <v>40</v>
      </c>
      <c r="B79" s="4" t="s">
        <v>124</v>
      </c>
      <c r="C79" s="5">
        <f>'CV Rotina &lt;2A - residência'!K79</f>
        <v>0.8637137989778535</v>
      </c>
      <c r="D79" s="5">
        <f>'CV Rotina &lt;2A - residência'!AC79</f>
        <v>0.81431005110732535</v>
      </c>
      <c r="E79" s="5">
        <f>'CV Rotina &lt;2A - residência'!M79</f>
        <v>0.70766609880749576</v>
      </c>
      <c r="F79" s="5">
        <f>'CV Rotina &lt;2A - residência'!O79</f>
        <v>0.69199318568994894</v>
      </c>
      <c r="G79" s="5">
        <f>'CV Rotina &lt;2A - residência'!Q79</f>
        <v>0.70868824531516184</v>
      </c>
      <c r="H79" s="5">
        <f>'CV Rotina &lt;2A - residência'!Y79</f>
        <v>0.7918228279386712</v>
      </c>
      <c r="I79" s="5">
        <f>'CV Rotina &lt;2A - residência'!S79</f>
        <v>0.78977853492333905</v>
      </c>
      <c r="J79" s="5">
        <f>'CV Rotina &lt;2A - residência'!U79</f>
        <v>0.59420783645655872</v>
      </c>
      <c r="K79" s="5">
        <f>'CV Rotina &lt;2A - residência'!W79</f>
        <v>0.71345826235093701</v>
      </c>
      <c r="L79" s="5">
        <f>'CV Rotina &lt;2A - residência'!AA79</f>
        <v>0.69131175468483819</v>
      </c>
      <c r="M79" s="4">
        <f t="shared" si="5"/>
        <v>0</v>
      </c>
      <c r="N79" s="4">
        <f t="shared" si="6"/>
        <v>0</v>
      </c>
      <c r="O79" s="4">
        <f t="shared" si="7"/>
        <v>0</v>
      </c>
      <c r="P79" s="4">
        <f t="shared" si="8"/>
        <v>0</v>
      </c>
    </row>
    <row r="80" spans="1:16">
      <c r="A80" s="4" t="s">
        <v>40</v>
      </c>
      <c r="B80" s="4" t="s">
        <v>125</v>
      </c>
      <c r="C80" s="5">
        <f>'CV Rotina &lt;2A - residência'!K80</f>
        <v>0.98791382028376251</v>
      </c>
      <c r="D80" s="5">
        <f>'CV Rotina &lt;2A - residência'!AC80</f>
        <v>1.0772464529689962</v>
      </c>
      <c r="E80" s="5">
        <f>'CV Rotina &lt;2A - residência'!M80</f>
        <v>0.9936941671045717</v>
      </c>
      <c r="F80" s="5">
        <f>'CV Rotina &lt;2A - residência'!O80</f>
        <v>0.98318444561219132</v>
      </c>
      <c r="G80" s="5">
        <f>'CV Rotina &lt;2A - residência'!Q80</f>
        <v>0.98791382028376251</v>
      </c>
      <c r="H80" s="5">
        <f>'CV Rotina &lt;2A - residência'!Y80</f>
        <v>1.093011035207567</v>
      </c>
      <c r="I80" s="5">
        <f>'CV Rotina &lt;2A - residência'!S80</f>
        <v>1.0341565948502365</v>
      </c>
      <c r="J80" s="5">
        <f>'CV Rotina &lt;2A - residência'!U80</f>
        <v>0.67577509196006302</v>
      </c>
      <c r="K80" s="5">
        <f>'CV Rotina &lt;2A - residência'!W80</f>
        <v>0.99684708355228591</v>
      </c>
      <c r="L80" s="5">
        <f>'CV Rotina &lt;2A - residência'!AA80</f>
        <v>1.0409879138202838</v>
      </c>
      <c r="M80" s="4">
        <f t="shared" si="5"/>
        <v>2</v>
      </c>
      <c r="N80" s="4">
        <f t="shared" si="6"/>
        <v>7</v>
      </c>
      <c r="O80" s="4">
        <f t="shared" si="7"/>
        <v>9</v>
      </c>
      <c r="P80" s="4">
        <f t="shared" si="8"/>
        <v>4</v>
      </c>
    </row>
    <row r="82" spans="1:16" s="1" customFormat="1">
      <c r="A82"/>
      <c r="B82" s="6" t="s">
        <v>126</v>
      </c>
      <c r="C82" s="5">
        <f>'CV Rotina &lt;2A - residência'!K82</f>
        <v>0.90066645509362109</v>
      </c>
      <c r="D82" s="5">
        <f>'CV Rotina &lt;2A - residência'!AC82</f>
        <v>0.9086004443033957</v>
      </c>
      <c r="E82" s="5">
        <f>'CV Rotina &lt;2A - residência'!M82</f>
        <v>0.85655347508727386</v>
      </c>
      <c r="F82" s="5">
        <f>'CV Rotina &lt;2A - residência'!O82</f>
        <v>0.84925420501428117</v>
      </c>
      <c r="G82" s="5">
        <f>'CV Rotina &lt;2A - residência'!Q82</f>
        <v>0.81720088860679152</v>
      </c>
      <c r="H82" s="5">
        <f>'CV Rotina &lt;2A - residência'!Y82</f>
        <v>0.87464297048556017</v>
      </c>
      <c r="I82" s="5">
        <f>'CV Rotina &lt;2A - residência'!S82</f>
        <v>0.86639162170739448</v>
      </c>
      <c r="J82" s="5">
        <f>'CV Rotina &lt;2A - residência'!U82</f>
        <v>0.70168200571247219</v>
      </c>
      <c r="K82" s="5">
        <f>'CV Rotina &lt;2A - residência'!W82</f>
        <v>0.78641701047286572</v>
      </c>
      <c r="L82" s="5">
        <f>'CV Rotina &lt;2A - residência'!AA82</f>
        <v>0.76102824500158683</v>
      </c>
      <c r="M82" s="4">
        <f>COUNTIF(C82:D82,"&gt;=0,9")</f>
        <v>2</v>
      </c>
      <c r="N82" s="4">
        <f>COUNTIFS(E82:L82,"&gt;=0,95")</f>
        <v>0</v>
      </c>
      <c r="O82" s="4">
        <f>SUM(M82:N82)</f>
        <v>2</v>
      </c>
      <c r="P82" s="4">
        <f>COUNTIF(E82:H82,"&gt;=0,95")</f>
        <v>0</v>
      </c>
    </row>
    <row r="83" spans="1:16" s="1" customFormat="1">
      <c r="A83"/>
      <c r="B83" s="6" t="s">
        <v>127</v>
      </c>
      <c r="C83" s="5">
        <f>'CV Rotina &lt;2A - residência'!K83</f>
        <v>0.95780922431865823</v>
      </c>
      <c r="D83" s="5">
        <f>'CV Rotina &lt;2A - residência'!AC83</f>
        <v>0.8721174004192872</v>
      </c>
      <c r="E83" s="5">
        <f>'CV Rotina &lt;2A - residência'!M83</f>
        <v>0.83071278825995809</v>
      </c>
      <c r="F83" s="5">
        <f>'CV Rotina &lt;2A - residência'!O83</f>
        <v>0.82154088050314467</v>
      </c>
      <c r="G83" s="5">
        <f>'CV Rotina &lt;2A - residência'!Q83</f>
        <v>0.79009433962264153</v>
      </c>
      <c r="H83" s="5">
        <f>'CV Rotina &lt;2A - residência'!Y83</f>
        <v>0.84748427672955973</v>
      </c>
      <c r="I83" s="5">
        <f>'CV Rotina &lt;2A - residência'!S83</f>
        <v>0.84198113207547165</v>
      </c>
      <c r="J83" s="5">
        <f>'CV Rotina &lt;2A - residência'!U83</f>
        <v>0.73480083857442346</v>
      </c>
      <c r="K83" s="5">
        <f>'CV Rotina &lt;2A - residência'!W83</f>
        <v>0.75209643605870025</v>
      </c>
      <c r="L83" s="5">
        <f>'CV Rotina &lt;2A - residência'!AA83</f>
        <v>0.79664570230607967</v>
      </c>
      <c r="M83" s="4">
        <f>COUNTIF(C83:D83,"&gt;=0,9")</f>
        <v>1</v>
      </c>
      <c r="N83" s="4">
        <f>COUNTIFS(E83:L83,"&gt;=0,95")</f>
        <v>0</v>
      </c>
      <c r="O83" s="4">
        <f>SUM(M83:N83)</f>
        <v>1</v>
      </c>
      <c r="P83" s="4">
        <f>COUNTIF(E83:H83,"&gt;=0,95")</f>
        <v>0</v>
      </c>
    </row>
    <row r="84" spans="1:16" s="1" customFormat="1">
      <c r="A84"/>
      <c r="B84" s="6" t="s">
        <v>128</v>
      </c>
      <c r="C84" s="5">
        <f>'CV Rotina &lt;2A - residência'!K84</f>
        <v>0.90844707700231775</v>
      </c>
      <c r="D84" s="5">
        <f>'CV Rotina &lt;2A - residência'!AC84</f>
        <v>0.87715683749678086</v>
      </c>
      <c r="E84" s="5">
        <f>'CV Rotina &lt;2A - residência'!M84</f>
        <v>0.81959824877671905</v>
      </c>
      <c r="F84" s="5">
        <f>'CV Rotina &lt;2A - residência'!O84</f>
        <v>0.8104558331187226</v>
      </c>
      <c r="G84" s="5">
        <f>'CV Rotina &lt;2A - residência'!Q84</f>
        <v>0.7785217615245944</v>
      </c>
      <c r="H84" s="5">
        <f>'CV Rotina &lt;2A - residência'!Y84</f>
        <v>0.88417460726242592</v>
      </c>
      <c r="I84" s="5">
        <f>'CV Rotina &lt;2A - residência'!S84</f>
        <v>0.84670357970641252</v>
      </c>
      <c r="J84" s="5">
        <f>'CV Rotina &lt;2A - residência'!U84</f>
        <v>0.66842647437548286</v>
      </c>
      <c r="K84" s="5">
        <f>'CV Rotina &lt;2A - residência'!W84</f>
        <v>0.78972443986608287</v>
      </c>
      <c r="L84" s="5">
        <f>'CV Rotina &lt;2A - residência'!AA84</f>
        <v>0.78515323203708476</v>
      </c>
      <c r="M84" s="4">
        <f>COUNTIF(C84:D84,"&gt;=0,9")</f>
        <v>1</v>
      </c>
      <c r="N84" s="4">
        <f>COUNTIFS(E84:L84,"&gt;=0,95")</f>
        <v>0</v>
      </c>
      <c r="O84" s="4">
        <f>SUM(M84:N84)</f>
        <v>1</v>
      </c>
      <c r="P84" s="4">
        <f>COUNTIF(E84:H84,"&gt;=0,95")</f>
        <v>0</v>
      </c>
    </row>
    <row r="85" spans="1:16" s="1" customFormat="1">
      <c r="A85"/>
      <c r="B85" s="6" t="s">
        <v>129</v>
      </c>
      <c r="C85" s="5">
        <f>'CV Rotina &lt;2A - residência'!K85</f>
        <v>0.98067287043664997</v>
      </c>
      <c r="D85" s="5">
        <f>'CV Rotina &lt;2A - residência'!AC85</f>
        <v>0.92603197327606779</v>
      </c>
      <c r="E85" s="5">
        <f>'CV Rotina &lt;2A - residência'!M85</f>
        <v>0.88236697685516585</v>
      </c>
      <c r="F85" s="5">
        <f>'CV Rotina &lt;2A - residência'!O85</f>
        <v>0.87664041994750652</v>
      </c>
      <c r="G85" s="5">
        <f>'CV Rotina &lt;2A - residência'!Q85</f>
        <v>0.82724886661894537</v>
      </c>
      <c r="H85" s="5">
        <f>'CV Rotina &lt;2A - residência'!Y85</f>
        <v>0.95036984013361969</v>
      </c>
      <c r="I85" s="5">
        <f>'CV Rotina &lt;2A - residência'!S85</f>
        <v>0.88904795991410168</v>
      </c>
      <c r="J85" s="5">
        <f>'CV Rotina &lt;2A - residência'!U85</f>
        <v>0.74111190646623715</v>
      </c>
      <c r="K85" s="5">
        <f>'CV Rotina &lt;2A - residência'!W85</f>
        <v>0.85277976616559292</v>
      </c>
      <c r="L85" s="5">
        <f>'CV Rotina &lt;2A - residência'!AA85</f>
        <v>0.8577905034597948</v>
      </c>
      <c r="M85" s="4">
        <f>COUNTIF(C85:D85,"&gt;=0,9")</f>
        <v>2</v>
      </c>
      <c r="N85" s="4">
        <f>COUNTIFS(E85:L85,"&gt;=0,95")</f>
        <v>1</v>
      </c>
      <c r="O85" s="4">
        <f>SUM(M85:N85)</f>
        <v>3</v>
      </c>
      <c r="P85" s="4">
        <f>COUNTIF(E85:H85,"&gt;=0,95")</f>
        <v>1</v>
      </c>
    </row>
    <row r="86" spans="1:16" s="1" customFormat="1">
      <c r="A86"/>
      <c r="B86" s="7" t="s">
        <v>130</v>
      </c>
      <c r="C86" s="8">
        <f>'CV Rotina &lt;2A - residência'!K86</f>
        <v>0.92592731360059943</v>
      </c>
      <c r="D86" s="8">
        <f>'CV Rotina &lt;2A - residência'!AC86</f>
        <v>0.88782315473960283</v>
      </c>
      <c r="E86" s="8">
        <f>'CV Rotina &lt;2A - residência'!M86</f>
        <v>0.83540651929561638</v>
      </c>
      <c r="F86" s="8">
        <f>'CV Rotina &lt;2A - residência'!O86</f>
        <v>0.82701386286998879</v>
      </c>
      <c r="G86" s="8">
        <f>'CV Rotina &lt;2A - residência'!Q86</f>
        <v>0.79239415511427502</v>
      </c>
      <c r="H86" s="8">
        <f>'CV Rotina &lt;2A - residência'!Y86</f>
        <v>0.88819782690146121</v>
      </c>
      <c r="I86" s="8">
        <f>'CV Rotina &lt;2A - residência'!S86</f>
        <v>0.85500187336080924</v>
      </c>
      <c r="J86" s="8">
        <f>'CV Rotina &lt;2A - residência'!U86</f>
        <v>0.69325590108654922</v>
      </c>
      <c r="K86" s="8">
        <f>'CV Rotina &lt;2A - residência'!W86</f>
        <v>0.79385537654552263</v>
      </c>
      <c r="L86" s="8">
        <f>'CV Rotina &lt;2A - residência'!AA86</f>
        <v>0.79535406519295615</v>
      </c>
      <c r="M86" s="4">
        <f>COUNTIF(C86:D86,"&gt;=0,9")</f>
        <v>1</v>
      </c>
      <c r="N86" s="4">
        <f>COUNTIFS(E86:L86,"&gt;=0,95")</f>
        <v>0</v>
      </c>
      <c r="O86" s="4">
        <f>SUM(M86:N86)</f>
        <v>1</v>
      </c>
      <c r="P86" s="4">
        <f>COUNTIF(E86:H86,"&gt;=0,95")</f>
        <v>0</v>
      </c>
    </row>
    <row r="89" spans="1:16">
      <c r="A89" s="9" t="s">
        <v>208</v>
      </c>
      <c r="B89" s="10"/>
    </row>
    <row r="90" spans="1:16">
      <c r="A90" s="9" t="s">
        <v>209</v>
      </c>
      <c r="B90" s="10"/>
    </row>
    <row r="91" spans="1:16">
      <c r="A91" s="11" t="s">
        <v>210</v>
      </c>
    </row>
    <row r="92" spans="1:16">
      <c r="A92" t="s">
        <v>211</v>
      </c>
    </row>
    <row r="93" spans="1:16">
      <c r="A93" t="s">
        <v>212</v>
      </c>
    </row>
    <row r="94" spans="1:16" ht="17.25">
      <c r="A94" s="12" t="s">
        <v>213</v>
      </c>
    </row>
    <row r="95" spans="1:16">
      <c r="A95" t="s">
        <v>214</v>
      </c>
    </row>
    <row r="96" spans="1:16">
      <c r="A96" t="s">
        <v>215</v>
      </c>
    </row>
  </sheetData>
  <customSheetViews>
    <customSheetView guid="{9EFA0E2E-4423-4194-BE85-A51AF61C76D7}" state="hidden" topLeftCell="A37">
      <selection activeCell="R11" sqref="R11"/>
      <pageMargins left="0" right="0" top="0" bottom="0" header="0" footer="0"/>
      <pageSetup paperSize="9" orientation="portrait"/>
    </customSheetView>
    <customSheetView guid="{1A030D3C-92EE-4DAF-ABAC-228947DF045D}" state="hidden">
      <selection activeCell="M2" sqref="M2"/>
      <pageMargins left="0" right="0" top="0" bottom="0" header="0" footer="0"/>
      <pageSetup paperSize="9" orientation="portrait"/>
    </customSheetView>
    <customSheetView guid="{3750D93B-2A32-4040-BAE5-F8408ECDBB1D}" state="hidden">
      <selection activeCell="M2" sqref="M2"/>
      <pageMargins left="0" right="0" top="0" bottom="0" header="0" footer="0"/>
      <pageSetup paperSize="9" orientation="portrait"/>
    </customSheetView>
  </customSheetViews>
  <mergeCells count="2">
    <mergeCell ref="C1:D1"/>
    <mergeCell ref="E1:L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tabColor rgb="FFFF99CC"/>
  </sheetPr>
  <dimension ref="A1:AN114"/>
  <sheetViews>
    <sheetView showGridLines="0" tabSelected="1" zoomScaleNormal="100" workbookViewId="0">
      <pane ySplit="2" topLeftCell="A3" activePane="bottomLeft" state="frozen"/>
      <selection activeCell="AN89" sqref="AN89"/>
      <selection pane="bottomLeft" activeCell="AI22" sqref="AI22"/>
    </sheetView>
  </sheetViews>
  <sheetFormatPr defaultColWidth="9.140625" defaultRowHeight="15" outlineLevelRow="1" outlineLevelCol="1"/>
  <cols>
    <col min="1" max="1" width="18.140625" style="132" customWidth="1"/>
    <col min="2" max="2" width="23.85546875" style="132" customWidth="1"/>
    <col min="3" max="3" width="14.140625" style="148" customWidth="1"/>
    <col min="4" max="29" width="13.42578125" style="148" hidden="1" customWidth="1" outlineLevel="1"/>
    <col min="30" max="30" width="6.140625" customWidth="1" collapsed="1"/>
    <col min="31" max="32" width="13.42578125" style="148" customWidth="1"/>
    <col min="33" max="33" width="5.7109375" customWidth="1"/>
    <col min="34" max="37" width="20.28515625" style="132" customWidth="1"/>
    <col min="38" max="38" width="13.5703125" style="132" customWidth="1"/>
    <col min="39" max="39" width="26.7109375" style="132" customWidth="1"/>
    <col min="40" max="40" width="18" style="132" customWidth="1"/>
    <col min="41" max="16384" width="9.140625" style="132"/>
  </cols>
  <sheetData>
    <row r="1" spans="1:40">
      <c r="B1" s="132" t="s">
        <v>0</v>
      </c>
      <c r="D1" s="334" t="s">
        <v>1</v>
      </c>
      <c r="E1" s="334"/>
      <c r="F1" s="334"/>
      <c r="G1" s="334"/>
      <c r="H1" s="334"/>
      <c r="I1" s="334"/>
      <c r="J1" s="334"/>
      <c r="K1" s="334"/>
      <c r="L1" s="335" t="s">
        <v>2</v>
      </c>
      <c r="M1" s="335"/>
      <c r="N1" s="335"/>
      <c r="O1" s="335"/>
      <c r="P1" s="335"/>
      <c r="Q1" s="335"/>
      <c r="R1" s="335"/>
      <c r="S1" s="335"/>
      <c r="T1" s="335"/>
      <c r="U1" s="336"/>
      <c r="V1" s="337" t="s">
        <v>3</v>
      </c>
      <c r="W1" s="337"/>
      <c r="X1" s="337"/>
      <c r="Y1" s="337"/>
      <c r="Z1" s="337"/>
      <c r="AA1" s="337"/>
      <c r="AB1" s="338" t="s">
        <v>4</v>
      </c>
      <c r="AC1" s="339"/>
      <c r="AE1" s="340" t="s">
        <v>2</v>
      </c>
      <c r="AF1" s="341"/>
    </row>
    <row r="2" spans="1:40" ht="59.25" customHeight="1">
      <c r="A2" s="2" t="s">
        <v>5</v>
      </c>
      <c r="B2" s="2" t="s">
        <v>6</v>
      </c>
      <c r="C2" s="17" t="s">
        <v>7</v>
      </c>
      <c r="D2" s="178" t="s">
        <v>8</v>
      </c>
      <c r="E2" s="189" t="s">
        <v>9</v>
      </c>
      <c r="F2" s="178" t="s">
        <v>10</v>
      </c>
      <c r="G2" s="189" t="s">
        <v>11</v>
      </c>
      <c r="H2" s="178" t="s">
        <v>12</v>
      </c>
      <c r="I2" s="189" t="s">
        <v>13</v>
      </c>
      <c r="J2" s="178" t="s">
        <v>14</v>
      </c>
      <c r="K2" s="189" t="s">
        <v>15</v>
      </c>
      <c r="L2" s="178" t="s">
        <v>16</v>
      </c>
      <c r="M2" s="3" t="s">
        <v>17</v>
      </c>
      <c r="N2" s="178" t="s">
        <v>18</v>
      </c>
      <c r="O2" s="3" t="s">
        <v>19</v>
      </c>
      <c r="P2" s="178" t="s">
        <v>20</v>
      </c>
      <c r="Q2" s="3" t="s">
        <v>21</v>
      </c>
      <c r="R2" s="178" t="s">
        <v>22</v>
      </c>
      <c r="S2" s="3" t="s">
        <v>23</v>
      </c>
      <c r="T2" s="178" t="s">
        <v>24</v>
      </c>
      <c r="U2" s="3" t="s">
        <v>25</v>
      </c>
      <c r="V2" s="178" t="s">
        <v>26</v>
      </c>
      <c r="W2" s="182" t="s">
        <v>27</v>
      </c>
      <c r="X2" s="178" t="s">
        <v>28</v>
      </c>
      <c r="Y2" s="182" t="s">
        <v>29</v>
      </c>
      <c r="Z2" s="178" t="s">
        <v>30</v>
      </c>
      <c r="AA2" s="182" t="s">
        <v>31</v>
      </c>
      <c r="AB2" s="178" t="s">
        <v>32</v>
      </c>
      <c r="AC2" s="193" t="s">
        <v>33</v>
      </c>
      <c r="AE2" s="178" t="s">
        <v>34</v>
      </c>
      <c r="AF2" s="179" t="s">
        <v>35</v>
      </c>
      <c r="AH2" s="196" t="s">
        <v>36</v>
      </c>
      <c r="AI2" s="196" t="s">
        <v>37</v>
      </c>
      <c r="AJ2" s="193" t="s">
        <v>38</v>
      </c>
      <c r="AK2" s="193" t="s">
        <v>39</v>
      </c>
    </row>
    <row r="3" spans="1:40" ht="15" customHeight="1">
      <c r="A3" s="135" t="s">
        <v>40</v>
      </c>
      <c r="B3" s="135" t="s">
        <v>41</v>
      </c>
      <c r="C3" s="138">
        <v>169</v>
      </c>
      <c r="D3" s="316">
        <v>127</v>
      </c>
      <c r="E3" s="190">
        <f>D3/C3</f>
        <v>0.75147928994082835</v>
      </c>
      <c r="F3" s="316">
        <v>95</v>
      </c>
      <c r="G3" s="190">
        <f>F3/C3</f>
        <v>0.56213017751479288</v>
      </c>
      <c r="H3" s="316">
        <v>56</v>
      </c>
      <c r="I3" s="190">
        <f>H3/C3</f>
        <v>0.33136094674556216</v>
      </c>
      <c r="J3" s="6">
        <v>135</v>
      </c>
      <c r="K3" s="190">
        <f t="shared" ref="K3:K34" si="0">J3/C3</f>
        <v>0.79881656804733725</v>
      </c>
      <c r="L3" s="6">
        <v>158</v>
      </c>
      <c r="M3" s="191">
        <f t="shared" ref="M3:M34" si="1">L3/C3</f>
        <v>0.9349112426035503</v>
      </c>
      <c r="N3" s="6">
        <v>156</v>
      </c>
      <c r="O3" s="191">
        <f t="shared" ref="O3:O34" si="2">N3/C3</f>
        <v>0.92307692307692313</v>
      </c>
      <c r="P3" s="6">
        <v>141</v>
      </c>
      <c r="Q3" s="191">
        <f t="shared" ref="Q3:Q34" si="3">P3/C3</f>
        <v>0.83431952662721898</v>
      </c>
      <c r="R3" s="6">
        <v>158</v>
      </c>
      <c r="S3" s="191">
        <f t="shared" ref="S3:S34" si="4">R3/C3</f>
        <v>0.9349112426035503</v>
      </c>
      <c r="T3" s="6">
        <v>158</v>
      </c>
      <c r="U3" s="191">
        <f t="shared" ref="U3:U34" si="5">T3/C3</f>
        <v>0.9349112426035503</v>
      </c>
      <c r="V3" s="6">
        <v>180</v>
      </c>
      <c r="W3" s="192">
        <f t="shared" ref="W3:W34" si="6">V3/C3</f>
        <v>1.0650887573964498</v>
      </c>
      <c r="X3" s="6">
        <v>190</v>
      </c>
      <c r="Y3" s="192">
        <f t="shared" ref="Y3:Y34" si="7">X3/C3</f>
        <v>1.1242603550295858</v>
      </c>
      <c r="Z3" s="6">
        <v>178</v>
      </c>
      <c r="AA3" s="192">
        <f t="shared" ref="AA3:AA34" si="8">Z3/C3</f>
        <v>1.0532544378698225</v>
      </c>
      <c r="AB3" s="6">
        <v>150</v>
      </c>
      <c r="AC3" s="194">
        <f>AB3/C3</f>
        <v>0.8875739644970414</v>
      </c>
      <c r="AE3" s="6">
        <v>0</v>
      </c>
      <c r="AF3" s="208">
        <f t="shared" ref="AF3:AF34" si="9">AE3/C3</f>
        <v>0</v>
      </c>
      <c r="AH3" s="108">
        <f>cálculos1!O3</f>
        <v>3</v>
      </c>
      <c r="AI3" s="197">
        <f>AH3*0.1</f>
        <v>0.30000000000000004</v>
      </c>
      <c r="AJ3" s="108">
        <f>cálculos1!P3</f>
        <v>1</v>
      </c>
      <c r="AK3" s="198">
        <f>AJ3*0.25</f>
        <v>0.25</v>
      </c>
      <c r="AM3" s="330" t="s">
        <v>42</v>
      </c>
      <c r="AN3" s="330"/>
    </row>
    <row r="4" spans="1:40">
      <c r="A4" s="135" t="s">
        <v>43</v>
      </c>
      <c r="B4" s="135" t="s">
        <v>44</v>
      </c>
      <c r="C4" s="138">
        <v>64</v>
      </c>
      <c r="D4" s="6">
        <v>32</v>
      </c>
      <c r="E4" s="190">
        <f t="shared" ref="E4:E67" si="10">D4/C4</f>
        <v>0.5</v>
      </c>
      <c r="F4" s="6">
        <v>1</v>
      </c>
      <c r="G4" s="190">
        <f t="shared" ref="G4:G67" si="11">F4/C4</f>
        <v>1.5625E-2</v>
      </c>
      <c r="H4" s="6">
        <v>0</v>
      </c>
      <c r="I4" s="190">
        <f t="shared" ref="I4:I67" si="12">H4/C4</f>
        <v>0</v>
      </c>
      <c r="J4" s="6">
        <v>33</v>
      </c>
      <c r="K4" s="190">
        <f t="shared" si="0"/>
        <v>0.515625</v>
      </c>
      <c r="L4" s="6">
        <v>80</v>
      </c>
      <c r="M4" s="191">
        <f t="shared" si="1"/>
        <v>1.25</v>
      </c>
      <c r="N4" s="6">
        <v>76</v>
      </c>
      <c r="O4" s="191">
        <f t="shared" si="2"/>
        <v>1.1875</v>
      </c>
      <c r="P4" s="6">
        <v>75</v>
      </c>
      <c r="Q4" s="191">
        <f t="shared" si="3"/>
        <v>1.171875</v>
      </c>
      <c r="R4" s="6">
        <v>80</v>
      </c>
      <c r="S4" s="191">
        <f t="shared" si="4"/>
        <v>1.25</v>
      </c>
      <c r="T4" s="6">
        <v>54</v>
      </c>
      <c r="U4" s="191">
        <f t="shared" si="5"/>
        <v>0.84375</v>
      </c>
      <c r="V4" s="6">
        <v>73</v>
      </c>
      <c r="W4" s="192">
        <f t="shared" si="6"/>
        <v>1.140625</v>
      </c>
      <c r="X4" s="6">
        <v>65</v>
      </c>
      <c r="Y4" s="192">
        <f t="shared" si="7"/>
        <v>1.015625</v>
      </c>
      <c r="Z4" s="6">
        <v>71</v>
      </c>
      <c r="AA4" s="192">
        <f t="shared" si="8"/>
        <v>1.109375</v>
      </c>
      <c r="AB4" s="6">
        <v>88</v>
      </c>
      <c r="AC4" s="194">
        <f t="shared" ref="AC4:AC67" si="13">AB4/C4</f>
        <v>1.375</v>
      </c>
      <c r="AE4" s="6">
        <v>0</v>
      </c>
      <c r="AF4" s="208">
        <f t="shared" si="9"/>
        <v>0</v>
      </c>
      <c r="AH4" s="108">
        <f>cálculos1!O4</f>
        <v>8</v>
      </c>
      <c r="AI4" s="197">
        <f t="shared" ref="AI4:AI67" si="14">AH4*0.1</f>
        <v>0.8</v>
      </c>
      <c r="AJ4" s="108">
        <f>cálculos1!P4</f>
        <v>4</v>
      </c>
      <c r="AK4" s="198">
        <f t="shared" ref="AK4:AK67" si="15">AJ4*0.25</f>
        <v>1</v>
      </c>
      <c r="AM4" s="193" t="s">
        <v>45</v>
      </c>
      <c r="AN4" s="193" t="s">
        <v>46</v>
      </c>
    </row>
    <row r="5" spans="1:40">
      <c r="A5" s="135" t="s">
        <v>47</v>
      </c>
      <c r="B5" s="135" t="s">
        <v>48</v>
      </c>
      <c r="C5" s="138">
        <v>88</v>
      </c>
      <c r="D5" s="6">
        <v>48</v>
      </c>
      <c r="E5" s="190">
        <f t="shared" si="10"/>
        <v>0.54545454545454541</v>
      </c>
      <c r="F5" s="6">
        <v>3</v>
      </c>
      <c r="G5" s="190">
        <f t="shared" si="11"/>
        <v>3.4090909090909088E-2</v>
      </c>
      <c r="H5" s="6">
        <v>0</v>
      </c>
      <c r="I5" s="190">
        <f t="shared" si="12"/>
        <v>0</v>
      </c>
      <c r="J5" s="6">
        <v>47</v>
      </c>
      <c r="K5" s="190">
        <f t="shared" si="0"/>
        <v>0.53409090909090906</v>
      </c>
      <c r="L5" s="6">
        <v>69</v>
      </c>
      <c r="M5" s="191">
        <f t="shared" si="1"/>
        <v>0.78409090909090906</v>
      </c>
      <c r="N5" s="6">
        <v>68</v>
      </c>
      <c r="O5" s="191">
        <f t="shared" si="2"/>
        <v>0.77272727272727271</v>
      </c>
      <c r="P5" s="6">
        <v>59</v>
      </c>
      <c r="Q5" s="191">
        <f t="shared" si="3"/>
        <v>0.67045454545454541</v>
      </c>
      <c r="R5" s="6">
        <v>68</v>
      </c>
      <c r="S5" s="191">
        <f t="shared" si="4"/>
        <v>0.77272727272727271</v>
      </c>
      <c r="T5" s="6">
        <v>90</v>
      </c>
      <c r="U5" s="191">
        <f t="shared" si="5"/>
        <v>1.0227272727272727</v>
      </c>
      <c r="V5" s="6">
        <v>61</v>
      </c>
      <c r="W5" s="192">
        <f t="shared" si="6"/>
        <v>0.69318181818181823</v>
      </c>
      <c r="X5" s="6">
        <v>79</v>
      </c>
      <c r="Y5" s="192">
        <f t="shared" si="7"/>
        <v>0.89772727272727271</v>
      </c>
      <c r="Z5" s="6">
        <v>67</v>
      </c>
      <c r="AA5" s="192">
        <f t="shared" si="8"/>
        <v>0.76136363636363635</v>
      </c>
      <c r="AB5" s="6">
        <v>73</v>
      </c>
      <c r="AC5" s="194">
        <f t="shared" si="13"/>
        <v>0.82954545454545459</v>
      </c>
      <c r="AE5" s="6">
        <v>4</v>
      </c>
      <c r="AF5" s="208">
        <f t="shared" si="9"/>
        <v>4.5454545454545456E-2</v>
      </c>
      <c r="AH5" s="108">
        <f>cálculos1!O5</f>
        <v>1</v>
      </c>
      <c r="AI5" s="197">
        <f t="shared" si="14"/>
        <v>0.1</v>
      </c>
      <c r="AJ5" s="108">
        <f>cálculos1!P5</f>
        <v>0</v>
      </c>
      <c r="AK5" s="198">
        <f t="shared" si="15"/>
        <v>0</v>
      </c>
      <c r="AM5" s="197">
        <v>0</v>
      </c>
      <c r="AN5" s="6">
        <f>COUNTIF($AK$3:$AK$80,"=0")</f>
        <v>31</v>
      </c>
    </row>
    <row r="6" spans="1:40">
      <c r="A6" s="135" t="s">
        <v>49</v>
      </c>
      <c r="B6" s="135" t="s">
        <v>50</v>
      </c>
      <c r="C6" s="138">
        <v>173</v>
      </c>
      <c r="D6" s="6">
        <v>86</v>
      </c>
      <c r="E6" s="190">
        <f t="shared" si="10"/>
        <v>0.49710982658959535</v>
      </c>
      <c r="F6" s="6">
        <v>10</v>
      </c>
      <c r="G6" s="190">
        <f t="shared" si="11"/>
        <v>5.7803468208092484E-2</v>
      </c>
      <c r="H6" s="6">
        <v>5</v>
      </c>
      <c r="I6" s="190">
        <f t="shared" si="12"/>
        <v>2.8901734104046242E-2</v>
      </c>
      <c r="J6" s="6">
        <v>94</v>
      </c>
      <c r="K6" s="190">
        <f t="shared" si="0"/>
        <v>0.54335260115606931</v>
      </c>
      <c r="L6" s="6">
        <v>142</v>
      </c>
      <c r="M6" s="191">
        <f t="shared" si="1"/>
        <v>0.82080924855491333</v>
      </c>
      <c r="N6" s="6">
        <v>141</v>
      </c>
      <c r="O6" s="191">
        <f t="shared" si="2"/>
        <v>0.81502890173410403</v>
      </c>
      <c r="P6" s="6">
        <v>144</v>
      </c>
      <c r="Q6" s="191">
        <f t="shared" si="3"/>
        <v>0.83236994219653182</v>
      </c>
      <c r="R6" s="6">
        <v>140</v>
      </c>
      <c r="S6" s="191">
        <f t="shared" si="4"/>
        <v>0.80924855491329484</v>
      </c>
      <c r="T6" s="6">
        <v>154</v>
      </c>
      <c r="U6" s="191">
        <f t="shared" si="5"/>
        <v>0.89017341040462428</v>
      </c>
      <c r="V6" s="6">
        <v>149</v>
      </c>
      <c r="W6" s="192">
        <f t="shared" si="6"/>
        <v>0.86127167630057799</v>
      </c>
      <c r="X6" s="6">
        <v>173</v>
      </c>
      <c r="Y6" s="192">
        <f t="shared" si="7"/>
        <v>1</v>
      </c>
      <c r="Z6" s="6">
        <v>147</v>
      </c>
      <c r="AA6" s="192">
        <f t="shared" si="8"/>
        <v>0.8497109826589595</v>
      </c>
      <c r="AB6" s="6">
        <v>150</v>
      </c>
      <c r="AC6" s="194">
        <f t="shared" si="13"/>
        <v>0.86705202312138729</v>
      </c>
      <c r="AE6" s="6">
        <v>11</v>
      </c>
      <c r="AF6" s="208">
        <f t="shared" si="9"/>
        <v>6.358381502890173E-2</v>
      </c>
      <c r="AH6" s="108">
        <f>cálculos1!O6</f>
        <v>1</v>
      </c>
      <c r="AI6" s="197">
        <f t="shared" si="14"/>
        <v>0.1</v>
      </c>
      <c r="AJ6" s="108">
        <f>cálculos1!P6</f>
        <v>1</v>
      </c>
      <c r="AK6" s="198">
        <f t="shared" si="15"/>
        <v>0.25</v>
      </c>
      <c r="AM6" s="197">
        <v>0.25</v>
      </c>
      <c r="AN6" s="6">
        <f>COUNTIF($AK$3:$AK$80,"=0,25")</f>
        <v>23</v>
      </c>
    </row>
    <row r="7" spans="1:40">
      <c r="A7" s="135" t="s">
        <v>49</v>
      </c>
      <c r="B7" s="135" t="s">
        <v>51</v>
      </c>
      <c r="C7" s="138">
        <v>69</v>
      </c>
      <c r="D7" s="6">
        <v>3</v>
      </c>
      <c r="E7" s="190">
        <f t="shared" si="10"/>
        <v>4.3478260869565216E-2</v>
      </c>
      <c r="F7" s="6">
        <v>0</v>
      </c>
      <c r="G7" s="190">
        <f t="shared" si="11"/>
        <v>0</v>
      </c>
      <c r="H7" s="6">
        <v>0</v>
      </c>
      <c r="I7" s="190">
        <f t="shared" si="12"/>
        <v>0</v>
      </c>
      <c r="J7" s="6">
        <v>24</v>
      </c>
      <c r="K7" s="190">
        <f t="shared" si="0"/>
        <v>0.34782608695652173</v>
      </c>
      <c r="L7" s="6">
        <v>50</v>
      </c>
      <c r="M7" s="191">
        <f t="shared" si="1"/>
        <v>0.72463768115942029</v>
      </c>
      <c r="N7" s="6">
        <v>48</v>
      </c>
      <c r="O7" s="191">
        <f t="shared" si="2"/>
        <v>0.69565217391304346</v>
      </c>
      <c r="P7" s="6">
        <v>44</v>
      </c>
      <c r="Q7" s="191">
        <f t="shared" si="3"/>
        <v>0.6376811594202898</v>
      </c>
      <c r="R7" s="6">
        <v>49</v>
      </c>
      <c r="S7" s="191">
        <f t="shared" si="4"/>
        <v>0.71014492753623193</v>
      </c>
      <c r="T7" s="6">
        <v>51</v>
      </c>
      <c r="U7" s="191">
        <f t="shared" si="5"/>
        <v>0.73913043478260865</v>
      </c>
      <c r="V7" s="6">
        <v>56</v>
      </c>
      <c r="W7" s="192">
        <f t="shared" si="6"/>
        <v>0.81159420289855078</v>
      </c>
      <c r="X7" s="6">
        <v>63</v>
      </c>
      <c r="Y7" s="192">
        <f t="shared" si="7"/>
        <v>0.91304347826086951</v>
      </c>
      <c r="Z7" s="6">
        <v>58</v>
      </c>
      <c r="AA7" s="192">
        <f t="shared" si="8"/>
        <v>0.84057971014492749</v>
      </c>
      <c r="AB7" s="6">
        <v>56</v>
      </c>
      <c r="AC7" s="194">
        <f t="shared" si="13"/>
        <v>0.81159420289855078</v>
      </c>
      <c r="AE7" s="6">
        <v>1</v>
      </c>
      <c r="AF7" s="208">
        <f t="shared" si="9"/>
        <v>1.4492753623188406E-2</v>
      </c>
      <c r="AH7" s="108">
        <f>cálculos1!O7</f>
        <v>0</v>
      </c>
      <c r="AI7" s="197">
        <f t="shared" si="14"/>
        <v>0</v>
      </c>
      <c r="AJ7" s="108">
        <f>cálculos1!P7</f>
        <v>0</v>
      </c>
      <c r="AK7" s="198">
        <f t="shared" si="15"/>
        <v>0</v>
      </c>
      <c r="AM7" s="197">
        <v>0.5</v>
      </c>
      <c r="AN7" s="6">
        <f>COUNTIF($AK$3:$AK$80,"=0,5")</f>
        <v>8</v>
      </c>
    </row>
    <row r="8" spans="1:40">
      <c r="A8" s="135" t="s">
        <v>47</v>
      </c>
      <c r="B8" s="135" t="s">
        <v>52</v>
      </c>
      <c r="C8" s="138">
        <v>62</v>
      </c>
      <c r="D8" s="6">
        <v>16</v>
      </c>
      <c r="E8" s="190">
        <f t="shared" si="10"/>
        <v>0.25806451612903225</v>
      </c>
      <c r="F8" s="6">
        <v>0</v>
      </c>
      <c r="G8" s="190">
        <f t="shared" si="11"/>
        <v>0</v>
      </c>
      <c r="H8" s="6">
        <v>0</v>
      </c>
      <c r="I8" s="190">
        <f t="shared" si="12"/>
        <v>0</v>
      </c>
      <c r="J8" s="6">
        <v>18</v>
      </c>
      <c r="K8" s="190">
        <f t="shared" si="0"/>
        <v>0.29032258064516131</v>
      </c>
      <c r="L8" s="6">
        <v>42</v>
      </c>
      <c r="M8" s="191">
        <f t="shared" si="1"/>
        <v>0.67741935483870963</v>
      </c>
      <c r="N8" s="6">
        <v>42</v>
      </c>
      <c r="O8" s="191">
        <f t="shared" si="2"/>
        <v>0.67741935483870963</v>
      </c>
      <c r="P8" s="6">
        <v>40</v>
      </c>
      <c r="Q8" s="191">
        <f t="shared" si="3"/>
        <v>0.64516129032258063</v>
      </c>
      <c r="R8" s="6">
        <v>45</v>
      </c>
      <c r="S8" s="191">
        <f t="shared" si="4"/>
        <v>0.72580645161290325</v>
      </c>
      <c r="T8" s="6">
        <v>50</v>
      </c>
      <c r="U8" s="191">
        <f t="shared" si="5"/>
        <v>0.80645161290322576</v>
      </c>
      <c r="V8" s="6">
        <v>36</v>
      </c>
      <c r="W8" s="192">
        <f t="shared" si="6"/>
        <v>0.58064516129032262</v>
      </c>
      <c r="X8" s="6">
        <v>59</v>
      </c>
      <c r="Y8" s="192">
        <f t="shared" si="7"/>
        <v>0.95161290322580649</v>
      </c>
      <c r="Z8" s="6">
        <v>41</v>
      </c>
      <c r="AA8" s="192">
        <f t="shared" si="8"/>
        <v>0.66129032258064513</v>
      </c>
      <c r="AB8" s="6">
        <v>49</v>
      </c>
      <c r="AC8" s="194">
        <f t="shared" si="13"/>
        <v>0.79032258064516125</v>
      </c>
      <c r="AE8" s="6">
        <v>0</v>
      </c>
      <c r="AF8" s="208">
        <f t="shared" si="9"/>
        <v>0</v>
      </c>
      <c r="AH8" s="108">
        <f>cálculos1!O8</f>
        <v>1</v>
      </c>
      <c r="AI8" s="197">
        <f t="shared" si="14"/>
        <v>0.1</v>
      </c>
      <c r="AJ8" s="108">
        <f>cálculos1!P8</f>
        <v>1</v>
      </c>
      <c r="AK8" s="198">
        <f t="shared" si="15"/>
        <v>0.25</v>
      </c>
      <c r="AM8" s="197">
        <v>0.75</v>
      </c>
      <c r="AN8" s="6">
        <f>COUNTIF($AK$3:$AK$80,"=0,75")</f>
        <v>9</v>
      </c>
    </row>
    <row r="9" spans="1:40">
      <c r="A9" s="135" t="s">
        <v>49</v>
      </c>
      <c r="B9" s="135" t="s">
        <v>53</v>
      </c>
      <c r="C9" s="138">
        <v>174</v>
      </c>
      <c r="D9" s="6">
        <v>22</v>
      </c>
      <c r="E9" s="190">
        <f t="shared" si="10"/>
        <v>0.12643678160919541</v>
      </c>
      <c r="F9" s="6">
        <v>1</v>
      </c>
      <c r="G9" s="190">
        <f t="shared" si="11"/>
        <v>5.7471264367816091E-3</v>
      </c>
      <c r="H9" s="6">
        <v>0</v>
      </c>
      <c r="I9" s="190">
        <f t="shared" si="12"/>
        <v>0</v>
      </c>
      <c r="J9" s="6">
        <v>83</v>
      </c>
      <c r="K9" s="190">
        <f t="shared" si="0"/>
        <v>0.47701149425287354</v>
      </c>
      <c r="L9" s="6">
        <v>152</v>
      </c>
      <c r="M9" s="191">
        <f t="shared" si="1"/>
        <v>0.87356321839080464</v>
      </c>
      <c r="N9" s="6">
        <v>148</v>
      </c>
      <c r="O9" s="191">
        <f t="shared" si="2"/>
        <v>0.85057471264367812</v>
      </c>
      <c r="P9" s="6">
        <v>143</v>
      </c>
      <c r="Q9" s="191">
        <f t="shared" si="3"/>
        <v>0.82183908045977017</v>
      </c>
      <c r="R9" s="6">
        <v>146</v>
      </c>
      <c r="S9" s="191">
        <f t="shared" si="4"/>
        <v>0.83908045977011492</v>
      </c>
      <c r="T9" s="6">
        <v>122</v>
      </c>
      <c r="U9" s="191">
        <f t="shared" si="5"/>
        <v>0.70114942528735635</v>
      </c>
      <c r="V9" s="6">
        <v>208</v>
      </c>
      <c r="W9" s="192">
        <f t="shared" si="6"/>
        <v>1.1954022988505748</v>
      </c>
      <c r="X9" s="6">
        <v>194</v>
      </c>
      <c r="Y9" s="192">
        <f t="shared" si="7"/>
        <v>1.1149425287356323</v>
      </c>
      <c r="Z9" s="6">
        <v>204</v>
      </c>
      <c r="AA9" s="192">
        <f t="shared" si="8"/>
        <v>1.1724137931034482</v>
      </c>
      <c r="AB9" s="6">
        <v>178</v>
      </c>
      <c r="AC9" s="194">
        <f t="shared" si="13"/>
        <v>1.0229885057471264</v>
      </c>
      <c r="AE9" s="6">
        <v>1</v>
      </c>
      <c r="AF9" s="208">
        <f t="shared" si="9"/>
        <v>5.7471264367816091E-3</v>
      </c>
      <c r="AH9" s="108">
        <f>cálculos1!O9</f>
        <v>4</v>
      </c>
      <c r="AI9" s="197">
        <f t="shared" si="14"/>
        <v>0.4</v>
      </c>
      <c r="AJ9" s="108">
        <f>cálculos1!P9</f>
        <v>1</v>
      </c>
      <c r="AK9" s="198">
        <f t="shared" si="15"/>
        <v>0.25</v>
      </c>
      <c r="AM9" s="197">
        <v>1</v>
      </c>
      <c r="AN9" s="6">
        <f>COUNTIF($AK$3:$AK$80,"=1,0")</f>
        <v>7</v>
      </c>
    </row>
    <row r="10" spans="1:40" ht="15" customHeight="1">
      <c r="A10" s="135" t="s">
        <v>49</v>
      </c>
      <c r="B10" s="135" t="s">
        <v>54</v>
      </c>
      <c r="C10" s="138">
        <v>38</v>
      </c>
      <c r="D10" s="6">
        <v>5</v>
      </c>
      <c r="E10" s="190">
        <f t="shared" si="10"/>
        <v>0.13157894736842105</v>
      </c>
      <c r="F10" s="6">
        <v>0</v>
      </c>
      <c r="G10" s="190">
        <f t="shared" si="11"/>
        <v>0</v>
      </c>
      <c r="H10" s="6">
        <v>0</v>
      </c>
      <c r="I10" s="190">
        <f t="shared" si="12"/>
        <v>0</v>
      </c>
      <c r="J10" s="6">
        <v>31</v>
      </c>
      <c r="K10" s="190">
        <f t="shared" si="0"/>
        <v>0.81578947368421051</v>
      </c>
      <c r="L10" s="6">
        <v>30</v>
      </c>
      <c r="M10" s="191">
        <f t="shared" si="1"/>
        <v>0.78947368421052633</v>
      </c>
      <c r="N10" s="6">
        <v>30</v>
      </c>
      <c r="O10" s="191">
        <f t="shared" si="2"/>
        <v>0.78947368421052633</v>
      </c>
      <c r="P10" s="6">
        <v>37</v>
      </c>
      <c r="Q10" s="191">
        <f t="shared" si="3"/>
        <v>0.97368421052631582</v>
      </c>
      <c r="R10" s="6">
        <v>35</v>
      </c>
      <c r="S10" s="191">
        <f t="shared" si="4"/>
        <v>0.92105263157894735</v>
      </c>
      <c r="T10" s="6">
        <v>24</v>
      </c>
      <c r="U10" s="191">
        <f t="shared" si="5"/>
        <v>0.63157894736842102</v>
      </c>
      <c r="V10" s="6">
        <v>35</v>
      </c>
      <c r="W10" s="192">
        <f t="shared" si="6"/>
        <v>0.92105263157894735</v>
      </c>
      <c r="X10" s="6">
        <v>35</v>
      </c>
      <c r="Y10" s="192">
        <f t="shared" si="7"/>
        <v>0.92105263157894735</v>
      </c>
      <c r="Z10" s="6">
        <v>27</v>
      </c>
      <c r="AA10" s="192">
        <f t="shared" si="8"/>
        <v>0.71052631578947367</v>
      </c>
      <c r="AB10" s="6">
        <v>35</v>
      </c>
      <c r="AC10" s="194">
        <f t="shared" si="13"/>
        <v>0.92105263157894735</v>
      </c>
      <c r="AE10" s="6">
        <v>0</v>
      </c>
      <c r="AF10" s="208">
        <f t="shared" si="9"/>
        <v>0</v>
      </c>
      <c r="AH10" s="108">
        <f>cálculos1!O10</f>
        <v>2</v>
      </c>
      <c r="AI10" s="197">
        <f t="shared" si="14"/>
        <v>0.2</v>
      </c>
      <c r="AJ10" s="108">
        <f>cálculos1!P10</f>
        <v>1</v>
      </c>
      <c r="AK10" s="198">
        <f t="shared" si="15"/>
        <v>0.25</v>
      </c>
    </row>
    <row r="11" spans="1:40">
      <c r="A11" s="135" t="s">
        <v>40</v>
      </c>
      <c r="B11" s="135" t="s">
        <v>55</v>
      </c>
      <c r="C11" s="138">
        <v>795</v>
      </c>
      <c r="D11" s="6">
        <v>658</v>
      </c>
      <c r="E11" s="190">
        <f t="shared" si="10"/>
        <v>0.82767295597484281</v>
      </c>
      <c r="F11" s="6">
        <v>358</v>
      </c>
      <c r="G11" s="190">
        <f t="shared" si="11"/>
        <v>0.45031446540880504</v>
      </c>
      <c r="H11" s="6">
        <v>211</v>
      </c>
      <c r="I11" s="190">
        <f t="shared" si="12"/>
        <v>0.26540880503144654</v>
      </c>
      <c r="J11" s="6">
        <v>673</v>
      </c>
      <c r="K11" s="190">
        <f t="shared" si="0"/>
        <v>0.84654088050314469</v>
      </c>
      <c r="L11" s="6">
        <v>637</v>
      </c>
      <c r="M11" s="191">
        <f t="shared" si="1"/>
        <v>0.80125786163522017</v>
      </c>
      <c r="N11" s="6">
        <v>626</v>
      </c>
      <c r="O11" s="191">
        <f t="shared" si="2"/>
        <v>0.78742138364779879</v>
      </c>
      <c r="P11" s="6">
        <v>534</v>
      </c>
      <c r="Q11" s="191">
        <f t="shared" si="3"/>
        <v>0.67169811320754713</v>
      </c>
      <c r="R11" s="6">
        <v>610</v>
      </c>
      <c r="S11" s="191">
        <f t="shared" si="4"/>
        <v>0.76729559748427678</v>
      </c>
      <c r="T11" s="6">
        <v>565</v>
      </c>
      <c r="U11" s="191">
        <f t="shared" si="5"/>
        <v>0.71069182389937102</v>
      </c>
      <c r="V11" s="6">
        <v>628</v>
      </c>
      <c r="W11" s="192">
        <f t="shared" si="6"/>
        <v>0.78993710691823904</v>
      </c>
      <c r="X11" s="6">
        <v>735</v>
      </c>
      <c r="Y11" s="192">
        <f t="shared" si="7"/>
        <v>0.92452830188679247</v>
      </c>
      <c r="Z11" s="6">
        <v>638</v>
      </c>
      <c r="AA11" s="192">
        <f t="shared" si="8"/>
        <v>0.8025157232704403</v>
      </c>
      <c r="AB11" s="6">
        <v>609</v>
      </c>
      <c r="AC11" s="194">
        <f t="shared" si="13"/>
        <v>0.76603773584905666</v>
      </c>
      <c r="AE11" s="6">
        <v>22</v>
      </c>
      <c r="AF11" s="208">
        <f t="shared" si="9"/>
        <v>2.7672955974842768E-2</v>
      </c>
      <c r="AH11" s="108">
        <f>cálculos1!O11</f>
        <v>0</v>
      </c>
      <c r="AI11" s="197">
        <f t="shared" si="14"/>
        <v>0</v>
      </c>
      <c r="AJ11" s="108">
        <f>cálculos1!P11</f>
        <v>0</v>
      </c>
      <c r="AK11" s="198">
        <f t="shared" si="15"/>
        <v>0</v>
      </c>
    </row>
    <row r="12" spans="1:40">
      <c r="A12" s="135" t="s">
        <v>49</v>
      </c>
      <c r="B12" s="135" t="s">
        <v>56</v>
      </c>
      <c r="C12" s="138">
        <v>71</v>
      </c>
      <c r="D12" s="6">
        <v>8</v>
      </c>
      <c r="E12" s="190">
        <f t="shared" si="10"/>
        <v>0.11267605633802817</v>
      </c>
      <c r="F12" s="6">
        <v>0</v>
      </c>
      <c r="G12" s="190">
        <f t="shared" si="11"/>
        <v>0</v>
      </c>
      <c r="H12" s="6">
        <v>0</v>
      </c>
      <c r="I12" s="190">
        <f t="shared" si="12"/>
        <v>0</v>
      </c>
      <c r="J12" s="6">
        <v>9</v>
      </c>
      <c r="K12" s="190">
        <f t="shared" si="0"/>
        <v>0.12676056338028169</v>
      </c>
      <c r="L12" s="6">
        <v>56</v>
      </c>
      <c r="M12" s="191">
        <f t="shared" si="1"/>
        <v>0.78873239436619713</v>
      </c>
      <c r="N12" s="6">
        <v>57</v>
      </c>
      <c r="O12" s="191">
        <f t="shared" si="2"/>
        <v>0.80281690140845074</v>
      </c>
      <c r="P12" s="6">
        <v>46</v>
      </c>
      <c r="Q12" s="191">
        <f t="shared" si="3"/>
        <v>0.647887323943662</v>
      </c>
      <c r="R12" s="6">
        <v>62</v>
      </c>
      <c r="S12" s="191">
        <f t="shared" si="4"/>
        <v>0.87323943661971826</v>
      </c>
      <c r="T12" s="6">
        <v>66</v>
      </c>
      <c r="U12" s="191">
        <f t="shared" si="5"/>
        <v>0.92957746478873238</v>
      </c>
      <c r="V12" s="6">
        <v>92</v>
      </c>
      <c r="W12" s="192">
        <f t="shared" si="6"/>
        <v>1.295774647887324</v>
      </c>
      <c r="X12" s="6">
        <v>87</v>
      </c>
      <c r="Y12" s="192">
        <f t="shared" si="7"/>
        <v>1.2253521126760563</v>
      </c>
      <c r="Z12" s="6">
        <v>94</v>
      </c>
      <c r="AA12" s="192">
        <f t="shared" si="8"/>
        <v>1.323943661971831</v>
      </c>
      <c r="AB12" s="6">
        <v>59</v>
      </c>
      <c r="AC12" s="194">
        <f t="shared" si="13"/>
        <v>0.83098591549295775</v>
      </c>
      <c r="AE12" s="6">
        <v>0</v>
      </c>
      <c r="AF12" s="208">
        <f t="shared" si="9"/>
        <v>0</v>
      </c>
      <c r="AH12" s="108">
        <f>cálculos1!O12</f>
        <v>3</v>
      </c>
      <c r="AI12" s="197">
        <f t="shared" si="14"/>
        <v>0.30000000000000004</v>
      </c>
      <c r="AJ12" s="108">
        <f>cálculos1!P12</f>
        <v>1</v>
      </c>
      <c r="AK12" s="198">
        <f t="shared" si="15"/>
        <v>0.25</v>
      </c>
      <c r="AM12" s="331" t="s">
        <v>57</v>
      </c>
      <c r="AN12" s="331"/>
    </row>
    <row r="13" spans="1:40">
      <c r="A13" s="135" t="s">
        <v>47</v>
      </c>
      <c r="B13" s="135" t="s">
        <v>58</v>
      </c>
      <c r="C13" s="138">
        <v>187</v>
      </c>
      <c r="D13" s="6">
        <v>29</v>
      </c>
      <c r="E13" s="190">
        <f t="shared" si="10"/>
        <v>0.15508021390374332</v>
      </c>
      <c r="F13" s="6">
        <v>2</v>
      </c>
      <c r="G13" s="190">
        <f t="shared" si="11"/>
        <v>1.06951871657754E-2</v>
      </c>
      <c r="H13" s="6">
        <v>1</v>
      </c>
      <c r="I13" s="190">
        <f t="shared" si="12"/>
        <v>5.3475935828877002E-3</v>
      </c>
      <c r="J13" s="6">
        <v>67</v>
      </c>
      <c r="K13" s="190">
        <f t="shared" si="0"/>
        <v>0.35828877005347592</v>
      </c>
      <c r="L13" s="6">
        <v>159</v>
      </c>
      <c r="M13" s="191">
        <f t="shared" si="1"/>
        <v>0.85026737967914434</v>
      </c>
      <c r="N13" s="6">
        <v>158</v>
      </c>
      <c r="O13" s="191">
        <f t="shared" si="2"/>
        <v>0.84491978609625673</v>
      </c>
      <c r="P13" s="6">
        <v>159</v>
      </c>
      <c r="Q13" s="191">
        <f t="shared" si="3"/>
        <v>0.85026737967914434</v>
      </c>
      <c r="R13" s="6">
        <v>155</v>
      </c>
      <c r="S13" s="191">
        <f t="shared" si="4"/>
        <v>0.82887700534759357</v>
      </c>
      <c r="T13" s="6">
        <v>161</v>
      </c>
      <c r="U13" s="191">
        <f t="shared" si="5"/>
        <v>0.86096256684491979</v>
      </c>
      <c r="V13" s="6">
        <v>142</v>
      </c>
      <c r="W13" s="192">
        <f t="shared" si="6"/>
        <v>0.75935828877005351</v>
      </c>
      <c r="X13" s="6">
        <v>185</v>
      </c>
      <c r="Y13" s="192">
        <f t="shared" si="7"/>
        <v>0.98930481283422456</v>
      </c>
      <c r="Z13" s="6">
        <v>157</v>
      </c>
      <c r="AA13" s="192">
        <f t="shared" si="8"/>
        <v>0.83957219251336901</v>
      </c>
      <c r="AB13" s="6">
        <v>158</v>
      </c>
      <c r="AC13" s="194">
        <f t="shared" si="13"/>
        <v>0.84491978609625673</v>
      </c>
      <c r="AE13" s="6">
        <v>0</v>
      </c>
      <c r="AF13" s="208">
        <f t="shared" si="9"/>
        <v>0</v>
      </c>
      <c r="AH13" s="108">
        <f>cálculos1!O13</f>
        <v>1</v>
      </c>
      <c r="AI13" s="197">
        <f t="shared" si="14"/>
        <v>0.1</v>
      </c>
      <c r="AJ13" s="108">
        <f>cálculos1!P13</f>
        <v>1</v>
      </c>
      <c r="AK13" s="198">
        <f t="shared" si="15"/>
        <v>0.25</v>
      </c>
      <c r="AM13" s="196" t="s">
        <v>45</v>
      </c>
      <c r="AN13" s="196" t="s">
        <v>46</v>
      </c>
    </row>
    <row r="14" spans="1:40">
      <c r="A14" s="135" t="s">
        <v>43</v>
      </c>
      <c r="B14" s="135" t="s">
        <v>59</v>
      </c>
      <c r="C14" s="138">
        <v>329</v>
      </c>
      <c r="D14" s="6">
        <v>186</v>
      </c>
      <c r="E14" s="190">
        <f t="shared" si="10"/>
        <v>0.56534954407294835</v>
      </c>
      <c r="F14" s="6">
        <v>49</v>
      </c>
      <c r="G14" s="190">
        <f t="shared" si="11"/>
        <v>0.14893617021276595</v>
      </c>
      <c r="H14" s="6">
        <v>31</v>
      </c>
      <c r="I14" s="190">
        <f t="shared" si="12"/>
        <v>9.4224924012158054E-2</v>
      </c>
      <c r="J14" s="6">
        <v>187</v>
      </c>
      <c r="K14" s="190">
        <f t="shared" si="0"/>
        <v>0.56838905775075987</v>
      </c>
      <c r="L14" s="6">
        <v>258</v>
      </c>
      <c r="M14" s="191">
        <f t="shared" si="1"/>
        <v>0.78419452887537999</v>
      </c>
      <c r="N14" s="6">
        <v>262</v>
      </c>
      <c r="O14" s="191">
        <f t="shared" si="2"/>
        <v>0.79635258358662619</v>
      </c>
      <c r="P14" s="6">
        <v>259</v>
      </c>
      <c r="Q14" s="191">
        <f t="shared" si="3"/>
        <v>0.78723404255319152</v>
      </c>
      <c r="R14" s="6">
        <v>260</v>
      </c>
      <c r="S14" s="191">
        <f t="shared" si="4"/>
        <v>0.79027355623100304</v>
      </c>
      <c r="T14" s="6">
        <v>214</v>
      </c>
      <c r="U14" s="191">
        <f t="shared" si="5"/>
        <v>0.65045592705167177</v>
      </c>
      <c r="V14" s="6">
        <v>213</v>
      </c>
      <c r="W14" s="192">
        <f t="shared" si="6"/>
        <v>0.64741641337386013</v>
      </c>
      <c r="X14" s="6">
        <v>280</v>
      </c>
      <c r="Y14" s="192">
        <f t="shared" si="7"/>
        <v>0.85106382978723405</v>
      </c>
      <c r="Z14" s="6">
        <v>213</v>
      </c>
      <c r="AA14" s="192">
        <f t="shared" si="8"/>
        <v>0.64741641337386013</v>
      </c>
      <c r="AB14" s="6">
        <v>293</v>
      </c>
      <c r="AC14" s="194">
        <f t="shared" si="13"/>
        <v>0.89057750759878418</v>
      </c>
      <c r="AE14" s="6">
        <v>0</v>
      </c>
      <c r="AF14" s="208">
        <f t="shared" si="9"/>
        <v>0</v>
      </c>
      <c r="AH14" s="108">
        <f>cálculos1!O14</f>
        <v>0</v>
      </c>
      <c r="AI14" s="197">
        <f t="shared" si="14"/>
        <v>0</v>
      </c>
      <c r="AJ14" s="108">
        <f>cálculos1!P14</f>
        <v>0</v>
      </c>
      <c r="AK14" s="198">
        <f t="shared" si="15"/>
        <v>0</v>
      </c>
      <c r="AM14" s="198">
        <v>0</v>
      </c>
      <c r="AN14" s="6">
        <f>COUNTIF($AI$3:$AI$80,"=0")</f>
        <v>18</v>
      </c>
    </row>
    <row r="15" spans="1:40">
      <c r="A15" s="135" t="s">
        <v>43</v>
      </c>
      <c r="B15" s="135" t="s">
        <v>60</v>
      </c>
      <c r="C15" s="138">
        <v>98</v>
      </c>
      <c r="D15" s="6">
        <v>5</v>
      </c>
      <c r="E15" s="190">
        <f t="shared" si="10"/>
        <v>5.1020408163265307E-2</v>
      </c>
      <c r="F15" s="6">
        <v>1</v>
      </c>
      <c r="G15" s="190">
        <f t="shared" si="11"/>
        <v>1.020408163265306E-2</v>
      </c>
      <c r="H15" s="6">
        <v>1</v>
      </c>
      <c r="I15" s="190">
        <f t="shared" si="12"/>
        <v>1.020408163265306E-2</v>
      </c>
      <c r="J15" s="6">
        <v>29</v>
      </c>
      <c r="K15" s="190">
        <f t="shared" si="0"/>
        <v>0.29591836734693877</v>
      </c>
      <c r="L15" s="6">
        <v>112</v>
      </c>
      <c r="M15" s="191">
        <f t="shared" si="1"/>
        <v>1.1428571428571428</v>
      </c>
      <c r="N15" s="6">
        <v>108</v>
      </c>
      <c r="O15" s="191">
        <f t="shared" si="2"/>
        <v>1.1020408163265305</v>
      </c>
      <c r="P15" s="6">
        <v>102</v>
      </c>
      <c r="Q15" s="191">
        <f t="shared" si="3"/>
        <v>1.0408163265306123</v>
      </c>
      <c r="R15" s="6">
        <v>105</v>
      </c>
      <c r="S15" s="191">
        <f t="shared" si="4"/>
        <v>1.0714285714285714</v>
      </c>
      <c r="T15" s="6">
        <v>88</v>
      </c>
      <c r="U15" s="191">
        <f t="shared" si="5"/>
        <v>0.89795918367346939</v>
      </c>
      <c r="V15" s="6">
        <v>101</v>
      </c>
      <c r="W15" s="192">
        <f t="shared" si="6"/>
        <v>1.0306122448979591</v>
      </c>
      <c r="X15" s="6">
        <v>97</v>
      </c>
      <c r="Y15" s="192">
        <f t="shared" si="7"/>
        <v>0.98979591836734693</v>
      </c>
      <c r="Z15" s="6">
        <v>97</v>
      </c>
      <c r="AA15" s="192">
        <f t="shared" si="8"/>
        <v>0.98979591836734693</v>
      </c>
      <c r="AB15" s="6">
        <v>109</v>
      </c>
      <c r="AC15" s="194">
        <f t="shared" si="13"/>
        <v>1.1122448979591837</v>
      </c>
      <c r="AE15" s="6">
        <v>0</v>
      </c>
      <c r="AF15" s="208">
        <f t="shared" si="9"/>
        <v>0</v>
      </c>
      <c r="AH15" s="108">
        <f>cálculos1!O15</f>
        <v>8</v>
      </c>
      <c r="AI15" s="197">
        <f t="shared" si="14"/>
        <v>0.8</v>
      </c>
      <c r="AJ15" s="108">
        <f>cálculos1!P15</f>
        <v>4</v>
      </c>
      <c r="AK15" s="198">
        <f t="shared" si="15"/>
        <v>1</v>
      </c>
      <c r="AM15" s="198">
        <v>0.1</v>
      </c>
      <c r="AN15" s="6">
        <f>COUNTIFS($AI$3:$AI$80,"&gt;=0,10",$AI$3:$AI$80,"&lt;0,20")</f>
        <v>14</v>
      </c>
    </row>
    <row r="16" spans="1:40">
      <c r="A16" s="135" t="s">
        <v>49</v>
      </c>
      <c r="B16" s="135" t="s">
        <v>61</v>
      </c>
      <c r="C16" s="138">
        <v>44</v>
      </c>
      <c r="D16" s="6">
        <v>15</v>
      </c>
      <c r="E16" s="190">
        <f t="shared" si="10"/>
        <v>0.34090909090909088</v>
      </c>
      <c r="F16" s="6">
        <v>0</v>
      </c>
      <c r="G16" s="190">
        <f t="shared" si="11"/>
        <v>0</v>
      </c>
      <c r="H16" s="6">
        <v>0</v>
      </c>
      <c r="I16" s="190">
        <f t="shared" si="12"/>
        <v>0</v>
      </c>
      <c r="J16" s="6">
        <v>38</v>
      </c>
      <c r="K16" s="190">
        <f t="shared" si="0"/>
        <v>0.86363636363636365</v>
      </c>
      <c r="L16" s="6">
        <v>48</v>
      </c>
      <c r="M16" s="191">
        <f t="shared" si="1"/>
        <v>1.0909090909090908</v>
      </c>
      <c r="N16" s="6">
        <v>50</v>
      </c>
      <c r="O16" s="191">
        <f t="shared" si="2"/>
        <v>1.1363636363636365</v>
      </c>
      <c r="P16" s="6">
        <v>52</v>
      </c>
      <c r="Q16" s="191">
        <f t="shared" si="3"/>
        <v>1.1818181818181819</v>
      </c>
      <c r="R16" s="6">
        <v>57</v>
      </c>
      <c r="S16" s="191">
        <f t="shared" si="4"/>
        <v>1.2954545454545454</v>
      </c>
      <c r="T16" s="6">
        <v>39</v>
      </c>
      <c r="U16" s="191">
        <f t="shared" si="5"/>
        <v>0.88636363636363635</v>
      </c>
      <c r="V16" s="6">
        <v>37</v>
      </c>
      <c r="W16" s="192">
        <f t="shared" si="6"/>
        <v>0.84090909090909094</v>
      </c>
      <c r="X16" s="6">
        <v>61</v>
      </c>
      <c r="Y16" s="192">
        <f t="shared" si="7"/>
        <v>1.3863636363636365</v>
      </c>
      <c r="Z16" s="6">
        <v>34</v>
      </c>
      <c r="AA16" s="192">
        <f t="shared" si="8"/>
        <v>0.77272727272727271</v>
      </c>
      <c r="AB16" s="6">
        <v>68</v>
      </c>
      <c r="AC16" s="194">
        <f t="shared" si="13"/>
        <v>1.5454545454545454</v>
      </c>
      <c r="AE16" s="6">
        <v>1</v>
      </c>
      <c r="AF16" s="208">
        <f t="shared" si="9"/>
        <v>2.2727272727272728E-2</v>
      </c>
      <c r="AH16" s="108">
        <f>cálculos1!O16</f>
        <v>6</v>
      </c>
      <c r="AI16" s="197">
        <f t="shared" si="14"/>
        <v>0.60000000000000009</v>
      </c>
      <c r="AJ16" s="108">
        <f>cálculos1!P16</f>
        <v>4</v>
      </c>
      <c r="AK16" s="198">
        <f t="shared" si="15"/>
        <v>1</v>
      </c>
      <c r="AM16" s="198">
        <v>0.2</v>
      </c>
      <c r="AN16" s="6">
        <f>COUNTIFS($AI$3:$AI$80,"&gt;=0,20",$AI$3:$AI$80,"&lt;0,30")</f>
        <v>13</v>
      </c>
    </row>
    <row r="17" spans="1:40">
      <c r="A17" s="135" t="s">
        <v>40</v>
      </c>
      <c r="B17" s="135" t="s">
        <v>62</v>
      </c>
      <c r="C17" s="138">
        <v>131</v>
      </c>
      <c r="D17" s="6">
        <v>15</v>
      </c>
      <c r="E17" s="190">
        <f t="shared" si="10"/>
        <v>0.11450381679389313</v>
      </c>
      <c r="F17" s="6">
        <v>1</v>
      </c>
      <c r="G17" s="190">
        <f t="shared" si="11"/>
        <v>7.6335877862595417E-3</v>
      </c>
      <c r="H17" s="6">
        <v>0</v>
      </c>
      <c r="I17" s="190">
        <f t="shared" si="12"/>
        <v>0</v>
      </c>
      <c r="J17" s="6">
        <v>80</v>
      </c>
      <c r="K17" s="190">
        <f t="shared" si="0"/>
        <v>0.61068702290076338</v>
      </c>
      <c r="L17" s="6">
        <v>134</v>
      </c>
      <c r="M17" s="191">
        <f t="shared" si="1"/>
        <v>1.0229007633587786</v>
      </c>
      <c r="N17" s="6">
        <v>129</v>
      </c>
      <c r="O17" s="191">
        <f t="shared" si="2"/>
        <v>0.98473282442748089</v>
      </c>
      <c r="P17" s="6">
        <v>128</v>
      </c>
      <c r="Q17" s="191">
        <f t="shared" si="3"/>
        <v>0.97709923664122134</v>
      </c>
      <c r="R17" s="6">
        <v>132</v>
      </c>
      <c r="S17" s="191">
        <f t="shared" si="4"/>
        <v>1.0076335877862594</v>
      </c>
      <c r="T17" s="6">
        <v>114</v>
      </c>
      <c r="U17" s="191">
        <f t="shared" si="5"/>
        <v>0.87022900763358779</v>
      </c>
      <c r="V17" s="6">
        <v>140</v>
      </c>
      <c r="W17" s="192">
        <f t="shared" si="6"/>
        <v>1.0687022900763359</v>
      </c>
      <c r="X17" s="6">
        <v>120</v>
      </c>
      <c r="Y17" s="192">
        <f t="shared" si="7"/>
        <v>0.91603053435114501</v>
      </c>
      <c r="Z17" s="6">
        <v>128</v>
      </c>
      <c r="AA17" s="192">
        <f t="shared" si="8"/>
        <v>0.97709923664122134</v>
      </c>
      <c r="AB17" s="6">
        <v>133</v>
      </c>
      <c r="AC17" s="194">
        <f t="shared" si="13"/>
        <v>1.0152671755725191</v>
      </c>
      <c r="AE17" s="6">
        <v>0</v>
      </c>
      <c r="AF17" s="208">
        <f t="shared" si="9"/>
        <v>0</v>
      </c>
      <c r="AH17" s="108">
        <f>cálculos1!O17</f>
        <v>7</v>
      </c>
      <c r="AI17" s="197">
        <f t="shared" si="14"/>
        <v>0.70000000000000007</v>
      </c>
      <c r="AJ17" s="108">
        <f>cálculos1!P17</f>
        <v>3</v>
      </c>
      <c r="AK17" s="198">
        <f t="shared" si="15"/>
        <v>0.75</v>
      </c>
      <c r="AM17" s="198">
        <v>0.3</v>
      </c>
      <c r="AN17" s="6">
        <f>COUNTIFS($AI$3:$AI$80,"&gt;=0,30",$AI$3:$AI$80,"&lt;0,40")</f>
        <v>5</v>
      </c>
    </row>
    <row r="18" spans="1:40">
      <c r="A18" s="135" t="s">
        <v>49</v>
      </c>
      <c r="B18" s="135" t="s">
        <v>63</v>
      </c>
      <c r="C18" s="138">
        <v>1189</v>
      </c>
      <c r="D18" s="6">
        <v>2645</v>
      </c>
      <c r="E18" s="190">
        <f t="shared" si="10"/>
        <v>2.2245584524810766</v>
      </c>
      <c r="F18" s="6">
        <v>2363</v>
      </c>
      <c r="G18" s="190">
        <f t="shared" si="11"/>
        <v>1.9873843566021867</v>
      </c>
      <c r="H18" s="6">
        <v>1376</v>
      </c>
      <c r="I18" s="190">
        <f t="shared" si="12"/>
        <v>1.1572750210260723</v>
      </c>
      <c r="J18" s="6">
        <v>2635</v>
      </c>
      <c r="K18" s="190">
        <f t="shared" si="0"/>
        <v>2.2161480235492008</v>
      </c>
      <c r="L18" s="6">
        <v>1104</v>
      </c>
      <c r="M18" s="191">
        <f t="shared" si="1"/>
        <v>0.92851135407905805</v>
      </c>
      <c r="N18" s="6">
        <v>1090</v>
      </c>
      <c r="O18" s="191">
        <f t="shared" si="2"/>
        <v>0.91673675357443229</v>
      </c>
      <c r="P18" s="6">
        <v>1024</v>
      </c>
      <c r="Q18" s="191">
        <f t="shared" si="3"/>
        <v>0.86122792262405379</v>
      </c>
      <c r="R18" s="6">
        <v>1055</v>
      </c>
      <c r="S18" s="191">
        <f t="shared" si="4"/>
        <v>0.88730025231286791</v>
      </c>
      <c r="T18" s="6">
        <v>833</v>
      </c>
      <c r="U18" s="191">
        <f t="shared" si="5"/>
        <v>0.70058873002523125</v>
      </c>
      <c r="V18" s="6">
        <v>923</v>
      </c>
      <c r="W18" s="192">
        <f t="shared" si="6"/>
        <v>0.77628259041211101</v>
      </c>
      <c r="X18" s="6">
        <v>1048</v>
      </c>
      <c r="Y18" s="192">
        <f t="shared" si="7"/>
        <v>0.88141295206055514</v>
      </c>
      <c r="Z18" s="6">
        <v>923</v>
      </c>
      <c r="AA18" s="192">
        <f t="shared" si="8"/>
        <v>0.77628259041211101</v>
      </c>
      <c r="AB18" s="6">
        <v>1118</v>
      </c>
      <c r="AC18" s="194">
        <f t="shared" si="13"/>
        <v>0.9402859545836838</v>
      </c>
      <c r="AE18" s="6">
        <v>18</v>
      </c>
      <c r="AF18" s="208">
        <f t="shared" si="9"/>
        <v>1.5138772077375946E-2</v>
      </c>
      <c r="AH18" s="108">
        <f>cálculos1!O18</f>
        <v>2</v>
      </c>
      <c r="AI18" s="197">
        <f t="shared" si="14"/>
        <v>0.2</v>
      </c>
      <c r="AJ18" s="108">
        <f>cálculos1!P18</f>
        <v>0</v>
      </c>
      <c r="AK18" s="198">
        <f t="shared" si="15"/>
        <v>0</v>
      </c>
      <c r="AM18" s="198">
        <v>0.4</v>
      </c>
      <c r="AN18" s="6">
        <f>COUNTIFS($AI$3:$AI$80,"&gt;=0,40",$AI$3:$AI$80,"&lt;0,50")</f>
        <v>8</v>
      </c>
    </row>
    <row r="19" spans="1:40">
      <c r="A19" s="135" t="s">
        <v>40</v>
      </c>
      <c r="B19" s="135" t="s">
        <v>64</v>
      </c>
      <c r="C19" s="138">
        <v>2577</v>
      </c>
      <c r="D19" s="6">
        <v>984</v>
      </c>
      <c r="E19" s="190">
        <f t="shared" si="10"/>
        <v>0.38183934807916181</v>
      </c>
      <c r="F19" s="6">
        <v>19</v>
      </c>
      <c r="G19" s="190">
        <f t="shared" si="11"/>
        <v>7.3729142413659294E-3</v>
      </c>
      <c r="H19" s="6">
        <v>6</v>
      </c>
      <c r="I19" s="190">
        <f t="shared" si="12"/>
        <v>2.3282887077997671E-3</v>
      </c>
      <c r="J19" s="6">
        <v>976</v>
      </c>
      <c r="K19" s="190">
        <f t="shared" si="0"/>
        <v>0.37873496313542881</v>
      </c>
      <c r="L19" s="6">
        <v>1896</v>
      </c>
      <c r="M19" s="191">
        <f t="shared" si="1"/>
        <v>0.73573923166472643</v>
      </c>
      <c r="N19" s="6">
        <v>1887</v>
      </c>
      <c r="O19" s="191">
        <f t="shared" si="2"/>
        <v>0.73224679860302677</v>
      </c>
      <c r="P19" s="6">
        <v>1806</v>
      </c>
      <c r="Q19" s="191">
        <f t="shared" si="3"/>
        <v>0.70081490104772992</v>
      </c>
      <c r="R19" s="6">
        <v>1992</v>
      </c>
      <c r="S19" s="191">
        <f t="shared" si="4"/>
        <v>0.77299185098952272</v>
      </c>
      <c r="T19" s="6">
        <v>1721</v>
      </c>
      <c r="U19" s="191">
        <f t="shared" si="5"/>
        <v>0.66783081102056652</v>
      </c>
      <c r="V19" s="6">
        <v>1934</v>
      </c>
      <c r="W19" s="192">
        <f t="shared" si="6"/>
        <v>0.7504850601474583</v>
      </c>
      <c r="X19" s="6">
        <v>2304</v>
      </c>
      <c r="Y19" s="192">
        <f t="shared" si="7"/>
        <v>0.89406286379511057</v>
      </c>
      <c r="Z19" s="6">
        <v>1960</v>
      </c>
      <c r="AA19" s="192">
        <f t="shared" si="8"/>
        <v>0.76057431121459063</v>
      </c>
      <c r="AB19" s="6">
        <v>2122</v>
      </c>
      <c r="AC19" s="194">
        <f t="shared" si="13"/>
        <v>0.82343810632518433</v>
      </c>
      <c r="AE19" s="6">
        <v>33</v>
      </c>
      <c r="AF19" s="208">
        <f t="shared" si="9"/>
        <v>1.2805587892898719E-2</v>
      </c>
      <c r="AH19" s="108">
        <f>cálculos1!O19</f>
        <v>0</v>
      </c>
      <c r="AI19" s="197">
        <f t="shared" si="14"/>
        <v>0</v>
      </c>
      <c r="AJ19" s="108">
        <f>cálculos1!P19</f>
        <v>0</v>
      </c>
      <c r="AK19" s="198">
        <f t="shared" si="15"/>
        <v>0</v>
      </c>
      <c r="AM19" s="198">
        <v>0.5</v>
      </c>
      <c r="AN19" s="6">
        <f>COUNTIFS($AI$3:$AI$80,"&gt;=0,50",$AI$3:$AI$80,"&lt;0,60")</f>
        <v>5</v>
      </c>
    </row>
    <row r="20" spans="1:40">
      <c r="A20" s="135" t="s">
        <v>49</v>
      </c>
      <c r="B20" s="135" t="s">
        <v>65</v>
      </c>
      <c r="C20" s="138">
        <v>217</v>
      </c>
      <c r="D20" s="6">
        <v>147</v>
      </c>
      <c r="E20" s="190">
        <f t="shared" si="10"/>
        <v>0.67741935483870963</v>
      </c>
      <c r="F20" s="6">
        <v>97</v>
      </c>
      <c r="G20" s="190">
        <f t="shared" si="11"/>
        <v>0.44700460829493088</v>
      </c>
      <c r="H20" s="6">
        <v>59</v>
      </c>
      <c r="I20" s="190">
        <f t="shared" si="12"/>
        <v>0.27188940092165897</v>
      </c>
      <c r="J20" s="6">
        <v>160</v>
      </c>
      <c r="K20" s="190">
        <f t="shared" si="0"/>
        <v>0.73732718894009219</v>
      </c>
      <c r="L20" s="6">
        <v>222</v>
      </c>
      <c r="M20" s="191">
        <f t="shared" si="1"/>
        <v>1.0230414746543779</v>
      </c>
      <c r="N20" s="6">
        <v>222</v>
      </c>
      <c r="O20" s="191">
        <f t="shared" si="2"/>
        <v>1.0230414746543779</v>
      </c>
      <c r="P20" s="6">
        <v>207</v>
      </c>
      <c r="Q20" s="191">
        <f t="shared" si="3"/>
        <v>0.95391705069124422</v>
      </c>
      <c r="R20" s="6">
        <v>223</v>
      </c>
      <c r="S20" s="191">
        <f t="shared" si="4"/>
        <v>1.0276497695852536</v>
      </c>
      <c r="T20" s="6">
        <v>168</v>
      </c>
      <c r="U20" s="191">
        <f t="shared" si="5"/>
        <v>0.77419354838709675</v>
      </c>
      <c r="V20" s="6">
        <v>198</v>
      </c>
      <c r="W20" s="192">
        <f t="shared" si="6"/>
        <v>0.9124423963133641</v>
      </c>
      <c r="X20" s="6">
        <v>224</v>
      </c>
      <c r="Y20" s="192">
        <f t="shared" si="7"/>
        <v>1.032258064516129</v>
      </c>
      <c r="Z20" s="6">
        <v>206</v>
      </c>
      <c r="AA20" s="192">
        <f t="shared" si="8"/>
        <v>0.94930875576036866</v>
      </c>
      <c r="AB20" s="6">
        <v>228</v>
      </c>
      <c r="AC20" s="194">
        <f t="shared" si="13"/>
        <v>1.0506912442396312</v>
      </c>
      <c r="AE20" s="6">
        <v>1</v>
      </c>
      <c r="AF20" s="208">
        <f t="shared" si="9"/>
        <v>4.608294930875576E-3</v>
      </c>
      <c r="AH20" s="108">
        <f>cálculos1!O20</f>
        <v>6</v>
      </c>
      <c r="AI20" s="197">
        <f t="shared" si="14"/>
        <v>0.60000000000000009</v>
      </c>
      <c r="AJ20" s="108">
        <f>cálculos1!P20</f>
        <v>4</v>
      </c>
      <c r="AK20" s="198">
        <f t="shared" si="15"/>
        <v>1</v>
      </c>
      <c r="AM20" s="198">
        <v>0.6</v>
      </c>
      <c r="AN20" s="6">
        <f>COUNTIFS($AI$3:$AI$80,"&gt;=0,60",$AI$3:$AI$80,"&lt;0,70")</f>
        <v>3</v>
      </c>
    </row>
    <row r="21" spans="1:40">
      <c r="A21" s="135" t="s">
        <v>47</v>
      </c>
      <c r="B21" s="135" t="s">
        <v>66</v>
      </c>
      <c r="C21" s="138">
        <v>788</v>
      </c>
      <c r="D21" s="6">
        <v>1859</v>
      </c>
      <c r="E21" s="190">
        <f t="shared" si="10"/>
        <v>2.3591370558375635</v>
      </c>
      <c r="F21" s="6">
        <v>1427</v>
      </c>
      <c r="G21" s="190">
        <f t="shared" si="11"/>
        <v>1.8109137055837563</v>
      </c>
      <c r="H21" s="6">
        <v>1132</v>
      </c>
      <c r="I21" s="190">
        <f t="shared" si="12"/>
        <v>1.4365482233502538</v>
      </c>
      <c r="J21" s="6">
        <v>1838</v>
      </c>
      <c r="K21" s="190">
        <f t="shared" si="0"/>
        <v>2.3324873096446699</v>
      </c>
      <c r="L21" s="6">
        <v>695</v>
      </c>
      <c r="M21" s="191">
        <f t="shared" si="1"/>
        <v>0.88197969543147203</v>
      </c>
      <c r="N21" s="6">
        <v>695</v>
      </c>
      <c r="O21" s="191">
        <f t="shared" si="2"/>
        <v>0.88197969543147203</v>
      </c>
      <c r="P21" s="6">
        <v>700</v>
      </c>
      <c r="Q21" s="191">
        <f t="shared" si="3"/>
        <v>0.8883248730964467</v>
      </c>
      <c r="R21" s="6">
        <v>707</v>
      </c>
      <c r="S21" s="191">
        <f t="shared" si="4"/>
        <v>0.89720812182741116</v>
      </c>
      <c r="T21" s="6">
        <v>589</v>
      </c>
      <c r="U21" s="191">
        <f t="shared" si="5"/>
        <v>0.7474619289340102</v>
      </c>
      <c r="V21" s="6">
        <v>592</v>
      </c>
      <c r="W21" s="192">
        <f t="shared" si="6"/>
        <v>0.75126903553299496</v>
      </c>
      <c r="X21" s="6">
        <v>690</v>
      </c>
      <c r="Y21" s="192">
        <f t="shared" si="7"/>
        <v>0.87563451776649748</v>
      </c>
      <c r="Z21" s="6">
        <v>617</v>
      </c>
      <c r="AA21" s="192">
        <f t="shared" si="8"/>
        <v>0.78299492385786806</v>
      </c>
      <c r="AB21" s="6">
        <v>738</v>
      </c>
      <c r="AC21" s="194">
        <f t="shared" si="13"/>
        <v>0.93654822335025378</v>
      </c>
      <c r="AE21" s="6">
        <v>12</v>
      </c>
      <c r="AF21" s="208">
        <f t="shared" si="9"/>
        <v>1.5228426395939087E-2</v>
      </c>
      <c r="AH21" s="108">
        <f>cálculos1!O21</f>
        <v>2</v>
      </c>
      <c r="AI21" s="197">
        <f t="shared" si="14"/>
        <v>0.2</v>
      </c>
      <c r="AJ21" s="108">
        <f>cálculos1!P21</f>
        <v>0</v>
      </c>
      <c r="AK21" s="198">
        <f t="shared" si="15"/>
        <v>0</v>
      </c>
      <c r="AM21" s="198">
        <v>0.7</v>
      </c>
      <c r="AN21" s="6">
        <f>COUNTIFS($AI$3:$AI$80,"&gt;=0,70",$AI$3:$AI$80,"&lt;0,80")</f>
        <v>4</v>
      </c>
    </row>
    <row r="22" spans="1:40">
      <c r="A22" s="135" t="s">
        <v>43</v>
      </c>
      <c r="B22" s="135" t="s">
        <v>67</v>
      </c>
      <c r="C22" s="138">
        <v>230</v>
      </c>
      <c r="D22" s="6">
        <v>4</v>
      </c>
      <c r="E22" s="190">
        <f t="shared" si="10"/>
        <v>1.7391304347826087E-2</v>
      </c>
      <c r="F22" s="6">
        <v>0</v>
      </c>
      <c r="G22" s="190">
        <f t="shared" si="11"/>
        <v>0</v>
      </c>
      <c r="H22" s="6">
        <v>0</v>
      </c>
      <c r="I22" s="190">
        <f t="shared" si="12"/>
        <v>0</v>
      </c>
      <c r="J22" s="6">
        <v>9</v>
      </c>
      <c r="K22" s="190">
        <f t="shared" si="0"/>
        <v>3.9130434782608699E-2</v>
      </c>
      <c r="L22" s="6">
        <v>182</v>
      </c>
      <c r="M22" s="191">
        <f t="shared" si="1"/>
        <v>0.79130434782608694</v>
      </c>
      <c r="N22" s="6">
        <v>183</v>
      </c>
      <c r="O22" s="191">
        <f t="shared" si="2"/>
        <v>0.79565217391304344</v>
      </c>
      <c r="P22" s="6">
        <v>167</v>
      </c>
      <c r="Q22" s="191">
        <f t="shared" si="3"/>
        <v>0.72608695652173916</v>
      </c>
      <c r="R22" s="6">
        <v>174</v>
      </c>
      <c r="S22" s="191">
        <f t="shared" si="4"/>
        <v>0.75652173913043474</v>
      </c>
      <c r="T22" s="6">
        <v>191</v>
      </c>
      <c r="U22" s="191">
        <f t="shared" si="5"/>
        <v>0.83043478260869563</v>
      </c>
      <c r="V22" s="6">
        <v>175</v>
      </c>
      <c r="W22" s="192">
        <f t="shared" si="6"/>
        <v>0.76086956521739135</v>
      </c>
      <c r="X22" s="6">
        <v>210</v>
      </c>
      <c r="Y22" s="192">
        <f t="shared" si="7"/>
        <v>0.91304347826086951</v>
      </c>
      <c r="Z22" s="6">
        <v>196</v>
      </c>
      <c r="AA22" s="192">
        <f t="shared" si="8"/>
        <v>0.85217391304347823</v>
      </c>
      <c r="AB22" s="6">
        <v>192</v>
      </c>
      <c r="AC22" s="194">
        <f t="shared" si="13"/>
        <v>0.83478260869565213</v>
      </c>
      <c r="AE22" s="6">
        <v>0</v>
      </c>
      <c r="AF22" s="208">
        <f t="shared" si="9"/>
        <v>0</v>
      </c>
      <c r="AH22" s="108">
        <f>cálculos1!O22</f>
        <v>0</v>
      </c>
      <c r="AI22" s="197">
        <f t="shared" si="14"/>
        <v>0</v>
      </c>
      <c r="AJ22" s="108">
        <f>cálculos1!P22</f>
        <v>0</v>
      </c>
      <c r="AK22" s="198">
        <f t="shared" si="15"/>
        <v>0</v>
      </c>
      <c r="AM22" s="198">
        <v>0.8</v>
      </c>
      <c r="AN22" s="6">
        <f>COUNTIFS($AI$3:$AI$80,"&gt;=0,80",$AI$3:$AI$80,"&lt;0,90")</f>
        <v>6</v>
      </c>
    </row>
    <row r="23" spans="1:40">
      <c r="A23" s="135" t="s">
        <v>40</v>
      </c>
      <c r="B23" s="135" t="s">
        <v>68</v>
      </c>
      <c r="C23" s="138">
        <v>79</v>
      </c>
      <c r="D23" s="6">
        <v>5</v>
      </c>
      <c r="E23" s="190">
        <f t="shared" si="10"/>
        <v>6.3291139240506333E-2</v>
      </c>
      <c r="F23" s="6">
        <v>0</v>
      </c>
      <c r="G23" s="190">
        <f t="shared" si="11"/>
        <v>0</v>
      </c>
      <c r="H23" s="6">
        <v>0</v>
      </c>
      <c r="I23" s="190">
        <f t="shared" si="12"/>
        <v>0</v>
      </c>
      <c r="J23" s="6">
        <v>45</v>
      </c>
      <c r="K23" s="190">
        <f t="shared" si="0"/>
        <v>0.569620253164557</v>
      </c>
      <c r="L23" s="6">
        <v>75</v>
      </c>
      <c r="M23" s="191">
        <f t="shared" si="1"/>
        <v>0.94936708860759489</v>
      </c>
      <c r="N23" s="6">
        <v>74</v>
      </c>
      <c r="O23" s="191">
        <f t="shared" si="2"/>
        <v>0.93670886075949367</v>
      </c>
      <c r="P23" s="6">
        <v>64</v>
      </c>
      <c r="Q23" s="191">
        <f t="shared" si="3"/>
        <v>0.810126582278481</v>
      </c>
      <c r="R23" s="6">
        <v>74</v>
      </c>
      <c r="S23" s="191">
        <f t="shared" si="4"/>
        <v>0.93670886075949367</v>
      </c>
      <c r="T23" s="6">
        <v>60</v>
      </c>
      <c r="U23" s="191">
        <f t="shared" si="5"/>
        <v>0.759493670886076</v>
      </c>
      <c r="V23" s="6">
        <v>83</v>
      </c>
      <c r="W23" s="192">
        <f t="shared" si="6"/>
        <v>1.0506329113924051</v>
      </c>
      <c r="X23" s="6">
        <v>82</v>
      </c>
      <c r="Y23" s="192">
        <f t="shared" si="7"/>
        <v>1.0379746835443038</v>
      </c>
      <c r="Z23" s="6">
        <v>87</v>
      </c>
      <c r="AA23" s="192">
        <f t="shared" si="8"/>
        <v>1.1012658227848102</v>
      </c>
      <c r="AB23" s="6">
        <v>80</v>
      </c>
      <c r="AC23" s="194">
        <f t="shared" si="13"/>
        <v>1.0126582278481013</v>
      </c>
      <c r="AE23" s="6">
        <v>1</v>
      </c>
      <c r="AF23" s="208">
        <f t="shared" si="9"/>
        <v>1.2658227848101266E-2</v>
      </c>
      <c r="AH23" s="108">
        <f>cálculos1!O23</f>
        <v>4</v>
      </c>
      <c r="AI23" s="197">
        <f t="shared" si="14"/>
        <v>0.4</v>
      </c>
      <c r="AJ23" s="108">
        <f>cálculos1!P23</f>
        <v>1</v>
      </c>
      <c r="AK23" s="198">
        <f t="shared" si="15"/>
        <v>0.25</v>
      </c>
      <c r="AM23" s="198">
        <v>0.9</v>
      </c>
      <c r="AN23" s="6">
        <f>COUNTIFS($AI$3:$AI$80,"&gt;=0,90",$AI$3:$AI$80,"&lt;1,0")</f>
        <v>2</v>
      </c>
    </row>
    <row r="24" spans="1:40">
      <c r="A24" s="135" t="s">
        <v>49</v>
      </c>
      <c r="B24" s="135" t="s">
        <v>69</v>
      </c>
      <c r="C24" s="138">
        <v>25</v>
      </c>
      <c r="D24" s="6">
        <v>17</v>
      </c>
      <c r="E24" s="190">
        <f t="shared" si="10"/>
        <v>0.68</v>
      </c>
      <c r="F24" s="6">
        <v>0</v>
      </c>
      <c r="G24" s="190">
        <f t="shared" si="11"/>
        <v>0</v>
      </c>
      <c r="H24" s="6">
        <v>0</v>
      </c>
      <c r="I24" s="190">
        <f t="shared" si="12"/>
        <v>0</v>
      </c>
      <c r="J24" s="6">
        <v>20</v>
      </c>
      <c r="K24" s="190">
        <f t="shared" si="0"/>
        <v>0.8</v>
      </c>
      <c r="L24" s="6">
        <v>39</v>
      </c>
      <c r="M24" s="191">
        <f t="shared" si="1"/>
        <v>1.56</v>
      </c>
      <c r="N24" s="6">
        <v>39</v>
      </c>
      <c r="O24" s="191">
        <f t="shared" si="2"/>
        <v>1.56</v>
      </c>
      <c r="P24" s="6">
        <v>44</v>
      </c>
      <c r="Q24" s="191">
        <f t="shared" si="3"/>
        <v>1.76</v>
      </c>
      <c r="R24" s="6">
        <v>46</v>
      </c>
      <c r="S24" s="191">
        <f t="shared" si="4"/>
        <v>1.84</v>
      </c>
      <c r="T24" s="6">
        <v>33</v>
      </c>
      <c r="U24" s="191">
        <f t="shared" si="5"/>
        <v>1.32</v>
      </c>
      <c r="V24" s="6">
        <v>27</v>
      </c>
      <c r="W24" s="192">
        <f t="shared" si="6"/>
        <v>1.08</v>
      </c>
      <c r="X24" s="6">
        <v>35</v>
      </c>
      <c r="Y24" s="192">
        <f t="shared" si="7"/>
        <v>1.4</v>
      </c>
      <c r="Z24" s="6">
        <v>28</v>
      </c>
      <c r="AA24" s="192">
        <f t="shared" si="8"/>
        <v>1.1200000000000001</v>
      </c>
      <c r="AB24" s="6">
        <v>45</v>
      </c>
      <c r="AC24" s="194">
        <f t="shared" si="13"/>
        <v>1.8</v>
      </c>
      <c r="AE24" s="6">
        <v>1</v>
      </c>
      <c r="AF24" s="208">
        <f t="shared" si="9"/>
        <v>0.04</v>
      </c>
      <c r="AH24" s="108">
        <f>cálculos1!O24</f>
        <v>9</v>
      </c>
      <c r="AI24" s="197">
        <f t="shared" si="14"/>
        <v>0.9</v>
      </c>
      <c r="AJ24" s="108">
        <f>cálculos1!P24</f>
        <v>4</v>
      </c>
      <c r="AK24" s="198">
        <f t="shared" si="15"/>
        <v>1</v>
      </c>
      <c r="AM24" s="198">
        <v>1</v>
      </c>
      <c r="AN24" s="6">
        <f>COUNTIF($AI$3:$AI$80,"&gt;=1,0")</f>
        <v>0</v>
      </c>
    </row>
    <row r="25" spans="1:40">
      <c r="A25" s="135" t="s">
        <v>40</v>
      </c>
      <c r="B25" s="135" t="s">
        <v>70</v>
      </c>
      <c r="C25" s="138">
        <v>223</v>
      </c>
      <c r="D25" s="6">
        <v>16</v>
      </c>
      <c r="E25" s="190">
        <f t="shared" si="10"/>
        <v>7.1748878923766815E-2</v>
      </c>
      <c r="F25" s="6">
        <v>1</v>
      </c>
      <c r="G25" s="190">
        <f t="shared" si="11"/>
        <v>4.4843049327354259E-3</v>
      </c>
      <c r="H25" s="6">
        <v>0</v>
      </c>
      <c r="I25" s="190">
        <f t="shared" si="12"/>
        <v>0</v>
      </c>
      <c r="J25" s="6">
        <v>37</v>
      </c>
      <c r="K25" s="190">
        <f t="shared" si="0"/>
        <v>0.16591928251121077</v>
      </c>
      <c r="L25" s="6">
        <v>178</v>
      </c>
      <c r="M25" s="191">
        <f t="shared" si="1"/>
        <v>0.7982062780269058</v>
      </c>
      <c r="N25" s="6">
        <v>173</v>
      </c>
      <c r="O25" s="191">
        <f t="shared" si="2"/>
        <v>0.77578475336322872</v>
      </c>
      <c r="P25" s="6">
        <v>167</v>
      </c>
      <c r="Q25" s="191">
        <f t="shared" si="3"/>
        <v>0.7488789237668162</v>
      </c>
      <c r="R25" s="6">
        <v>178</v>
      </c>
      <c r="S25" s="191">
        <f t="shared" si="4"/>
        <v>0.7982062780269058</v>
      </c>
      <c r="T25" s="6">
        <v>182</v>
      </c>
      <c r="U25" s="191">
        <f t="shared" si="5"/>
        <v>0.81614349775784756</v>
      </c>
      <c r="V25" s="6">
        <v>198</v>
      </c>
      <c r="W25" s="192">
        <f t="shared" si="6"/>
        <v>0.88789237668161436</v>
      </c>
      <c r="X25" s="6">
        <v>227</v>
      </c>
      <c r="Y25" s="192">
        <f t="shared" si="7"/>
        <v>1.0179372197309418</v>
      </c>
      <c r="Z25" s="6">
        <v>185</v>
      </c>
      <c r="AA25" s="192">
        <f t="shared" si="8"/>
        <v>0.82959641255605376</v>
      </c>
      <c r="AB25" s="6">
        <v>204</v>
      </c>
      <c r="AC25" s="194">
        <f t="shared" si="13"/>
        <v>0.91479820627802688</v>
      </c>
      <c r="AE25" s="6">
        <v>10</v>
      </c>
      <c r="AF25" s="208">
        <f t="shared" si="9"/>
        <v>4.4843049327354258E-2</v>
      </c>
      <c r="AH25" s="108">
        <f>cálculos1!O25</f>
        <v>2</v>
      </c>
      <c r="AI25" s="197">
        <f t="shared" si="14"/>
        <v>0.2</v>
      </c>
      <c r="AJ25" s="108">
        <f>cálculos1!P25</f>
        <v>1</v>
      </c>
      <c r="AK25" s="198">
        <f t="shared" si="15"/>
        <v>0.25</v>
      </c>
    </row>
    <row r="26" spans="1:40">
      <c r="A26" s="135" t="s">
        <v>49</v>
      </c>
      <c r="B26" s="135" t="s">
        <v>71</v>
      </c>
      <c r="C26" s="138">
        <v>46</v>
      </c>
      <c r="D26" s="6">
        <v>22</v>
      </c>
      <c r="E26" s="190">
        <f t="shared" si="10"/>
        <v>0.47826086956521741</v>
      </c>
      <c r="F26" s="6">
        <v>0</v>
      </c>
      <c r="G26" s="190">
        <f t="shared" si="11"/>
        <v>0</v>
      </c>
      <c r="H26" s="6">
        <v>0</v>
      </c>
      <c r="I26" s="190">
        <f t="shared" si="12"/>
        <v>0</v>
      </c>
      <c r="J26" s="6">
        <v>31</v>
      </c>
      <c r="K26" s="190">
        <f t="shared" si="0"/>
        <v>0.67391304347826086</v>
      </c>
      <c r="L26" s="6">
        <v>46</v>
      </c>
      <c r="M26" s="191">
        <f t="shared" si="1"/>
        <v>1</v>
      </c>
      <c r="N26" s="6">
        <v>47</v>
      </c>
      <c r="O26" s="191">
        <f t="shared" si="2"/>
        <v>1.0217391304347827</v>
      </c>
      <c r="P26" s="6">
        <v>41</v>
      </c>
      <c r="Q26" s="191">
        <f t="shared" si="3"/>
        <v>0.89130434782608692</v>
      </c>
      <c r="R26" s="6">
        <v>46</v>
      </c>
      <c r="S26" s="191">
        <f t="shared" si="4"/>
        <v>1</v>
      </c>
      <c r="T26" s="6">
        <v>33</v>
      </c>
      <c r="U26" s="191">
        <f t="shared" si="5"/>
        <v>0.71739130434782605</v>
      </c>
      <c r="V26" s="6">
        <v>56</v>
      </c>
      <c r="W26" s="192">
        <f t="shared" si="6"/>
        <v>1.2173913043478262</v>
      </c>
      <c r="X26" s="6">
        <v>64</v>
      </c>
      <c r="Y26" s="192">
        <f t="shared" si="7"/>
        <v>1.3913043478260869</v>
      </c>
      <c r="Z26" s="6">
        <v>54</v>
      </c>
      <c r="AA26" s="192">
        <f t="shared" si="8"/>
        <v>1.173913043478261</v>
      </c>
      <c r="AB26" s="6">
        <v>46</v>
      </c>
      <c r="AC26" s="194">
        <f t="shared" si="13"/>
        <v>1</v>
      </c>
      <c r="AE26" s="6">
        <v>3</v>
      </c>
      <c r="AF26" s="208">
        <f t="shared" si="9"/>
        <v>6.5217391304347824E-2</v>
      </c>
      <c r="AH26" s="108">
        <f>cálculos1!O26</f>
        <v>7</v>
      </c>
      <c r="AI26" s="197">
        <f t="shared" si="14"/>
        <v>0.70000000000000007</v>
      </c>
      <c r="AJ26" s="108">
        <f>cálculos1!P26</f>
        <v>3</v>
      </c>
      <c r="AK26" s="198">
        <f t="shared" si="15"/>
        <v>0.75</v>
      </c>
    </row>
    <row r="27" spans="1:40">
      <c r="A27" s="135" t="s">
        <v>43</v>
      </c>
      <c r="B27" s="135" t="s">
        <v>72</v>
      </c>
      <c r="C27" s="138">
        <v>123</v>
      </c>
      <c r="D27" s="6">
        <v>55</v>
      </c>
      <c r="E27" s="190">
        <f t="shared" si="10"/>
        <v>0.44715447154471544</v>
      </c>
      <c r="F27" s="6">
        <v>0</v>
      </c>
      <c r="G27" s="190">
        <f t="shared" si="11"/>
        <v>0</v>
      </c>
      <c r="H27" s="6">
        <v>0</v>
      </c>
      <c r="I27" s="190">
        <f t="shared" si="12"/>
        <v>0</v>
      </c>
      <c r="J27" s="6">
        <v>50</v>
      </c>
      <c r="K27" s="190">
        <f t="shared" si="0"/>
        <v>0.4065040650406504</v>
      </c>
      <c r="L27" s="6">
        <v>103</v>
      </c>
      <c r="M27" s="191">
        <f t="shared" si="1"/>
        <v>0.83739837398373984</v>
      </c>
      <c r="N27" s="6">
        <v>105</v>
      </c>
      <c r="O27" s="191">
        <f t="shared" si="2"/>
        <v>0.85365853658536583</v>
      </c>
      <c r="P27" s="6">
        <v>94</v>
      </c>
      <c r="Q27" s="191">
        <f t="shared" si="3"/>
        <v>0.76422764227642281</v>
      </c>
      <c r="R27" s="6">
        <v>106</v>
      </c>
      <c r="S27" s="191">
        <f t="shared" si="4"/>
        <v>0.86178861788617889</v>
      </c>
      <c r="T27" s="6">
        <v>113</v>
      </c>
      <c r="U27" s="191">
        <f t="shared" si="5"/>
        <v>0.91869918699186992</v>
      </c>
      <c r="V27" s="6">
        <v>134</v>
      </c>
      <c r="W27" s="192">
        <f t="shared" si="6"/>
        <v>1.089430894308943</v>
      </c>
      <c r="X27" s="6">
        <v>132</v>
      </c>
      <c r="Y27" s="192">
        <f t="shared" si="7"/>
        <v>1.0731707317073171</v>
      </c>
      <c r="Z27" s="6">
        <v>116</v>
      </c>
      <c r="AA27" s="192">
        <f t="shared" si="8"/>
        <v>0.94308943089430897</v>
      </c>
      <c r="AB27" s="6">
        <v>111</v>
      </c>
      <c r="AC27" s="194">
        <f t="shared" si="13"/>
        <v>0.90243902439024393</v>
      </c>
      <c r="AE27" s="6">
        <v>2</v>
      </c>
      <c r="AF27" s="208">
        <f t="shared" si="9"/>
        <v>1.6260162601626018E-2</v>
      </c>
      <c r="AH27" s="108">
        <f>cálculos1!O27</f>
        <v>3</v>
      </c>
      <c r="AI27" s="197">
        <f t="shared" si="14"/>
        <v>0.30000000000000004</v>
      </c>
      <c r="AJ27" s="108">
        <f>cálculos1!P27</f>
        <v>1</v>
      </c>
      <c r="AK27" s="198">
        <f t="shared" si="15"/>
        <v>0.25</v>
      </c>
    </row>
    <row r="28" spans="1:40">
      <c r="A28" s="135" t="s">
        <v>40</v>
      </c>
      <c r="B28" s="135" t="s">
        <v>73</v>
      </c>
      <c r="C28" s="138">
        <v>120</v>
      </c>
      <c r="D28" s="6">
        <v>18</v>
      </c>
      <c r="E28" s="190">
        <f t="shared" si="10"/>
        <v>0.15</v>
      </c>
      <c r="F28" s="6">
        <v>3</v>
      </c>
      <c r="G28" s="190">
        <f t="shared" si="11"/>
        <v>2.5000000000000001E-2</v>
      </c>
      <c r="H28" s="6">
        <v>0</v>
      </c>
      <c r="I28" s="190">
        <f t="shared" si="12"/>
        <v>0</v>
      </c>
      <c r="J28" s="6">
        <v>15</v>
      </c>
      <c r="K28" s="190">
        <f t="shared" si="0"/>
        <v>0.125</v>
      </c>
      <c r="L28" s="6">
        <v>91</v>
      </c>
      <c r="M28" s="191">
        <f t="shared" si="1"/>
        <v>0.7583333333333333</v>
      </c>
      <c r="N28" s="6">
        <v>93</v>
      </c>
      <c r="O28" s="191">
        <f t="shared" si="2"/>
        <v>0.77500000000000002</v>
      </c>
      <c r="P28" s="6">
        <v>96</v>
      </c>
      <c r="Q28" s="191">
        <f t="shared" si="3"/>
        <v>0.8</v>
      </c>
      <c r="R28" s="6">
        <v>119</v>
      </c>
      <c r="S28" s="191">
        <f t="shared" si="4"/>
        <v>0.9916666666666667</v>
      </c>
      <c r="T28" s="6">
        <v>96</v>
      </c>
      <c r="U28" s="191">
        <f t="shared" si="5"/>
        <v>0.8</v>
      </c>
      <c r="V28" s="6">
        <v>128</v>
      </c>
      <c r="W28" s="192">
        <f t="shared" si="6"/>
        <v>1.0666666666666667</v>
      </c>
      <c r="X28" s="6">
        <v>139</v>
      </c>
      <c r="Y28" s="192">
        <f t="shared" si="7"/>
        <v>1.1583333333333334</v>
      </c>
      <c r="Z28" s="6">
        <v>116</v>
      </c>
      <c r="AA28" s="192">
        <f t="shared" si="8"/>
        <v>0.96666666666666667</v>
      </c>
      <c r="AB28" s="6">
        <v>110</v>
      </c>
      <c r="AC28" s="194">
        <f t="shared" si="13"/>
        <v>0.91666666666666663</v>
      </c>
      <c r="AE28" s="6">
        <v>5</v>
      </c>
      <c r="AF28" s="208">
        <f t="shared" si="9"/>
        <v>4.1666666666666664E-2</v>
      </c>
      <c r="AH28" s="108">
        <f>cálculos1!O28</f>
        <v>5</v>
      </c>
      <c r="AI28" s="197">
        <f t="shared" si="14"/>
        <v>0.5</v>
      </c>
      <c r="AJ28" s="108">
        <f>cálculos1!P28</f>
        <v>1</v>
      </c>
      <c r="AK28" s="198">
        <f t="shared" si="15"/>
        <v>0.25</v>
      </c>
    </row>
    <row r="29" spans="1:40">
      <c r="A29" s="135" t="s">
        <v>47</v>
      </c>
      <c r="B29" s="135" t="s">
        <v>74</v>
      </c>
      <c r="C29" s="138">
        <v>75</v>
      </c>
      <c r="D29" s="6">
        <v>19</v>
      </c>
      <c r="E29" s="190">
        <f t="shared" si="10"/>
        <v>0.25333333333333335</v>
      </c>
      <c r="F29" s="6">
        <v>0</v>
      </c>
      <c r="G29" s="190">
        <f t="shared" si="11"/>
        <v>0</v>
      </c>
      <c r="H29" s="6">
        <v>0</v>
      </c>
      <c r="I29" s="190">
        <f t="shared" si="12"/>
        <v>0</v>
      </c>
      <c r="J29" s="6">
        <v>13</v>
      </c>
      <c r="K29" s="190">
        <f t="shared" si="0"/>
        <v>0.17333333333333334</v>
      </c>
      <c r="L29" s="6">
        <v>75</v>
      </c>
      <c r="M29" s="191">
        <f t="shared" si="1"/>
        <v>1</v>
      </c>
      <c r="N29" s="6">
        <v>75</v>
      </c>
      <c r="O29" s="191">
        <f t="shared" si="2"/>
        <v>1</v>
      </c>
      <c r="P29" s="6">
        <v>63</v>
      </c>
      <c r="Q29" s="191">
        <f t="shared" si="3"/>
        <v>0.84</v>
      </c>
      <c r="R29" s="6">
        <v>77</v>
      </c>
      <c r="S29" s="191">
        <f t="shared" si="4"/>
        <v>1.0266666666666666</v>
      </c>
      <c r="T29" s="6">
        <v>60</v>
      </c>
      <c r="U29" s="191">
        <f t="shared" si="5"/>
        <v>0.8</v>
      </c>
      <c r="V29" s="6">
        <v>47</v>
      </c>
      <c r="W29" s="192">
        <f t="shared" si="6"/>
        <v>0.62666666666666671</v>
      </c>
      <c r="X29" s="6">
        <v>67</v>
      </c>
      <c r="Y29" s="192">
        <f t="shared" si="7"/>
        <v>0.89333333333333331</v>
      </c>
      <c r="Z29" s="6">
        <v>50</v>
      </c>
      <c r="AA29" s="192">
        <f t="shared" si="8"/>
        <v>0.66666666666666663</v>
      </c>
      <c r="AB29" s="6">
        <v>74</v>
      </c>
      <c r="AC29" s="194">
        <f t="shared" si="13"/>
        <v>0.98666666666666669</v>
      </c>
      <c r="AE29" s="6">
        <v>0</v>
      </c>
      <c r="AF29" s="208">
        <f t="shared" si="9"/>
        <v>0</v>
      </c>
      <c r="AH29" s="108">
        <f>cálculos1!O29</f>
        <v>4</v>
      </c>
      <c r="AI29" s="197">
        <f t="shared" si="14"/>
        <v>0.4</v>
      </c>
      <c r="AJ29" s="108">
        <f>cálculos1!P29</f>
        <v>2</v>
      </c>
      <c r="AK29" s="198">
        <f t="shared" si="15"/>
        <v>0.5</v>
      </c>
    </row>
    <row r="30" spans="1:40">
      <c r="A30" s="135" t="s">
        <v>49</v>
      </c>
      <c r="B30" s="135" t="s">
        <v>75</v>
      </c>
      <c r="C30" s="138">
        <v>190</v>
      </c>
      <c r="D30" s="6">
        <v>131</v>
      </c>
      <c r="E30" s="190">
        <f t="shared" si="10"/>
        <v>0.68947368421052635</v>
      </c>
      <c r="F30" s="6">
        <v>6</v>
      </c>
      <c r="G30" s="190">
        <f t="shared" si="11"/>
        <v>3.1578947368421054E-2</v>
      </c>
      <c r="H30" s="6">
        <v>3</v>
      </c>
      <c r="I30" s="190">
        <f t="shared" si="12"/>
        <v>1.5789473684210527E-2</v>
      </c>
      <c r="J30" s="6">
        <v>139</v>
      </c>
      <c r="K30" s="190">
        <f t="shared" si="0"/>
        <v>0.73157894736842111</v>
      </c>
      <c r="L30" s="6">
        <v>171</v>
      </c>
      <c r="M30" s="191">
        <f t="shared" si="1"/>
        <v>0.9</v>
      </c>
      <c r="N30" s="6">
        <v>172</v>
      </c>
      <c r="O30" s="191">
        <f t="shared" si="2"/>
        <v>0.90526315789473688</v>
      </c>
      <c r="P30" s="6">
        <v>156</v>
      </c>
      <c r="Q30" s="191">
        <f t="shared" si="3"/>
        <v>0.82105263157894737</v>
      </c>
      <c r="R30" s="6">
        <v>176</v>
      </c>
      <c r="S30" s="191">
        <f t="shared" si="4"/>
        <v>0.9263157894736842</v>
      </c>
      <c r="T30" s="6">
        <v>161</v>
      </c>
      <c r="U30" s="191">
        <f t="shared" si="5"/>
        <v>0.84736842105263155</v>
      </c>
      <c r="V30" s="6">
        <v>137</v>
      </c>
      <c r="W30" s="192">
        <f t="shared" si="6"/>
        <v>0.72105263157894739</v>
      </c>
      <c r="X30" s="6">
        <v>171</v>
      </c>
      <c r="Y30" s="192">
        <f t="shared" si="7"/>
        <v>0.9</v>
      </c>
      <c r="Z30" s="6">
        <v>153</v>
      </c>
      <c r="AA30" s="192">
        <f t="shared" si="8"/>
        <v>0.80526315789473679</v>
      </c>
      <c r="AB30" s="6">
        <v>177</v>
      </c>
      <c r="AC30" s="194">
        <f t="shared" si="13"/>
        <v>0.93157894736842106</v>
      </c>
      <c r="AE30" s="6">
        <v>1</v>
      </c>
      <c r="AF30" s="208">
        <f t="shared" si="9"/>
        <v>5.263157894736842E-3</v>
      </c>
      <c r="AH30" s="108">
        <f>cálculos1!O30</f>
        <v>1</v>
      </c>
      <c r="AI30" s="197">
        <f t="shared" si="14"/>
        <v>0.1</v>
      </c>
      <c r="AJ30" s="108">
        <f>cálculos1!P30</f>
        <v>0</v>
      </c>
      <c r="AK30" s="198">
        <f t="shared" si="15"/>
        <v>0</v>
      </c>
    </row>
    <row r="31" spans="1:40">
      <c r="A31" s="135" t="s">
        <v>40</v>
      </c>
      <c r="B31" s="135" t="s">
        <v>76</v>
      </c>
      <c r="C31" s="138">
        <v>774</v>
      </c>
      <c r="D31" s="6">
        <v>711</v>
      </c>
      <c r="E31" s="190">
        <f t="shared" si="10"/>
        <v>0.91860465116279066</v>
      </c>
      <c r="F31" s="6">
        <v>639</v>
      </c>
      <c r="G31" s="190">
        <f t="shared" si="11"/>
        <v>0.82558139534883723</v>
      </c>
      <c r="H31" s="6">
        <v>602</v>
      </c>
      <c r="I31" s="190">
        <f t="shared" si="12"/>
        <v>0.77777777777777779</v>
      </c>
      <c r="J31" s="6">
        <v>726</v>
      </c>
      <c r="K31" s="190">
        <f t="shared" si="0"/>
        <v>0.93798449612403101</v>
      </c>
      <c r="L31" s="6">
        <v>730</v>
      </c>
      <c r="M31" s="191">
        <f t="shared" si="1"/>
        <v>0.9431524547803618</v>
      </c>
      <c r="N31" s="6">
        <v>727</v>
      </c>
      <c r="O31" s="191">
        <f t="shared" si="2"/>
        <v>0.93927648578811374</v>
      </c>
      <c r="P31" s="6">
        <v>692</v>
      </c>
      <c r="Q31" s="191">
        <f t="shared" si="3"/>
        <v>0.89405684754521964</v>
      </c>
      <c r="R31" s="6">
        <v>751</v>
      </c>
      <c r="S31" s="191">
        <f t="shared" si="4"/>
        <v>0.97028423772609818</v>
      </c>
      <c r="T31" s="6">
        <v>509</v>
      </c>
      <c r="U31" s="191">
        <f t="shared" si="5"/>
        <v>0.65762273901808788</v>
      </c>
      <c r="V31" s="6">
        <v>667</v>
      </c>
      <c r="W31" s="192">
        <f t="shared" si="6"/>
        <v>0.86175710594315247</v>
      </c>
      <c r="X31" s="6">
        <v>771</v>
      </c>
      <c r="Y31" s="192">
        <f t="shared" si="7"/>
        <v>0.99612403100775193</v>
      </c>
      <c r="Z31" s="6">
        <v>577</v>
      </c>
      <c r="AA31" s="192">
        <f t="shared" si="8"/>
        <v>0.74547803617571062</v>
      </c>
      <c r="AB31" s="6">
        <v>764</v>
      </c>
      <c r="AC31" s="194">
        <f t="shared" si="13"/>
        <v>0.98708010335917318</v>
      </c>
      <c r="AE31" s="6">
        <v>9</v>
      </c>
      <c r="AF31" s="208">
        <f t="shared" si="9"/>
        <v>1.1627906976744186E-2</v>
      </c>
      <c r="AH31" s="108">
        <f>cálculos1!O31</f>
        <v>4</v>
      </c>
      <c r="AI31" s="197">
        <f t="shared" si="14"/>
        <v>0.4</v>
      </c>
      <c r="AJ31" s="108">
        <f>cálculos1!P31</f>
        <v>1</v>
      </c>
      <c r="AK31" s="198">
        <f t="shared" si="15"/>
        <v>0.25</v>
      </c>
    </row>
    <row r="32" spans="1:40">
      <c r="A32" s="135" t="s">
        <v>40</v>
      </c>
      <c r="B32" s="135" t="s">
        <v>77</v>
      </c>
      <c r="C32" s="138">
        <v>215</v>
      </c>
      <c r="D32" s="6">
        <v>152</v>
      </c>
      <c r="E32" s="190">
        <f t="shared" si="10"/>
        <v>0.7069767441860465</v>
      </c>
      <c r="F32" s="6">
        <v>3</v>
      </c>
      <c r="G32" s="190">
        <f t="shared" si="11"/>
        <v>1.3953488372093023E-2</v>
      </c>
      <c r="H32" s="6">
        <v>1</v>
      </c>
      <c r="I32" s="190">
        <f t="shared" si="12"/>
        <v>4.6511627906976744E-3</v>
      </c>
      <c r="J32" s="6">
        <v>164</v>
      </c>
      <c r="K32" s="190">
        <f t="shared" si="0"/>
        <v>0.76279069767441865</v>
      </c>
      <c r="L32" s="6">
        <v>212</v>
      </c>
      <c r="M32" s="191">
        <f t="shared" si="1"/>
        <v>0.98604651162790702</v>
      </c>
      <c r="N32" s="6">
        <v>211</v>
      </c>
      <c r="O32" s="191">
        <f t="shared" si="2"/>
        <v>0.98139534883720925</v>
      </c>
      <c r="P32" s="6">
        <v>195</v>
      </c>
      <c r="Q32" s="191">
        <f t="shared" si="3"/>
        <v>0.90697674418604646</v>
      </c>
      <c r="R32" s="6">
        <v>215</v>
      </c>
      <c r="S32" s="191">
        <f t="shared" si="4"/>
        <v>1</v>
      </c>
      <c r="T32" s="6">
        <v>184</v>
      </c>
      <c r="U32" s="191">
        <f t="shared" si="5"/>
        <v>0.85581395348837208</v>
      </c>
      <c r="V32" s="6">
        <v>193</v>
      </c>
      <c r="W32" s="192">
        <f t="shared" si="6"/>
        <v>0.89767441860465114</v>
      </c>
      <c r="X32" s="6">
        <v>197</v>
      </c>
      <c r="Y32" s="192">
        <f t="shared" si="7"/>
        <v>0.91627906976744189</v>
      </c>
      <c r="Z32" s="6">
        <v>216</v>
      </c>
      <c r="AA32" s="192">
        <f t="shared" si="8"/>
        <v>1.0046511627906978</v>
      </c>
      <c r="AB32" s="6">
        <v>213</v>
      </c>
      <c r="AC32" s="194">
        <f t="shared" si="13"/>
        <v>0.99069767441860468</v>
      </c>
      <c r="AE32" s="6">
        <v>0</v>
      </c>
      <c r="AF32" s="208">
        <f t="shared" si="9"/>
        <v>0</v>
      </c>
      <c r="AH32" s="108">
        <f>cálculos1!O32</f>
        <v>5</v>
      </c>
      <c r="AI32" s="197">
        <f t="shared" si="14"/>
        <v>0.5</v>
      </c>
      <c r="AJ32" s="108">
        <f>cálculos1!P32</f>
        <v>2</v>
      </c>
      <c r="AK32" s="198">
        <f t="shared" si="15"/>
        <v>0.5</v>
      </c>
    </row>
    <row r="33" spans="1:37">
      <c r="A33" s="135" t="s">
        <v>40</v>
      </c>
      <c r="B33" s="135" t="s">
        <v>78</v>
      </c>
      <c r="C33" s="138">
        <v>52</v>
      </c>
      <c r="D33" s="6">
        <v>19</v>
      </c>
      <c r="E33" s="190">
        <f t="shared" si="10"/>
        <v>0.36538461538461536</v>
      </c>
      <c r="F33" s="6">
        <v>0</v>
      </c>
      <c r="G33" s="190">
        <f t="shared" si="11"/>
        <v>0</v>
      </c>
      <c r="H33" s="6">
        <v>0</v>
      </c>
      <c r="I33" s="190">
        <f t="shared" si="12"/>
        <v>0</v>
      </c>
      <c r="J33" s="6">
        <v>19</v>
      </c>
      <c r="K33" s="190">
        <f t="shared" si="0"/>
        <v>0.36538461538461536</v>
      </c>
      <c r="L33" s="6">
        <v>51</v>
      </c>
      <c r="M33" s="191">
        <f t="shared" si="1"/>
        <v>0.98076923076923073</v>
      </c>
      <c r="N33" s="6">
        <v>51</v>
      </c>
      <c r="O33" s="191">
        <f t="shared" si="2"/>
        <v>0.98076923076923073</v>
      </c>
      <c r="P33" s="6">
        <v>49</v>
      </c>
      <c r="Q33" s="191">
        <f t="shared" si="3"/>
        <v>0.94230769230769229</v>
      </c>
      <c r="R33" s="6">
        <v>56</v>
      </c>
      <c r="S33" s="191">
        <f t="shared" si="4"/>
        <v>1.0769230769230769</v>
      </c>
      <c r="T33" s="6">
        <v>50</v>
      </c>
      <c r="U33" s="191">
        <f t="shared" si="5"/>
        <v>0.96153846153846156</v>
      </c>
      <c r="V33" s="6">
        <v>66</v>
      </c>
      <c r="W33" s="192">
        <f t="shared" si="6"/>
        <v>1.2692307692307692</v>
      </c>
      <c r="X33" s="6">
        <v>54</v>
      </c>
      <c r="Y33" s="192">
        <f t="shared" si="7"/>
        <v>1.0384615384615385</v>
      </c>
      <c r="Z33" s="6">
        <v>70</v>
      </c>
      <c r="AA33" s="192">
        <f t="shared" si="8"/>
        <v>1.3461538461538463</v>
      </c>
      <c r="AB33" s="6">
        <v>58</v>
      </c>
      <c r="AC33" s="194">
        <f t="shared" si="13"/>
        <v>1.1153846153846154</v>
      </c>
      <c r="AE33" s="6">
        <v>0</v>
      </c>
      <c r="AF33" s="208">
        <f t="shared" si="9"/>
        <v>0</v>
      </c>
      <c r="AH33" s="108">
        <f>cálculos1!O33</f>
        <v>8</v>
      </c>
      <c r="AI33" s="197">
        <f t="shared" si="14"/>
        <v>0.8</v>
      </c>
      <c r="AJ33" s="108">
        <f>cálculos1!P33</f>
        <v>3</v>
      </c>
      <c r="AK33" s="198">
        <f t="shared" si="15"/>
        <v>0.75</v>
      </c>
    </row>
    <row r="34" spans="1:37">
      <c r="A34" s="135" t="s">
        <v>49</v>
      </c>
      <c r="B34" s="135" t="s">
        <v>79</v>
      </c>
      <c r="C34" s="138">
        <v>80</v>
      </c>
      <c r="D34" s="6">
        <v>53</v>
      </c>
      <c r="E34" s="190">
        <f t="shared" si="10"/>
        <v>0.66249999999999998</v>
      </c>
      <c r="F34" s="6">
        <v>2</v>
      </c>
      <c r="G34" s="190">
        <f t="shared" si="11"/>
        <v>2.5000000000000001E-2</v>
      </c>
      <c r="H34" s="6">
        <v>0</v>
      </c>
      <c r="I34" s="190">
        <f t="shared" si="12"/>
        <v>0</v>
      </c>
      <c r="J34" s="6">
        <v>63</v>
      </c>
      <c r="K34" s="190">
        <f t="shared" si="0"/>
        <v>0.78749999999999998</v>
      </c>
      <c r="L34" s="6">
        <v>60</v>
      </c>
      <c r="M34" s="191">
        <f t="shared" si="1"/>
        <v>0.75</v>
      </c>
      <c r="N34" s="6">
        <v>60</v>
      </c>
      <c r="O34" s="191">
        <f t="shared" si="2"/>
        <v>0.75</v>
      </c>
      <c r="P34" s="6">
        <v>56</v>
      </c>
      <c r="Q34" s="191">
        <f t="shared" si="3"/>
        <v>0.7</v>
      </c>
      <c r="R34" s="6">
        <v>53</v>
      </c>
      <c r="S34" s="191">
        <f t="shared" si="4"/>
        <v>0.66249999999999998</v>
      </c>
      <c r="T34" s="6">
        <v>54</v>
      </c>
      <c r="U34" s="191">
        <f t="shared" si="5"/>
        <v>0.67500000000000004</v>
      </c>
      <c r="V34" s="6">
        <v>66</v>
      </c>
      <c r="W34" s="192">
        <f t="shared" si="6"/>
        <v>0.82499999999999996</v>
      </c>
      <c r="X34" s="6">
        <v>71</v>
      </c>
      <c r="Y34" s="192">
        <f t="shared" si="7"/>
        <v>0.88749999999999996</v>
      </c>
      <c r="Z34" s="6">
        <v>68</v>
      </c>
      <c r="AA34" s="192">
        <f t="shared" si="8"/>
        <v>0.85</v>
      </c>
      <c r="AB34" s="6">
        <v>63</v>
      </c>
      <c r="AC34" s="194">
        <f t="shared" si="13"/>
        <v>0.78749999999999998</v>
      </c>
      <c r="AE34" s="6">
        <v>2</v>
      </c>
      <c r="AF34" s="208">
        <f t="shared" si="9"/>
        <v>2.5000000000000001E-2</v>
      </c>
      <c r="AH34" s="108">
        <f>cálculos1!O34</f>
        <v>0</v>
      </c>
      <c r="AI34" s="197">
        <f t="shared" si="14"/>
        <v>0</v>
      </c>
      <c r="AJ34" s="108">
        <f>cálculos1!P34</f>
        <v>0</v>
      </c>
      <c r="AK34" s="198">
        <f t="shared" si="15"/>
        <v>0</v>
      </c>
    </row>
    <row r="35" spans="1:37">
      <c r="A35" s="135" t="s">
        <v>49</v>
      </c>
      <c r="B35" s="135" t="s">
        <v>80</v>
      </c>
      <c r="C35" s="138">
        <v>51</v>
      </c>
      <c r="D35" s="6">
        <v>18</v>
      </c>
      <c r="E35" s="190">
        <f t="shared" si="10"/>
        <v>0.35294117647058826</v>
      </c>
      <c r="F35" s="6">
        <v>1</v>
      </c>
      <c r="G35" s="190">
        <f t="shared" si="11"/>
        <v>1.9607843137254902E-2</v>
      </c>
      <c r="H35" s="6">
        <v>0</v>
      </c>
      <c r="I35" s="190">
        <f t="shared" si="12"/>
        <v>0</v>
      </c>
      <c r="J35" s="6">
        <v>27</v>
      </c>
      <c r="K35" s="190">
        <f t="shared" ref="K35:K66" si="16">J35/C35</f>
        <v>0.52941176470588236</v>
      </c>
      <c r="L35" s="6">
        <v>59</v>
      </c>
      <c r="M35" s="191">
        <f t="shared" ref="M35:M66" si="17">L35/C35</f>
        <v>1.1568627450980393</v>
      </c>
      <c r="N35" s="6">
        <v>59</v>
      </c>
      <c r="O35" s="191">
        <f t="shared" ref="O35:O66" si="18">N35/C35</f>
        <v>1.1568627450980393</v>
      </c>
      <c r="P35" s="6">
        <v>44</v>
      </c>
      <c r="Q35" s="191">
        <f t="shared" ref="Q35:Q66" si="19">P35/C35</f>
        <v>0.86274509803921573</v>
      </c>
      <c r="R35" s="6">
        <v>62</v>
      </c>
      <c r="S35" s="191">
        <f t="shared" ref="S35:S66" si="20">R35/C35</f>
        <v>1.2156862745098038</v>
      </c>
      <c r="T35" s="6">
        <v>65</v>
      </c>
      <c r="U35" s="191">
        <f t="shared" ref="U35:U66" si="21">T35/C35</f>
        <v>1.2745098039215685</v>
      </c>
      <c r="V35" s="6">
        <v>62</v>
      </c>
      <c r="W35" s="192">
        <f t="shared" ref="W35:W66" si="22">V35/C35</f>
        <v>1.2156862745098038</v>
      </c>
      <c r="X35" s="6">
        <v>76</v>
      </c>
      <c r="Y35" s="192">
        <f t="shared" ref="Y35:Y66" si="23">X35/C35</f>
        <v>1.4901960784313726</v>
      </c>
      <c r="Z35" s="6">
        <v>61</v>
      </c>
      <c r="AA35" s="192">
        <f t="shared" ref="AA35:AA66" si="24">Z35/C35</f>
        <v>1.196078431372549</v>
      </c>
      <c r="AB35" s="6">
        <v>52</v>
      </c>
      <c r="AC35" s="194">
        <f t="shared" si="13"/>
        <v>1.0196078431372548</v>
      </c>
      <c r="AE35" s="6">
        <v>2</v>
      </c>
      <c r="AF35" s="208">
        <f t="shared" ref="AF35:AF66" si="25">AE35/C35</f>
        <v>3.9215686274509803E-2</v>
      </c>
      <c r="AH35" s="108">
        <f>cálculos1!O35</f>
        <v>8</v>
      </c>
      <c r="AI35" s="197">
        <f t="shared" si="14"/>
        <v>0.8</v>
      </c>
      <c r="AJ35" s="108">
        <f>cálculos1!P35</f>
        <v>3</v>
      </c>
      <c r="AK35" s="198">
        <f t="shared" si="15"/>
        <v>0.75</v>
      </c>
    </row>
    <row r="36" spans="1:37">
      <c r="A36" s="135" t="s">
        <v>49</v>
      </c>
      <c r="B36" s="135" t="s">
        <v>81</v>
      </c>
      <c r="C36" s="138">
        <v>103</v>
      </c>
      <c r="D36" s="6">
        <v>41</v>
      </c>
      <c r="E36" s="190">
        <f t="shared" si="10"/>
        <v>0.39805825242718446</v>
      </c>
      <c r="F36" s="6">
        <v>4</v>
      </c>
      <c r="G36" s="190">
        <f t="shared" si="11"/>
        <v>3.8834951456310676E-2</v>
      </c>
      <c r="H36" s="6">
        <v>3</v>
      </c>
      <c r="I36" s="190">
        <f t="shared" si="12"/>
        <v>2.9126213592233011E-2</v>
      </c>
      <c r="J36" s="6">
        <v>54</v>
      </c>
      <c r="K36" s="190">
        <f t="shared" si="16"/>
        <v>0.52427184466019416</v>
      </c>
      <c r="L36" s="6">
        <v>115</v>
      </c>
      <c r="M36" s="191">
        <f t="shared" si="17"/>
        <v>1.116504854368932</v>
      </c>
      <c r="N36" s="6">
        <v>116</v>
      </c>
      <c r="O36" s="191">
        <f t="shared" si="18"/>
        <v>1.1262135922330097</v>
      </c>
      <c r="P36" s="6">
        <v>88</v>
      </c>
      <c r="Q36" s="191">
        <f t="shared" si="19"/>
        <v>0.85436893203883491</v>
      </c>
      <c r="R36" s="6">
        <v>107</v>
      </c>
      <c r="S36" s="191">
        <f t="shared" si="20"/>
        <v>1.0388349514563107</v>
      </c>
      <c r="T36" s="6">
        <v>113</v>
      </c>
      <c r="U36" s="191">
        <f t="shared" si="21"/>
        <v>1.0970873786407767</v>
      </c>
      <c r="V36" s="6">
        <v>77</v>
      </c>
      <c r="W36" s="192">
        <f t="shared" si="22"/>
        <v>0.74757281553398058</v>
      </c>
      <c r="X36" s="6">
        <v>103</v>
      </c>
      <c r="Y36" s="192">
        <f t="shared" si="23"/>
        <v>1</v>
      </c>
      <c r="Z36" s="6">
        <v>89</v>
      </c>
      <c r="AA36" s="192">
        <f t="shared" si="24"/>
        <v>0.86407766990291257</v>
      </c>
      <c r="AB36" s="6">
        <v>98</v>
      </c>
      <c r="AC36" s="194">
        <f t="shared" si="13"/>
        <v>0.95145631067961167</v>
      </c>
      <c r="AE36" s="6">
        <v>1</v>
      </c>
      <c r="AF36" s="208">
        <f t="shared" si="25"/>
        <v>9.7087378640776691E-3</v>
      </c>
      <c r="AH36" s="108">
        <f>cálculos1!O36</f>
        <v>6</v>
      </c>
      <c r="AI36" s="197">
        <f t="shared" si="14"/>
        <v>0.60000000000000009</v>
      </c>
      <c r="AJ36" s="108">
        <f>cálculos1!P36</f>
        <v>3</v>
      </c>
      <c r="AK36" s="198">
        <f t="shared" si="15"/>
        <v>0.75</v>
      </c>
    </row>
    <row r="37" spans="1:37">
      <c r="A37" s="135" t="s">
        <v>40</v>
      </c>
      <c r="B37" s="135" t="s">
        <v>82</v>
      </c>
      <c r="C37" s="138">
        <v>74</v>
      </c>
      <c r="D37" s="6">
        <v>9</v>
      </c>
      <c r="E37" s="190">
        <f t="shared" si="10"/>
        <v>0.12162162162162163</v>
      </c>
      <c r="F37" s="6">
        <v>0</v>
      </c>
      <c r="G37" s="190">
        <f t="shared" si="11"/>
        <v>0</v>
      </c>
      <c r="H37" s="6">
        <v>0</v>
      </c>
      <c r="I37" s="190">
        <f t="shared" si="12"/>
        <v>0</v>
      </c>
      <c r="J37" s="6">
        <v>11</v>
      </c>
      <c r="K37" s="190">
        <f t="shared" si="16"/>
        <v>0.14864864864864866</v>
      </c>
      <c r="L37" s="6">
        <v>49</v>
      </c>
      <c r="M37" s="191">
        <f t="shared" si="17"/>
        <v>0.66216216216216217</v>
      </c>
      <c r="N37" s="6">
        <v>49</v>
      </c>
      <c r="O37" s="191">
        <f t="shared" si="18"/>
        <v>0.66216216216216217</v>
      </c>
      <c r="P37" s="6">
        <v>44</v>
      </c>
      <c r="Q37" s="191">
        <f t="shared" si="19"/>
        <v>0.59459459459459463</v>
      </c>
      <c r="R37" s="6">
        <v>49</v>
      </c>
      <c r="S37" s="191">
        <f t="shared" si="20"/>
        <v>0.66216216216216217</v>
      </c>
      <c r="T37" s="6">
        <v>51</v>
      </c>
      <c r="U37" s="191">
        <f t="shared" si="21"/>
        <v>0.68918918918918914</v>
      </c>
      <c r="V37" s="6">
        <v>56</v>
      </c>
      <c r="W37" s="192">
        <f t="shared" si="22"/>
        <v>0.7567567567567568</v>
      </c>
      <c r="X37" s="6">
        <v>64</v>
      </c>
      <c r="Y37" s="192">
        <f t="shared" si="23"/>
        <v>0.86486486486486491</v>
      </c>
      <c r="Z37" s="6">
        <v>56</v>
      </c>
      <c r="AA37" s="192">
        <f t="shared" si="24"/>
        <v>0.7567567567567568</v>
      </c>
      <c r="AB37" s="6">
        <v>63</v>
      </c>
      <c r="AC37" s="194">
        <f t="shared" si="13"/>
        <v>0.85135135135135132</v>
      </c>
      <c r="AE37" s="6">
        <v>0</v>
      </c>
      <c r="AF37" s="208">
        <f t="shared" si="25"/>
        <v>0</v>
      </c>
      <c r="AH37" s="108">
        <f>cálculos1!O37</f>
        <v>0</v>
      </c>
      <c r="AI37" s="197">
        <f t="shared" si="14"/>
        <v>0</v>
      </c>
      <c r="AJ37" s="108">
        <f>cálculos1!P37</f>
        <v>0</v>
      </c>
      <c r="AK37" s="198">
        <f t="shared" si="15"/>
        <v>0</v>
      </c>
    </row>
    <row r="38" spans="1:37">
      <c r="A38" s="135" t="s">
        <v>49</v>
      </c>
      <c r="B38" s="135" t="s">
        <v>83</v>
      </c>
      <c r="C38" s="138">
        <v>280</v>
      </c>
      <c r="D38" s="6">
        <v>376</v>
      </c>
      <c r="E38" s="190">
        <f t="shared" si="10"/>
        <v>1.3428571428571427</v>
      </c>
      <c r="F38" s="6">
        <v>349</v>
      </c>
      <c r="G38" s="190">
        <f t="shared" si="11"/>
        <v>1.2464285714285714</v>
      </c>
      <c r="H38" s="6">
        <v>349</v>
      </c>
      <c r="I38" s="190">
        <f t="shared" si="12"/>
        <v>1.2464285714285714</v>
      </c>
      <c r="J38" s="6">
        <v>132</v>
      </c>
      <c r="K38" s="190">
        <f t="shared" si="16"/>
        <v>0.47142857142857142</v>
      </c>
      <c r="L38" s="6">
        <v>212</v>
      </c>
      <c r="M38" s="191">
        <f t="shared" si="17"/>
        <v>0.75714285714285712</v>
      </c>
      <c r="N38" s="6">
        <v>212</v>
      </c>
      <c r="O38" s="191">
        <f t="shared" si="18"/>
        <v>0.75714285714285712</v>
      </c>
      <c r="P38" s="6">
        <v>221</v>
      </c>
      <c r="Q38" s="191">
        <f t="shared" si="19"/>
        <v>0.78928571428571426</v>
      </c>
      <c r="R38" s="6">
        <v>237</v>
      </c>
      <c r="S38" s="191">
        <f t="shared" si="20"/>
        <v>0.84642857142857142</v>
      </c>
      <c r="T38" s="6">
        <v>158</v>
      </c>
      <c r="U38" s="191">
        <f t="shared" si="21"/>
        <v>0.56428571428571428</v>
      </c>
      <c r="V38" s="6">
        <v>232</v>
      </c>
      <c r="W38" s="192">
        <f t="shared" si="22"/>
        <v>0.82857142857142863</v>
      </c>
      <c r="X38" s="6">
        <v>256</v>
      </c>
      <c r="Y38" s="192">
        <f t="shared" si="23"/>
        <v>0.91428571428571426</v>
      </c>
      <c r="Z38" s="6">
        <v>216</v>
      </c>
      <c r="AA38" s="192">
        <f t="shared" si="24"/>
        <v>0.77142857142857146</v>
      </c>
      <c r="AB38" s="6">
        <v>257</v>
      </c>
      <c r="AC38" s="194">
        <f t="shared" si="13"/>
        <v>0.91785714285714282</v>
      </c>
      <c r="AE38" s="6">
        <v>0</v>
      </c>
      <c r="AF38" s="208">
        <f t="shared" si="25"/>
        <v>0</v>
      </c>
      <c r="AH38" s="108">
        <f>cálculos1!O38</f>
        <v>1</v>
      </c>
      <c r="AI38" s="197">
        <f t="shared" si="14"/>
        <v>0.1</v>
      </c>
      <c r="AJ38" s="108">
        <f>cálculos1!P38</f>
        <v>0</v>
      </c>
      <c r="AK38" s="198">
        <f t="shared" si="15"/>
        <v>0</v>
      </c>
    </row>
    <row r="39" spans="1:37">
      <c r="A39" s="135" t="s">
        <v>40</v>
      </c>
      <c r="B39" s="135" t="s">
        <v>84</v>
      </c>
      <c r="C39" s="138">
        <v>76</v>
      </c>
      <c r="D39" s="6">
        <v>6</v>
      </c>
      <c r="E39" s="190">
        <f t="shared" si="10"/>
        <v>7.8947368421052627E-2</v>
      </c>
      <c r="F39" s="6">
        <v>0</v>
      </c>
      <c r="G39" s="190">
        <f t="shared" si="11"/>
        <v>0</v>
      </c>
      <c r="H39" s="6">
        <v>0</v>
      </c>
      <c r="I39" s="190">
        <f t="shared" si="12"/>
        <v>0</v>
      </c>
      <c r="J39" s="6">
        <v>6</v>
      </c>
      <c r="K39" s="190">
        <f t="shared" si="16"/>
        <v>7.8947368421052627E-2</v>
      </c>
      <c r="L39" s="6">
        <v>51</v>
      </c>
      <c r="M39" s="191">
        <f t="shared" si="17"/>
        <v>0.67105263157894735</v>
      </c>
      <c r="N39" s="6">
        <v>51</v>
      </c>
      <c r="O39" s="191">
        <f t="shared" si="18"/>
        <v>0.67105263157894735</v>
      </c>
      <c r="P39" s="6">
        <v>49</v>
      </c>
      <c r="Q39" s="191">
        <f t="shared" si="19"/>
        <v>0.64473684210526316</v>
      </c>
      <c r="R39" s="6">
        <v>57</v>
      </c>
      <c r="S39" s="191">
        <f t="shared" si="20"/>
        <v>0.75</v>
      </c>
      <c r="T39" s="6">
        <v>56</v>
      </c>
      <c r="U39" s="191">
        <f t="shared" si="21"/>
        <v>0.73684210526315785</v>
      </c>
      <c r="V39" s="6">
        <v>45</v>
      </c>
      <c r="W39" s="192">
        <f t="shared" si="22"/>
        <v>0.59210526315789469</v>
      </c>
      <c r="X39" s="6">
        <v>60</v>
      </c>
      <c r="Y39" s="192">
        <f t="shared" si="23"/>
        <v>0.78947368421052633</v>
      </c>
      <c r="Z39" s="6">
        <v>44</v>
      </c>
      <c r="AA39" s="192">
        <f t="shared" si="24"/>
        <v>0.57894736842105265</v>
      </c>
      <c r="AB39" s="6">
        <v>62</v>
      </c>
      <c r="AC39" s="194">
        <f t="shared" si="13"/>
        <v>0.81578947368421051</v>
      </c>
      <c r="AE39" s="6">
        <v>0</v>
      </c>
      <c r="AF39" s="208">
        <f t="shared" si="25"/>
        <v>0</v>
      </c>
      <c r="AH39" s="108">
        <f>cálculos1!O39</f>
        <v>0</v>
      </c>
      <c r="AI39" s="197">
        <f t="shared" si="14"/>
        <v>0</v>
      </c>
      <c r="AJ39" s="108">
        <f>cálculos1!P39</f>
        <v>0</v>
      </c>
      <c r="AK39" s="198">
        <f t="shared" si="15"/>
        <v>0</v>
      </c>
    </row>
    <row r="40" spans="1:37">
      <c r="A40" s="135" t="s">
        <v>49</v>
      </c>
      <c r="B40" s="135" t="s">
        <v>85</v>
      </c>
      <c r="C40" s="138">
        <v>189</v>
      </c>
      <c r="D40" s="6">
        <v>112</v>
      </c>
      <c r="E40" s="190">
        <f t="shared" si="10"/>
        <v>0.59259259259259256</v>
      </c>
      <c r="F40" s="6">
        <v>3</v>
      </c>
      <c r="G40" s="190">
        <f t="shared" si="11"/>
        <v>1.5873015873015872E-2</v>
      </c>
      <c r="H40" s="6">
        <v>0</v>
      </c>
      <c r="I40" s="190">
        <f t="shared" si="12"/>
        <v>0</v>
      </c>
      <c r="J40" s="6">
        <v>124</v>
      </c>
      <c r="K40" s="190">
        <f t="shared" si="16"/>
        <v>0.65608465608465605</v>
      </c>
      <c r="L40" s="6">
        <v>156</v>
      </c>
      <c r="M40" s="191">
        <f t="shared" si="17"/>
        <v>0.82539682539682535</v>
      </c>
      <c r="N40" s="6">
        <v>154</v>
      </c>
      <c r="O40" s="191">
        <f t="shared" si="18"/>
        <v>0.81481481481481477</v>
      </c>
      <c r="P40" s="6">
        <v>133</v>
      </c>
      <c r="Q40" s="191">
        <f t="shared" si="19"/>
        <v>0.70370370370370372</v>
      </c>
      <c r="R40" s="6">
        <v>151</v>
      </c>
      <c r="S40" s="191">
        <f t="shared" si="20"/>
        <v>0.79894179894179895</v>
      </c>
      <c r="T40" s="6">
        <v>176</v>
      </c>
      <c r="U40" s="191">
        <f t="shared" si="21"/>
        <v>0.93121693121693117</v>
      </c>
      <c r="V40" s="6">
        <v>169</v>
      </c>
      <c r="W40" s="192">
        <f t="shared" si="22"/>
        <v>0.89417989417989419</v>
      </c>
      <c r="X40" s="6">
        <v>180</v>
      </c>
      <c r="Y40" s="192">
        <f t="shared" si="23"/>
        <v>0.95238095238095233</v>
      </c>
      <c r="Z40" s="6">
        <v>187</v>
      </c>
      <c r="AA40" s="192">
        <f t="shared" si="24"/>
        <v>0.98941798941798942</v>
      </c>
      <c r="AB40" s="6">
        <v>153</v>
      </c>
      <c r="AC40" s="194">
        <f t="shared" si="13"/>
        <v>0.80952380952380953</v>
      </c>
      <c r="AE40" s="6">
        <v>0</v>
      </c>
      <c r="AF40" s="208">
        <f t="shared" si="25"/>
        <v>0</v>
      </c>
      <c r="AH40" s="108">
        <f>cálculos1!O40</f>
        <v>2</v>
      </c>
      <c r="AI40" s="197">
        <f t="shared" si="14"/>
        <v>0.2</v>
      </c>
      <c r="AJ40" s="108">
        <f>cálculos1!P40</f>
        <v>1</v>
      </c>
      <c r="AK40" s="198">
        <f t="shared" si="15"/>
        <v>0.25</v>
      </c>
    </row>
    <row r="41" spans="1:37">
      <c r="A41" s="135" t="s">
        <v>43</v>
      </c>
      <c r="B41" s="135" t="s">
        <v>86</v>
      </c>
      <c r="C41" s="138">
        <v>267</v>
      </c>
      <c r="D41" s="6">
        <v>191</v>
      </c>
      <c r="E41" s="190">
        <f t="shared" si="10"/>
        <v>0.71535580524344566</v>
      </c>
      <c r="F41" s="6">
        <v>173</v>
      </c>
      <c r="G41" s="190">
        <f t="shared" si="11"/>
        <v>0.64794007490636707</v>
      </c>
      <c r="H41" s="6">
        <v>169</v>
      </c>
      <c r="I41" s="190">
        <f t="shared" si="12"/>
        <v>0.63295880149812733</v>
      </c>
      <c r="J41" s="6">
        <v>191</v>
      </c>
      <c r="K41" s="190">
        <f t="shared" si="16"/>
        <v>0.71535580524344566</v>
      </c>
      <c r="L41" s="6">
        <v>213</v>
      </c>
      <c r="M41" s="191">
        <f t="shared" si="17"/>
        <v>0.797752808988764</v>
      </c>
      <c r="N41" s="6">
        <v>211</v>
      </c>
      <c r="O41" s="191">
        <f t="shared" si="18"/>
        <v>0.79026217228464424</v>
      </c>
      <c r="P41" s="6">
        <v>182</v>
      </c>
      <c r="Q41" s="191">
        <f t="shared" si="19"/>
        <v>0.68164794007490637</v>
      </c>
      <c r="R41" s="6">
        <v>199</v>
      </c>
      <c r="S41" s="191">
        <f t="shared" si="20"/>
        <v>0.74531835205992514</v>
      </c>
      <c r="T41" s="6">
        <v>174</v>
      </c>
      <c r="U41" s="191">
        <f t="shared" si="21"/>
        <v>0.651685393258427</v>
      </c>
      <c r="V41" s="6">
        <v>212</v>
      </c>
      <c r="W41" s="192">
        <f t="shared" si="22"/>
        <v>0.79400749063670417</v>
      </c>
      <c r="X41" s="6">
        <v>220</v>
      </c>
      <c r="Y41" s="192">
        <f t="shared" si="23"/>
        <v>0.82397003745318353</v>
      </c>
      <c r="Z41" s="6">
        <v>196</v>
      </c>
      <c r="AA41" s="192">
        <f t="shared" si="24"/>
        <v>0.73408239700374533</v>
      </c>
      <c r="AB41" s="6">
        <v>222</v>
      </c>
      <c r="AC41" s="194">
        <f t="shared" si="13"/>
        <v>0.8314606741573034</v>
      </c>
      <c r="AE41" s="6">
        <v>2</v>
      </c>
      <c r="AF41" s="208">
        <f t="shared" si="25"/>
        <v>7.4906367041198503E-3</v>
      </c>
      <c r="AH41" s="108">
        <f>cálculos1!O41</f>
        <v>0</v>
      </c>
      <c r="AI41" s="197">
        <f t="shared" si="14"/>
        <v>0</v>
      </c>
      <c r="AJ41" s="108">
        <f>cálculos1!P41</f>
        <v>0</v>
      </c>
      <c r="AK41" s="198">
        <f t="shared" si="15"/>
        <v>0</v>
      </c>
    </row>
    <row r="42" spans="1:37">
      <c r="A42" s="135" t="s">
        <v>49</v>
      </c>
      <c r="B42" s="135" t="s">
        <v>87</v>
      </c>
      <c r="C42" s="138">
        <v>76</v>
      </c>
      <c r="D42" s="6">
        <v>19</v>
      </c>
      <c r="E42" s="190">
        <f t="shared" si="10"/>
        <v>0.25</v>
      </c>
      <c r="F42" s="6">
        <v>1</v>
      </c>
      <c r="G42" s="190">
        <f t="shared" si="11"/>
        <v>1.3157894736842105E-2</v>
      </c>
      <c r="H42" s="6">
        <v>0</v>
      </c>
      <c r="I42" s="190">
        <f t="shared" si="12"/>
        <v>0</v>
      </c>
      <c r="J42" s="6">
        <v>20</v>
      </c>
      <c r="K42" s="190">
        <f t="shared" si="16"/>
        <v>0.26315789473684209</v>
      </c>
      <c r="L42" s="6">
        <v>51</v>
      </c>
      <c r="M42" s="191">
        <f t="shared" si="17"/>
        <v>0.67105263157894735</v>
      </c>
      <c r="N42" s="6">
        <v>52</v>
      </c>
      <c r="O42" s="191">
        <f t="shared" si="18"/>
        <v>0.68421052631578949</v>
      </c>
      <c r="P42" s="6">
        <v>49</v>
      </c>
      <c r="Q42" s="191">
        <f t="shared" si="19"/>
        <v>0.64473684210526316</v>
      </c>
      <c r="R42" s="6">
        <v>58</v>
      </c>
      <c r="S42" s="191">
        <f t="shared" si="20"/>
        <v>0.76315789473684215</v>
      </c>
      <c r="T42" s="6">
        <v>42</v>
      </c>
      <c r="U42" s="191">
        <f t="shared" si="21"/>
        <v>0.55263157894736847</v>
      </c>
      <c r="V42" s="6">
        <v>65</v>
      </c>
      <c r="W42" s="192">
        <f t="shared" si="22"/>
        <v>0.85526315789473684</v>
      </c>
      <c r="X42" s="6">
        <v>65</v>
      </c>
      <c r="Y42" s="192">
        <f t="shared" si="23"/>
        <v>0.85526315789473684</v>
      </c>
      <c r="Z42" s="6">
        <v>64</v>
      </c>
      <c r="AA42" s="192">
        <f t="shared" si="24"/>
        <v>0.84210526315789469</v>
      </c>
      <c r="AB42" s="6">
        <v>63</v>
      </c>
      <c r="AC42" s="194">
        <f t="shared" si="13"/>
        <v>0.82894736842105265</v>
      </c>
      <c r="AE42" s="6">
        <v>1</v>
      </c>
      <c r="AF42" s="208">
        <f t="shared" si="25"/>
        <v>1.3157894736842105E-2</v>
      </c>
      <c r="AH42" s="108">
        <f>cálculos1!O42</f>
        <v>0</v>
      </c>
      <c r="AI42" s="197">
        <f t="shared" si="14"/>
        <v>0</v>
      </c>
      <c r="AJ42" s="108">
        <f>cálculos1!P42</f>
        <v>0</v>
      </c>
      <c r="AK42" s="198">
        <f t="shared" si="15"/>
        <v>0</v>
      </c>
    </row>
    <row r="43" spans="1:37">
      <c r="A43" s="135" t="s">
        <v>40</v>
      </c>
      <c r="B43" s="135" t="s">
        <v>88</v>
      </c>
      <c r="C43" s="138">
        <v>87</v>
      </c>
      <c r="D43" s="6">
        <v>28</v>
      </c>
      <c r="E43" s="190">
        <f t="shared" si="10"/>
        <v>0.32183908045977011</v>
      </c>
      <c r="F43" s="6">
        <v>3</v>
      </c>
      <c r="G43" s="190">
        <f t="shared" si="11"/>
        <v>3.4482758620689655E-2</v>
      </c>
      <c r="H43" s="6">
        <v>1</v>
      </c>
      <c r="I43" s="190">
        <f t="shared" si="12"/>
        <v>1.1494252873563218E-2</v>
      </c>
      <c r="J43" s="6">
        <v>28</v>
      </c>
      <c r="K43" s="190">
        <f t="shared" si="16"/>
        <v>0.32183908045977011</v>
      </c>
      <c r="L43" s="6">
        <v>57</v>
      </c>
      <c r="M43" s="191">
        <f t="shared" si="17"/>
        <v>0.65517241379310343</v>
      </c>
      <c r="N43" s="6">
        <v>56</v>
      </c>
      <c r="O43" s="191">
        <f t="shared" si="18"/>
        <v>0.64367816091954022</v>
      </c>
      <c r="P43" s="6">
        <v>47</v>
      </c>
      <c r="Q43" s="191">
        <f t="shared" si="19"/>
        <v>0.54022988505747127</v>
      </c>
      <c r="R43" s="6">
        <v>54</v>
      </c>
      <c r="S43" s="191">
        <f t="shared" si="20"/>
        <v>0.62068965517241381</v>
      </c>
      <c r="T43" s="6">
        <v>68</v>
      </c>
      <c r="U43" s="191">
        <f t="shared" si="21"/>
        <v>0.7816091954022989</v>
      </c>
      <c r="V43" s="6">
        <v>65</v>
      </c>
      <c r="W43" s="192">
        <f t="shared" si="22"/>
        <v>0.74712643678160917</v>
      </c>
      <c r="X43" s="6">
        <v>75</v>
      </c>
      <c r="Y43" s="192">
        <f t="shared" si="23"/>
        <v>0.86206896551724133</v>
      </c>
      <c r="Z43" s="6">
        <v>63</v>
      </c>
      <c r="AA43" s="192">
        <f t="shared" si="24"/>
        <v>0.72413793103448276</v>
      </c>
      <c r="AB43" s="6">
        <v>58</v>
      </c>
      <c r="AC43" s="194">
        <f t="shared" si="13"/>
        <v>0.66666666666666663</v>
      </c>
      <c r="AE43" s="6">
        <v>0</v>
      </c>
      <c r="AF43" s="208">
        <f t="shared" si="25"/>
        <v>0</v>
      </c>
      <c r="AH43" s="108">
        <f>cálculos1!O43</f>
        <v>0</v>
      </c>
      <c r="AI43" s="197">
        <f t="shared" si="14"/>
        <v>0</v>
      </c>
      <c r="AJ43" s="108">
        <f>cálculos1!P43</f>
        <v>0</v>
      </c>
      <c r="AK43" s="198">
        <f t="shared" si="15"/>
        <v>0</v>
      </c>
    </row>
    <row r="44" spans="1:37">
      <c r="A44" s="135" t="s">
        <v>40</v>
      </c>
      <c r="B44" s="135" t="s">
        <v>89</v>
      </c>
      <c r="C44" s="138">
        <v>71</v>
      </c>
      <c r="D44" s="6">
        <v>2</v>
      </c>
      <c r="E44" s="190">
        <f t="shared" si="10"/>
        <v>2.8169014084507043E-2</v>
      </c>
      <c r="F44" s="6">
        <v>0</v>
      </c>
      <c r="G44" s="190">
        <f t="shared" si="11"/>
        <v>0</v>
      </c>
      <c r="H44" s="6">
        <v>0</v>
      </c>
      <c r="I44" s="190">
        <f t="shared" si="12"/>
        <v>0</v>
      </c>
      <c r="J44" s="6">
        <v>10</v>
      </c>
      <c r="K44" s="190">
        <f t="shared" si="16"/>
        <v>0.14084507042253522</v>
      </c>
      <c r="L44" s="6">
        <v>50</v>
      </c>
      <c r="M44" s="191">
        <f t="shared" si="17"/>
        <v>0.70422535211267601</v>
      </c>
      <c r="N44" s="6">
        <v>50</v>
      </c>
      <c r="O44" s="191">
        <f t="shared" si="18"/>
        <v>0.70422535211267601</v>
      </c>
      <c r="P44" s="6">
        <v>40</v>
      </c>
      <c r="Q44" s="191">
        <f t="shared" si="19"/>
        <v>0.56338028169014087</v>
      </c>
      <c r="R44" s="6">
        <v>45</v>
      </c>
      <c r="S44" s="191">
        <f t="shared" si="20"/>
        <v>0.63380281690140849</v>
      </c>
      <c r="T44" s="6">
        <v>50</v>
      </c>
      <c r="U44" s="191">
        <f t="shared" si="21"/>
        <v>0.70422535211267601</v>
      </c>
      <c r="V44" s="6">
        <v>59</v>
      </c>
      <c r="W44" s="192">
        <f t="shared" si="22"/>
        <v>0.83098591549295775</v>
      </c>
      <c r="X44" s="6">
        <v>61</v>
      </c>
      <c r="Y44" s="192">
        <f t="shared" si="23"/>
        <v>0.85915492957746475</v>
      </c>
      <c r="Z44" s="6">
        <v>60</v>
      </c>
      <c r="AA44" s="192">
        <f t="shared" si="24"/>
        <v>0.84507042253521125</v>
      </c>
      <c r="AB44" s="6">
        <v>53</v>
      </c>
      <c r="AC44" s="194">
        <f t="shared" si="13"/>
        <v>0.74647887323943662</v>
      </c>
      <c r="AE44" s="6">
        <v>5</v>
      </c>
      <c r="AF44" s="208">
        <f t="shared" si="25"/>
        <v>7.0422535211267609E-2</v>
      </c>
      <c r="AH44" s="108">
        <f>cálculos1!O44</f>
        <v>0</v>
      </c>
      <c r="AI44" s="197">
        <f t="shared" si="14"/>
        <v>0</v>
      </c>
      <c r="AJ44" s="108">
        <f>cálculos1!P44</f>
        <v>0</v>
      </c>
      <c r="AK44" s="198">
        <f t="shared" si="15"/>
        <v>0</v>
      </c>
    </row>
    <row r="45" spans="1:37">
      <c r="A45" s="135" t="s">
        <v>47</v>
      </c>
      <c r="B45" s="135" t="s">
        <v>90</v>
      </c>
      <c r="C45" s="138">
        <v>1452</v>
      </c>
      <c r="D45" s="6">
        <v>1724</v>
      </c>
      <c r="E45" s="190">
        <f t="shared" si="10"/>
        <v>1.1873278236914599</v>
      </c>
      <c r="F45" s="6">
        <v>1374</v>
      </c>
      <c r="G45" s="190">
        <f t="shared" si="11"/>
        <v>0.94628099173553715</v>
      </c>
      <c r="H45" s="6">
        <v>1122</v>
      </c>
      <c r="I45" s="190">
        <f t="shared" si="12"/>
        <v>0.77272727272727271</v>
      </c>
      <c r="J45" s="6">
        <v>1728</v>
      </c>
      <c r="K45" s="190">
        <f t="shared" si="16"/>
        <v>1.1900826446280992</v>
      </c>
      <c r="L45" s="6">
        <v>1169</v>
      </c>
      <c r="M45" s="191">
        <f t="shared" si="17"/>
        <v>0.80509641873278237</v>
      </c>
      <c r="N45" s="6">
        <v>1136</v>
      </c>
      <c r="O45" s="191">
        <f t="shared" si="18"/>
        <v>0.78236914600550966</v>
      </c>
      <c r="P45" s="6">
        <v>1131</v>
      </c>
      <c r="Q45" s="191">
        <f t="shared" si="19"/>
        <v>0.77892561983471076</v>
      </c>
      <c r="R45" s="6">
        <v>1198</v>
      </c>
      <c r="S45" s="191">
        <f t="shared" si="20"/>
        <v>0.82506887052341593</v>
      </c>
      <c r="T45" s="6">
        <v>886</v>
      </c>
      <c r="U45" s="191">
        <f t="shared" si="21"/>
        <v>0.61019283746556474</v>
      </c>
      <c r="V45" s="6">
        <v>1089</v>
      </c>
      <c r="W45" s="192">
        <f t="shared" si="22"/>
        <v>0.75</v>
      </c>
      <c r="X45" s="6">
        <v>1176</v>
      </c>
      <c r="Y45" s="192">
        <f t="shared" si="23"/>
        <v>0.80991735537190079</v>
      </c>
      <c r="Z45" s="6">
        <v>1158</v>
      </c>
      <c r="AA45" s="192">
        <f t="shared" si="24"/>
        <v>0.7975206611570248</v>
      </c>
      <c r="AB45" s="6">
        <v>1244</v>
      </c>
      <c r="AC45" s="194">
        <f t="shared" si="13"/>
        <v>0.85674931129476584</v>
      </c>
      <c r="AE45" s="6">
        <v>5</v>
      </c>
      <c r="AF45" s="208">
        <f t="shared" si="25"/>
        <v>3.4435261707988982E-3</v>
      </c>
      <c r="AH45" s="108">
        <f>cálculos1!O45</f>
        <v>1</v>
      </c>
      <c r="AI45" s="197">
        <f t="shared" si="14"/>
        <v>0.1</v>
      </c>
      <c r="AJ45" s="108">
        <f>cálculos1!P45</f>
        <v>0</v>
      </c>
      <c r="AK45" s="198">
        <f t="shared" si="15"/>
        <v>0</v>
      </c>
    </row>
    <row r="46" spans="1:37">
      <c r="A46" s="135" t="s">
        <v>47</v>
      </c>
      <c r="B46" s="135" t="s">
        <v>91</v>
      </c>
      <c r="C46" s="138">
        <v>84</v>
      </c>
      <c r="D46" s="6">
        <v>29</v>
      </c>
      <c r="E46" s="190">
        <f t="shared" si="10"/>
        <v>0.34523809523809523</v>
      </c>
      <c r="F46" s="6">
        <v>3</v>
      </c>
      <c r="G46" s="190">
        <f t="shared" si="11"/>
        <v>3.5714285714285712E-2</v>
      </c>
      <c r="H46" s="6">
        <v>0</v>
      </c>
      <c r="I46" s="190">
        <f t="shared" si="12"/>
        <v>0</v>
      </c>
      <c r="J46" s="6">
        <v>25</v>
      </c>
      <c r="K46" s="190">
        <f t="shared" si="16"/>
        <v>0.29761904761904762</v>
      </c>
      <c r="L46" s="6">
        <v>69</v>
      </c>
      <c r="M46" s="191">
        <f t="shared" si="17"/>
        <v>0.8214285714285714</v>
      </c>
      <c r="N46" s="6">
        <v>70</v>
      </c>
      <c r="O46" s="191">
        <f t="shared" si="18"/>
        <v>0.83333333333333337</v>
      </c>
      <c r="P46" s="6">
        <v>66</v>
      </c>
      <c r="Q46" s="191">
        <f t="shared" si="19"/>
        <v>0.7857142857142857</v>
      </c>
      <c r="R46" s="6">
        <v>72</v>
      </c>
      <c r="S46" s="191">
        <f t="shared" si="20"/>
        <v>0.8571428571428571</v>
      </c>
      <c r="T46" s="6">
        <v>56</v>
      </c>
      <c r="U46" s="191">
        <f t="shared" si="21"/>
        <v>0.66666666666666663</v>
      </c>
      <c r="V46" s="6">
        <v>57</v>
      </c>
      <c r="W46" s="192">
        <f t="shared" si="22"/>
        <v>0.6785714285714286</v>
      </c>
      <c r="X46" s="6">
        <v>64</v>
      </c>
      <c r="Y46" s="192">
        <f t="shared" si="23"/>
        <v>0.76190476190476186</v>
      </c>
      <c r="Z46" s="6">
        <v>52</v>
      </c>
      <c r="AA46" s="192">
        <f t="shared" si="24"/>
        <v>0.61904761904761907</v>
      </c>
      <c r="AB46" s="6">
        <v>74</v>
      </c>
      <c r="AC46" s="194">
        <f t="shared" si="13"/>
        <v>0.88095238095238093</v>
      </c>
      <c r="AE46" s="6">
        <v>0</v>
      </c>
      <c r="AF46" s="208">
        <f t="shared" si="25"/>
        <v>0</v>
      </c>
      <c r="AH46" s="108">
        <f>cálculos1!O46</f>
        <v>0</v>
      </c>
      <c r="AI46" s="197">
        <f t="shared" si="14"/>
        <v>0</v>
      </c>
      <c r="AJ46" s="108">
        <f>cálculos1!P46</f>
        <v>0</v>
      </c>
      <c r="AK46" s="198">
        <f t="shared" si="15"/>
        <v>0</v>
      </c>
    </row>
    <row r="47" spans="1:37">
      <c r="A47" s="135" t="s">
        <v>49</v>
      </c>
      <c r="B47" s="135" t="s">
        <v>92</v>
      </c>
      <c r="C47" s="138">
        <v>285</v>
      </c>
      <c r="D47" s="6">
        <v>27</v>
      </c>
      <c r="E47" s="190">
        <f t="shared" si="10"/>
        <v>9.4736842105263161E-2</v>
      </c>
      <c r="F47" s="6">
        <v>0</v>
      </c>
      <c r="G47" s="190">
        <f t="shared" si="11"/>
        <v>0</v>
      </c>
      <c r="H47" s="6">
        <v>0</v>
      </c>
      <c r="I47" s="190">
        <f t="shared" si="12"/>
        <v>0</v>
      </c>
      <c r="J47" s="6">
        <v>131</v>
      </c>
      <c r="K47" s="190">
        <f t="shared" si="16"/>
        <v>0.45964912280701753</v>
      </c>
      <c r="L47" s="6">
        <v>277</v>
      </c>
      <c r="M47" s="191">
        <f t="shared" si="17"/>
        <v>0.97192982456140353</v>
      </c>
      <c r="N47" s="6">
        <v>284</v>
      </c>
      <c r="O47" s="191">
        <f t="shared" si="18"/>
        <v>0.99649122807017543</v>
      </c>
      <c r="P47" s="6">
        <v>270</v>
      </c>
      <c r="Q47" s="191">
        <f t="shared" si="19"/>
        <v>0.94736842105263153</v>
      </c>
      <c r="R47" s="6">
        <v>288</v>
      </c>
      <c r="S47" s="191">
        <f t="shared" si="20"/>
        <v>1.0105263157894737</v>
      </c>
      <c r="T47" s="6">
        <v>161</v>
      </c>
      <c r="U47" s="191">
        <f t="shared" si="21"/>
        <v>0.56491228070175437</v>
      </c>
      <c r="V47" s="6">
        <v>246</v>
      </c>
      <c r="W47" s="192">
        <f t="shared" si="22"/>
        <v>0.86315789473684212</v>
      </c>
      <c r="X47" s="6">
        <v>246</v>
      </c>
      <c r="Y47" s="192">
        <f t="shared" si="23"/>
        <v>0.86315789473684212</v>
      </c>
      <c r="Z47" s="6">
        <v>234</v>
      </c>
      <c r="AA47" s="192">
        <f t="shared" si="24"/>
        <v>0.82105263157894737</v>
      </c>
      <c r="AB47" s="6">
        <v>296</v>
      </c>
      <c r="AC47" s="194">
        <f t="shared" si="13"/>
        <v>1.0385964912280701</v>
      </c>
      <c r="AE47" s="6">
        <v>0</v>
      </c>
      <c r="AF47" s="208">
        <f t="shared" si="25"/>
        <v>0</v>
      </c>
      <c r="AH47" s="108">
        <f>cálculos1!O47</f>
        <v>4</v>
      </c>
      <c r="AI47" s="197">
        <f t="shared" si="14"/>
        <v>0.4</v>
      </c>
      <c r="AJ47" s="108">
        <f>cálculos1!P47</f>
        <v>2</v>
      </c>
      <c r="AK47" s="198">
        <f t="shared" si="15"/>
        <v>0.5</v>
      </c>
    </row>
    <row r="48" spans="1:37">
      <c r="A48" s="135" t="s">
        <v>40</v>
      </c>
      <c r="B48" s="135" t="s">
        <v>93</v>
      </c>
      <c r="C48" s="138">
        <v>91</v>
      </c>
      <c r="D48" s="6">
        <v>15</v>
      </c>
      <c r="E48" s="190">
        <f t="shared" si="10"/>
        <v>0.16483516483516483</v>
      </c>
      <c r="F48" s="6">
        <v>0</v>
      </c>
      <c r="G48" s="190">
        <f t="shared" si="11"/>
        <v>0</v>
      </c>
      <c r="H48" s="6">
        <v>0</v>
      </c>
      <c r="I48" s="190">
        <f t="shared" si="12"/>
        <v>0</v>
      </c>
      <c r="J48" s="6">
        <v>15</v>
      </c>
      <c r="K48" s="190">
        <f t="shared" si="16"/>
        <v>0.16483516483516483</v>
      </c>
      <c r="L48" s="6">
        <v>99</v>
      </c>
      <c r="M48" s="191">
        <f t="shared" si="17"/>
        <v>1.0879120879120878</v>
      </c>
      <c r="N48" s="6">
        <v>92</v>
      </c>
      <c r="O48" s="191">
        <f t="shared" si="18"/>
        <v>1.0109890109890109</v>
      </c>
      <c r="P48" s="6">
        <v>79</v>
      </c>
      <c r="Q48" s="191">
        <f t="shared" si="19"/>
        <v>0.86813186813186816</v>
      </c>
      <c r="R48" s="6">
        <v>93</v>
      </c>
      <c r="S48" s="191">
        <f t="shared" si="20"/>
        <v>1.0219780219780219</v>
      </c>
      <c r="T48" s="6">
        <v>90</v>
      </c>
      <c r="U48" s="191">
        <f t="shared" si="21"/>
        <v>0.98901098901098905</v>
      </c>
      <c r="V48" s="6">
        <v>84</v>
      </c>
      <c r="W48" s="192">
        <f t="shared" si="22"/>
        <v>0.92307692307692313</v>
      </c>
      <c r="X48" s="6">
        <v>102</v>
      </c>
      <c r="Y48" s="192">
        <f t="shared" si="23"/>
        <v>1.1208791208791209</v>
      </c>
      <c r="Z48" s="6">
        <v>92</v>
      </c>
      <c r="AA48" s="192">
        <f t="shared" si="24"/>
        <v>1.0109890109890109</v>
      </c>
      <c r="AB48" s="6">
        <v>93</v>
      </c>
      <c r="AC48" s="194">
        <f t="shared" si="13"/>
        <v>1.0219780219780219</v>
      </c>
      <c r="AE48" s="6">
        <v>4</v>
      </c>
      <c r="AF48" s="208">
        <f t="shared" si="25"/>
        <v>4.3956043956043959E-2</v>
      </c>
      <c r="AH48" s="108">
        <f>cálculos1!O48</f>
        <v>7</v>
      </c>
      <c r="AI48" s="197">
        <f t="shared" si="14"/>
        <v>0.70000000000000007</v>
      </c>
      <c r="AJ48" s="108">
        <f>cálculos1!P48</f>
        <v>3</v>
      </c>
      <c r="AK48" s="198">
        <f t="shared" si="15"/>
        <v>0.75</v>
      </c>
    </row>
    <row r="49" spans="1:37">
      <c r="A49" s="135" t="s">
        <v>47</v>
      </c>
      <c r="B49" s="135" t="s">
        <v>94</v>
      </c>
      <c r="C49" s="138">
        <v>84</v>
      </c>
      <c r="D49" s="6">
        <v>24</v>
      </c>
      <c r="E49" s="190">
        <f t="shared" si="10"/>
        <v>0.2857142857142857</v>
      </c>
      <c r="F49" s="6">
        <v>3</v>
      </c>
      <c r="G49" s="190">
        <f t="shared" si="11"/>
        <v>3.5714285714285712E-2</v>
      </c>
      <c r="H49" s="6">
        <v>0</v>
      </c>
      <c r="I49" s="190">
        <f t="shared" si="12"/>
        <v>0</v>
      </c>
      <c r="J49" s="6">
        <v>28</v>
      </c>
      <c r="K49" s="190">
        <f t="shared" si="16"/>
        <v>0.33333333333333331</v>
      </c>
      <c r="L49" s="6">
        <v>66</v>
      </c>
      <c r="M49" s="191">
        <f t="shared" si="17"/>
        <v>0.7857142857142857</v>
      </c>
      <c r="N49" s="6">
        <v>68</v>
      </c>
      <c r="O49" s="191">
        <f t="shared" si="18"/>
        <v>0.80952380952380953</v>
      </c>
      <c r="P49" s="6">
        <v>48</v>
      </c>
      <c r="Q49" s="191">
        <f t="shared" si="19"/>
        <v>0.5714285714285714</v>
      </c>
      <c r="R49" s="6">
        <v>65</v>
      </c>
      <c r="S49" s="191">
        <f t="shared" si="20"/>
        <v>0.77380952380952384</v>
      </c>
      <c r="T49" s="6">
        <v>82</v>
      </c>
      <c r="U49" s="191">
        <f t="shared" si="21"/>
        <v>0.97619047619047616</v>
      </c>
      <c r="V49" s="6">
        <v>77</v>
      </c>
      <c r="W49" s="192">
        <f t="shared" si="22"/>
        <v>0.91666666666666663</v>
      </c>
      <c r="X49" s="6">
        <v>87</v>
      </c>
      <c r="Y49" s="192">
        <f t="shared" si="23"/>
        <v>1.0357142857142858</v>
      </c>
      <c r="Z49" s="6">
        <v>78</v>
      </c>
      <c r="AA49" s="192">
        <f t="shared" si="24"/>
        <v>0.9285714285714286</v>
      </c>
      <c r="AB49" s="6">
        <v>74</v>
      </c>
      <c r="AC49" s="194">
        <f t="shared" si="13"/>
        <v>0.88095238095238093</v>
      </c>
      <c r="AE49" s="6">
        <v>8</v>
      </c>
      <c r="AF49" s="208">
        <f t="shared" si="25"/>
        <v>9.5238095238095233E-2</v>
      </c>
      <c r="AH49" s="108">
        <f>cálculos1!O49</f>
        <v>2</v>
      </c>
      <c r="AI49" s="197">
        <f t="shared" si="14"/>
        <v>0.2</v>
      </c>
      <c r="AJ49" s="108">
        <f>cálculos1!P49</f>
        <v>1</v>
      </c>
      <c r="AK49" s="198">
        <f t="shared" si="15"/>
        <v>0.25</v>
      </c>
    </row>
    <row r="50" spans="1:37">
      <c r="A50" s="135" t="s">
        <v>49</v>
      </c>
      <c r="B50" s="135" t="s">
        <v>95</v>
      </c>
      <c r="C50" s="138">
        <v>163</v>
      </c>
      <c r="D50" s="6">
        <v>18</v>
      </c>
      <c r="E50" s="190">
        <f t="shared" si="10"/>
        <v>0.11042944785276074</v>
      </c>
      <c r="F50" s="6">
        <v>3</v>
      </c>
      <c r="G50" s="190">
        <f t="shared" si="11"/>
        <v>1.8404907975460124E-2</v>
      </c>
      <c r="H50" s="6">
        <v>1</v>
      </c>
      <c r="I50" s="190">
        <f t="shared" si="12"/>
        <v>6.1349693251533744E-3</v>
      </c>
      <c r="J50" s="6">
        <v>29</v>
      </c>
      <c r="K50" s="190">
        <f t="shared" si="16"/>
        <v>0.17791411042944785</v>
      </c>
      <c r="L50" s="6">
        <v>96</v>
      </c>
      <c r="M50" s="191">
        <f t="shared" si="17"/>
        <v>0.58895705521472397</v>
      </c>
      <c r="N50" s="6">
        <v>97</v>
      </c>
      <c r="O50" s="191">
        <f t="shared" si="18"/>
        <v>0.59509202453987731</v>
      </c>
      <c r="P50" s="6">
        <v>79</v>
      </c>
      <c r="Q50" s="191">
        <f t="shared" si="19"/>
        <v>0.48466257668711654</v>
      </c>
      <c r="R50" s="6">
        <v>88</v>
      </c>
      <c r="S50" s="191">
        <f t="shared" si="20"/>
        <v>0.53987730061349692</v>
      </c>
      <c r="T50" s="6">
        <v>106</v>
      </c>
      <c r="U50" s="191">
        <f t="shared" si="21"/>
        <v>0.65030674846625769</v>
      </c>
      <c r="V50" s="6">
        <v>120</v>
      </c>
      <c r="W50" s="192">
        <f t="shared" si="22"/>
        <v>0.73619631901840488</v>
      </c>
      <c r="X50" s="6">
        <v>143</v>
      </c>
      <c r="Y50" s="192">
        <f t="shared" si="23"/>
        <v>0.87730061349693256</v>
      </c>
      <c r="Z50" s="6">
        <v>118</v>
      </c>
      <c r="AA50" s="192">
        <f t="shared" si="24"/>
        <v>0.7239263803680982</v>
      </c>
      <c r="AB50" s="6">
        <v>93</v>
      </c>
      <c r="AC50" s="194">
        <f t="shared" si="13"/>
        <v>0.57055214723926384</v>
      </c>
      <c r="AE50" s="6">
        <v>3</v>
      </c>
      <c r="AF50" s="208">
        <f t="shared" si="25"/>
        <v>1.8404907975460124E-2</v>
      </c>
      <c r="AH50" s="108">
        <f>cálculos1!O50</f>
        <v>0</v>
      </c>
      <c r="AI50" s="197">
        <f t="shared" si="14"/>
        <v>0</v>
      </c>
      <c r="AJ50" s="108">
        <f>cálculos1!P50</f>
        <v>0</v>
      </c>
      <c r="AK50" s="198">
        <f t="shared" si="15"/>
        <v>0</v>
      </c>
    </row>
    <row r="51" spans="1:37">
      <c r="A51" s="135" t="s">
        <v>43</v>
      </c>
      <c r="B51" s="135" t="s">
        <v>96</v>
      </c>
      <c r="C51" s="138">
        <v>121</v>
      </c>
      <c r="D51" s="6">
        <v>28</v>
      </c>
      <c r="E51" s="190">
        <f t="shared" si="10"/>
        <v>0.23140495867768596</v>
      </c>
      <c r="F51" s="6">
        <v>1</v>
      </c>
      <c r="G51" s="190">
        <f t="shared" si="11"/>
        <v>8.2644628099173556E-3</v>
      </c>
      <c r="H51" s="6">
        <v>0</v>
      </c>
      <c r="I51" s="190">
        <f t="shared" si="12"/>
        <v>0</v>
      </c>
      <c r="J51" s="6">
        <v>31</v>
      </c>
      <c r="K51" s="190">
        <f t="shared" si="16"/>
        <v>0.256198347107438</v>
      </c>
      <c r="L51" s="6">
        <v>144</v>
      </c>
      <c r="M51" s="191">
        <f t="shared" si="17"/>
        <v>1.1900826446280992</v>
      </c>
      <c r="N51" s="6">
        <v>146</v>
      </c>
      <c r="O51" s="191">
        <f t="shared" si="18"/>
        <v>1.2066115702479339</v>
      </c>
      <c r="P51" s="6">
        <v>141</v>
      </c>
      <c r="Q51" s="191">
        <f t="shared" si="19"/>
        <v>1.165289256198347</v>
      </c>
      <c r="R51" s="6">
        <v>143</v>
      </c>
      <c r="S51" s="191">
        <f t="shared" si="20"/>
        <v>1.1818181818181819</v>
      </c>
      <c r="T51" s="6">
        <v>100</v>
      </c>
      <c r="U51" s="191">
        <f t="shared" si="21"/>
        <v>0.82644628099173556</v>
      </c>
      <c r="V51" s="6">
        <v>115</v>
      </c>
      <c r="W51" s="192">
        <f t="shared" si="22"/>
        <v>0.95041322314049592</v>
      </c>
      <c r="X51" s="6">
        <v>109</v>
      </c>
      <c r="Y51" s="192">
        <f t="shared" si="23"/>
        <v>0.90082644628099173</v>
      </c>
      <c r="Z51" s="6">
        <v>121</v>
      </c>
      <c r="AA51" s="192">
        <f t="shared" si="24"/>
        <v>1</v>
      </c>
      <c r="AB51" s="6">
        <v>145</v>
      </c>
      <c r="AC51" s="194">
        <f t="shared" si="13"/>
        <v>1.1983471074380165</v>
      </c>
      <c r="AE51" s="6">
        <v>0</v>
      </c>
      <c r="AF51" s="208">
        <f t="shared" si="25"/>
        <v>0</v>
      </c>
      <c r="AH51" s="108">
        <f>cálculos1!O51</f>
        <v>7</v>
      </c>
      <c r="AI51" s="197">
        <f t="shared" si="14"/>
        <v>0.70000000000000007</v>
      </c>
      <c r="AJ51" s="108">
        <f>cálculos1!P51</f>
        <v>3</v>
      </c>
      <c r="AK51" s="198">
        <f t="shared" si="15"/>
        <v>0.75</v>
      </c>
    </row>
    <row r="52" spans="1:37">
      <c r="A52" s="135" t="s">
        <v>43</v>
      </c>
      <c r="B52" s="135" t="s">
        <v>97</v>
      </c>
      <c r="C52" s="138">
        <v>48</v>
      </c>
      <c r="D52" s="6">
        <v>2</v>
      </c>
      <c r="E52" s="190">
        <f t="shared" si="10"/>
        <v>4.1666666666666664E-2</v>
      </c>
      <c r="F52" s="6">
        <v>1</v>
      </c>
      <c r="G52" s="190">
        <f t="shared" si="11"/>
        <v>2.0833333333333332E-2</v>
      </c>
      <c r="H52" s="6">
        <v>0</v>
      </c>
      <c r="I52" s="190">
        <f t="shared" si="12"/>
        <v>0</v>
      </c>
      <c r="J52" s="6">
        <v>2</v>
      </c>
      <c r="K52" s="190">
        <f t="shared" si="16"/>
        <v>4.1666666666666664E-2</v>
      </c>
      <c r="L52" s="6">
        <v>21</v>
      </c>
      <c r="M52" s="191">
        <f t="shared" si="17"/>
        <v>0.4375</v>
      </c>
      <c r="N52" s="6">
        <v>21</v>
      </c>
      <c r="O52" s="191">
        <f t="shared" si="18"/>
        <v>0.4375</v>
      </c>
      <c r="P52" s="6">
        <v>23</v>
      </c>
      <c r="Q52" s="191">
        <f t="shared" si="19"/>
        <v>0.47916666666666669</v>
      </c>
      <c r="R52" s="6">
        <v>25</v>
      </c>
      <c r="S52" s="191">
        <f>R52/C52</f>
        <v>0.52083333333333337</v>
      </c>
      <c r="T52" s="6">
        <v>17</v>
      </c>
      <c r="U52" s="191">
        <f t="shared" si="21"/>
        <v>0.35416666666666669</v>
      </c>
      <c r="V52" s="6">
        <v>33</v>
      </c>
      <c r="W52" s="192">
        <f t="shared" si="22"/>
        <v>0.6875</v>
      </c>
      <c r="X52" s="6">
        <v>25</v>
      </c>
      <c r="Y52" s="192">
        <f t="shared" si="23"/>
        <v>0.52083333333333337</v>
      </c>
      <c r="Z52" s="6">
        <v>33</v>
      </c>
      <c r="AA52" s="192">
        <f t="shared" si="24"/>
        <v>0.6875</v>
      </c>
      <c r="AB52" s="6">
        <v>29</v>
      </c>
      <c r="AC52" s="194">
        <f t="shared" si="13"/>
        <v>0.60416666666666663</v>
      </c>
      <c r="AE52" s="6">
        <v>0</v>
      </c>
      <c r="AF52" s="208">
        <f t="shared" si="25"/>
        <v>0</v>
      </c>
      <c r="AH52" s="108">
        <f>cálculos1!O52</f>
        <v>0</v>
      </c>
      <c r="AI52" s="197">
        <f t="shared" si="14"/>
        <v>0</v>
      </c>
      <c r="AJ52" s="108">
        <f>cálculos1!P52</f>
        <v>0</v>
      </c>
      <c r="AK52" s="198">
        <f t="shared" si="15"/>
        <v>0</v>
      </c>
    </row>
    <row r="53" spans="1:37">
      <c r="A53" s="135" t="s">
        <v>49</v>
      </c>
      <c r="B53" s="135" t="s">
        <v>98</v>
      </c>
      <c r="C53" s="138">
        <v>129</v>
      </c>
      <c r="D53" s="6">
        <v>44</v>
      </c>
      <c r="E53" s="190">
        <f t="shared" si="10"/>
        <v>0.34108527131782945</v>
      </c>
      <c r="F53" s="6">
        <v>2</v>
      </c>
      <c r="G53" s="190">
        <f t="shared" si="11"/>
        <v>1.5503875968992248E-2</v>
      </c>
      <c r="H53" s="6">
        <v>0</v>
      </c>
      <c r="I53" s="190">
        <f t="shared" si="12"/>
        <v>0</v>
      </c>
      <c r="J53" s="6">
        <v>59</v>
      </c>
      <c r="K53" s="190">
        <f t="shared" si="16"/>
        <v>0.4573643410852713</v>
      </c>
      <c r="L53" s="6">
        <v>139</v>
      </c>
      <c r="M53" s="191">
        <f t="shared" si="17"/>
        <v>1.0775193798449612</v>
      </c>
      <c r="N53" s="6">
        <v>139</v>
      </c>
      <c r="O53" s="191">
        <f t="shared" si="18"/>
        <v>1.0775193798449612</v>
      </c>
      <c r="P53" s="6">
        <v>108</v>
      </c>
      <c r="Q53" s="191">
        <f t="shared" si="19"/>
        <v>0.83720930232558144</v>
      </c>
      <c r="R53" s="6">
        <v>124</v>
      </c>
      <c r="S53" s="191">
        <f t="shared" si="20"/>
        <v>0.96124031007751942</v>
      </c>
      <c r="T53" s="6">
        <v>119</v>
      </c>
      <c r="U53" s="191">
        <f t="shared" si="21"/>
        <v>0.92248062015503873</v>
      </c>
      <c r="V53" s="6">
        <v>106</v>
      </c>
      <c r="W53" s="192">
        <f t="shared" si="22"/>
        <v>0.82170542635658916</v>
      </c>
      <c r="X53" s="6">
        <v>116</v>
      </c>
      <c r="Y53" s="192">
        <f t="shared" si="23"/>
        <v>0.89922480620155043</v>
      </c>
      <c r="Z53" s="6">
        <v>142</v>
      </c>
      <c r="AA53" s="192">
        <f t="shared" si="24"/>
        <v>1.1007751937984496</v>
      </c>
      <c r="AB53" s="6">
        <v>117</v>
      </c>
      <c r="AC53" s="194">
        <f t="shared" si="13"/>
        <v>0.90697674418604646</v>
      </c>
      <c r="AE53" s="6">
        <v>1</v>
      </c>
      <c r="AF53" s="208">
        <f t="shared" si="25"/>
        <v>7.7519379844961239E-3</v>
      </c>
      <c r="AH53" s="108">
        <f>cálculos1!O53</f>
        <v>5</v>
      </c>
      <c r="AI53" s="197">
        <f t="shared" si="14"/>
        <v>0.5</v>
      </c>
      <c r="AJ53" s="108">
        <f>cálculos1!P53</f>
        <v>2</v>
      </c>
      <c r="AK53" s="198">
        <f t="shared" si="15"/>
        <v>0.5</v>
      </c>
    </row>
    <row r="54" spans="1:37">
      <c r="A54" s="135" t="s">
        <v>49</v>
      </c>
      <c r="B54" s="135" t="s">
        <v>99</v>
      </c>
      <c r="C54" s="138">
        <v>86</v>
      </c>
      <c r="D54" s="6">
        <v>17</v>
      </c>
      <c r="E54" s="190">
        <f t="shared" si="10"/>
        <v>0.19767441860465115</v>
      </c>
      <c r="F54" s="6">
        <v>1</v>
      </c>
      <c r="G54" s="190">
        <f t="shared" si="11"/>
        <v>1.1627906976744186E-2</v>
      </c>
      <c r="H54" s="6">
        <v>0</v>
      </c>
      <c r="I54" s="190">
        <f t="shared" si="12"/>
        <v>0</v>
      </c>
      <c r="J54" s="6">
        <v>19</v>
      </c>
      <c r="K54" s="190">
        <f t="shared" si="16"/>
        <v>0.22093023255813954</v>
      </c>
      <c r="L54" s="6">
        <v>63</v>
      </c>
      <c r="M54" s="191">
        <f t="shared" si="17"/>
        <v>0.73255813953488369</v>
      </c>
      <c r="N54" s="6">
        <v>61</v>
      </c>
      <c r="O54" s="191">
        <f t="shared" si="18"/>
        <v>0.70930232558139539</v>
      </c>
      <c r="P54" s="6">
        <v>52</v>
      </c>
      <c r="Q54" s="191">
        <f t="shared" si="19"/>
        <v>0.60465116279069764</v>
      </c>
      <c r="R54" s="6">
        <v>62</v>
      </c>
      <c r="S54" s="191">
        <f t="shared" si="20"/>
        <v>0.72093023255813948</v>
      </c>
      <c r="T54" s="6">
        <v>68</v>
      </c>
      <c r="U54" s="191">
        <f t="shared" si="21"/>
        <v>0.79069767441860461</v>
      </c>
      <c r="V54" s="6">
        <v>68</v>
      </c>
      <c r="W54" s="192">
        <f t="shared" si="22"/>
        <v>0.79069767441860461</v>
      </c>
      <c r="X54" s="6">
        <v>90</v>
      </c>
      <c r="Y54" s="192">
        <f t="shared" si="23"/>
        <v>1.0465116279069768</v>
      </c>
      <c r="Z54" s="6">
        <v>68</v>
      </c>
      <c r="AA54" s="192">
        <f t="shared" si="24"/>
        <v>0.79069767441860461</v>
      </c>
      <c r="AB54" s="6">
        <v>65</v>
      </c>
      <c r="AC54" s="194">
        <f t="shared" si="13"/>
        <v>0.7558139534883721</v>
      </c>
      <c r="AE54" s="6">
        <v>4</v>
      </c>
      <c r="AF54" s="208">
        <f t="shared" si="25"/>
        <v>4.6511627906976744E-2</v>
      </c>
      <c r="AH54" s="108">
        <f>cálculos1!O54</f>
        <v>1</v>
      </c>
      <c r="AI54" s="197">
        <f t="shared" si="14"/>
        <v>0.1</v>
      </c>
      <c r="AJ54" s="108">
        <f>cálculos1!P54</f>
        <v>1</v>
      </c>
      <c r="AK54" s="198">
        <f t="shared" si="15"/>
        <v>0.25</v>
      </c>
    </row>
    <row r="55" spans="1:37">
      <c r="A55" s="135" t="s">
        <v>43</v>
      </c>
      <c r="B55" s="135" t="s">
        <v>100</v>
      </c>
      <c r="C55" s="138">
        <v>385</v>
      </c>
      <c r="D55" s="6">
        <v>280</v>
      </c>
      <c r="E55" s="190">
        <f t="shared" si="10"/>
        <v>0.72727272727272729</v>
      </c>
      <c r="F55" s="6">
        <v>245</v>
      </c>
      <c r="G55" s="190">
        <f t="shared" si="11"/>
        <v>0.63636363636363635</v>
      </c>
      <c r="H55" s="6">
        <v>241</v>
      </c>
      <c r="I55" s="190">
        <f t="shared" si="12"/>
        <v>0.62597402597402596</v>
      </c>
      <c r="J55" s="6">
        <v>220</v>
      </c>
      <c r="K55" s="190">
        <f t="shared" si="16"/>
        <v>0.5714285714285714</v>
      </c>
      <c r="L55" s="6">
        <v>304</v>
      </c>
      <c r="M55" s="191">
        <f t="shared" si="17"/>
        <v>0.78961038961038965</v>
      </c>
      <c r="N55" s="6">
        <v>305</v>
      </c>
      <c r="O55" s="191">
        <f t="shared" si="18"/>
        <v>0.79220779220779225</v>
      </c>
      <c r="P55" s="6">
        <v>293</v>
      </c>
      <c r="Q55" s="191">
        <f t="shared" si="19"/>
        <v>0.76103896103896107</v>
      </c>
      <c r="R55" s="6">
        <v>325</v>
      </c>
      <c r="S55" s="191">
        <f t="shared" si="20"/>
        <v>0.8441558441558441</v>
      </c>
      <c r="T55" s="6">
        <v>270</v>
      </c>
      <c r="U55" s="191">
        <f t="shared" si="21"/>
        <v>0.70129870129870131</v>
      </c>
      <c r="V55" s="6">
        <v>314</v>
      </c>
      <c r="W55" s="192">
        <f t="shared" si="22"/>
        <v>0.81558441558441563</v>
      </c>
      <c r="X55" s="6">
        <v>342</v>
      </c>
      <c r="Y55" s="192">
        <f t="shared" si="23"/>
        <v>0.88831168831168827</v>
      </c>
      <c r="Z55" s="6">
        <v>327</v>
      </c>
      <c r="AA55" s="192">
        <f t="shared" si="24"/>
        <v>0.8493506493506493</v>
      </c>
      <c r="AB55" s="6">
        <v>326</v>
      </c>
      <c r="AC55" s="194">
        <f t="shared" si="13"/>
        <v>0.8467532467532467</v>
      </c>
      <c r="AE55" s="6">
        <v>1</v>
      </c>
      <c r="AF55" s="208">
        <f t="shared" si="25"/>
        <v>2.5974025974025974E-3</v>
      </c>
      <c r="AH55" s="108">
        <f>cálculos1!O55</f>
        <v>0</v>
      </c>
      <c r="AI55" s="197">
        <f t="shared" si="14"/>
        <v>0</v>
      </c>
      <c r="AJ55" s="108">
        <f>cálculos1!P55</f>
        <v>0</v>
      </c>
      <c r="AK55" s="198">
        <f t="shared" si="15"/>
        <v>0</v>
      </c>
    </row>
    <row r="56" spans="1:37">
      <c r="A56" s="135" t="s">
        <v>47</v>
      </c>
      <c r="B56" s="135" t="s">
        <v>101</v>
      </c>
      <c r="C56" s="138">
        <v>96</v>
      </c>
      <c r="D56" s="6">
        <v>34</v>
      </c>
      <c r="E56" s="190">
        <f t="shared" si="10"/>
        <v>0.35416666666666669</v>
      </c>
      <c r="F56" s="6">
        <v>4</v>
      </c>
      <c r="G56" s="190">
        <f t="shared" si="11"/>
        <v>4.1666666666666664E-2</v>
      </c>
      <c r="H56" s="6">
        <v>0</v>
      </c>
      <c r="I56" s="190">
        <f t="shared" si="12"/>
        <v>0</v>
      </c>
      <c r="J56" s="6">
        <v>38</v>
      </c>
      <c r="K56" s="190">
        <f t="shared" si="16"/>
        <v>0.39583333333333331</v>
      </c>
      <c r="L56" s="6">
        <v>86</v>
      </c>
      <c r="M56" s="191">
        <f t="shared" si="17"/>
        <v>0.89583333333333337</v>
      </c>
      <c r="N56" s="6">
        <v>84</v>
      </c>
      <c r="O56" s="191">
        <f t="shared" si="18"/>
        <v>0.875</v>
      </c>
      <c r="P56" s="6">
        <v>74</v>
      </c>
      <c r="Q56" s="191">
        <f t="shared" si="19"/>
        <v>0.77083333333333337</v>
      </c>
      <c r="R56" s="6">
        <v>77</v>
      </c>
      <c r="S56" s="191">
        <f t="shared" si="20"/>
        <v>0.80208333333333337</v>
      </c>
      <c r="T56" s="6">
        <v>106</v>
      </c>
      <c r="U56" s="191">
        <f t="shared" si="21"/>
        <v>1.1041666666666667</v>
      </c>
      <c r="V56" s="6">
        <v>115</v>
      </c>
      <c r="W56" s="192">
        <f t="shared" si="22"/>
        <v>1.1979166666666667</v>
      </c>
      <c r="X56" s="6">
        <v>122</v>
      </c>
      <c r="Y56" s="192">
        <f t="shared" si="23"/>
        <v>1.2708333333333333</v>
      </c>
      <c r="Z56" s="6">
        <v>116</v>
      </c>
      <c r="AA56" s="192">
        <f t="shared" si="24"/>
        <v>1.2083333333333333</v>
      </c>
      <c r="AB56" s="6">
        <v>82</v>
      </c>
      <c r="AC56" s="194">
        <f t="shared" si="13"/>
        <v>0.85416666666666663</v>
      </c>
      <c r="AE56" s="6">
        <v>3</v>
      </c>
      <c r="AF56" s="208">
        <f t="shared" si="25"/>
        <v>3.125E-2</v>
      </c>
      <c r="AH56" s="108">
        <f>cálculos1!O56</f>
        <v>4</v>
      </c>
      <c r="AI56" s="197">
        <f t="shared" si="14"/>
        <v>0.4</v>
      </c>
      <c r="AJ56" s="108">
        <f>cálculos1!P56</f>
        <v>1</v>
      </c>
      <c r="AK56" s="198">
        <f t="shared" si="15"/>
        <v>0.25</v>
      </c>
    </row>
    <row r="57" spans="1:37">
      <c r="A57" s="135" t="s">
        <v>43</v>
      </c>
      <c r="B57" s="135" t="s">
        <v>102</v>
      </c>
      <c r="C57" s="138">
        <v>173</v>
      </c>
      <c r="D57" s="6">
        <v>11</v>
      </c>
      <c r="E57" s="190">
        <f t="shared" si="10"/>
        <v>6.358381502890173E-2</v>
      </c>
      <c r="F57" s="6">
        <v>0</v>
      </c>
      <c r="G57" s="190">
        <f t="shared" si="11"/>
        <v>0</v>
      </c>
      <c r="H57" s="6">
        <v>0</v>
      </c>
      <c r="I57" s="190">
        <f t="shared" si="12"/>
        <v>0</v>
      </c>
      <c r="J57" s="6">
        <v>11</v>
      </c>
      <c r="K57" s="190">
        <f t="shared" si="16"/>
        <v>6.358381502890173E-2</v>
      </c>
      <c r="L57" s="6">
        <v>165</v>
      </c>
      <c r="M57" s="191">
        <f t="shared" si="17"/>
        <v>0.95375722543352603</v>
      </c>
      <c r="N57" s="6">
        <v>164</v>
      </c>
      <c r="O57" s="191">
        <f t="shared" si="18"/>
        <v>0.94797687861271673</v>
      </c>
      <c r="P57" s="6">
        <v>136</v>
      </c>
      <c r="Q57" s="191">
        <f t="shared" si="19"/>
        <v>0.78612716763005785</v>
      </c>
      <c r="R57" s="6">
        <v>139</v>
      </c>
      <c r="S57" s="191">
        <f t="shared" si="20"/>
        <v>0.80346820809248554</v>
      </c>
      <c r="T57" s="6">
        <v>125</v>
      </c>
      <c r="U57" s="191">
        <f t="shared" si="21"/>
        <v>0.7225433526011561</v>
      </c>
      <c r="V57" s="6">
        <v>152</v>
      </c>
      <c r="W57" s="192">
        <f t="shared" si="22"/>
        <v>0.87861271676300579</v>
      </c>
      <c r="X57" s="6">
        <v>179</v>
      </c>
      <c r="Y57" s="192">
        <f t="shared" si="23"/>
        <v>1.0346820809248556</v>
      </c>
      <c r="Z57" s="6">
        <v>153</v>
      </c>
      <c r="AA57" s="192">
        <f t="shared" si="24"/>
        <v>0.88439306358381498</v>
      </c>
      <c r="AB57" s="6">
        <v>156</v>
      </c>
      <c r="AC57" s="194">
        <f t="shared" si="13"/>
        <v>0.90173410404624277</v>
      </c>
      <c r="AE57" s="6">
        <v>0</v>
      </c>
      <c r="AF57" s="208">
        <f t="shared" si="25"/>
        <v>0</v>
      </c>
      <c r="AH57" s="108">
        <f>cálculos1!O57</f>
        <v>3</v>
      </c>
      <c r="AI57" s="197">
        <f t="shared" si="14"/>
        <v>0.30000000000000004</v>
      </c>
      <c r="AJ57" s="108">
        <f>cálculos1!P57</f>
        <v>2</v>
      </c>
      <c r="AK57" s="198">
        <f t="shared" si="15"/>
        <v>0.5</v>
      </c>
    </row>
    <row r="58" spans="1:37">
      <c r="A58" s="135" t="s">
        <v>43</v>
      </c>
      <c r="B58" s="135" t="s">
        <v>103</v>
      </c>
      <c r="C58" s="138">
        <v>167</v>
      </c>
      <c r="D58" s="6">
        <v>6</v>
      </c>
      <c r="E58" s="190">
        <f t="shared" si="10"/>
        <v>3.5928143712574849E-2</v>
      </c>
      <c r="F58" s="6">
        <v>0</v>
      </c>
      <c r="G58" s="190">
        <f t="shared" si="11"/>
        <v>0</v>
      </c>
      <c r="H58" s="6">
        <v>0</v>
      </c>
      <c r="I58" s="190">
        <f t="shared" si="12"/>
        <v>0</v>
      </c>
      <c r="J58" s="6">
        <v>12</v>
      </c>
      <c r="K58" s="190">
        <f t="shared" si="16"/>
        <v>7.1856287425149698E-2</v>
      </c>
      <c r="L58" s="6">
        <v>150</v>
      </c>
      <c r="M58" s="191">
        <f t="shared" si="17"/>
        <v>0.89820359281437123</v>
      </c>
      <c r="N58" s="6">
        <v>151</v>
      </c>
      <c r="O58" s="191">
        <f t="shared" si="18"/>
        <v>0.90419161676646709</v>
      </c>
      <c r="P58" s="6">
        <v>121</v>
      </c>
      <c r="Q58" s="191">
        <f t="shared" si="19"/>
        <v>0.72455089820359286</v>
      </c>
      <c r="R58" s="6">
        <v>147</v>
      </c>
      <c r="S58" s="191">
        <f t="shared" si="20"/>
        <v>0.88023952095808389</v>
      </c>
      <c r="T58" s="6">
        <v>109</v>
      </c>
      <c r="U58" s="191">
        <f t="shared" si="21"/>
        <v>0.65269461077844315</v>
      </c>
      <c r="V58" s="6">
        <v>133</v>
      </c>
      <c r="W58" s="192">
        <f t="shared" si="22"/>
        <v>0.79640718562874246</v>
      </c>
      <c r="X58" s="6">
        <v>165</v>
      </c>
      <c r="Y58" s="192">
        <f t="shared" si="23"/>
        <v>0.9880239520958084</v>
      </c>
      <c r="Z58" s="6">
        <v>108</v>
      </c>
      <c r="AA58" s="192">
        <f t="shared" si="24"/>
        <v>0.6467065868263473</v>
      </c>
      <c r="AB58" s="6">
        <v>146</v>
      </c>
      <c r="AC58" s="194">
        <f t="shared" si="13"/>
        <v>0.87425149700598803</v>
      </c>
      <c r="AE58" s="6">
        <v>1</v>
      </c>
      <c r="AF58" s="208">
        <f t="shared" si="25"/>
        <v>5.9880239520958087E-3</v>
      </c>
      <c r="AH58" s="108">
        <f>cálculos1!O58</f>
        <v>1</v>
      </c>
      <c r="AI58" s="197">
        <f t="shared" si="14"/>
        <v>0.1</v>
      </c>
      <c r="AJ58" s="108">
        <f>cálculos1!P58</f>
        <v>1</v>
      </c>
      <c r="AK58" s="198">
        <f t="shared" si="15"/>
        <v>0.25</v>
      </c>
    </row>
    <row r="59" spans="1:37">
      <c r="A59" s="135" t="s">
        <v>49</v>
      </c>
      <c r="B59" s="135" t="s">
        <v>104</v>
      </c>
      <c r="C59" s="138">
        <v>146</v>
      </c>
      <c r="D59" s="6">
        <v>8</v>
      </c>
      <c r="E59" s="190">
        <f t="shared" si="10"/>
        <v>5.4794520547945202E-2</v>
      </c>
      <c r="F59" s="6">
        <v>0</v>
      </c>
      <c r="G59" s="190">
        <f t="shared" si="11"/>
        <v>0</v>
      </c>
      <c r="H59" s="6">
        <v>0</v>
      </c>
      <c r="I59" s="190">
        <f t="shared" si="12"/>
        <v>0</v>
      </c>
      <c r="J59" s="6">
        <v>56</v>
      </c>
      <c r="K59" s="190">
        <f t="shared" si="16"/>
        <v>0.38356164383561642</v>
      </c>
      <c r="L59" s="6">
        <v>127</v>
      </c>
      <c r="M59" s="191">
        <f t="shared" si="17"/>
        <v>0.86986301369863017</v>
      </c>
      <c r="N59" s="6">
        <v>122</v>
      </c>
      <c r="O59" s="191">
        <f t="shared" si="18"/>
        <v>0.83561643835616439</v>
      </c>
      <c r="P59" s="6">
        <v>118</v>
      </c>
      <c r="Q59" s="191">
        <f t="shared" si="19"/>
        <v>0.80821917808219179</v>
      </c>
      <c r="R59" s="6">
        <v>131</v>
      </c>
      <c r="S59" s="191">
        <f t="shared" si="20"/>
        <v>0.89726027397260277</v>
      </c>
      <c r="T59" s="6">
        <v>109</v>
      </c>
      <c r="U59" s="191">
        <f t="shared" si="21"/>
        <v>0.74657534246575341</v>
      </c>
      <c r="V59" s="6">
        <v>141</v>
      </c>
      <c r="W59" s="192">
        <f t="shared" si="22"/>
        <v>0.96575342465753422</v>
      </c>
      <c r="X59" s="6">
        <v>151</v>
      </c>
      <c r="Y59" s="192">
        <f t="shared" si="23"/>
        <v>1.0342465753424657</v>
      </c>
      <c r="Z59" s="6">
        <v>136</v>
      </c>
      <c r="AA59" s="192">
        <f t="shared" si="24"/>
        <v>0.93150684931506844</v>
      </c>
      <c r="AB59" s="6">
        <v>126</v>
      </c>
      <c r="AC59" s="194">
        <f t="shared" si="13"/>
        <v>0.86301369863013699</v>
      </c>
      <c r="AE59" s="6">
        <v>8</v>
      </c>
      <c r="AF59" s="208">
        <f t="shared" si="25"/>
        <v>5.4794520547945202E-2</v>
      </c>
      <c r="AH59" s="108">
        <f>cálculos1!O59</f>
        <v>2</v>
      </c>
      <c r="AI59" s="197">
        <f t="shared" si="14"/>
        <v>0.2</v>
      </c>
      <c r="AJ59" s="108">
        <f>cálculos1!P59</f>
        <v>1</v>
      </c>
      <c r="AK59" s="198">
        <f t="shared" si="15"/>
        <v>0.25</v>
      </c>
    </row>
    <row r="60" spans="1:37">
      <c r="A60" s="135" t="s">
        <v>43</v>
      </c>
      <c r="B60" s="135" t="s">
        <v>105</v>
      </c>
      <c r="C60" s="138">
        <v>46</v>
      </c>
      <c r="D60" s="6">
        <v>6</v>
      </c>
      <c r="E60" s="190">
        <f t="shared" si="10"/>
        <v>0.13043478260869565</v>
      </c>
      <c r="F60" s="6">
        <v>0</v>
      </c>
      <c r="G60" s="190">
        <f t="shared" si="11"/>
        <v>0</v>
      </c>
      <c r="H60" s="6">
        <v>0</v>
      </c>
      <c r="I60" s="190">
        <f t="shared" si="12"/>
        <v>0</v>
      </c>
      <c r="J60" s="6">
        <v>13</v>
      </c>
      <c r="K60" s="190">
        <f t="shared" si="16"/>
        <v>0.28260869565217389</v>
      </c>
      <c r="L60" s="6">
        <v>49</v>
      </c>
      <c r="M60" s="191">
        <f t="shared" si="17"/>
        <v>1.0652173913043479</v>
      </c>
      <c r="N60" s="6">
        <v>45</v>
      </c>
      <c r="O60" s="191">
        <f t="shared" si="18"/>
        <v>0.97826086956521741</v>
      </c>
      <c r="P60" s="6">
        <v>47</v>
      </c>
      <c r="Q60" s="191">
        <f t="shared" si="19"/>
        <v>1.0217391304347827</v>
      </c>
      <c r="R60" s="6">
        <v>47</v>
      </c>
      <c r="S60" s="191">
        <f t="shared" si="20"/>
        <v>1.0217391304347827</v>
      </c>
      <c r="T60" s="6">
        <v>42</v>
      </c>
      <c r="U60" s="191">
        <f t="shared" si="21"/>
        <v>0.91304347826086951</v>
      </c>
      <c r="V60" s="6">
        <v>40</v>
      </c>
      <c r="W60" s="192">
        <f t="shared" si="22"/>
        <v>0.86956521739130432</v>
      </c>
      <c r="X60" s="6">
        <v>35</v>
      </c>
      <c r="Y60" s="192">
        <f t="shared" si="23"/>
        <v>0.76086956521739135</v>
      </c>
      <c r="Z60" s="6">
        <v>42</v>
      </c>
      <c r="AA60" s="192">
        <f t="shared" si="24"/>
        <v>0.91304347826086951</v>
      </c>
      <c r="AB60" s="6">
        <v>54</v>
      </c>
      <c r="AC60" s="194">
        <f t="shared" si="13"/>
        <v>1.173913043478261</v>
      </c>
      <c r="AE60" s="6">
        <v>0</v>
      </c>
      <c r="AF60" s="208">
        <f t="shared" si="25"/>
        <v>0</v>
      </c>
      <c r="AH60" s="108">
        <f>cálculos1!O60</f>
        <v>5</v>
      </c>
      <c r="AI60" s="197">
        <f t="shared" si="14"/>
        <v>0.5</v>
      </c>
      <c r="AJ60" s="108">
        <f>cálculos1!P60</f>
        <v>3</v>
      </c>
      <c r="AK60" s="198">
        <f t="shared" si="15"/>
        <v>0.75</v>
      </c>
    </row>
    <row r="61" spans="1:37">
      <c r="A61" s="135" t="s">
        <v>49</v>
      </c>
      <c r="B61" s="135" t="s">
        <v>106</v>
      </c>
      <c r="C61" s="138">
        <v>113</v>
      </c>
      <c r="D61" s="6">
        <v>10</v>
      </c>
      <c r="E61" s="190">
        <f t="shared" si="10"/>
        <v>8.8495575221238937E-2</v>
      </c>
      <c r="F61" s="6">
        <v>0</v>
      </c>
      <c r="G61" s="190">
        <f t="shared" si="11"/>
        <v>0</v>
      </c>
      <c r="H61" s="6">
        <v>0</v>
      </c>
      <c r="I61" s="190">
        <f t="shared" si="12"/>
        <v>0</v>
      </c>
      <c r="J61" s="6">
        <v>18</v>
      </c>
      <c r="K61" s="190">
        <f t="shared" si="16"/>
        <v>0.15929203539823009</v>
      </c>
      <c r="L61" s="6">
        <v>83</v>
      </c>
      <c r="M61" s="191">
        <f t="shared" si="17"/>
        <v>0.73451327433628322</v>
      </c>
      <c r="N61" s="6">
        <v>83</v>
      </c>
      <c r="O61" s="191">
        <f t="shared" si="18"/>
        <v>0.73451327433628322</v>
      </c>
      <c r="P61" s="6">
        <v>83</v>
      </c>
      <c r="Q61" s="191">
        <f t="shared" si="19"/>
        <v>0.73451327433628322</v>
      </c>
      <c r="R61" s="6">
        <v>91</v>
      </c>
      <c r="S61" s="191">
        <f t="shared" si="20"/>
        <v>0.80530973451327437</v>
      </c>
      <c r="T61" s="6">
        <v>78</v>
      </c>
      <c r="U61" s="191">
        <f t="shared" si="21"/>
        <v>0.69026548672566368</v>
      </c>
      <c r="V61" s="6">
        <v>104</v>
      </c>
      <c r="W61" s="192">
        <f t="shared" si="22"/>
        <v>0.92035398230088494</v>
      </c>
      <c r="X61" s="6">
        <v>118</v>
      </c>
      <c r="Y61" s="192">
        <f t="shared" si="23"/>
        <v>1.0442477876106195</v>
      </c>
      <c r="Z61" s="6">
        <v>100</v>
      </c>
      <c r="AA61" s="192">
        <f t="shared" si="24"/>
        <v>0.88495575221238942</v>
      </c>
      <c r="AB61" s="6">
        <v>94</v>
      </c>
      <c r="AC61" s="194">
        <f t="shared" si="13"/>
        <v>0.83185840707964598</v>
      </c>
      <c r="AE61" s="6">
        <v>1</v>
      </c>
      <c r="AF61" s="208">
        <f t="shared" si="25"/>
        <v>8.8495575221238937E-3</v>
      </c>
      <c r="AH61" s="108">
        <f>cálculos1!O61</f>
        <v>1</v>
      </c>
      <c r="AI61" s="197">
        <f t="shared" si="14"/>
        <v>0.1</v>
      </c>
      <c r="AJ61" s="108">
        <f>cálculos1!P61</f>
        <v>1</v>
      </c>
      <c r="AK61" s="198">
        <f t="shared" si="15"/>
        <v>0.25</v>
      </c>
    </row>
    <row r="62" spans="1:37">
      <c r="A62" s="135" t="s">
        <v>47</v>
      </c>
      <c r="B62" s="135" t="s">
        <v>107</v>
      </c>
      <c r="C62" s="138">
        <v>147</v>
      </c>
      <c r="D62" s="6">
        <v>19</v>
      </c>
      <c r="E62" s="190">
        <f t="shared" si="10"/>
        <v>0.12925170068027211</v>
      </c>
      <c r="F62" s="6">
        <v>1</v>
      </c>
      <c r="G62" s="190">
        <f t="shared" si="11"/>
        <v>6.8027210884353739E-3</v>
      </c>
      <c r="H62" s="6">
        <v>0</v>
      </c>
      <c r="I62" s="190">
        <f t="shared" si="12"/>
        <v>0</v>
      </c>
      <c r="J62" s="6">
        <v>15</v>
      </c>
      <c r="K62" s="190">
        <f t="shared" si="16"/>
        <v>0.10204081632653061</v>
      </c>
      <c r="L62" s="6">
        <v>129</v>
      </c>
      <c r="M62" s="191">
        <f t="shared" si="17"/>
        <v>0.87755102040816324</v>
      </c>
      <c r="N62" s="6">
        <v>130</v>
      </c>
      <c r="O62" s="191">
        <f t="shared" si="18"/>
        <v>0.88435374149659862</v>
      </c>
      <c r="P62" s="6">
        <v>112</v>
      </c>
      <c r="Q62" s="191">
        <f t="shared" si="19"/>
        <v>0.76190476190476186</v>
      </c>
      <c r="R62" s="6">
        <v>119</v>
      </c>
      <c r="S62" s="191">
        <f t="shared" si="20"/>
        <v>0.80952380952380953</v>
      </c>
      <c r="T62" s="6">
        <v>137</v>
      </c>
      <c r="U62" s="191">
        <f t="shared" si="21"/>
        <v>0.93197278911564629</v>
      </c>
      <c r="V62" s="6">
        <v>139</v>
      </c>
      <c r="W62" s="192">
        <f t="shared" si="22"/>
        <v>0.94557823129251706</v>
      </c>
      <c r="X62" s="6">
        <v>141</v>
      </c>
      <c r="Y62" s="192">
        <f t="shared" si="23"/>
        <v>0.95918367346938771</v>
      </c>
      <c r="Z62" s="6">
        <v>180</v>
      </c>
      <c r="AA62" s="192">
        <f t="shared" si="24"/>
        <v>1.2244897959183674</v>
      </c>
      <c r="AB62" s="6">
        <v>129</v>
      </c>
      <c r="AC62" s="194">
        <f t="shared" si="13"/>
        <v>0.87755102040816324</v>
      </c>
      <c r="AE62" s="6">
        <v>4</v>
      </c>
      <c r="AF62" s="208">
        <f t="shared" si="25"/>
        <v>2.7210884353741496E-2</v>
      </c>
      <c r="AH62" s="108">
        <f>cálculos1!O62</f>
        <v>2</v>
      </c>
      <c r="AI62" s="197">
        <f t="shared" si="14"/>
        <v>0.2</v>
      </c>
      <c r="AJ62" s="108">
        <f>cálculos1!P62</f>
        <v>1</v>
      </c>
      <c r="AK62" s="198">
        <f t="shared" si="15"/>
        <v>0.25</v>
      </c>
    </row>
    <row r="63" spans="1:37">
      <c r="A63" s="135" t="s">
        <v>49</v>
      </c>
      <c r="B63" s="135" t="s">
        <v>108</v>
      </c>
      <c r="C63" s="138">
        <v>61</v>
      </c>
      <c r="D63" s="6">
        <v>12</v>
      </c>
      <c r="E63" s="190">
        <f t="shared" si="10"/>
        <v>0.19672131147540983</v>
      </c>
      <c r="F63" s="6">
        <v>0</v>
      </c>
      <c r="G63" s="190">
        <f t="shared" si="11"/>
        <v>0</v>
      </c>
      <c r="H63" s="6">
        <v>0</v>
      </c>
      <c r="I63" s="190">
        <f t="shared" si="12"/>
        <v>0</v>
      </c>
      <c r="J63" s="6">
        <v>22</v>
      </c>
      <c r="K63" s="190">
        <f t="shared" si="16"/>
        <v>0.36065573770491804</v>
      </c>
      <c r="L63" s="6">
        <v>58</v>
      </c>
      <c r="M63" s="191">
        <f t="shared" si="17"/>
        <v>0.95081967213114749</v>
      </c>
      <c r="N63" s="6">
        <v>57</v>
      </c>
      <c r="O63" s="191">
        <f t="shared" si="18"/>
        <v>0.93442622950819676</v>
      </c>
      <c r="P63" s="6">
        <v>55</v>
      </c>
      <c r="Q63" s="191">
        <f t="shared" si="19"/>
        <v>0.90163934426229508</v>
      </c>
      <c r="R63" s="6">
        <v>59</v>
      </c>
      <c r="S63" s="191">
        <f t="shared" si="20"/>
        <v>0.96721311475409832</v>
      </c>
      <c r="T63" s="6">
        <v>39</v>
      </c>
      <c r="U63" s="191">
        <f t="shared" si="21"/>
        <v>0.63934426229508201</v>
      </c>
      <c r="V63" s="6">
        <v>56</v>
      </c>
      <c r="W63" s="192">
        <f t="shared" si="22"/>
        <v>0.91803278688524592</v>
      </c>
      <c r="X63" s="6">
        <v>69</v>
      </c>
      <c r="Y63" s="192">
        <f t="shared" si="23"/>
        <v>1.1311475409836065</v>
      </c>
      <c r="Z63" s="6">
        <v>54</v>
      </c>
      <c r="AA63" s="192">
        <f t="shared" si="24"/>
        <v>0.88524590163934425</v>
      </c>
      <c r="AB63" s="6">
        <v>67</v>
      </c>
      <c r="AC63" s="194">
        <f t="shared" si="13"/>
        <v>1.098360655737705</v>
      </c>
      <c r="AE63" s="6">
        <v>0</v>
      </c>
      <c r="AF63" s="208">
        <f t="shared" si="25"/>
        <v>0</v>
      </c>
      <c r="AH63" s="108">
        <f>cálculos1!O63</f>
        <v>4</v>
      </c>
      <c r="AI63" s="197">
        <f t="shared" si="14"/>
        <v>0.4</v>
      </c>
      <c r="AJ63" s="108">
        <f>cálculos1!P63</f>
        <v>2</v>
      </c>
      <c r="AK63" s="198">
        <f t="shared" si="15"/>
        <v>0.5</v>
      </c>
    </row>
    <row r="64" spans="1:37">
      <c r="A64" s="135" t="s">
        <v>40</v>
      </c>
      <c r="B64" s="135" t="s">
        <v>109</v>
      </c>
      <c r="C64" s="138">
        <v>45</v>
      </c>
      <c r="D64" s="6">
        <v>8</v>
      </c>
      <c r="E64" s="190">
        <f t="shared" si="10"/>
        <v>0.17777777777777778</v>
      </c>
      <c r="F64" s="6">
        <v>1</v>
      </c>
      <c r="G64" s="190">
        <f t="shared" si="11"/>
        <v>2.2222222222222223E-2</v>
      </c>
      <c r="H64" s="6">
        <v>1</v>
      </c>
      <c r="I64" s="190">
        <f t="shared" si="12"/>
        <v>2.2222222222222223E-2</v>
      </c>
      <c r="J64" s="6">
        <v>9</v>
      </c>
      <c r="K64" s="190">
        <f t="shared" si="16"/>
        <v>0.2</v>
      </c>
      <c r="L64" s="6">
        <v>31</v>
      </c>
      <c r="M64" s="191">
        <f t="shared" si="17"/>
        <v>0.68888888888888888</v>
      </c>
      <c r="N64" s="6">
        <v>31</v>
      </c>
      <c r="O64" s="191">
        <f t="shared" si="18"/>
        <v>0.68888888888888888</v>
      </c>
      <c r="P64" s="6">
        <v>31</v>
      </c>
      <c r="Q64" s="191">
        <f t="shared" si="19"/>
        <v>0.68888888888888888</v>
      </c>
      <c r="R64" s="6">
        <v>32</v>
      </c>
      <c r="S64" s="191">
        <f t="shared" si="20"/>
        <v>0.71111111111111114</v>
      </c>
      <c r="T64" s="6">
        <v>41</v>
      </c>
      <c r="U64" s="191">
        <f t="shared" si="21"/>
        <v>0.91111111111111109</v>
      </c>
      <c r="V64" s="6">
        <v>43</v>
      </c>
      <c r="W64" s="192">
        <f t="shared" si="22"/>
        <v>0.9555555555555556</v>
      </c>
      <c r="X64" s="6">
        <v>42</v>
      </c>
      <c r="Y64" s="192">
        <f t="shared" si="23"/>
        <v>0.93333333333333335</v>
      </c>
      <c r="Z64" s="6">
        <v>45</v>
      </c>
      <c r="AA64" s="192">
        <f t="shared" si="24"/>
        <v>1</v>
      </c>
      <c r="AB64" s="6">
        <v>36</v>
      </c>
      <c r="AC64" s="194">
        <f t="shared" si="13"/>
        <v>0.8</v>
      </c>
      <c r="AE64" s="6">
        <v>0</v>
      </c>
      <c r="AF64" s="208">
        <f t="shared" si="25"/>
        <v>0</v>
      </c>
      <c r="AH64" s="108">
        <f>cálculos1!O64</f>
        <v>2</v>
      </c>
      <c r="AI64" s="197">
        <f t="shared" si="14"/>
        <v>0.2</v>
      </c>
      <c r="AJ64" s="108">
        <f>cálculos1!P64</f>
        <v>0</v>
      </c>
      <c r="AK64" s="198">
        <f t="shared" si="15"/>
        <v>0</v>
      </c>
    </row>
    <row r="65" spans="1:37">
      <c r="A65" s="135" t="s">
        <v>40</v>
      </c>
      <c r="B65" s="135" t="s">
        <v>110</v>
      </c>
      <c r="C65" s="138">
        <v>374</v>
      </c>
      <c r="D65" s="6">
        <v>224</v>
      </c>
      <c r="E65" s="190">
        <f t="shared" si="10"/>
        <v>0.59893048128342241</v>
      </c>
      <c r="F65" s="6">
        <v>216</v>
      </c>
      <c r="G65" s="190">
        <f t="shared" si="11"/>
        <v>0.57754010695187163</v>
      </c>
      <c r="H65" s="6">
        <v>214</v>
      </c>
      <c r="I65" s="190">
        <f t="shared" si="12"/>
        <v>0.57219251336898391</v>
      </c>
      <c r="J65" s="6">
        <v>217</v>
      </c>
      <c r="K65" s="190">
        <f t="shared" si="16"/>
        <v>0.5802139037433155</v>
      </c>
      <c r="L65" s="6">
        <v>358</v>
      </c>
      <c r="M65" s="191">
        <f t="shared" si="17"/>
        <v>0.95721925133689845</v>
      </c>
      <c r="N65" s="6">
        <v>358</v>
      </c>
      <c r="O65" s="191">
        <f t="shared" si="18"/>
        <v>0.95721925133689845</v>
      </c>
      <c r="P65" s="6">
        <v>313</v>
      </c>
      <c r="Q65" s="191">
        <f t="shared" si="19"/>
        <v>0.83689839572192515</v>
      </c>
      <c r="R65" s="6">
        <v>346</v>
      </c>
      <c r="S65" s="191">
        <f t="shared" si="20"/>
        <v>0.92513368983957223</v>
      </c>
      <c r="T65" s="6">
        <v>308</v>
      </c>
      <c r="U65" s="191">
        <f t="shared" si="21"/>
        <v>0.82352941176470584</v>
      </c>
      <c r="V65" s="6">
        <v>313</v>
      </c>
      <c r="W65" s="192">
        <f t="shared" si="22"/>
        <v>0.83689839572192515</v>
      </c>
      <c r="X65" s="6">
        <v>330</v>
      </c>
      <c r="Y65" s="192">
        <f t="shared" si="23"/>
        <v>0.88235294117647056</v>
      </c>
      <c r="Z65" s="6">
        <v>333</v>
      </c>
      <c r="AA65" s="192">
        <f t="shared" si="24"/>
        <v>0.89037433155080214</v>
      </c>
      <c r="AB65" s="6">
        <v>336</v>
      </c>
      <c r="AC65" s="194">
        <f t="shared" si="13"/>
        <v>0.89839572192513373</v>
      </c>
      <c r="AE65" s="6">
        <v>3</v>
      </c>
      <c r="AF65" s="208">
        <f t="shared" si="25"/>
        <v>8.0213903743315516E-3</v>
      </c>
      <c r="AH65" s="108">
        <f>cálculos1!O65</f>
        <v>2</v>
      </c>
      <c r="AI65" s="197">
        <f t="shared" si="14"/>
        <v>0.2</v>
      </c>
      <c r="AJ65" s="108">
        <f>cálculos1!P65</f>
        <v>2</v>
      </c>
      <c r="AK65" s="198">
        <f t="shared" si="15"/>
        <v>0.5</v>
      </c>
    </row>
    <row r="66" spans="1:37">
      <c r="A66" s="135" t="s">
        <v>40</v>
      </c>
      <c r="B66" s="135" t="s">
        <v>111</v>
      </c>
      <c r="C66" s="138">
        <v>152</v>
      </c>
      <c r="D66" s="6">
        <v>397</v>
      </c>
      <c r="E66" s="190">
        <f t="shared" si="10"/>
        <v>2.611842105263158</v>
      </c>
      <c r="F66" s="6">
        <v>389</v>
      </c>
      <c r="G66" s="190">
        <f t="shared" si="11"/>
        <v>2.5592105263157894</v>
      </c>
      <c r="H66" s="6">
        <v>279</v>
      </c>
      <c r="I66" s="190">
        <f t="shared" si="12"/>
        <v>1.8355263157894737</v>
      </c>
      <c r="J66" s="6">
        <v>401</v>
      </c>
      <c r="K66" s="190">
        <f t="shared" si="16"/>
        <v>2.638157894736842</v>
      </c>
      <c r="L66" s="6">
        <v>118</v>
      </c>
      <c r="M66" s="191">
        <f t="shared" si="17"/>
        <v>0.77631578947368418</v>
      </c>
      <c r="N66" s="6">
        <v>117</v>
      </c>
      <c r="O66" s="191">
        <f t="shared" si="18"/>
        <v>0.76973684210526316</v>
      </c>
      <c r="P66" s="6">
        <v>124</v>
      </c>
      <c r="Q66" s="191">
        <f t="shared" si="19"/>
        <v>0.81578947368421051</v>
      </c>
      <c r="R66" s="6">
        <v>121</v>
      </c>
      <c r="S66" s="191">
        <f t="shared" si="20"/>
        <v>0.79605263157894735</v>
      </c>
      <c r="T66" s="6">
        <v>110</v>
      </c>
      <c r="U66" s="191">
        <f t="shared" si="21"/>
        <v>0.72368421052631582</v>
      </c>
      <c r="V66" s="6">
        <v>123</v>
      </c>
      <c r="W66" s="192">
        <f t="shared" si="22"/>
        <v>0.80921052631578949</v>
      </c>
      <c r="X66" s="6">
        <v>132</v>
      </c>
      <c r="Y66" s="192">
        <f t="shared" si="23"/>
        <v>0.86842105263157898</v>
      </c>
      <c r="Z66" s="6">
        <v>119</v>
      </c>
      <c r="AA66" s="192">
        <f t="shared" si="24"/>
        <v>0.78289473684210531</v>
      </c>
      <c r="AB66" s="6">
        <v>131</v>
      </c>
      <c r="AC66" s="194">
        <f t="shared" si="13"/>
        <v>0.86184210526315785</v>
      </c>
      <c r="AE66" s="6">
        <v>1</v>
      </c>
      <c r="AF66" s="208">
        <f t="shared" si="25"/>
        <v>6.5789473684210523E-3</v>
      </c>
      <c r="AH66" s="108">
        <f>cálculos1!O66</f>
        <v>1</v>
      </c>
      <c r="AI66" s="197">
        <f t="shared" si="14"/>
        <v>0.1</v>
      </c>
      <c r="AJ66" s="108">
        <f>cálculos1!P66</f>
        <v>0</v>
      </c>
      <c r="AK66" s="198">
        <f t="shared" si="15"/>
        <v>0</v>
      </c>
    </row>
    <row r="67" spans="1:37">
      <c r="A67" s="135" t="s">
        <v>47</v>
      </c>
      <c r="B67" s="135" t="s">
        <v>112</v>
      </c>
      <c r="C67" s="138">
        <v>60</v>
      </c>
      <c r="D67" s="6">
        <v>25</v>
      </c>
      <c r="E67" s="190">
        <f t="shared" si="10"/>
        <v>0.41666666666666669</v>
      </c>
      <c r="F67" s="6">
        <v>3</v>
      </c>
      <c r="G67" s="190">
        <f t="shared" si="11"/>
        <v>0.05</v>
      </c>
      <c r="H67" s="6">
        <v>1</v>
      </c>
      <c r="I67" s="190">
        <f t="shared" si="12"/>
        <v>1.6666666666666666E-2</v>
      </c>
      <c r="J67" s="6">
        <v>29</v>
      </c>
      <c r="K67" s="190">
        <f t="shared" ref="K67:K80" si="26">J67/C67</f>
        <v>0.48333333333333334</v>
      </c>
      <c r="L67" s="6">
        <v>64</v>
      </c>
      <c r="M67" s="191">
        <f t="shared" ref="M67:M80" si="27">L67/C67</f>
        <v>1.0666666666666667</v>
      </c>
      <c r="N67" s="6">
        <v>64</v>
      </c>
      <c r="O67" s="191">
        <f t="shared" ref="O67:O80" si="28">N67/C67</f>
        <v>1.0666666666666667</v>
      </c>
      <c r="P67" s="6">
        <v>41</v>
      </c>
      <c r="Q67" s="191">
        <f t="shared" ref="Q67:Q80" si="29">P67/C67</f>
        <v>0.68333333333333335</v>
      </c>
      <c r="R67" s="6">
        <v>54</v>
      </c>
      <c r="S67" s="191">
        <f t="shared" ref="S67:S80" si="30">R67/C67</f>
        <v>0.9</v>
      </c>
      <c r="T67" s="6">
        <v>55</v>
      </c>
      <c r="U67" s="191">
        <f t="shared" ref="U67:U80" si="31">T67/C67</f>
        <v>0.91666666666666663</v>
      </c>
      <c r="V67" s="6">
        <v>50</v>
      </c>
      <c r="W67" s="192">
        <f t="shared" ref="W67:W80" si="32">V67/C67</f>
        <v>0.83333333333333337</v>
      </c>
      <c r="X67" s="6">
        <v>56</v>
      </c>
      <c r="Y67" s="192">
        <f t="shared" ref="Y67:Y80" si="33">X67/C67</f>
        <v>0.93333333333333335</v>
      </c>
      <c r="Z67" s="6">
        <v>52</v>
      </c>
      <c r="AA67" s="192">
        <f t="shared" ref="AA67:AA80" si="34">Z67/C67</f>
        <v>0.8666666666666667</v>
      </c>
      <c r="AB67" s="6">
        <v>53</v>
      </c>
      <c r="AC67" s="194">
        <f t="shared" si="13"/>
        <v>0.8833333333333333</v>
      </c>
      <c r="AE67" s="6">
        <v>0</v>
      </c>
      <c r="AF67" s="208">
        <f t="shared" ref="AF67:AF80" si="35">AE67/C67</f>
        <v>0</v>
      </c>
      <c r="AH67" s="108">
        <f>cálculos1!O67</f>
        <v>2</v>
      </c>
      <c r="AI67" s="197">
        <f t="shared" si="14"/>
        <v>0.2</v>
      </c>
      <c r="AJ67" s="108">
        <f>cálculos1!P67</f>
        <v>2</v>
      </c>
      <c r="AK67" s="198">
        <f t="shared" si="15"/>
        <v>0.5</v>
      </c>
    </row>
    <row r="68" spans="1:37">
      <c r="A68" s="135" t="s">
        <v>47</v>
      </c>
      <c r="B68" s="135" t="s">
        <v>113</v>
      </c>
      <c r="C68" s="138">
        <v>260</v>
      </c>
      <c r="D68" s="6">
        <v>112</v>
      </c>
      <c r="E68" s="190">
        <f t="shared" ref="E68:E80" si="36">D68/C68</f>
        <v>0.43076923076923079</v>
      </c>
      <c r="F68" s="6">
        <v>13</v>
      </c>
      <c r="G68" s="190">
        <f t="shared" ref="G68:G80" si="37">F68/C68</f>
        <v>0.05</v>
      </c>
      <c r="H68" s="6">
        <v>3</v>
      </c>
      <c r="I68" s="190">
        <f t="shared" ref="I68:I80" si="38">H68/C68</f>
        <v>1.1538461538461539E-2</v>
      </c>
      <c r="J68" s="6">
        <v>123</v>
      </c>
      <c r="K68" s="190">
        <f t="shared" si="26"/>
        <v>0.47307692307692306</v>
      </c>
      <c r="L68" s="6">
        <v>214</v>
      </c>
      <c r="M68" s="191">
        <f t="shared" si="27"/>
        <v>0.82307692307692304</v>
      </c>
      <c r="N68" s="6">
        <v>211</v>
      </c>
      <c r="O68" s="191">
        <f t="shared" si="28"/>
        <v>0.81153846153846154</v>
      </c>
      <c r="P68" s="6">
        <v>232</v>
      </c>
      <c r="Q68" s="191">
        <f t="shared" si="29"/>
        <v>0.89230769230769236</v>
      </c>
      <c r="R68" s="6">
        <v>238</v>
      </c>
      <c r="S68" s="191">
        <f t="shared" si="30"/>
        <v>0.91538461538461535</v>
      </c>
      <c r="T68" s="6">
        <v>185</v>
      </c>
      <c r="U68" s="191">
        <f t="shared" si="31"/>
        <v>0.71153846153846156</v>
      </c>
      <c r="V68" s="6">
        <v>161</v>
      </c>
      <c r="W68" s="192">
        <f t="shared" si="32"/>
        <v>0.61923076923076925</v>
      </c>
      <c r="X68" s="6">
        <v>195</v>
      </c>
      <c r="Y68" s="192">
        <f t="shared" si="33"/>
        <v>0.75</v>
      </c>
      <c r="Z68" s="6">
        <v>177</v>
      </c>
      <c r="AA68" s="192">
        <f t="shared" si="34"/>
        <v>0.68076923076923079</v>
      </c>
      <c r="AB68" s="6">
        <v>245</v>
      </c>
      <c r="AC68" s="194">
        <f t="shared" ref="AC68:AC80" si="39">AB68/C68</f>
        <v>0.94230769230769229</v>
      </c>
      <c r="AE68" s="6">
        <v>0</v>
      </c>
      <c r="AF68" s="208">
        <f t="shared" si="35"/>
        <v>0</v>
      </c>
      <c r="AH68" s="108">
        <f>cálculos1!O68</f>
        <v>1</v>
      </c>
      <c r="AI68" s="197">
        <f t="shared" ref="AI68:AI80" si="40">AH68*0.1</f>
        <v>0.1</v>
      </c>
      <c r="AJ68" s="108">
        <f>cálculos1!P68</f>
        <v>0</v>
      </c>
      <c r="AK68" s="198">
        <f t="shared" ref="AK68:AK86" si="41">AJ68*0.25</f>
        <v>0</v>
      </c>
    </row>
    <row r="69" spans="1:37">
      <c r="A69" s="135" t="s">
        <v>49</v>
      </c>
      <c r="B69" s="135" t="s">
        <v>114</v>
      </c>
      <c r="C69" s="138">
        <v>53</v>
      </c>
      <c r="D69" s="6">
        <v>41</v>
      </c>
      <c r="E69" s="190">
        <f t="shared" si="36"/>
        <v>0.77358490566037741</v>
      </c>
      <c r="F69" s="6">
        <v>1</v>
      </c>
      <c r="G69" s="190">
        <f t="shared" si="37"/>
        <v>1.8867924528301886E-2</v>
      </c>
      <c r="H69" s="6">
        <v>0</v>
      </c>
      <c r="I69" s="190">
        <f t="shared" si="38"/>
        <v>0</v>
      </c>
      <c r="J69" s="6">
        <v>55</v>
      </c>
      <c r="K69" s="190">
        <f t="shared" si="26"/>
        <v>1.0377358490566038</v>
      </c>
      <c r="L69" s="6">
        <v>47</v>
      </c>
      <c r="M69" s="191">
        <f t="shared" si="27"/>
        <v>0.8867924528301887</v>
      </c>
      <c r="N69" s="6">
        <v>47</v>
      </c>
      <c r="O69" s="191">
        <f t="shared" si="28"/>
        <v>0.8867924528301887</v>
      </c>
      <c r="P69" s="6">
        <v>50</v>
      </c>
      <c r="Q69" s="191">
        <f t="shared" si="29"/>
        <v>0.94339622641509435</v>
      </c>
      <c r="R69" s="6">
        <v>58</v>
      </c>
      <c r="S69" s="191">
        <f t="shared" si="30"/>
        <v>1.0943396226415094</v>
      </c>
      <c r="T69" s="6">
        <v>31</v>
      </c>
      <c r="U69" s="191">
        <f t="shared" si="31"/>
        <v>0.58490566037735847</v>
      </c>
      <c r="V69" s="6">
        <v>31</v>
      </c>
      <c r="W69" s="192">
        <f t="shared" si="32"/>
        <v>0.58490566037735847</v>
      </c>
      <c r="X69" s="6">
        <v>47</v>
      </c>
      <c r="Y69" s="192">
        <f t="shared" si="33"/>
        <v>0.8867924528301887</v>
      </c>
      <c r="Z69" s="6">
        <v>25</v>
      </c>
      <c r="AA69" s="192">
        <f t="shared" si="34"/>
        <v>0.47169811320754718</v>
      </c>
      <c r="AB69" s="6">
        <v>60</v>
      </c>
      <c r="AC69" s="194">
        <f t="shared" si="39"/>
        <v>1.1320754716981132</v>
      </c>
      <c r="AE69" s="6">
        <v>2</v>
      </c>
      <c r="AF69" s="208">
        <f t="shared" si="35"/>
        <v>3.7735849056603772E-2</v>
      </c>
      <c r="AH69" s="108">
        <f>cálculos1!O69</f>
        <v>3</v>
      </c>
      <c r="AI69" s="197">
        <f t="shared" si="40"/>
        <v>0.30000000000000004</v>
      </c>
      <c r="AJ69" s="108">
        <f>cálculos1!P69</f>
        <v>0</v>
      </c>
      <c r="AK69" s="198">
        <f t="shared" si="41"/>
        <v>0</v>
      </c>
    </row>
    <row r="70" spans="1:37">
      <c r="A70" s="135" t="s">
        <v>43</v>
      </c>
      <c r="B70" s="135" t="s">
        <v>115</v>
      </c>
      <c r="C70" s="138">
        <v>1045</v>
      </c>
      <c r="D70" s="6">
        <v>1759</v>
      </c>
      <c r="E70" s="190">
        <f t="shared" si="36"/>
        <v>1.6832535885167463</v>
      </c>
      <c r="F70" s="6">
        <v>1722</v>
      </c>
      <c r="G70" s="190">
        <f t="shared" si="37"/>
        <v>1.647846889952153</v>
      </c>
      <c r="H70" s="6">
        <v>1717</v>
      </c>
      <c r="I70" s="190">
        <f t="shared" si="38"/>
        <v>1.6430622009569378</v>
      </c>
      <c r="J70" s="6">
        <v>1670</v>
      </c>
      <c r="K70" s="190">
        <f t="shared" si="26"/>
        <v>1.5980861244019138</v>
      </c>
      <c r="L70" s="6">
        <v>916</v>
      </c>
      <c r="M70" s="191">
        <f t="shared" si="27"/>
        <v>0.87655502392344498</v>
      </c>
      <c r="N70" s="6">
        <v>895</v>
      </c>
      <c r="O70" s="191">
        <f t="shared" si="28"/>
        <v>0.8564593301435407</v>
      </c>
      <c r="P70" s="6">
        <v>936</v>
      </c>
      <c r="Q70" s="191">
        <f t="shared" si="29"/>
        <v>0.89569377990430621</v>
      </c>
      <c r="R70" s="6">
        <v>965</v>
      </c>
      <c r="S70" s="191">
        <f t="shared" si="30"/>
        <v>0.92344497607655507</v>
      </c>
      <c r="T70" s="6">
        <v>676</v>
      </c>
      <c r="U70" s="191">
        <f t="shared" si="31"/>
        <v>0.64688995215311007</v>
      </c>
      <c r="V70" s="6">
        <v>753</v>
      </c>
      <c r="W70" s="192">
        <f t="shared" si="32"/>
        <v>0.72057416267942587</v>
      </c>
      <c r="X70" s="6">
        <v>859</v>
      </c>
      <c r="Y70" s="192">
        <f t="shared" si="33"/>
        <v>0.82200956937799041</v>
      </c>
      <c r="Z70" s="6">
        <v>679</v>
      </c>
      <c r="AA70" s="192">
        <f t="shared" si="34"/>
        <v>0.64976076555023921</v>
      </c>
      <c r="AB70" s="6">
        <v>992</v>
      </c>
      <c r="AC70" s="194">
        <f t="shared" si="39"/>
        <v>0.94928229665071773</v>
      </c>
      <c r="AE70" s="6">
        <v>6</v>
      </c>
      <c r="AF70" s="208">
        <f t="shared" si="35"/>
        <v>5.7416267942583732E-3</v>
      </c>
      <c r="AH70" s="108">
        <f>cálculos1!O70</f>
        <v>2</v>
      </c>
      <c r="AI70" s="197">
        <f t="shared" si="40"/>
        <v>0.2</v>
      </c>
      <c r="AJ70" s="108">
        <f>cálculos1!P70</f>
        <v>0</v>
      </c>
      <c r="AK70" s="198">
        <f t="shared" si="41"/>
        <v>0</v>
      </c>
    </row>
    <row r="71" spans="1:37">
      <c r="A71" s="135" t="s">
        <v>47</v>
      </c>
      <c r="B71" s="135" t="s">
        <v>116</v>
      </c>
      <c r="C71" s="138">
        <v>55</v>
      </c>
      <c r="D71" s="6">
        <v>22</v>
      </c>
      <c r="E71" s="190">
        <f t="shared" si="36"/>
        <v>0.4</v>
      </c>
      <c r="F71" s="6">
        <v>5</v>
      </c>
      <c r="G71" s="190">
        <f t="shared" si="37"/>
        <v>9.0909090909090912E-2</v>
      </c>
      <c r="H71" s="6">
        <v>0</v>
      </c>
      <c r="I71" s="190">
        <f t="shared" si="38"/>
        <v>0</v>
      </c>
      <c r="J71" s="6">
        <v>19</v>
      </c>
      <c r="K71" s="190">
        <f t="shared" si="26"/>
        <v>0.34545454545454546</v>
      </c>
      <c r="L71" s="6">
        <v>61</v>
      </c>
      <c r="M71" s="191">
        <f t="shared" si="27"/>
        <v>1.1090909090909091</v>
      </c>
      <c r="N71" s="6">
        <v>61</v>
      </c>
      <c r="O71" s="191">
        <f t="shared" si="28"/>
        <v>1.1090909090909091</v>
      </c>
      <c r="P71" s="6">
        <v>55</v>
      </c>
      <c r="Q71" s="191">
        <f t="shared" si="29"/>
        <v>1</v>
      </c>
      <c r="R71" s="6">
        <v>56</v>
      </c>
      <c r="S71" s="191">
        <f t="shared" si="30"/>
        <v>1.0181818181818181</v>
      </c>
      <c r="T71" s="6">
        <v>67</v>
      </c>
      <c r="U71" s="191">
        <f t="shared" si="31"/>
        <v>1.2181818181818183</v>
      </c>
      <c r="V71" s="6">
        <v>60</v>
      </c>
      <c r="W71" s="192">
        <f t="shared" si="32"/>
        <v>1.0909090909090908</v>
      </c>
      <c r="X71" s="6">
        <v>73</v>
      </c>
      <c r="Y71" s="192">
        <f t="shared" si="33"/>
        <v>1.3272727272727274</v>
      </c>
      <c r="Z71" s="6">
        <v>58</v>
      </c>
      <c r="AA71" s="192">
        <f t="shared" si="34"/>
        <v>1.0545454545454545</v>
      </c>
      <c r="AB71" s="6">
        <v>64</v>
      </c>
      <c r="AC71" s="194">
        <f t="shared" si="39"/>
        <v>1.1636363636363636</v>
      </c>
      <c r="AE71" s="6">
        <v>0</v>
      </c>
      <c r="AF71" s="208">
        <f t="shared" si="35"/>
        <v>0</v>
      </c>
      <c r="AH71" s="108">
        <f>cálculos1!O71</f>
        <v>9</v>
      </c>
      <c r="AI71" s="197">
        <f t="shared" si="40"/>
        <v>0.9</v>
      </c>
      <c r="AJ71" s="108">
        <f>cálculos1!P71</f>
        <v>4</v>
      </c>
      <c r="AK71" s="198">
        <f t="shared" si="41"/>
        <v>1</v>
      </c>
    </row>
    <row r="72" spans="1:37">
      <c r="A72" s="135" t="s">
        <v>40</v>
      </c>
      <c r="B72" s="135" t="s">
        <v>117</v>
      </c>
      <c r="C72" s="138">
        <v>3952</v>
      </c>
      <c r="D72" s="6">
        <v>4757</v>
      </c>
      <c r="E72" s="190">
        <f t="shared" si="36"/>
        <v>1.2036943319838056</v>
      </c>
      <c r="F72" s="6">
        <v>4086</v>
      </c>
      <c r="G72" s="190">
        <f t="shared" si="37"/>
        <v>1.0339068825910931</v>
      </c>
      <c r="H72" s="6">
        <v>3051</v>
      </c>
      <c r="I72" s="190">
        <f t="shared" si="38"/>
        <v>0.77201417004048578</v>
      </c>
      <c r="J72" s="6">
        <v>4593</v>
      </c>
      <c r="K72" s="190">
        <f t="shared" si="26"/>
        <v>1.1621963562753037</v>
      </c>
      <c r="L72" s="6">
        <v>3175</v>
      </c>
      <c r="M72" s="191">
        <f t="shared" si="27"/>
        <v>0.80339068825910931</v>
      </c>
      <c r="N72" s="6">
        <v>3154</v>
      </c>
      <c r="O72" s="191">
        <f t="shared" si="28"/>
        <v>0.79807692307692313</v>
      </c>
      <c r="P72" s="6">
        <v>2850</v>
      </c>
      <c r="Q72" s="191">
        <f t="shared" si="29"/>
        <v>0.72115384615384615</v>
      </c>
      <c r="R72" s="6">
        <v>3162</v>
      </c>
      <c r="S72" s="191">
        <f t="shared" si="30"/>
        <v>0.8001012145748988</v>
      </c>
      <c r="T72" s="6">
        <v>2594</v>
      </c>
      <c r="U72" s="191">
        <f t="shared" si="31"/>
        <v>0.65637651821862353</v>
      </c>
      <c r="V72" s="6">
        <v>2917</v>
      </c>
      <c r="W72" s="192">
        <f t="shared" si="32"/>
        <v>0.73810728744939269</v>
      </c>
      <c r="X72" s="6">
        <v>3231</v>
      </c>
      <c r="Y72" s="192">
        <f t="shared" si="33"/>
        <v>0.81756072874493924</v>
      </c>
      <c r="Z72" s="6">
        <v>2739</v>
      </c>
      <c r="AA72" s="192">
        <f t="shared" si="34"/>
        <v>0.69306680161943324</v>
      </c>
      <c r="AB72" s="6">
        <v>3343</v>
      </c>
      <c r="AC72" s="194">
        <f t="shared" si="39"/>
        <v>0.8459008097165992</v>
      </c>
      <c r="AE72" s="6">
        <v>56</v>
      </c>
      <c r="AF72" s="208">
        <f t="shared" si="35"/>
        <v>1.417004048582996E-2</v>
      </c>
      <c r="AH72" s="108">
        <f>cálculos1!O72</f>
        <v>1</v>
      </c>
      <c r="AI72" s="197">
        <f t="shared" si="40"/>
        <v>0.1</v>
      </c>
      <c r="AJ72" s="108">
        <f>cálculos1!P72</f>
        <v>0</v>
      </c>
      <c r="AK72" s="198">
        <f t="shared" si="41"/>
        <v>0</v>
      </c>
    </row>
    <row r="73" spans="1:37">
      <c r="A73" s="135" t="s">
        <v>47</v>
      </c>
      <c r="B73" s="135" t="s">
        <v>118</v>
      </c>
      <c r="C73" s="138">
        <v>244</v>
      </c>
      <c r="D73" s="6">
        <v>14</v>
      </c>
      <c r="E73" s="190">
        <f t="shared" si="36"/>
        <v>5.737704918032787E-2</v>
      </c>
      <c r="F73" s="6">
        <v>2</v>
      </c>
      <c r="G73" s="190">
        <f t="shared" si="37"/>
        <v>8.1967213114754103E-3</v>
      </c>
      <c r="H73" s="6">
        <v>0</v>
      </c>
      <c r="I73" s="190">
        <f t="shared" si="38"/>
        <v>0</v>
      </c>
      <c r="J73" s="6">
        <v>16</v>
      </c>
      <c r="K73" s="190">
        <f t="shared" si="26"/>
        <v>6.5573770491803282E-2</v>
      </c>
      <c r="L73" s="6">
        <v>208</v>
      </c>
      <c r="M73" s="191">
        <f t="shared" si="27"/>
        <v>0.85245901639344257</v>
      </c>
      <c r="N73" s="6">
        <v>203</v>
      </c>
      <c r="O73" s="191">
        <f t="shared" si="28"/>
        <v>0.83196721311475408</v>
      </c>
      <c r="P73" s="6">
        <v>192</v>
      </c>
      <c r="Q73" s="191">
        <f t="shared" si="29"/>
        <v>0.78688524590163933</v>
      </c>
      <c r="R73" s="6">
        <v>202</v>
      </c>
      <c r="S73" s="191">
        <f t="shared" si="30"/>
        <v>0.82786885245901642</v>
      </c>
      <c r="T73" s="6">
        <v>188</v>
      </c>
      <c r="U73" s="191">
        <f t="shared" si="31"/>
        <v>0.77049180327868849</v>
      </c>
      <c r="V73" s="6">
        <v>190</v>
      </c>
      <c r="W73" s="192">
        <f t="shared" si="32"/>
        <v>0.77868852459016391</v>
      </c>
      <c r="X73" s="6">
        <v>199</v>
      </c>
      <c r="Y73" s="192">
        <f t="shared" si="33"/>
        <v>0.81557377049180324</v>
      </c>
      <c r="Z73" s="6">
        <v>191</v>
      </c>
      <c r="AA73" s="192">
        <f t="shared" si="34"/>
        <v>0.78278688524590168</v>
      </c>
      <c r="AB73" s="6">
        <v>210</v>
      </c>
      <c r="AC73" s="194">
        <f t="shared" si="39"/>
        <v>0.86065573770491799</v>
      </c>
      <c r="AE73" s="6">
        <v>0</v>
      </c>
      <c r="AF73" s="208">
        <f t="shared" si="35"/>
        <v>0</v>
      </c>
      <c r="AH73" s="108">
        <f>cálculos1!O73</f>
        <v>0</v>
      </c>
      <c r="AI73" s="197">
        <f t="shared" si="40"/>
        <v>0</v>
      </c>
      <c r="AJ73" s="108">
        <f>cálculos1!P73</f>
        <v>0</v>
      </c>
      <c r="AK73" s="198">
        <f t="shared" si="41"/>
        <v>0</v>
      </c>
    </row>
    <row r="74" spans="1:37">
      <c r="A74" s="135" t="s">
        <v>49</v>
      </c>
      <c r="B74" s="135" t="s">
        <v>119</v>
      </c>
      <c r="C74" s="138">
        <v>140</v>
      </c>
      <c r="D74" s="6">
        <v>20</v>
      </c>
      <c r="E74" s="190">
        <f t="shared" si="36"/>
        <v>0.14285714285714285</v>
      </c>
      <c r="F74" s="6">
        <v>1</v>
      </c>
      <c r="G74" s="190">
        <f t="shared" si="37"/>
        <v>7.1428571428571426E-3</v>
      </c>
      <c r="H74" s="6">
        <v>1</v>
      </c>
      <c r="I74" s="190">
        <f t="shared" si="38"/>
        <v>7.1428571428571426E-3</v>
      </c>
      <c r="J74" s="6">
        <v>27</v>
      </c>
      <c r="K74" s="190">
        <f t="shared" si="26"/>
        <v>0.19285714285714287</v>
      </c>
      <c r="L74" s="6">
        <v>119</v>
      </c>
      <c r="M74" s="191">
        <f t="shared" si="27"/>
        <v>0.85</v>
      </c>
      <c r="N74" s="6">
        <v>117</v>
      </c>
      <c r="O74" s="191">
        <f t="shared" si="28"/>
        <v>0.83571428571428574</v>
      </c>
      <c r="P74" s="6">
        <v>110</v>
      </c>
      <c r="Q74" s="191">
        <f t="shared" si="29"/>
        <v>0.7857142857142857</v>
      </c>
      <c r="R74" s="6">
        <v>121</v>
      </c>
      <c r="S74" s="191">
        <f t="shared" si="30"/>
        <v>0.86428571428571432</v>
      </c>
      <c r="T74" s="6">
        <v>133</v>
      </c>
      <c r="U74" s="191">
        <f t="shared" si="31"/>
        <v>0.95</v>
      </c>
      <c r="V74" s="6">
        <v>134</v>
      </c>
      <c r="W74" s="192">
        <f t="shared" si="32"/>
        <v>0.95714285714285718</v>
      </c>
      <c r="X74" s="6">
        <v>148</v>
      </c>
      <c r="Y74" s="192">
        <f t="shared" si="33"/>
        <v>1.0571428571428572</v>
      </c>
      <c r="Z74" s="6">
        <v>136</v>
      </c>
      <c r="AA74" s="192">
        <f t="shared" si="34"/>
        <v>0.97142857142857142</v>
      </c>
      <c r="AB74" s="6">
        <v>122</v>
      </c>
      <c r="AC74" s="194">
        <f t="shared" si="39"/>
        <v>0.87142857142857144</v>
      </c>
      <c r="AE74" s="6">
        <v>3</v>
      </c>
      <c r="AF74" s="208">
        <f t="shared" si="35"/>
        <v>2.1428571428571429E-2</v>
      </c>
      <c r="AH74" s="108">
        <f>cálculos1!O74</f>
        <v>4</v>
      </c>
      <c r="AI74" s="197">
        <f t="shared" si="40"/>
        <v>0.4</v>
      </c>
      <c r="AJ74" s="108">
        <f>cálculos1!P74</f>
        <v>1</v>
      </c>
      <c r="AK74" s="198">
        <f t="shared" si="41"/>
        <v>0.25</v>
      </c>
    </row>
    <row r="75" spans="1:37">
      <c r="A75" s="135" t="s">
        <v>40</v>
      </c>
      <c r="B75" s="135" t="s">
        <v>120</v>
      </c>
      <c r="C75" s="138">
        <v>168</v>
      </c>
      <c r="D75" s="6">
        <v>392</v>
      </c>
      <c r="E75" s="190">
        <f t="shared" si="36"/>
        <v>2.3333333333333335</v>
      </c>
      <c r="F75" s="6">
        <v>375</v>
      </c>
      <c r="G75" s="190">
        <f t="shared" si="37"/>
        <v>2.2321428571428572</v>
      </c>
      <c r="H75" s="6">
        <v>375</v>
      </c>
      <c r="I75" s="190">
        <f t="shared" si="38"/>
        <v>2.2321428571428572</v>
      </c>
      <c r="J75" s="6">
        <v>182</v>
      </c>
      <c r="K75" s="190">
        <f t="shared" si="26"/>
        <v>1.0833333333333333</v>
      </c>
      <c r="L75" s="6">
        <v>148</v>
      </c>
      <c r="M75" s="191">
        <f t="shared" si="27"/>
        <v>0.88095238095238093</v>
      </c>
      <c r="N75" s="6">
        <v>147</v>
      </c>
      <c r="O75" s="191">
        <f t="shared" si="28"/>
        <v>0.875</v>
      </c>
      <c r="P75" s="6">
        <v>130</v>
      </c>
      <c r="Q75" s="191">
        <f t="shared" si="29"/>
        <v>0.77380952380952384</v>
      </c>
      <c r="R75" s="6">
        <v>139</v>
      </c>
      <c r="S75" s="191">
        <f t="shared" si="30"/>
        <v>0.82738095238095233</v>
      </c>
      <c r="T75" s="6">
        <v>166</v>
      </c>
      <c r="U75" s="191">
        <f t="shared" si="31"/>
        <v>0.98809523809523814</v>
      </c>
      <c r="V75" s="6">
        <v>162</v>
      </c>
      <c r="W75" s="192">
        <f t="shared" si="32"/>
        <v>0.9642857142857143</v>
      </c>
      <c r="X75" s="6">
        <v>160</v>
      </c>
      <c r="Y75" s="192">
        <f t="shared" si="33"/>
        <v>0.95238095238095233</v>
      </c>
      <c r="Z75" s="6">
        <v>186</v>
      </c>
      <c r="AA75" s="192">
        <f t="shared" si="34"/>
        <v>1.1071428571428572</v>
      </c>
      <c r="AB75" s="6">
        <v>151</v>
      </c>
      <c r="AC75" s="194">
        <f t="shared" si="39"/>
        <v>0.89880952380952384</v>
      </c>
      <c r="AE75" s="6">
        <v>6</v>
      </c>
      <c r="AF75" s="208">
        <f t="shared" si="35"/>
        <v>3.5714285714285712E-2</v>
      </c>
      <c r="AH75" s="108">
        <f>cálculos1!O75</f>
        <v>5</v>
      </c>
      <c r="AI75" s="197">
        <f t="shared" si="40"/>
        <v>0.5</v>
      </c>
      <c r="AJ75" s="108">
        <f>cálculos1!P75</f>
        <v>1</v>
      </c>
      <c r="AK75" s="198">
        <f t="shared" si="41"/>
        <v>0.25</v>
      </c>
    </row>
    <row r="76" spans="1:37">
      <c r="A76" s="135" t="s">
        <v>40</v>
      </c>
      <c r="B76" s="135" t="s">
        <v>121</v>
      </c>
      <c r="C76" s="138">
        <v>469</v>
      </c>
      <c r="D76" s="6">
        <v>225</v>
      </c>
      <c r="E76" s="190">
        <f t="shared" si="36"/>
        <v>0.47974413646055436</v>
      </c>
      <c r="F76" s="6">
        <v>3</v>
      </c>
      <c r="G76" s="190">
        <f t="shared" si="37"/>
        <v>6.3965884861407248E-3</v>
      </c>
      <c r="H76" s="6">
        <v>1</v>
      </c>
      <c r="I76" s="190">
        <f t="shared" si="38"/>
        <v>2.1321961620469083E-3</v>
      </c>
      <c r="J76" s="6">
        <v>216</v>
      </c>
      <c r="K76" s="190">
        <f t="shared" si="26"/>
        <v>0.4605543710021322</v>
      </c>
      <c r="L76" s="6">
        <v>416</v>
      </c>
      <c r="M76" s="191">
        <f t="shared" si="27"/>
        <v>0.8869936034115139</v>
      </c>
      <c r="N76" s="6">
        <v>407</v>
      </c>
      <c r="O76" s="191">
        <f t="shared" si="28"/>
        <v>0.86780383795309168</v>
      </c>
      <c r="P76" s="6">
        <v>394</v>
      </c>
      <c r="Q76" s="191">
        <f t="shared" si="29"/>
        <v>0.84008528784648184</v>
      </c>
      <c r="R76" s="6">
        <v>416</v>
      </c>
      <c r="S76" s="191">
        <f t="shared" si="30"/>
        <v>0.8869936034115139</v>
      </c>
      <c r="T76" s="6">
        <v>320</v>
      </c>
      <c r="U76" s="191">
        <f t="shared" si="31"/>
        <v>0.68230277185501065</v>
      </c>
      <c r="V76" s="6">
        <v>399</v>
      </c>
      <c r="W76" s="192">
        <f t="shared" si="32"/>
        <v>0.85074626865671643</v>
      </c>
      <c r="X76" s="6">
        <v>483</v>
      </c>
      <c r="Y76" s="192">
        <f t="shared" si="33"/>
        <v>1.0298507462686568</v>
      </c>
      <c r="Z76" s="6">
        <v>432</v>
      </c>
      <c r="AA76" s="192">
        <f t="shared" si="34"/>
        <v>0.9211087420042644</v>
      </c>
      <c r="AB76" s="6">
        <v>450</v>
      </c>
      <c r="AC76" s="194">
        <f t="shared" si="39"/>
        <v>0.95948827292110872</v>
      </c>
      <c r="AE76" s="6">
        <v>8</v>
      </c>
      <c r="AF76" s="208">
        <f t="shared" si="35"/>
        <v>1.7057569296375266E-2</v>
      </c>
      <c r="AH76" s="108">
        <f>cálculos1!O76</f>
        <v>2</v>
      </c>
      <c r="AI76" s="197">
        <f t="shared" si="40"/>
        <v>0.2</v>
      </c>
      <c r="AJ76" s="108">
        <f>cálculos1!P76</f>
        <v>1</v>
      </c>
      <c r="AK76" s="198">
        <f t="shared" si="41"/>
        <v>0.25</v>
      </c>
    </row>
    <row r="77" spans="1:37">
      <c r="A77" s="135" t="s">
        <v>43</v>
      </c>
      <c r="B77" s="135" t="s">
        <v>122</v>
      </c>
      <c r="C77" s="138">
        <v>55</v>
      </c>
      <c r="D77" s="6">
        <v>11</v>
      </c>
      <c r="E77" s="190">
        <f t="shared" si="36"/>
        <v>0.2</v>
      </c>
      <c r="F77" s="6">
        <v>1</v>
      </c>
      <c r="G77" s="190">
        <f t="shared" si="37"/>
        <v>1.8181818181818181E-2</v>
      </c>
      <c r="H77" s="6">
        <v>0</v>
      </c>
      <c r="I77" s="190">
        <f t="shared" si="38"/>
        <v>0</v>
      </c>
      <c r="J77" s="6">
        <v>32</v>
      </c>
      <c r="K77" s="190">
        <f t="shared" si="26"/>
        <v>0.58181818181818179</v>
      </c>
      <c r="L77" s="6">
        <v>58</v>
      </c>
      <c r="M77" s="191">
        <f t="shared" si="27"/>
        <v>1.0545454545454545</v>
      </c>
      <c r="N77" s="6">
        <v>56</v>
      </c>
      <c r="O77" s="191">
        <f t="shared" si="28"/>
        <v>1.0181818181818181</v>
      </c>
      <c r="P77" s="6">
        <v>48</v>
      </c>
      <c r="Q77" s="191">
        <f t="shared" si="29"/>
        <v>0.87272727272727268</v>
      </c>
      <c r="R77" s="6">
        <v>58</v>
      </c>
      <c r="S77" s="191">
        <f t="shared" si="30"/>
        <v>1.0545454545454545</v>
      </c>
      <c r="T77" s="6">
        <v>63</v>
      </c>
      <c r="U77" s="191">
        <f t="shared" si="31"/>
        <v>1.1454545454545455</v>
      </c>
      <c r="V77" s="6">
        <v>66</v>
      </c>
      <c r="W77" s="192">
        <f t="shared" si="32"/>
        <v>1.2</v>
      </c>
      <c r="X77" s="6">
        <v>75</v>
      </c>
      <c r="Y77" s="192">
        <f t="shared" si="33"/>
        <v>1.3636363636363635</v>
      </c>
      <c r="Z77" s="6">
        <v>79</v>
      </c>
      <c r="AA77" s="192">
        <f t="shared" si="34"/>
        <v>1.4363636363636363</v>
      </c>
      <c r="AB77" s="6">
        <v>60</v>
      </c>
      <c r="AC77" s="194">
        <f t="shared" si="39"/>
        <v>1.0909090909090908</v>
      </c>
      <c r="AE77" s="6">
        <v>0</v>
      </c>
      <c r="AF77" s="208">
        <f t="shared" si="35"/>
        <v>0</v>
      </c>
      <c r="AH77" s="108">
        <f>cálculos1!O77</f>
        <v>8</v>
      </c>
      <c r="AI77" s="197">
        <f t="shared" si="40"/>
        <v>0.8</v>
      </c>
      <c r="AJ77" s="108">
        <f>cálculos1!P77</f>
        <v>3</v>
      </c>
      <c r="AK77" s="198">
        <f t="shared" si="41"/>
        <v>0.75</v>
      </c>
    </row>
    <row r="78" spans="1:37">
      <c r="A78" s="135" t="s">
        <v>47</v>
      </c>
      <c r="B78" s="135" t="s">
        <v>123</v>
      </c>
      <c r="C78" s="138">
        <v>134</v>
      </c>
      <c r="D78" s="6">
        <v>29</v>
      </c>
      <c r="E78" s="190">
        <f t="shared" si="36"/>
        <v>0.21641791044776118</v>
      </c>
      <c r="F78" s="6">
        <v>0</v>
      </c>
      <c r="G78" s="190">
        <f t="shared" si="37"/>
        <v>0</v>
      </c>
      <c r="H78" s="6">
        <v>0</v>
      </c>
      <c r="I78" s="190">
        <f t="shared" si="38"/>
        <v>0</v>
      </c>
      <c r="J78" s="6">
        <v>32</v>
      </c>
      <c r="K78" s="190">
        <f t="shared" si="26"/>
        <v>0.23880597014925373</v>
      </c>
      <c r="L78" s="6">
        <v>109</v>
      </c>
      <c r="M78" s="191">
        <f t="shared" si="27"/>
        <v>0.81343283582089554</v>
      </c>
      <c r="N78" s="6">
        <v>111</v>
      </c>
      <c r="O78" s="191">
        <f t="shared" si="28"/>
        <v>0.82835820895522383</v>
      </c>
      <c r="P78" s="6">
        <v>93</v>
      </c>
      <c r="Q78" s="191">
        <f t="shared" si="29"/>
        <v>0.69402985074626866</v>
      </c>
      <c r="R78" s="6">
        <v>115</v>
      </c>
      <c r="S78" s="191">
        <f t="shared" si="30"/>
        <v>0.85820895522388063</v>
      </c>
      <c r="T78" s="6">
        <v>121</v>
      </c>
      <c r="U78" s="191">
        <f t="shared" si="31"/>
        <v>0.90298507462686572</v>
      </c>
      <c r="V78" s="6">
        <v>89</v>
      </c>
      <c r="W78" s="192">
        <f t="shared" si="32"/>
        <v>0.66417910447761197</v>
      </c>
      <c r="X78" s="6">
        <v>111</v>
      </c>
      <c r="Y78" s="192">
        <f t="shared" si="33"/>
        <v>0.82835820895522383</v>
      </c>
      <c r="Z78" s="6">
        <v>98</v>
      </c>
      <c r="AA78" s="192">
        <f t="shared" si="34"/>
        <v>0.73134328358208955</v>
      </c>
      <c r="AB78" s="6">
        <v>122</v>
      </c>
      <c r="AC78" s="194">
        <f t="shared" si="39"/>
        <v>0.91044776119402981</v>
      </c>
      <c r="AE78" s="6">
        <v>0</v>
      </c>
      <c r="AF78" s="208">
        <f t="shared" si="35"/>
        <v>0</v>
      </c>
      <c r="AH78" s="108">
        <f>cálculos1!O78</f>
        <v>1</v>
      </c>
      <c r="AI78" s="197">
        <f t="shared" si="40"/>
        <v>0.1</v>
      </c>
      <c r="AJ78" s="108">
        <f>cálculos1!P78</f>
        <v>0</v>
      </c>
      <c r="AK78" s="198">
        <f t="shared" si="41"/>
        <v>0</v>
      </c>
    </row>
    <row r="79" spans="1:37">
      <c r="A79" s="135" t="s">
        <v>40</v>
      </c>
      <c r="B79" s="135" t="s">
        <v>124</v>
      </c>
      <c r="C79" s="138">
        <v>2935</v>
      </c>
      <c r="D79" s="6">
        <v>2123</v>
      </c>
      <c r="E79" s="190">
        <f t="shared" si="36"/>
        <v>0.72333901192504257</v>
      </c>
      <c r="F79" s="6">
        <v>1500</v>
      </c>
      <c r="G79" s="190">
        <f t="shared" si="37"/>
        <v>0.51107325383304936</v>
      </c>
      <c r="H79" s="6">
        <v>1102</v>
      </c>
      <c r="I79" s="190">
        <f t="shared" si="38"/>
        <v>0.37546848381601361</v>
      </c>
      <c r="J79" s="6">
        <v>2093</v>
      </c>
      <c r="K79" s="190">
        <f t="shared" si="26"/>
        <v>0.71311754684838158</v>
      </c>
      <c r="L79" s="6">
        <v>2110</v>
      </c>
      <c r="M79" s="191">
        <f t="shared" si="27"/>
        <v>0.71890971039182283</v>
      </c>
      <c r="N79" s="6">
        <v>2064</v>
      </c>
      <c r="O79" s="191">
        <f t="shared" si="28"/>
        <v>0.70323679727427602</v>
      </c>
      <c r="P79" s="6">
        <v>2174</v>
      </c>
      <c r="Q79" s="191">
        <f t="shared" si="29"/>
        <v>0.74071550255536622</v>
      </c>
      <c r="R79" s="6">
        <v>2384</v>
      </c>
      <c r="S79" s="191">
        <f t="shared" si="30"/>
        <v>0.8122657580919932</v>
      </c>
      <c r="T79" s="6">
        <v>1839</v>
      </c>
      <c r="U79" s="191">
        <f t="shared" si="31"/>
        <v>0.62657580919931855</v>
      </c>
      <c r="V79" s="6">
        <v>2202</v>
      </c>
      <c r="W79" s="192">
        <f t="shared" si="32"/>
        <v>0.75025553662691657</v>
      </c>
      <c r="X79" s="6">
        <v>2445</v>
      </c>
      <c r="Y79" s="192">
        <f t="shared" si="33"/>
        <v>0.83304940374787051</v>
      </c>
      <c r="Z79" s="6">
        <v>2154</v>
      </c>
      <c r="AA79" s="192">
        <f t="shared" si="34"/>
        <v>0.73390119250425889</v>
      </c>
      <c r="AB79" s="6">
        <v>2497</v>
      </c>
      <c r="AC79" s="194">
        <f t="shared" si="39"/>
        <v>0.85076660988074959</v>
      </c>
      <c r="AE79" s="6">
        <v>67</v>
      </c>
      <c r="AF79" s="208">
        <f t="shared" si="35"/>
        <v>2.2827938671209538E-2</v>
      </c>
      <c r="AH79" s="108">
        <f>cálculos1!O79</f>
        <v>0</v>
      </c>
      <c r="AI79" s="197">
        <f t="shared" si="40"/>
        <v>0</v>
      </c>
      <c r="AJ79" s="108">
        <f>cálculos1!P79</f>
        <v>0</v>
      </c>
      <c r="AK79" s="198">
        <f t="shared" si="41"/>
        <v>0</v>
      </c>
    </row>
    <row r="80" spans="1:37">
      <c r="A80" s="135" t="s">
        <v>40</v>
      </c>
      <c r="B80" s="135" t="s">
        <v>125</v>
      </c>
      <c r="C80" s="138">
        <v>1903</v>
      </c>
      <c r="D80" s="6">
        <v>3320</v>
      </c>
      <c r="E80" s="190">
        <f t="shared" si="36"/>
        <v>1.744613767735155</v>
      </c>
      <c r="F80" s="6">
        <v>2940</v>
      </c>
      <c r="G80" s="190">
        <f t="shared" si="37"/>
        <v>1.5449290593799265</v>
      </c>
      <c r="H80" s="6">
        <v>2392</v>
      </c>
      <c r="I80" s="190">
        <f t="shared" si="38"/>
        <v>1.2569626904887021</v>
      </c>
      <c r="J80" s="6">
        <v>3561</v>
      </c>
      <c r="K80" s="190">
        <f t="shared" si="26"/>
        <v>1.8712559117183394</v>
      </c>
      <c r="L80" s="6">
        <v>2096</v>
      </c>
      <c r="M80" s="191">
        <f t="shared" si="27"/>
        <v>1.1014188124014714</v>
      </c>
      <c r="N80" s="6">
        <v>2078</v>
      </c>
      <c r="O80" s="191">
        <f t="shared" si="28"/>
        <v>1.091960063058329</v>
      </c>
      <c r="P80" s="6">
        <v>2178</v>
      </c>
      <c r="Q80" s="191">
        <f t="shared" si="29"/>
        <v>1.1445086705202312</v>
      </c>
      <c r="R80" s="6">
        <v>2220</v>
      </c>
      <c r="S80" s="191">
        <f t="shared" si="30"/>
        <v>1.1665790856542302</v>
      </c>
      <c r="T80" s="6">
        <v>1180</v>
      </c>
      <c r="U80" s="191">
        <f t="shared" si="31"/>
        <v>0.62007356805044667</v>
      </c>
      <c r="V80" s="6">
        <v>1797</v>
      </c>
      <c r="W80" s="192">
        <f t="shared" si="32"/>
        <v>0.94429847609038364</v>
      </c>
      <c r="X80" s="6">
        <v>1899</v>
      </c>
      <c r="Y80" s="192">
        <f t="shared" si="33"/>
        <v>0.9978980557015239</v>
      </c>
      <c r="Z80" s="6">
        <v>1894</v>
      </c>
      <c r="AA80" s="192">
        <f t="shared" si="34"/>
        <v>0.9952706253284288</v>
      </c>
      <c r="AB80" s="6">
        <v>2149</v>
      </c>
      <c r="AC80" s="194">
        <f t="shared" si="39"/>
        <v>1.1292695743562795</v>
      </c>
      <c r="AE80" s="6">
        <v>79</v>
      </c>
      <c r="AF80" s="208">
        <f t="shared" si="35"/>
        <v>4.1513399894902783E-2</v>
      </c>
      <c r="AH80" s="108">
        <f>cálculos1!O80</f>
        <v>8</v>
      </c>
      <c r="AI80" s="197">
        <f t="shared" si="40"/>
        <v>0.8</v>
      </c>
      <c r="AJ80" s="108">
        <f>cálculos1!P80</f>
        <v>4</v>
      </c>
      <c r="AK80" s="198">
        <f t="shared" si="41"/>
        <v>1</v>
      </c>
    </row>
    <row r="82" spans="1:37" s="187" customFormat="1">
      <c r="A82" s="132"/>
      <c r="B82" s="6" t="s">
        <v>126</v>
      </c>
      <c r="C82" s="138">
        <f>SUMIF($A$3:$A$80,"Norte",C$3:C$80)</f>
        <v>3151</v>
      </c>
      <c r="D82" s="6">
        <f>SUMIF($A$3:$A$80,"Norte",D$3:D$80)</f>
        <v>2576</v>
      </c>
      <c r="E82" s="190">
        <f>D82/C82</f>
        <v>0.81751824817518248</v>
      </c>
      <c r="F82" s="6">
        <f>SUMIF($A$3:$A$80,"Norte",F$3:F$80)</f>
        <v>2194</v>
      </c>
      <c r="G82" s="190">
        <f>F82/C82</f>
        <v>0.69628689304982549</v>
      </c>
      <c r="H82" s="6">
        <f>SUMIF($A$3:$A$80,"Norte",H$3:H$80)</f>
        <v>2159</v>
      </c>
      <c r="I82" s="190">
        <f>H82/C82</f>
        <v>0.68517930815614092</v>
      </c>
      <c r="J82" s="6">
        <f>SUMIF($A$3:$A$80,"Norte",J$3:J$80)</f>
        <v>2490</v>
      </c>
      <c r="K82" s="190">
        <f>J82/C82</f>
        <v>0.7902253252935576</v>
      </c>
      <c r="L82" s="6">
        <f>SUMIF($A$3:$A$80,"Norte",L$3:L$80)</f>
        <v>2755</v>
      </c>
      <c r="M82" s="191">
        <f>L82/C82</f>
        <v>0.8743256109171692</v>
      </c>
      <c r="N82" s="6">
        <f>SUMIF($A$3:$A$80,"Norte",N$3:N$80)</f>
        <v>2728</v>
      </c>
      <c r="O82" s="191">
        <f>N82/C82</f>
        <v>0.86575690257061255</v>
      </c>
      <c r="P82" s="6">
        <f>SUMIF($A$3:$A$80,"Norte",P$3:P$80)</f>
        <v>2624</v>
      </c>
      <c r="Q82" s="191">
        <f>P82/C82</f>
        <v>0.8327515074579499</v>
      </c>
      <c r="R82" s="6">
        <f>SUMIF($A$3:$A$80,"Norte",R$3:R$80)</f>
        <v>2773</v>
      </c>
      <c r="S82" s="191">
        <f>R82/C82</f>
        <v>0.88003808314820697</v>
      </c>
      <c r="T82" s="6">
        <f>SUMIF($A$3:$A$80,"Norte",T$3:T$80)</f>
        <v>2236</v>
      </c>
      <c r="U82" s="191">
        <f>T82/C82</f>
        <v>0.70961599492224692</v>
      </c>
      <c r="V82" s="6">
        <f>SUMIF($A$3:$A$80,"Norte",V$3:V$80)</f>
        <v>2514</v>
      </c>
      <c r="W82" s="192">
        <f>V82/C82</f>
        <v>0.79784195493494126</v>
      </c>
      <c r="X82" s="6">
        <f>SUMIF($A$3:$A$80,"Norte",X$3:X$80)</f>
        <v>2793</v>
      </c>
      <c r="Y82" s="192">
        <f>X82/C82</f>
        <v>0.88638527451602667</v>
      </c>
      <c r="Z82" s="6">
        <f>SUMIF($A$3:$A$80,"Norte",Z$3:Z$80)</f>
        <v>2431</v>
      </c>
      <c r="AA82" s="192">
        <f>Z82/C82</f>
        <v>0.77150111075848937</v>
      </c>
      <c r="AB82" s="6">
        <f>SUMIF($A$3:$A$80,"Norte",AB$3:AB$80)</f>
        <v>2923</v>
      </c>
      <c r="AC82" s="194">
        <f>AB82/C82</f>
        <v>0.92764201840685501</v>
      </c>
      <c r="AD82"/>
      <c r="AE82" s="6">
        <f>SUMIF($A$3:$A$80,"Norte",AE$3:AE$80)</f>
        <v>12</v>
      </c>
      <c r="AF82" s="208">
        <f>AE82/C82</f>
        <v>3.8083148206918441E-3</v>
      </c>
      <c r="AG82"/>
      <c r="AH82" s="108">
        <f>cálculos1!O82</f>
        <v>1</v>
      </c>
      <c r="AI82" s="197">
        <f>AH82*0.1</f>
        <v>0.1</v>
      </c>
      <c r="AJ82" s="108">
        <f>cálculos1!P82</f>
        <v>0</v>
      </c>
      <c r="AK82" s="197">
        <f t="shared" si="41"/>
        <v>0</v>
      </c>
    </row>
    <row r="83" spans="1:37" s="187" customFormat="1">
      <c r="A83" s="132"/>
      <c r="B83" s="6" t="s">
        <v>127</v>
      </c>
      <c r="C83" s="138">
        <f>SUMIF($A$3:$A$80,"Central",C$3:C$80)</f>
        <v>3816</v>
      </c>
      <c r="D83" s="6">
        <f>SUMIF($A$3:$A$80,"Central",D$3:D$80)</f>
        <v>4003</v>
      </c>
      <c r="E83" s="190">
        <f>D83/C83</f>
        <v>1.0490041928721174</v>
      </c>
      <c r="F83" s="6">
        <f>SUMIF($A$3:$A$80,"Central",F$3:F$80)</f>
        <v>2840</v>
      </c>
      <c r="G83" s="190">
        <f>F83/C83</f>
        <v>0.74423480083857441</v>
      </c>
      <c r="H83" s="6">
        <f>SUMIF($A$3:$A$80,"Central",H$3:H$80)</f>
        <v>2259</v>
      </c>
      <c r="I83" s="190">
        <f t="shared" ref="I83:I86" si="42">H83/C83</f>
        <v>0.59198113207547165</v>
      </c>
      <c r="J83" s="6">
        <f>SUMIF($A$3:$A$80,"Central",J$3:J$80)</f>
        <v>4036</v>
      </c>
      <c r="K83" s="190">
        <f>J83/C83</f>
        <v>1.0576519916142557</v>
      </c>
      <c r="L83" s="6">
        <f>SUMIF($A$3:$A$80,"Central",L$3:L$80)</f>
        <v>3215</v>
      </c>
      <c r="M83" s="191">
        <f>L83/C83</f>
        <v>0.84250524109014679</v>
      </c>
      <c r="N83" s="6">
        <f>SUMIF($A$3:$A$80,"Central",N$3:N$80)</f>
        <v>3176</v>
      </c>
      <c r="O83" s="191">
        <f>N83/C83</f>
        <v>0.83228511530398319</v>
      </c>
      <c r="P83" s="6">
        <f>SUMIF($A$3:$A$80,"Central",P$3:P$80)</f>
        <v>3065</v>
      </c>
      <c r="Q83" s="191">
        <f>P83/C83</f>
        <v>0.80319706498951782</v>
      </c>
      <c r="R83" s="6">
        <f>SUMIF($A$3:$A$80,"Central",R$3:R$80)</f>
        <v>3248</v>
      </c>
      <c r="S83" s="191">
        <f>R83/C83</f>
        <v>0.85115303983228507</v>
      </c>
      <c r="T83" s="6">
        <f>SUMIF($A$3:$A$80,"Central",T$3:T$80)</f>
        <v>2833</v>
      </c>
      <c r="U83" s="191">
        <f>T83/C83</f>
        <v>0.74240041928721179</v>
      </c>
      <c r="V83" s="6">
        <f>SUMIF($A$3:$A$80,"Central",V$3:V$80)</f>
        <v>2905</v>
      </c>
      <c r="W83" s="192">
        <f>V83/C83</f>
        <v>0.76126834381551367</v>
      </c>
      <c r="X83" s="6">
        <f>SUMIF($A$3:$A$80,"Central",X$3:X$80)</f>
        <v>3304</v>
      </c>
      <c r="Y83" s="192">
        <f>X83/C83</f>
        <v>0.86582809224318658</v>
      </c>
      <c r="Z83" s="6">
        <f>SUMIF($A$3:$A$80,"Central",Z$3:Z$80)</f>
        <v>3092</v>
      </c>
      <c r="AA83" s="192">
        <f>Z83/C83</f>
        <v>0.810272536687631</v>
      </c>
      <c r="AB83" s="6">
        <f>SUMIF($A$3:$A$80,"Central",AB$3:AB$80)</f>
        <v>3389</v>
      </c>
      <c r="AC83" s="194">
        <f t="shared" ref="AC83:AC86" si="43">AB83/C83</f>
        <v>0.88810272536687629</v>
      </c>
      <c r="AD83"/>
      <c r="AE83" s="6">
        <f>SUMIF($A$3:$A$80,"Central",AE$3:AE$80)</f>
        <v>36</v>
      </c>
      <c r="AF83" s="208">
        <f>AE83/C83</f>
        <v>9.433962264150943E-3</v>
      </c>
      <c r="AG83"/>
      <c r="AH83" s="108">
        <f>cálculos1!O83</f>
        <v>1</v>
      </c>
      <c r="AI83" s="197">
        <f t="shared" ref="AI83:AI86" si="44">AH83*0.1</f>
        <v>0.1</v>
      </c>
      <c r="AJ83" s="108">
        <f>cálculos1!P83</f>
        <v>0</v>
      </c>
      <c r="AK83" s="197">
        <f t="shared" si="41"/>
        <v>0</v>
      </c>
    </row>
    <row r="84" spans="1:37" s="187" customFormat="1">
      <c r="A84" s="132"/>
      <c r="B84" s="6" t="s">
        <v>128</v>
      </c>
      <c r="C84" s="138">
        <f>SUMIF($A$3:$A$80,"Metropolitana",C$3:C$80)</f>
        <v>15532</v>
      </c>
      <c r="D84" s="6">
        <f>SUMIF($A$3:$A$80,"Metropolitana",D$3:D$80)</f>
        <v>14211</v>
      </c>
      <c r="E84" s="190">
        <f>D84/C84</f>
        <v>0.91494978109708991</v>
      </c>
      <c r="F84" s="6">
        <f>SUMIF($A$3:$A$80,"Metropolitana",F$3:F$80)</f>
        <v>10632</v>
      </c>
      <c r="G84" s="190">
        <f>F84/C84</f>
        <v>0.68452227659026521</v>
      </c>
      <c r="H84" s="6">
        <f>SUMIF($A$3:$A$80,"Metropolitana",H$3:H$80)</f>
        <v>8292</v>
      </c>
      <c r="I84" s="190">
        <f t="shared" si="42"/>
        <v>0.53386556785990213</v>
      </c>
      <c r="J84" s="6">
        <f>SUMIF($A$3:$A$80,"Metropolitana",J$3:J$80)</f>
        <v>14212</v>
      </c>
      <c r="K84" s="190">
        <f>J84/C84</f>
        <v>0.91501416430594906</v>
      </c>
      <c r="L84" s="6">
        <f>SUMIF($A$3:$A$80,"Metropolitana",L$3:L$80)</f>
        <v>12920</v>
      </c>
      <c r="M84" s="191">
        <f>L84/C84</f>
        <v>0.83183105845995364</v>
      </c>
      <c r="N84" s="6">
        <f>SUMIF($A$3:$A$80,"Metropolitana",N$3:N$80)</f>
        <v>12781</v>
      </c>
      <c r="O84" s="191">
        <f>N84/C84</f>
        <v>0.82288179242853465</v>
      </c>
      <c r="P84" s="6">
        <f>SUMIF($A$3:$A$80,"Metropolitana",P$3:P$80)</f>
        <v>12325</v>
      </c>
      <c r="Q84" s="191">
        <f>P84/C84</f>
        <v>0.79352304918877159</v>
      </c>
      <c r="R84" s="6">
        <f>SUMIF($A$3:$A$80,"Metropolitana",R$3:R$80)</f>
        <v>13403</v>
      </c>
      <c r="S84" s="191">
        <f>R84/C84</f>
        <v>0.86292814833891318</v>
      </c>
      <c r="T84" s="6">
        <f>SUMIF($A$3:$A$80,"Metropolitana",T$3:T$80)</f>
        <v>10512</v>
      </c>
      <c r="U84" s="191">
        <f>T84/C84</f>
        <v>0.67679629152716969</v>
      </c>
      <c r="V84" s="6">
        <f>SUMIF($A$3:$A$80,"Metropolitana",V$3:V$80)</f>
        <v>12482</v>
      </c>
      <c r="W84" s="192">
        <f>V84/C84</f>
        <v>0.8036312129796549</v>
      </c>
      <c r="X84" s="6">
        <f>SUMIF($A$3:$A$80,"Metropolitana",X$3:X$80)</f>
        <v>13903</v>
      </c>
      <c r="Y84" s="192">
        <f>X84/C84</f>
        <v>0.89511975276847799</v>
      </c>
      <c r="Z84" s="6">
        <f>SUMIF($A$3:$A$80,"Metropolitana",Z$3:Z$80)</f>
        <v>12372</v>
      </c>
      <c r="AA84" s="192">
        <f>Z84/C84</f>
        <v>0.79654906000515069</v>
      </c>
      <c r="AB84" s="6">
        <f>SUMIF($A$3:$A$80,"Metropolitana",AB$3:AB$80)</f>
        <v>13865</v>
      </c>
      <c r="AC84" s="194">
        <f t="shared" si="43"/>
        <v>0.89267319083183105</v>
      </c>
      <c r="AD84"/>
      <c r="AE84" s="6">
        <f>SUMIF($A$3:$A$80,"Metropolitana",AE$3:AE$80)</f>
        <v>309</v>
      </c>
      <c r="AF84" s="208">
        <f>AE84/C84</f>
        <v>1.9894411537471027E-2</v>
      </c>
      <c r="AG84"/>
      <c r="AH84" s="108">
        <f>cálculos1!O84</f>
        <v>1</v>
      </c>
      <c r="AI84" s="197">
        <f t="shared" si="44"/>
        <v>0.1</v>
      </c>
      <c r="AJ84" s="108">
        <f>cálculos1!P84</f>
        <v>0</v>
      </c>
      <c r="AK84" s="198">
        <f t="shared" si="41"/>
        <v>0</v>
      </c>
    </row>
    <row r="85" spans="1:37" s="187" customFormat="1">
      <c r="A85" s="132"/>
      <c r="B85" s="6" t="s">
        <v>129</v>
      </c>
      <c r="C85" s="138">
        <f>SUMIF($A$3:$A$80,"sul",C$3:C$80)</f>
        <v>4191</v>
      </c>
      <c r="D85" s="6">
        <f>SUMIF($A$3:$A$80,"Sul",D$3:D$80)</f>
        <v>3917</v>
      </c>
      <c r="E85" s="190">
        <f>D85/C85</f>
        <v>0.93462180863755662</v>
      </c>
      <c r="F85" s="6">
        <f>SUMIF($A$3:$A$80,"Sul",F$3:F$80)</f>
        <v>2845</v>
      </c>
      <c r="G85" s="190">
        <f>F85/C85</f>
        <v>0.67883560009544264</v>
      </c>
      <c r="H85" s="6">
        <f>SUMIF($A$3:$A$80,"Sul",H$3:H$80)</f>
        <v>1797</v>
      </c>
      <c r="I85" s="190">
        <f t="shared" si="42"/>
        <v>0.42877594846098782</v>
      </c>
      <c r="J85" s="6">
        <f>SUMIF($A$3:$A$80,"Sul",J$3:J$80)</f>
        <v>4100</v>
      </c>
      <c r="K85" s="190">
        <f>J85/C85</f>
        <v>0.97828680505845855</v>
      </c>
      <c r="L85" s="6">
        <f>SUMIF($A$3:$A$80,"Sul",L$3:L$80)</f>
        <v>3722</v>
      </c>
      <c r="M85" s="191">
        <f>L85/C85</f>
        <v>0.88809353376282507</v>
      </c>
      <c r="N85" s="6">
        <f>SUMIF($A$3:$A$80,"Sul",N$3:N$80)</f>
        <v>3704</v>
      </c>
      <c r="O85" s="191">
        <f>N85/C85</f>
        <v>0.88379861608208066</v>
      </c>
      <c r="P85" s="6">
        <f>SUMIF($A$3:$A$80,"Sul",P$3:P$80)</f>
        <v>3454</v>
      </c>
      <c r="Q85" s="191">
        <f>P85/C85</f>
        <v>0.8241469816272966</v>
      </c>
      <c r="R85" s="6">
        <f>SUMIF($A$3:$A$80,"Sul",R$3:R$80)</f>
        <v>3725</v>
      </c>
      <c r="S85" s="191">
        <f>R85/C85</f>
        <v>0.88880935337628253</v>
      </c>
      <c r="T85" s="6">
        <f>SUMIF($A$3:$A$80,"Sul",T$3:T$80)</f>
        <v>3136</v>
      </c>
      <c r="U85" s="191">
        <f>T85/C85</f>
        <v>0.74827010260081128</v>
      </c>
      <c r="V85" s="6">
        <f>SUMIF($A$3:$A$80,"Sul",V$3:V$80)</f>
        <v>3595</v>
      </c>
      <c r="W85" s="192">
        <f>V85/C85</f>
        <v>0.8577905034597948</v>
      </c>
      <c r="X85" s="6">
        <f>SUMIF($A$3:$A$80,"Sul",X$3:X$80)</f>
        <v>4034</v>
      </c>
      <c r="Y85" s="192">
        <f>X85/C85</f>
        <v>0.96253877356239559</v>
      </c>
      <c r="Z85" s="6">
        <f>SUMIF($A$3:$A$80,"Sul",Z$3:Z$80)</f>
        <v>3626</v>
      </c>
      <c r="AA85" s="192">
        <f>Z85/C85</f>
        <v>0.86518730613218797</v>
      </c>
      <c r="AB85" s="6">
        <f>SUMIF($A$3:$A$80,"Sul",AB$3:AB$80)</f>
        <v>3886</v>
      </c>
      <c r="AC85" s="194">
        <f t="shared" si="43"/>
        <v>0.92722500596516344</v>
      </c>
      <c r="AD85"/>
      <c r="AE85" s="6">
        <f>SUMIF($A$3:$A$80,"Sul",AE$3:AE$80)</f>
        <v>66</v>
      </c>
      <c r="AF85" s="208">
        <f>AE85/C85</f>
        <v>1.5748031496062992E-2</v>
      </c>
      <c r="AG85"/>
      <c r="AH85" s="108">
        <f>cálculos1!O85</f>
        <v>3</v>
      </c>
      <c r="AI85" s="197">
        <f t="shared" si="44"/>
        <v>0.30000000000000004</v>
      </c>
      <c r="AJ85" s="108">
        <f>cálculos1!P85</f>
        <v>1</v>
      </c>
      <c r="AK85" s="198">
        <f t="shared" si="41"/>
        <v>0.25</v>
      </c>
    </row>
    <row r="86" spans="1:37" s="187" customFormat="1">
      <c r="A86" s="199"/>
      <c r="B86" s="2" t="s">
        <v>130</v>
      </c>
      <c r="C86" s="200">
        <f>SUM(C3:C80)</f>
        <v>26690</v>
      </c>
      <c r="D86" s="2">
        <f>SUM(D82:D85)</f>
        <v>24707</v>
      </c>
      <c r="E86" s="201">
        <f>D86/C86</f>
        <v>0.92570251030348449</v>
      </c>
      <c r="F86" s="2">
        <f>SUM(F82:F85)</f>
        <v>18511</v>
      </c>
      <c r="G86" s="201">
        <f>F86/C86</f>
        <v>0.69355563881603599</v>
      </c>
      <c r="H86" s="2">
        <f>SUM(H82:H85)</f>
        <v>14507</v>
      </c>
      <c r="I86" s="201">
        <f t="shared" si="42"/>
        <v>0.54353690520794307</v>
      </c>
      <c r="J86" s="2">
        <f>SUM(J82:J85)</f>
        <v>24838</v>
      </c>
      <c r="K86" s="201">
        <f>J86/C86</f>
        <v>0.93061071562382913</v>
      </c>
      <c r="L86" s="2">
        <f>SUM(L82:L85)</f>
        <v>22612</v>
      </c>
      <c r="M86" s="191">
        <f>L86/C86</f>
        <v>0.84720869239415508</v>
      </c>
      <c r="N86" s="2">
        <f>SUM(N82:N85)</f>
        <v>22389</v>
      </c>
      <c r="O86" s="191">
        <f>N86/C86</f>
        <v>0.83885350318471341</v>
      </c>
      <c r="P86" s="2">
        <f>SUM(P82:P85)</f>
        <v>21468</v>
      </c>
      <c r="Q86" s="191">
        <f>P86/C86</f>
        <v>0.80434619707755717</v>
      </c>
      <c r="R86" s="2">
        <f>SUM(R82:R85)</f>
        <v>23149</v>
      </c>
      <c r="S86" s="191">
        <f>R86/C86</f>
        <v>0.86732858748594976</v>
      </c>
      <c r="T86" s="2">
        <f>SUM(T82:T85)</f>
        <v>18717</v>
      </c>
      <c r="U86" s="211">
        <f>T86/C86</f>
        <v>0.70127388535031843</v>
      </c>
      <c r="V86" s="2">
        <f>SUM(V82:V85)</f>
        <v>21496</v>
      </c>
      <c r="W86" s="192">
        <f>V86/C86</f>
        <v>0.80539527913076059</v>
      </c>
      <c r="X86" s="2">
        <f>SUM(X82:X85)</f>
        <v>24034</v>
      </c>
      <c r="Y86" s="192">
        <f>X86/C86</f>
        <v>0.90048707381041593</v>
      </c>
      <c r="Z86" s="2">
        <f>SUM(Z82:Z85)</f>
        <v>21521</v>
      </c>
      <c r="AA86" s="289">
        <f>Z86/C86</f>
        <v>0.80633195953540648</v>
      </c>
      <c r="AB86" s="2">
        <f>SUM(AB82:AB85)</f>
        <v>24063</v>
      </c>
      <c r="AC86" s="288">
        <f t="shared" si="43"/>
        <v>0.90157362307980515</v>
      </c>
      <c r="AD86"/>
      <c r="AE86" s="2">
        <f>SUM(AE82:AE85)</f>
        <v>423</v>
      </c>
      <c r="AF86" s="209">
        <f>AE86/C86</f>
        <v>1.5848632446609216E-2</v>
      </c>
      <c r="AG86"/>
      <c r="AH86" s="111">
        <f>cálculos1!O86</f>
        <v>2</v>
      </c>
      <c r="AI86" s="204">
        <f t="shared" si="44"/>
        <v>0.2</v>
      </c>
      <c r="AJ86" s="111">
        <f>cálculos1!P86</f>
        <v>0</v>
      </c>
      <c r="AK86" s="198">
        <f t="shared" si="41"/>
        <v>0</v>
      </c>
    </row>
    <row r="87" spans="1:37" s="188" customFormat="1" hidden="1" outlineLevel="1">
      <c r="C87" s="202"/>
      <c r="D87" s="332">
        <f>COUNTIF(E3:E80,"&gt;=0,95")</f>
        <v>9</v>
      </c>
      <c r="E87" s="332"/>
      <c r="F87" s="332">
        <f>COUNTIF(G3:G80,"&gt;=0,95")</f>
        <v>8</v>
      </c>
      <c r="G87" s="332"/>
      <c r="H87" s="332">
        <f>COUNTIF(I3:I80,"&gt;=0,95")</f>
        <v>7</v>
      </c>
      <c r="I87" s="332"/>
      <c r="J87" s="333">
        <f>COUNTIF(K3:K80,"&gt;=0,9")</f>
        <v>10</v>
      </c>
      <c r="K87" s="333"/>
      <c r="L87" s="333">
        <f>COUNTIF(M3:M80,"&gt;=0,95")</f>
        <v>24</v>
      </c>
      <c r="M87" s="333"/>
      <c r="N87" s="333">
        <f>COUNTIF(O3:O80,"&gt;=0,95")</f>
        <v>22</v>
      </c>
      <c r="O87" s="333"/>
      <c r="P87" s="333">
        <f>COUNTIF(Q3:Q80,"&gt;=0,95")</f>
        <v>11</v>
      </c>
      <c r="Q87" s="333"/>
      <c r="R87" s="332">
        <f>COUNTIF(S3:S80,"&gt;=0,95")</f>
        <v>24</v>
      </c>
      <c r="S87" s="332"/>
      <c r="T87" s="332">
        <f>COUNTIF(U3:U80,"&gt;=0,95")</f>
        <v>12</v>
      </c>
      <c r="U87" s="332"/>
      <c r="V87" s="332">
        <f>COUNTIF(W3:W80,"&gt;=0,95")</f>
        <v>21</v>
      </c>
      <c r="W87" s="332"/>
      <c r="X87" s="333">
        <f>COUNTIF(Y3:Y80,"&gt;=0,95")</f>
        <v>37</v>
      </c>
      <c r="Y87" s="333"/>
      <c r="Z87" s="332">
        <f>COUNTIF(AA3:AA80,"&gt;=0,95")</f>
        <v>25</v>
      </c>
      <c r="AA87" s="332"/>
      <c r="AB87" s="333">
        <f>COUNTIF(AC3:AC80,"&gt;=0,9")</f>
        <v>38</v>
      </c>
      <c r="AC87" s="333"/>
      <c r="AD87"/>
      <c r="AE87" s="333">
        <f>COUNTIF(AF3:AF80,"&gt;=0,9")</f>
        <v>0</v>
      </c>
      <c r="AF87" s="333"/>
      <c r="AG87"/>
    </row>
    <row r="88" spans="1:37" hidden="1" outlineLevel="1">
      <c r="B88" s="328" t="s">
        <v>131</v>
      </c>
      <c r="C88" s="329"/>
      <c r="D88" s="325">
        <f>D87/78</f>
        <v>0.11538461538461539</v>
      </c>
      <c r="E88" s="325"/>
      <c r="F88" s="325">
        <f>F87/78</f>
        <v>0.10256410256410256</v>
      </c>
      <c r="G88" s="325"/>
      <c r="H88" s="325">
        <f>H87/78</f>
        <v>8.9743589743589744E-2</v>
      </c>
      <c r="I88" s="325"/>
      <c r="J88" s="325">
        <f>J87/78</f>
        <v>0.12820512820512819</v>
      </c>
      <c r="K88" s="325"/>
      <c r="L88" s="326">
        <f>L87/78</f>
        <v>0.30769230769230771</v>
      </c>
      <c r="M88" s="327"/>
      <c r="N88" s="326">
        <f>N87/78</f>
        <v>0.28205128205128205</v>
      </c>
      <c r="O88" s="327"/>
      <c r="P88" s="326">
        <f>P87/78</f>
        <v>0.14102564102564102</v>
      </c>
      <c r="Q88" s="327"/>
      <c r="R88" s="325">
        <f>R87/78</f>
        <v>0.30769230769230771</v>
      </c>
      <c r="S88" s="325"/>
      <c r="T88" s="325">
        <f>T87/78</f>
        <v>0.15384615384615385</v>
      </c>
      <c r="U88" s="325"/>
      <c r="V88" s="325">
        <f>V87/78</f>
        <v>0.26923076923076922</v>
      </c>
      <c r="W88" s="325"/>
      <c r="X88" s="325">
        <f>X87/78</f>
        <v>0.47435897435897434</v>
      </c>
      <c r="Y88" s="325"/>
      <c r="Z88" s="325">
        <f>Z87/78</f>
        <v>0.32051282051282054</v>
      </c>
      <c r="AA88" s="325"/>
      <c r="AB88" s="326">
        <f>AB87/78</f>
        <v>0.48717948717948717</v>
      </c>
      <c r="AC88" s="327"/>
      <c r="AE88" s="326">
        <f t="shared" ref="AE88" si="45">AE87/78</f>
        <v>0</v>
      </c>
      <c r="AF88" s="327"/>
    </row>
    <row r="89" spans="1:37" customFormat="1" ht="23.25" customHeight="1" collapsed="1">
      <c r="A89" s="274"/>
      <c r="B89" s="274"/>
      <c r="C89" s="274"/>
      <c r="D89" s="275"/>
      <c r="E89" s="275"/>
      <c r="F89" s="275"/>
      <c r="G89" s="275"/>
      <c r="H89" s="275"/>
      <c r="I89" s="275"/>
      <c r="J89" s="275"/>
      <c r="K89" s="275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</row>
    <row r="90" spans="1:37" ht="23.25" customHeight="1">
      <c r="A90" s="276"/>
      <c r="B90" s="276"/>
      <c r="C90" s="277"/>
      <c r="D90" s="277"/>
      <c r="E90" s="278"/>
      <c r="F90" s="277"/>
      <c r="G90" s="278"/>
      <c r="H90" s="277"/>
      <c r="I90" s="278"/>
      <c r="J90" s="277"/>
      <c r="K90" s="278"/>
      <c r="L90" s="277"/>
      <c r="M90" s="277"/>
      <c r="N90" s="277"/>
      <c r="O90" s="277"/>
      <c r="P90" s="277"/>
      <c r="Q90" s="318" t="s">
        <v>0</v>
      </c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D90" s="274"/>
    </row>
    <row r="91" spans="1:37" s="281" customFormat="1">
      <c r="A91" s="214" t="s">
        <v>238</v>
      </c>
      <c r="B91" s="215"/>
      <c r="C91" s="215"/>
      <c r="D91" s="215"/>
      <c r="E91" s="215"/>
      <c r="F91" s="215" t="s">
        <v>0</v>
      </c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281" customFormat="1">
      <c r="A92" s="221" t="s">
        <v>230</v>
      </c>
      <c r="B92" s="222"/>
      <c r="C92" s="222"/>
      <c r="D92" s="222"/>
      <c r="E92" s="222" t="s">
        <v>0</v>
      </c>
      <c r="F92" s="222"/>
      <c r="G92" s="222" t="s">
        <v>0</v>
      </c>
      <c r="H92" s="222"/>
      <c r="I92" s="222" t="s">
        <v>0</v>
      </c>
      <c r="J92" s="222"/>
      <c r="K92" s="222"/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281" customFormat="1">
      <c r="A93" s="227" t="s">
        <v>132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281" customFormat="1" ht="17.25" customHeight="1">
      <c r="A94" s="213" t="s">
        <v>235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281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281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281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Z98" s="132"/>
      <c r="AA98" s="132"/>
      <c r="AB98"/>
    </row>
    <row r="99" spans="1:38">
      <c r="AB99"/>
      <c r="AC99"/>
    </row>
    <row r="100" spans="1:38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320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319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  <row r="108" spans="1:38">
      <c r="L108" s="148" t="s">
        <v>0</v>
      </c>
    </row>
    <row r="114" spans="5:5">
      <c r="E114" s="210" t="s">
        <v>0</v>
      </c>
    </row>
  </sheetData>
  <autoFilter ref="A2:AF80"/>
  <customSheetViews>
    <customSheetView guid="{9EFA0E2E-4423-4194-BE85-A51AF61C76D7}" showGridLines="0" showAutoFilter="1">
      <pane xSplit="4" ySplit="2" topLeftCell="E3" state="frozen"/>
      <selection activeCell="O100" sqref="O100"/>
      <pageMargins left="0" right="0" top="0" bottom="0" header="0" footer="0"/>
      <pageSetup paperSize="9" orientation="portrait"/>
      <autoFilter ref="A2:Z88"/>
    </customSheetView>
    <customSheetView guid="{1A030D3C-92EE-4DAF-ABAC-228947DF045D}" showGridLines="0" showAutoFilter="1" topLeftCell="D1">
      <pane ySplit="1" topLeftCell="A77" state="frozen"/>
      <selection activeCell="J88" sqref="J88"/>
      <pageMargins left="0" right="0" top="0" bottom="0" header="0" footer="0"/>
      <pageSetup paperSize="9" orientation="portrait"/>
      <autoFilter ref="A1:AB87"/>
    </customSheetView>
    <customSheetView guid="{3750D93B-2A32-4040-BAE5-F8408ECDBB1D}" showGridLines="0" showAutoFilter="1">
      <pane ySplit="1" topLeftCell="A68" state="frozen"/>
      <selection activeCell="E17" sqref="E17"/>
      <pageMargins left="0" right="0" top="0" bottom="0" header="0" footer="0"/>
      <pageSetup paperSize="9" orientation="portrait"/>
      <autoFilter ref="A1:X87"/>
    </customSheetView>
  </customSheetViews>
  <mergeCells count="36">
    <mergeCell ref="D1:K1"/>
    <mergeCell ref="L1:U1"/>
    <mergeCell ref="V1:AA1"/>
    <mergeCell ref="AB1:AC1"/>
    <mergeCell ref="AE1:AF1"/>
    <mergeCell ref="AM3:AN3"/>
    <mergeCell ref="AM12:AN12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E87:AF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E88:AF88"/>
  </mergeCells>
  <conditionalFormatting sqref="D88:L88">
    <cfRule type="cellIs" dxfId="87" priority="7" operator="lessThan">
      <formula>0.7</formula>
    </cfRule>
    <cfRule type="cellIs" dxfId="86" priority="8" operator="greaterThanOrEqual">
      <formula>0.7</formula>
    </cfRule>
  </conditionalFormatting>
  <conditionalFormatting sqref="G86">
    <cfRule type="cellIs" dxfId="85" priority="11" operator="greaterThanOrEqual">
      <formula>0.9</formula>
    </cfRule>
  </conditionalFormatting>
  <conditionalFormatting sqref="I86">
    <cfRule type="cellIs" dxfId="84" priority="12" operator="greaterThanOrEqual">
      <formula>0.9</formula>
    </cfRule>
  </conditionalFormatting>
  <conditionalFormatting sqref="K86 AC86">
    <cfRule type="cellIs" dxfId="83" priority="27" operator="greaterThanOrEqual">
      <formula>0.9</formula>
    </cfRule>
  </conditionalFormatting>
  <conditionalFormatting sqref="N88">
    <cfRule type="cellIs" dxfId="82" priority="90" operator="lessThan">
      <formula>0.7</formula>
    </cfRule>
    <cfRule type="cellIs" dxfId="81" priority="91" operator="greaterThanOrEqual">
      <formula>0.7</formula>
    </cfRule>
  </conditionalFormatting>
  <conditionalFormatting sqref="P88">
    <cfRule type="cellIs" dxfId="80" priority="88" operator="lessThan">
      <formula>0.7</formula>
    </cfRule>
    <cfRule type="cellIs" dxfId="79" priority="89" operator="greaterThanOrEqual">
      <formula>0.7</formula>
    </cfRule>
  </conditionalFormatting>
  <conditionalFormatting sqref="R88:AB88">
    <cfRule type="cellIs" dxfId="78" priority="5" operator="lessThan">
      <formula>0.7</formula>
    </cfRule>
    <cfRule type="cellIs" dxfId="77" priority="6" operator="greaterThanOrEqual">
      <formula>0.7</formula>
    </cfRule>
  </conditionalFormatting>
  <conditionalFormatting sqref="U86">
    <cfRule type="cellIs" dxfId="76" priority="9" operator="greaterThanOrEqual">
      <formula>0.9</formula>
    </cfRule>
  </conditionalFormatting>
  <conditionalFormatting sqref="AE88">
    <cfRule type="cellIs" dxfId="75" priority="28" operator="lessThan">
      <formula>0.7</formula>
    </cfRule>
    <cfRule type="cellIs" dxfId="74" priority="29" operator="greaterThanOrEqual">
      <formula>0.7</formula>
    </cfRule>
  </conditionalFormatting>
  <conditionalFormatting sqref="AF86">
    <cfRule type="cellIs" dxfId="73" priority="25" operator="greaterThanOrEqual">
      <formula>0.9</formula>
    </cfRule>
  </conditionalFormatting>
  <conditionalFormatting sqref="AI3:AI80">
    <cfRule type="cellIs" dxfId="72" priority="73" operator="greaterThanOrEqual">
      <formula>1</formula>
    </cfRule>
    <cfRule type="cellIs" dxfId="71" priority="74" operator="between">
      <formula>0.9</formula>
      <formula>0.99</formula>
    </cfRule>
    <cfRule type="cellIs" dxfId="70" priority="75" operator="between">
      <formula>0.8</formula>
      <formula>0.89</formula>
    </cfRule>
    <cfRule type="cellIs" dxfId="69" priority="76" operator="between">
      <formula>0.7</formula>
      <formula>0.79</formula>
    </cfRule>
    <cfRule type="cellIs" dxfId="68" priority="77" operator="between">
      <formula>0.6</formula>
      <formula>0.69</formula>
    </cfRule>
    <cfRule type="cellIs" dxfId="67" priority="78" operator="between">
      <formula>0.5</formula>
      <formula>0.59</formula>
    </cfRule>
    <cfRule type="cellIs" dxfId="66" priority="79" operator="between">
      <formula>0.4</formula>
      <formula>0.49</formula>
    </cfRule>
    <cfRule type="cellIs" dxfId="65" priority="80" operator="between">
      <formula>0.3</formula>
      <formula>0.39</formula>
    </cfRule>
    <cfRule type="cellIs" dxfId="64" priority="81" operator="between">
      <formula>0.2</formula>
      <formula>0.29</formula>
    </cfRule>
    <cfRule type="cellIs" dxfId="63" priority="82" operator="between">
      <formula>0.1</formula>
      <formula>0.19</formula>
    </cfRule>
    <cfRule type="cellIs" dxfId="62" priority="83" operator="between">
      <formula>0</formula>
      <formula>0.09</formula>
    </cfRule>
  </conditionalFormatting>
  <conditionalFormatting sqref="AI81">
    <cfRule type="colorScale" priority="107">
      <colorScale>
        <cfvo type="min"/>
        <cfvo type="percent" val="50"/>
        <cfvo type="max"/>
        <color rgb="FFFF0000"/>
        <color rgb="FFFFFF00"/>
        <color rgb="FF00B050"/>
      </colorScale>
    </cfRule>
  </conditionalFormatting>
  <conditionalFormatting sqref="AI82:AI86">
    <cfRule type="cellIs" dxfId="61" priority="40" operator="greaterThanOrEqual">
      <formula>1</formula>
    </cfRule>
    <cfRule type="cellIs" dxfId="60" priority="41" operator="between">
      <formula>0.9</formula>
      <formula>0.99</formula>
    </cfRule>
    <cfRule type="cellIs" dxfId="59" priority="42" operator="between">
      <formula>0.8</formula>
      <formula>0.89</formula>
    </cfRule>
    <cfRule type="cellIs" dxfId="58" priority="43" operator="between">
      <formula>0.7</formula>
      <formula>0.79</formula>
    </cfRule>
    <cfRule type="cellIs" dxfId="57" priority="44" operator="between">
      <formula>0.6</formula>
      <formula>0.69</formula>
    </cfRule>
    <cfRule type="cellIs" dxfId="56" priority="45" operator="between">
      <formula>0.5</formula>
      <formula>0.59</formula>
    </cfRule>
    <cfRule type="cellIs" dxfId="55" priority="46" operator="between">
      <formula>0.4</formula>
      <formula>0.49</formula>
    </cfRule>
    <cfRule type="cellIs" dxfId="54" priority="47" operator="between">
      <formula>0.3</formula>
      <formula>0.39</formula>
    </cfRule>
    <cfRule type="cellIs" dxfId="53" priority="48" operator="between">
      <formula>0.2</formula>
      <formula>0.29</formula>
    </cfRule>
    <cfRule type="cellIs" dxfId="52" priority="49" operator="between">
      <formula>0.1</formula>
      <formula>0.19</formula>
    </cfRule>
    <cfRule type="cellIs" dxfId="51" priority="50" operator="between">
      <formula>0</formula>
      <formula>0.09</formula>
    </cfRule>
  </conditionalFormatting>
  <conditionalFormatting sqref="AK3:AK18">
    <cfRule type="colorScale" priority="4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19:AK80">
    <cfRule type="colorScale" priority="3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82:AK83">
    <cfRule type="cellIs" dxfId="50" priority="108" operator="equal">
      <formula>0.75</formula>
    </cfRule>
    <cfRule type="cellIs" dxfId="49" priority="109" operator="equal">
      <formula>0.5</formula>
    </cfRule>
    <cfRule type="cellIs" dxfId="48" priority="110" operator="equal">
      <formula>0.25</formula>
    </cfRule>
    <cfRule type="cellIs" dxfId="47" priority="111" operator="equal">
      <formula>0</formula>
    </cfRule>
  </conditionalFormatting>
  <conditionalFormatting sqref="AK84:AK86">
    <cfRule type="colorScale" priority="2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M5:AM9">
    <cfRule type="cellIs" dxfId="46" priority="101" operator="equal">
      <formula>1</formula>
    </cfRule>
    <cfRule type="cellIs" dxfId="45" priority="102" operator="equal">
      <formula>0.75</formula>
    </cfRule>
    <cfRule type="cellIs" dxfId="44" priority="103" operator="equal">
      <formula>0.5</formula>
    </cfRule>
    <cfRule type="cellIs" dxfId="43" priority="104" operator="equal">
      <formula>0.25</formula>
    </cfRule>
    <cfRule type="cellIs" dxfId="42" priority="105" operator="equal">
      <formula>0</formula>
    </cfRule>
  </conditionalFormatting>
  <conditionalFormatting sqref="AM14:AM24">
    <cfRule type="colorScale" priority="106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E86">
    <cfRule type="cellIs" dxfId="41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tabColor theme="4" tint="0.39994506668294322"/>
  </sheetPr>
  <dimension ref="A1:AN107"/>
  <sheetViews>
    <sheetView showGridLines="0" zoomScaleNormal="100" workbookViewId="0">
      <pane ySplit="2" topLeftCell="A81" activePane="bottomLeft" state="frozen"/>
      <selection activeCell="AN89" sqref="AN89"/>
      <selection pane="bottomLeft" activeCell="AE110" sqref="AE110"/>
    </sheetView>
  </sheetViews>
  <sheetFormatPr defaultColWidth="9.140625" defaultRowHeight="15" outlineLevelRow="1" outlineLevelCol="1"/>
  <cols>
    <col min="1" max="1" width="18.140625" style="132" customWidth="1"/>
    <col min="2" max="2" width="23.85546875" style="132" customWidth="1"/>
    <col min="3" max="3" width="14.140625" style="148" customWidth="1"/>
    <col min="4" max="29" width="13.42578125" style="148" hidden="1" customWidth="1" outlineLevel="1"/>
    <col min="30" max="30" width="9.140625" style="132" customWidth="1" collapsed="1"/>
    <col min="31" max="32" width="13.42578125" style="148" customWidth="1"/>
    <col min="33" max="33" width="9.140625" style="132" customWidth="1"/>
    <col min="34" max="37" width="20.28515625" style="132" customWidth="1"/>
    <col min="38" max="38" width="9.140625" style="132"/>
    <col min="39" max="39" width="26.7109375" style="132" customWidth="1"/>
    <col min="40" max="40" width="18" style="132" customWidth="1"/>
    <col min="41" max="16384" width="9.140625" style="132"/>
  </cols>
  <sheetData>
    <row r="1" spans="1:40">
      <c r="D1" s="342" t="s">
        <v>1</v>
      </c>
      <c r="E1" s="342"/>
      <c r="F1" s="342"/>
      <c r="G1" s="342"/>
      <c r="H1" s="342"/>
      <c r="I1" s="342"/>
      <c r="J1" s="342"/>
      <c r="K1" s="342"/>
      <c r="L1" s="343" t="s">
        <v>2</v>
      </c>
      <c r="M1" s="344"/>
      <c r="N1" s="344"/>
      <c r="O1" s="344"/>
      <c r="P1" s="344"/>
      <c r="Q1" s="344"/>
      <c r="R1" s="344"/>
      <c r="S1" s="344"/>
      <c r="T1" s="344"/>
      <c r="U1" s="345"/>
      <c r="V1" s="346" t="s">
        <v>3</v>
      </c>
      <c r="W1" s="346"/>
      <c r="X1" s="346"/>
      <c r="Y1" s="346"/>
      <c r="Z1" s="346"/>
      <c r="AA1" s="346"/>
      <c r="AB1" s="338" t="s">
        <v>4</v>
      </c>
      <c r="AC1" s="339"/>
      <c r="AE1" s="347" t="s">
        <v>2</v>
      </c>
      <c r="AF1" s="348"/>
    </row>
    <row r="2" spans="1:40" ht="59.25" customHeight="1">
      <c r="A2" s="2" t="s">
        <v>5</v>
      </c>
      <c r="B2" s="2" t="s">
        <v>6</v>
      </c>
      <c r="C2" s="17" t="s">
        <v>136</v>
      </c>
      <c r="D2" s="178" t="s">
        <v>8</v>
      </c>
      <c r="E2" s="189" t="s">
        <v>9</v>
      </c>
      <c r="F2" s="178" t="s">
        <v>10</v>
      </c>
      <c r="G2" s="189" t="s">
        <v>11</v>
      </c>
      <c r="H2" s="178" t="s">
        <v>12</v>
      </c>
      <c r="I2" s="189" t="s">
        <v>13</v>
      </c>
      <c r="J2" s="178" t="s">
        <v>14</v>
      </c>
      <c r="K2" s="189" t="s">
        <v>15</v>
      </c>
      <c r="L2" s="178" t="s">
        <v>16</v>
      </c>
      <c r="M2" s="3" t="s">
        <v>17</v>
      </c>
      <c r="N2" s="178" t="s">
        <v>18</v>
      </c>
      <c r="O2" s="3" t="s">
        <v>19</v>
      </c>
      <c r="P2" s="178" t="s">
        <v>20</v>
      </c>
      <c r="Q2" s="3" t="s">
        <v>21</v>
      </c>
      <c r="R2" s="178" t="s">
        <v>22</v>
      </c>
      <c r="S2" s="3" t="s">
        <v>23</v>
      </c>
      <c r="T2" s="178" t="s">
        <v>24</v>
      </c>
      <c r="U2" s="3" t="s">
        <v>25</v>
      </c>
      <c r="V2" s="178" t="s">
        <v>26</v>
      </c>
      <c r="W2" s="182" t="s">
        <v>27</v>
      </c>
      <c r="X2" s="178" t="s">
        <v>28</v>
      </c>
      <c r="Y2" s="182" t="s">
        <v>29</v>
      </c>
      <c r="Z2" s="178" t="s">
        <v>30</v>
      </c>
      <c r="AA2" s="182" t="s">
        <v>31</v>
      </c>
      <c r="AB2" s="178" t="s">
        <v>32</v>
      </c>
      <c r="AC2" s="193" t="s">
        <v>33</v>
      </c>
      <c r="AE2" s="178" t="s">
        <v>34</v>
      </c>
      <c r="AF2" s="179" t="s">
        <v>137</v>
      </c>
      <c r="AH2" s="196" t="s">
        <v>36</v>
      </c>
      <c r="AI2" s="196" t="s">
        <v>37</v>
      </c>
      <c r="AJ2" s="193" t="s">
        <v>38</v>
      </c>
      <c r="AK2" s="193" t="s">
        <v>39</v>
      </c>
    </row>
    <row r="3" spans="1:40" ht="15" customHeight="1">
      <c r="A3" s="135" t="s">
        <v>40</v>
      </c>
      <c r="B3" s="135" t="s">
        <v>41</v>
      </c>
      <c r="C3" s="138">
        <v>169</v>
      </c>
      <c r="D3" s="316">
        <v>156</v>
      </c>
      <c r="E3" s="190">
        <f>D3/C3</f>
        <v>0.92307692307692313</v>
      </c>
      <c r="F3" s="316">
        <v>120</v>
      </c>
      <c r="G3" s="190">
        <f>F3/C3</f>
        <v>0.7100591715976331</v>
      </c>
      <c r="H3" s="316">
        <v>82</v>
      </c>
      <c r="I3" s="190">
        <f>H3/C3</f>
        <v>0.48520710059171596</v>
      </c>
      <c r="J3" s="6">
        <v>151</v>
      </c>
      <c r="K3" s="190">
        <f>J3/C3</f>
        <v>0.89349112426035504</v>
      </c>
      <c r="L3" s="6">
        <v>165</v>
      </c>
      <c r="M3" s="191">
        <f t="shared" ref="M3:M34" si="0">L3/C3</f>
        <v>0.97633136094674555</v>
      </c>
      <c r="N3" s="6">
        <v>163</v>
      </c>
      <c r="O3" s="191">
        <f t="shared" ref="O3:O34" si="1">N3/C3</f>
        <v>0.96449704142011838</v>
      </c>
      <c r="P3" s="6">
        <v>146</v>
      </c>
      <c r="Q3" s="191">
        <f t="shared" ref="Q3:Q34" si="2">P3/C3</f>
        <v>0.86390532544378695</v>
      </c>
      <c r="R3" s="6">
        <v>163</v>
      </c>
      <c r="S3" s="191">
        <f t="shared" ref="S3:S34" si="3">R3/C3</f>
        <v>0.96449704142011838</v>
      </c>
      <c r="T3" s="6">
        <v>156</v>
      </c>
      <c r="U3" s="191">
        <f t="shared" ref="U3:U34" si="4">T3/C3</f>
        <v>0.92307692307692313</v>
      </c>
      <c r="V3" s="6">
        <v>176</v>
      </c>
      <c r="W3" s="192">
        <f t="shared" ref="W3:W34" si="5">V3/C3</f>
        <v>1.0414201183431953</v>
      </c>
      <c r="X3" s="6">
        <v>188</v>
      </c>
      <c r="Y3" s="192">
        <f t="shared" ref="Y3:Y34" si="6">X3/C3</f>
        <v>1.1124260355029585</v>
      </c>
      <c r="Z3" s="6">
        <v>179</v>
      </c>
      <c r="AA3" s="192">
        <f t="shared" ref="AA3:AA34" si="7">Z3/C3</f>
        <v>1.0591715976331362</v>
      </c>
      <c r="AB3" s="6">
        <v>162</v>
      </c>
      <c r="AC3" s="194">
        <f t="shared" ref="AC3:AC34" si="8">AB3/C3</f>
        <v>0.95857988165680474</v>
      </c>
      <c r="AE3" s="195">
        <v>0</v>
      </c>
      <c r="AF3" s="155">
        <f t="shared" ref="AF3:AF34" si="9">AE3/C3</f>
        <v>0</v>
      </c>
      <c r="AH3" s="108">
        <f>cálculos2!O3</f>
        <v>7</v>
      </c>
      <c r="AI3" s="197">
        <f>AH3*0.1</f>
        <v>0.70000000000000007</v>
      </c>
      <c r="AJ3" s="108">
        <f>cálculos2!P3</f>
        <v>3</v>
      </c>
      <c r="AK3" s="198">
        <f>AJ3*0.25</f>
        <v>0.75</v>
      </c>
      <c r="AM3" s="330" t="s">
        <v>42</v>
      </c>
      <c r="AN3" s="330"/>
    </row>
    <row r="4" spans="1:40">
      <c r="A4" s="135" t="s">
        <v>43</v>
      </c>
      <c r="B4" s="135" t="s">
        <v>44</v>
      </c>
      <c r="C4" s="138">
        <v>64</v>
      </c>
      <c r="D4" s="6">
        <v>72</v>
      </c>
      <c r="E4" s="190">
        <f t="shared" ref="E4:E67" si="10">D4/C4</f>
        <v>1.125</v>
      </c>
      <c r="F4" s="6">
        <v>37</v>
      </c>
      <c r="G4" s="190">
        <f t="shared" ref="G4:G67" si="11">F4/C4</f>
        <v>0.578125</v>
      </c>
      <c r="H4" s="6">
        <v>30</v>
      </c>
      <c r="I4" s="190">
        <f t="shared" ref="I4:I67" si="12">H4/C4</f>
        <v>0.46875</v>
      </c>
      <c r="J4" s="6">
        <v>72</v>
      </c>
      <c r="K4" s="190">
        <f t="shared" ref="K4:K67" si="13">J4/C4</f>
        <v>1.125</v>
      </c>
      <c r="L4" s="6">
        <v>75</v>
      </c>
      <c r="M4" s="191">
        <f t="shared" si="0"/>
        <v>1.171875</v>
      </c>
      <c r="N4" s="6">
        <v>70</v>
      </c>
      <c r="O4" s="191">
        <f t="shared" si="1"/>
        <v>1.09375</v>
      </c>
      <c r="P4" s="6">
        <v>71</v>
      </c>
      <c r="Q4" s="191">
        <f t="shared" si="2"/>
        <v>1.109375</v>
      </c>
      <c r="R4" s="6">
        <v>77</v>
      </c>
      <c r="S4" s="191">
        <f t="shared" si="3"/>
        <v>1.203125</v>
      </c>
      <c r="T4" s="6">
        <v>48</v>
      </c>
      <c r="U4" s="191">
        <f t="shared" si="4"/>
        <v>0.75</v>
      </c>
      <c r="V4" s="6">
        <v>67</v>
      </c>
      <c r="W4" s="192">
        <f t="shared" si="5"/>
        <v>1.046875</v>
      </c>
      <c r="X4" s="6">
        <v>58</v>
      </c>
      <c r="Y4" s="192">
        <f t="shared" si="6"/>
        <v>0.90625</v>
      </c>
      <c r="Z4" s="6">
        <v>67</v>
      </c>
      <c r="AA4" s="192">
        <f t="shared" si="7"/>
        <v>1.046875</v>
      </c>
      <c r="AB4" s="6">
        <v>80</v>
      </c>
      <c r="AC4" s="194">
        <f t="shared" si="8"/>
        <v>1.25</v>
      </c>
      <c r="AE4" s="195">
        <v>0</v>
      </c>
      <c r="AF4" s="155">
        <f t="shared" si="9"/>
        <v>0</v>
      </c>
      <c r="AH4" s="108">
        <f>cálculos2!O4</f>
        <v>8</v>
      </c>
      <c r="AI4" s="197">
        <f t="shared" ref="AI4:AI67" si="14">AH4*0.1</f>
        <v>0.8</v>
      </c>
      <c r="AJ4" s="108">
        <f>cálculos2!P4</f>
        <v>3</v>
      </c>
      <c r="AK4" s="198">
        <f t="shared" ref="AK4:AK67" si="15">AJ4*0.25</f>
        <v>0.75</v>
      </c>
      <c r="AM4" s="193" t="s">
        <v>45</v>
      </c>
      <c r="AN4" s="193" t="s">
        <v>46</v>
      </c>
    </row>
    <row r="5" spans="1:40">
      <c r="A5" s="135" t="s">
        <v>47</v>
      </c>
      <c r="B5" s="135" t="s">
        <v>48</v>
      </c>
      <c r="C5" s="138">
        <v>88</v>
      </c>
      <c r="D5" s="6">
        <v>81</v>
      </c>
      <c r="E5" s="190">
        <f t="shared" si="10"/>
        <v>0.92045454545454541</v>
      </c>
      <c r="F5" s="6">
        <v>31</v>
      </c>
      <c r="G5" s="190">
        <f t="shared" si="11"/>
        <v>0.35227272727272729</v>
      </c>
      <c r="H5" s="6">
        <v>21</v>
      </c>
      <c r="I5" s="190">
        <f t="shared" si="12"/>
        <v>0.23863636363636365</v>
      </c>
      <c r="J5" s="6">
        <v>81</v>
      </c>
      <c r="K5" s="190">
        <f t="shared" si="13"/>
        <v>0.92045454545454541</v>
      </c>
      <c r="L5" s="6">
        <v>68</v>
      </c>
      <c r="M5" s="191">
        <f t="shared" si="0"/>
        <v>0.77272727272727271</v>
      </c>
      <c r="N5" s="6">
        <v>67</v>
      </c>
      <c r="O5" s="191">
        <f t="shared" si="1"/>
        <v>0.76136363636363635</v>
      </c>
      <c r="P5" s="6">
        <v>63</v>
      </c>
      <c r="Q5" s="191">
        <f t="shared" si="2"/>
        <v>0.71590909090909094</v>
      </c>
      <c r="R5" s="6">
        <v>66</v>
      </c>
      <c r="S5" s="191">
        <f t="shared" si="3"/>
        <v>0.75</v>
      </c>
      <c r="T5" s="6">
        <v>87</v>
      </c>
      <c r="U5" s="191">
        <f t="shared" si="4"/>
        <v>0.98863636363636365</v>
      </c>
      <c r="V5" s="6">
        <v>66</v>
      </c>
      <c r="W5" s="192">
        <f t="shared" si="5"/>
        <v>0.75</v>
      </c>
      <c r="X5" s="6">
        <v>82</v>
      </c>
      <c r="Y5" s="192">
        <f t="shared" si="6"/>
        <v>0.93181818181818177</v>
      </c>
      <c r="Z5" s="6">
        <v>71</v>
      </c>
      <c r="AA5" s="192">
        <f t="shared" si="7"/>
        <v>0.80681818181818177</v>
      </c>
      <c r="AB5" s="6">
        <v>70</v>
      </c>
      <c r="AC5" s="194">
        <f t="shared" si="8"/>
        <v>0.79545454545454541</v>
      </c>
      <c r="AE5" s="195">
        <v>4</v>
      </c>
      <c r="AF5" s="155">
        <f t="shared" si="9"/>
        <v>4.5454545454545456E-2</v>
      </c>
      <c r="AH5" s="108">
        <f>cálculos2!O5</f>
        <v>2</v>
      </c>
      <c r="AI5" s="197">
        <f t="shared" si="14"/>
        <v>0.2</v>
      </c>
      <c r="AJ5" s="108">
        <f>cálculos2!P5</f>
        <v>0</v>
      </c>
      <c r="AK5" s="198">
        <f t="shared" si="15"/>
        <v>0</v>
      </c>
      <c r="AM5" s="197">
        <v>0</v>
      </c>
      <c r="AN5" s="6">
        <f>COUNTIF($AK$3:$AK$80,"=0")</f>
        <v>34</v>
      </c>
    </row>
    <row r="6" spans="1:40">
      <c r="A6" s="135" t="s">
        <v>49</v>
      </c>
      <c r="B6" s="135" t="s">
        <v>50</v>
      </c>
      <c r="C6" s="138">
        <v>173</v>
      </c>
      <c r="D6" s="6">
        <v>153</v>
      </c>
      <c r="E6" s="190">
        <f t="shared" si="10"/>
        <v>0.88439306358381498</v>
      </c>
      <c r="F6" s="6">
        <v>76</v>
      </c>
      <c r="G6" s="190">
        <f t="shared" si="11"/>
        <v>0.43930635838150289</v>
      </c>
      <c r="H6" s="6">
        <v>48</v>
      </c>
      <c r="I6" s="190">
        <f t="shared" si="12"/>
        <v>0.2774566473988439</v>
      </c>
      <c r="J6" s="6">
        <v>159</v>
      </c>
      <c r="K6" s="190">
        <f t="shared" si="13"/>
        <v>0.91907514450867056</v>
      </c>
      <c r="L6" s="6">
        <v>136</v>
      </c>
      <c r="M6" s="191">
        <f t="shared" si="0"/>
        <v>0.78612716763005785</v>
      </c>
      <c r="N6" s="6">
        <v>135</v>
      </c>
      <c r="O6" s="191">
        <f t="shared" si="1"/>
        <v>0.78034682080924855</v>
      </c>
      <c r="P6" s="6">
        <v>125</v>
      </c>
      <c r="Q6" s="191">
        <f t="shared" si="2"/>
        <v>0.7225433526011561</v>
      </c>
      <c r="R6" s="6">
        <v>131</v>
      </c>
      <c r="S6" s="191">
        <f t="shared" si="3"/>
        <v>0.75722543352601157</v>
      </c>
      <c r="T6" s="6">
        <v>148</v>
      </c>
      <c r="U6" s="191">
        <f t="shared" si="4"/>
        <v>0.8554913294797688</v>
      </c>
      <c r="V6" s="6">
        <v>137</v>
      </c>
      <c r="W6" s="192">
        <f t="shared" si="5"/>
        <v>0.79190751445086704</v>
      </c>
      <c r="X6" s="6">
        <v>153</v>
      </c>
      <c r="Y6" s="192">
        <f t="shared" si="6"/>
        <v>0.88439306358381498</v>
      </c>
      <c r="Z6" s="6">
        <v>137</v>
      </c>
      <c r="AA6" s="192">
        <f t="shared" si="7"/>
        <v>0.79190751445086704</v>
      </c>
      <c r="AB6" s="6">
        <v>138</v>
      </c>
      <c r="AC6" s="194">
        <f t="shared" si="8"/>
        <v>0.79768786127167635</v>
      </c>
      <c r="AE6" s="195">
        <v>10</v>
      </c>
      <c r="AF6" s="155">
        <f t="shared" si="9"/>
        <v>5.7803468208092484E-2</v>
      </c>
      <c r="AH6" s="108">
        <f>cálculos2!O6</f>
        <v>1</v>
      </c>
      <c r="AI6" s="197">
        <f t="shared" si="14"/>
        <v>0.1</v>
      </c>
      <c r="AJ6" s="108">
        <f>cálculos2!P6</f>
        <v>0</v>
      </c>
      <c r="AK6" s="198">
        <f t="shared" si="15"/>
        <v>0</v>
      </c>
      <c r="AM6" s="197">
        <v>0.25</v>
      </c>
      <c r="AN6" s="6">
        <f>COUNTIF($AK$3:$AK$80,"=0,25")</f>
        <v>22</v>
      </c>
    </row>
    <row r="7" spans="1:40">
      <c r="A7" s="135" t="s">
        <v>49</v>
      </c>
      <c r="B7" s="135" t="s">
        <v>51</v>
      </c>
      <c r="C7" s="138">
        <v>69</v>
      </c>
      <c r="D7" s="6">
        <v>62</v>
      </c>
      <c r="E7" s="190">
        <f t="shared" si="10"/>
        <v>0.89855072463768115</v>
      </c>
      <c r="F7" s="6">
        <v>58</v>
      </c>
      <c r="G7" s="190">
        <f t="shared" si="11"/>
        <v>0.84057971014492749</v>
      </c>
      <c r="H7" s="6">
        <v>42</v>
      </c>
      <c r="I7" s="190">
        <f t="shared" si="12"/>
        <v>0.60869565217391308</v>
      </c>
      <c r="J7" s="6">
        <v>66</v>
      </c>
      <c r="K7" s="190">
        <f t="shared" si="13"/>
        <v>0.95652173913043481</v>
      </c>
      <c r="L7" s="6">
        <v>53</v>
      </c>
      <c r="M7" s="191">
        <f t="shared" si="0"/>
        <v>0.76811594202898548</v>
      </c>
      <c r="N7" s="6">
        <v>51</v>
      </c>
      <c r="O7" s="191">
        <f t="shared" si="1"/>
        <v>0.73913043478260865</v>
      </c>
      <c r="P7" s="6">
        <v>51</v>
      </c>
      <c r="Q7" s="191">
        <f t="shared" si="2"/>
        <v>0.73913043478260865</v>
      </c>
      <c r="R7" s="6">
        <v>54</v>
      </c>
      <c r="S7" s="191">
        <f t="shared" si="3"/>
        <v>0.78260869565217395</v>
      </c>
      <c r="T7" s="6">
        <v>48</v>
      </c>
      <c r="U7" s="191">
        <f t="shared" si="4"/>
        <v>0.69565217391304346</v>
      </c>
      <c r="V7" s="6">
        <v>51</v>
      </c>
      <c r="W7" s="192">
        <f t="shared" si="5"/>
        <v>0.73913043478260865</v>
      </c>
      <c r="X7" s="6">
        <v>58</v>
      </c>
      <c r="Y7" s="192">
        <f t="shared" si="6"/>
        <v>0.84057971014492749</v>
      </c>
      <c r="Z7" s="6">
        <v>53</v>
      </c>
      <c r="AA7" s="192">
        <f t="shared" si="7"/>
        <v>0.76811594202898548</v>
      </c>
      <c r="AB7" s="6">
        <v>56</v>
      </c>
      <c r="AC7" s="194">
        <f t="shared" si="8"/>
        <v>0.81159420289855078</v>
      </c>
      <c r="AE7" s="195">
        <v>1</v>
      </c>
      <c r="AF7" s="155">
        <f t="shared" si="9"/>
        <v>1.4492753623188406E-2</v>
      </c>
      <c r="AH7" s="108">
        <f>cálculos2!O7</f>
        <v>1</v>
      </c>
      <c r="AI7" s="197">
        <f t="shared" si="14"/>
        <v>0.1</v>
      </c>
      <c r="AJ7" s="108">
        <f>cálculos2!P7</f>
        <v>0</v>
      </c>
      <c r="AK7" s="198">
        <f t="shared" si="15"/>
        <v>0</v>
      </c>
      <c r="AM7" s="197">
        <v>0.5</v>
      </c>
      <c r="AN7" s="6">
        <f>COUNTIF($AK$3:$AK$80,"=0,5")</f>
        <v>4</v>
      </c>
    </row>
    <row r="8" spans="1:40">
      <c r="A8" s="135" t="s">
        <v>47</v>
      </c>
      <c r="B8" s="135" t="s">
        <v>52</v>
      </c>
      <c r="C8" s="138">
        <v>62</v>
      </c>
      <c r="D8" s="6">
        <v>54</v>
      </c>
      <c r="E8" s="190">
        <f t="shared" si="10"/>
        <v>0.87096774193548387</v>
      </c>
      <c r="F8" s="6">
        <v>36</v>
      </c>
      <c r="G8" s="190">
        <f t="shared" si="11"/>
        <v>0.58064516129032262</v>
      </c>
      <c r="H8" s="6">
        <v>29</v>
      </c>
      <c r="I8" s="190">
        <f t="shared" si="12"/>
        <v>0.46774193548387094</v>
      </c>
      <c r="J8" s="6">
        <v>58</v>
      </c>
      <c r="K8" s="190">
        <f t="shared" si="13"/>
        <v>0.93548387096774188</v>
      </c>
      <c r="L8" s="6">
        <v>44</v>
      </c>
      <c r="M8" s="191">
        <f t="shared" si="0"/>
        <v>0.70967741935483875</v>
      </c>
      <c r="N8" s="6">
        <v>44</v>
      </c>
      <c r="O8" s="191">
        <f t="shared" si="1"/>
        <v>0.70967741935483875</v>
      </c>
      <c r="P8" s="6">
        <v>41</v>
      </c>
      <c r="Q8" s="191">
        <f t="shared" si="2"/>
        <v>0.66129032258064513</v>
      </c>
      <c r="R8" s="6">
        <v>46</v>
      </c>
      <c r="S8" s="191">
        <f t="shared" si="3"/>
        <v>0.74193548387096775</v>
      </c>
      <c r="T8" s="6">
        <v>48</v>
      </c>
      <c r="U8" s="191">
        <f t="shared" si="4"/>
        <v>0.77419354838709675</v>
      </c>
      <c r="V8" s="6">
        <v>32</v>
      </c>
      <c r="W8" s="192">
        <f t="shared" si="5"/>
        <v>0.5161290322580645</v>
      </c>
      <c r="X8" s="6">
        <v>56</v>
      </c>
      <c r="Y8" s="192">
        <f t="shared" si="6"/>
        <v>0.90322580645161288</v>
      </c>
      <c r="Z8" s="6">
        <v>35</v>
      </c>
      <c r="AA8" s="192">
        <f t="shared" si="7"/>
        <v>0.56451612903225812</v>
      </c>
      <c r="AB8" s="6">
        <v>49</v>
      </c>
      <c r="AC8" s="194">
        <f t="shared" si="8"/>
        <v>0.79032258064516125</v>
      </c>
      <c r="AE8" s="195">
        <v>0</v>
      </c>
      <c r="AF8" s="155">
        <f t="shared" si="9"/>
        <v>0</v>
      </c>
      <c r="AH8" s="108">
        <f>cálculos2!O8</f>
        <v>1</v>
      </c>
      <c r="AI8" s="197">
        <f t="shared" si="14"/>
        <v>0.1</v>
      </c>
      <c r="AJ8" s="108">
        <f>cálculos2!P8</f>
        <v>0</v>
      </c>
      <c r="AK8" s="198">
        <f t="shared" si="15"/>
        <v>0</v>
      </c>
      <c r="AM8" s="197">
        <v>0.75</v>
      </c>
      <c r="AN8" s="6">
        <f>COUNTIF($AK$3:$AK$80,"=0,75")</f>
        <v>12</v>
      </c>
    </row>
    <row r="9" spans="1:40">
      <c r="A9" s="135" t="s">
        <v>49</v>
      </c>
      <c r="B9" s="135" t="s">
        <v>53</v>
      </c>
      <c r="C9" s="138">
        <v>174</v>
      </c>
      <c r="D9" s="6">
        <v>189</v>
      </c>
      <c r="E9" s="190">
        <f t="shared" si="10"/>
        <v>1.0862068965517242</v>
      </c>
      <c r="F9" s="6">
        <v>166</v>
      </c>
      <c r="G9" s="190">
        <f t="shared" si="11"/>
        <v>0.95402298850574707</v>
      </c>
      <c r="H9" s="6">
        <v>129</v>
      </c>
      <c r="I9" s="190">
        <f t="shared" si="12"/>
        <v>0.74137931034482762</v>
      </c>
      <c r="J9" s="6">
        <v>197</v>
      </c>
      <c r="K9" s="190">
        <f t="shared" si="13"/>
        <v>1.132183908045977</v>
      </c>
      <c r="L9" s="6">
        <v>176</v>
      </c>
      <c r="M9" s="191">
        <f t="shared" si="0"/>
        <v>1.0114942528735633</v>
      </c>
      <c r="N9" s="6">
        <v>172</v>
      </c>
      <c r="O9" s="191">
        <f t="shared" si="1"/>
        <v>0.9885057471264368</v>
      </c>
      <c r="P9" s="6">
        <v>173</v>
      </c>
      <c r="Q9" s="191">
        <f t="shared" si="2"/>
        <v>0.99425287356321834</v>
      </c>
      <c r="R9" s="6">
        <v>175</v>
      </c>
      <c r="S9" s="191">
        <f t="shared" si="3"/>
        <v>1.0057471264367817</v>
      </c>
      <c r="T9" s="6">
        <v>129</v>
      </c>
      <c r="U9" s="191">
        <f t="shared" si="4"/>
        <v>0.74137931034482762</v>
      </c>
      <c r="V9" s="6">
        <v>212</v>
      </c>
      <c r="W9" s="192">
        <f t="shared" si="5"/>
        <v>1.2183908045977012</v>
      </c>
      <c r="X9" s="6">
        <v>198</v>
      </c>
      <c r="Y9" s="192">
        <f t="shared" si="6"/>
        <v>1.1379310344827587</v>
      </c>
      <c r="Z9" s="6">
        <v>210</v>
      </c>
      <c r="AA9" s="192">
        <f t="shared" si="7"/>
        <v>1.2068965517241379</v>
      </c>
      <c r="AB9" s="6">
        <v>197</v>
      </c>
      <c r="AC9" s="194">
        <f t="shared" si="8"/>
        <v>1.132183908045977</v>
      </c>
      <c r="AE9" s="195">
        <v>1</v>
      </c>
      <c r="AF9" s="155">
        <f t="shared" si="9"/>
        <v>5.7471264367816091E-3</v>
      </c>
      <c r="AH9" s="108">
        <f>cálculos2!O9</f>
        <v>9</v>
      </c>
      <c r="AI9" s="197">
        <f t="shared" si="14"/>
        <v>0.9</v>
      </c>
      <c r="AJ9" s="108">
        <f>cálculos2!P9</f>
        <v>4</v>
      </c>
      <c r="AK9" s="198">
        <f t="shared" si="15"/>
        <v>1</v>
      </c>
      <c r="AM9" s="197">
        <v>1</v>
      </c>
      <c r="AN9" s="6">
        <f>COUNTIF($AK$3:$AK$80,"=1,0")</f>
        <v>6</v>
      </c>
    </row>
    <row r="10" spans="1:40" ht="15" customHeight="1">
      <c r="A10" s="135" t="s">
        <v>49</v>
      </c>
      <c r="B10" s="135" t="s">
        <v>54</v>
      </c>
      <c r="C10" s="138">
        <v>38</v>
      </c>
      <c r="D10" s="6">
        <v>9</v>
      </c>
      <c r="E10" s="190">
        <f t="shared" si="10"/>
        <v>0.23684210526315788</v>
      </c>
      <c r="F10" s="6">
        <v>2</v>
      </c>
      <c r="G10" s="190">
        <f t="shared" si="11"/>
        <v>5.2631578947368418E-2</v>
      </c>
      <c r="H10" s="6">
        <v>1</v>
      </c>
      <c r="I10" s="190">
        <f t="shared" si="12"/>
        <v>2.6315789473684209E-2</v>
      </c>
      <c r="J10" s="6">
        <v>37</v>
      </c>
      <c r="K10" s="190">
        <f t="shared" si="13"/>
        <v>0.97368421052631582</v>
      </c>
      <c r="L10" s="6">
        <v>30</v>
      </c>
      <c r="M10" s="191">
        <f t="shared" si="0"/>
        <v>0.78947368421052633</v>
      </c>
      <c r="N10" s="6">
        <v>29</v>
      </c>
      <c r="O10" s="191">
        <f t="shared" si="1"/>
        <v>0.76315789473684215</v>
      </c>
      <c r="P10" s="6">
        <v>33</v>
      </c>
      <c r="Q10" s="191">
        <f t="shared" si="2"/>
        <v>0.86842105263157898</v>
      </c>
      <c r="R10" s="6">
        <v>32</v>
      </c>
      <c r="S10" s="191">
        <f t="shared" si="3"/>
        <v>0.84210526315789469</v>
      </c>
      <c r="T10" s="6">
        <v>20</v>
      </c>
      <c r="U10" s="191">
        <f t="shared" si="4"/>
        <v>0.52631578947368418</v>
      </c>
      <c r="V10" s="6">
        <v>29</v>
      </c>
      <c r="W10" s="192">
        <f t="shared" si="5"/>
        <v>0.76315789473684215</v>
      </c>
      <c r="X10" s="6">
        <v>31</v>
      </c>
      <c r="Y10" s="192">
        <f t="shared" si="6"/>
        <v>0.81578947368421051</v>
      </c>
      <c r="Z10" s="6">
        <v>22</v>
      </c>
      <c r="AA10" s="192">
        <f t="shared" si="7"/>
        <v>0.57894736842105265</v>
      </c>
      <c r="AB10" s="6">
        <v>32</v>
      </c>
      <c r="AC10" s="194">
        <f t="shared" si="8"/>
        <v>0.84210526315789469</v>
      </c>
      <c r="AE10" s="195">
        <v>0</v>
      </c>
      <c r="AF10" s="155">
        <f t="shared" si="9"/>
        <v>0</v>
      </c>
      <c r="AH10" s="108">
        <f>cálculos2!O10</f>
        <v>1</v>
      </c>
      <c r="AI10" s="197">
        <f t="shared" si="14"/>
        <v>0.1</v>
      </c>
      <c r="AJ10" s="108">
        <f>cálculos2!P10</f>
        <v>0</v>
      </c>
      <c r="AK10" s="198">
        <f t="shared" si="15"/>
        <v>0</v>
      </c>
    </row>
    <row r="11" spans="1:40">
      <c r="A11" s="135" t="s">
        <v>40</v>
      </c>
      <c r="B11" s="135" t="s">
        <v>55</v>
      </c>
      <c r="C11" s="138">
        <v>795</v>
      </c>
      <c r="D11" s="6">
        <v>772</v>
      </c>
      <c r="E11" s="190">
        <f t="shared" si="10"/>
        <v>0.97106918238993711</v>
      </c>
      <c r="F11" s="6">
        <v>460</v>
      </c>
      <c r="G11" s="190">
        <f t="shared" si="11"/>
        <v>0.57861635220125784</v>
      </c>
      <c r="H11" s="6">
        <v>290</v>
      </c>
      <c r="I11" s="190">
        <f t="shared" si="12"/>
        <v>0.36477987421383645</v>
      </c>
      <c r="J11" s="6">
        <v>781</v>
      </c>
      <c r="K11" s="190">
        <f t="shared" si="13"/>
        <v>0.98238993710691824</v>
      </c>
      <c r="L11" s="6">
        <v>637</v>
      </c>
      <c r="M11" s="191">
        <f t="shared" si="0"/>
        <v>0.80125786163522017</v>
      </c>
      <c r="N11" s="6">
        <v>625</v>
      </c>
      <c r="O11" s="191">
        <f t="shared" si="1"/>
        <v>0.78616352201257866</v>
      </c>
      <c r="P11" s="6">
        <v>543</v>
      </c>
      <c r="Q11" s="191">
        <f t="shared" si="2"/>
        <v>0.68301886792452826</v>
      </c>
      <c r="R11" s="6">
        <v>615</v>
      </c>
      <c r="S11" s="191">
        <f t="shared" si="3"/>
        <v>0.77358490566037741</v>
      </c>
      <c r="T11" s="6">
        <v>559</v>
      </c>
      <c r="U11" s="191">
        <f t="shared" si="4"/>
        <v>0.70314465408805027</v>
      </c>
      <c r="V11" s="6">
        <v>627</v>
      </c>
      <c r="W11" s="192">
        <f t="shared" si="5"/>
        <v>0.78867924528301891</v>
      </c>
      <c r="X11" s="6">
        <v>719</v>
      </c>
      <c r="Y11" s="192">
        <f t="shared" si="6"/>
        <v>0.90440251572327046</v>
      </c>
      <c r="Z11" s="6">
        <v>638</v>
      </c>
      <c r="AA11" s="192">
        <f t="shared" si="7"/>
        <v>0.8025157232704403</v>
      </c>
      <c r="AB11" s="6">
        <v>615</v>
      </c>
      <c r="AC11" s="194">
        <f t="shared" si="8"/>
        <v>0.77358490566037741</v>
      </c>
      <c r="AE11" s="195">
        <v>20</v>
      </c>
      <c r="AF11" s="155">
        <f t="shared" si="9"/>
        <v>2.5157232704402517E-2</v>
      </c>
      <c r="AH11" s="108">
        <f>cálculos2!O11</f>
        <v>1</v>
      </c>
      <c r="AI11" s="197">
        <f t="shared" si="14"/>
        <v>0.1</v>
      </c>
      <c r="AJ11" s="108">
        <f>cálculos2!P11</f>
        <v>0</v>
      </c>
      <c r="AK11" s="198">
        <f t="shared" si="15"/>
        <v>0</v>
      </c>
    </row>
    <row r="12" spans="1:40">
      <c r="A12" s="135" t="s">
        <v>49</v>
      </c>
      <c r="B12" s="135" t="s">
        <v>56</v>
      </c>
      <c r="C12" s="138">
        <v>71</v>
      </c>
      <c r="D12" s="6">
        <v>77</v>
      </c>
      <c r="E12" s="190">
        <f t="shared" si="10"/>
        <v>1.0845070422535212</v>
      </c>
      <c r="F12" s="6">
        <v>65</v>
      </c>
      <c r="G12" s="190">
        <f t="shared" si="11"/>
        <v>0.91549295774647887</v>
      </c>
      <c r="H12" s="6">
        <v>37</v>
      </c>
      <c r="I12" s="190">
        <f t="shared" si="12"/>
        <v>0.52112676056338025</v>
      </c>
      <c r="J12" s="6">
        <v>77</v>
      </c>
      <c r="K12" s="190">
        <f t="shared" si="13"/>
        <v>1.0845070422535212</v>
      </c>
      <c r="L12" s="6">
        <v>59</v>
      </c>
      <c r="M12" s="191">
        <f t="shared" si="0"/>
        <v>0.83098591549295775</v>
      </c>
      <c r="N12" s="6">
        <v>59</v>
      </c>
      <c r="O12" s="191">
        <f t="shared" si="1"/>
        <v>0.83098591549295775</v>
      </c>
      <c r="P12" s="6">
        <v>50</v>
      </c>
      <c r="Q12" s="191">
        <f t="shared" si="2"/>
        <v>0.70422535211267601</v>
      </c>
      <c r="R12" s="6">
        <v>65</v>
      </c>
      <c r="S12" s="191">
        <f t="shared" si="3"/>
        <v>0.91549295774647887</v>
      </c>
      <c r="T12" s="6">
        <v>66</v>
      </c>
      <c r="U12" s="191">
        <f t="shared" si="4"/>
        <v>0.92957746478873238</v>
      </c>
      <c r="V12" s="6">
        <v>96</v>
      </c>
      <c r="W12" s="192">
        <f t="shared" si="5"/>
        <v>1.352112676056338</v>
      </c>
      <c r="X12" s="6">
        <v>92</v>
      </c>
      <c r="Y12" s="192">
        <f t="shared" si="6"/>
        <v>1.295774647887324</v>
      </c>
      <c r="Z12" s="6">
        <v>98</v>
      </c>
      <c r="AA12" s="192">
        <f t="shared" si="7"/>
        <v>1.380281690140845</v>
      </c>
      <c r="AB12" s="6">
        <v>62</v>
      </c>
      <c r="AC12" s="194">
        <f t="shared" si="8"/>
        <v>0.87323943661971826</v>
      </c>
      <c r="AE12" s="195">
        <v>1</v>
      </c>
      <c r="AF12" s="155">
        <f t="shared" si="9"/>
        <v>1.4084507042253521E-2</v>
      </c>
      <c r="AH12" s="108">
        <f>cálculos2!O12</f>
        <v>4</v>
      </c>
      <c r="AI12" s="197">
        <f t="shared" si="14"/>
        <v>0.4</v>
      </c>
      <c r="AJ12" s="108">
        <f>cálculos2!P12</f>
        <v>1</v>
      </c>
      <c r="AK12" s="198">
        <f t="shared" si="15"/>
        <v>0.25</v>
      </c>
      <c r="AM12" s="331" t="s">
        <v>57</v>
      </c>
      <c r="AN12" s="331"/>
    </row>
    <row r="13" spans="1:40">
      <c r="A13" s="135" t="s">
        <v>47</v>
      </c>
      <c r="B13" s="135" t="s">
        <v>58</v>
      </c>
      <c r="C13" s="138">
        <v>187</v>
      </c>
      <c r="D13" s="6">
        <v>142</v>
      </c>
      <c r="E13" s="190">
        <f t="shared" si="10"/>
        <v>0.75935828877005351</v>
      </c>
      <c r="F13" s="6">
        <v>108</v>
      </c>
      <c r="G13" s="190">
        <f t="shared" si="11"/>
        <v>0.57754010695187163</v>
      </c>
      <c r="H13" s="6">
        <v>87</v>
      </c>
      <c r="I13" s="190">
        <f t="shared" si="12"/>
        <v>0.46524064171122997</v>
      </c>
      <c r="J13" s="6">
        <v>176</v>
      </c>
      <c r="K13" s="190">
        <f t="shared" si="13"/>
        <v>0.94117647058823528</v>
      </c>
      <c r="L13" s="6">
        <v>141</v>
      </c>
      <c r="M13" s="191">
        <f t="shared" si="0"/>
        <v>0.75401069518716579</v>
      </c>
      <c r="N13" s="6">
        <v>140</v>
      </c>
      <c r="O13" s="191">
        <f t="shared" si="1"/>
        <v>0.74866310160427807</v>
      </c>
      <c r="P13" s="6">
        <v>137</v>
      </c>
      <c r="Q13" s="191">
        <f t="shared" si="2"/>
        <v>0.73262032085561501</v>
      </c>
      <c r="R13" s="6">
        <v>140</v>
      </c>
      <c r="S13" s="191">
        <f t="shared" si="3"/>
        <v>0.74866310160427807</v>
      </c>
      <c r="T13" s="6">
        <v>161</v>
      </c>
      <c r="U13" s="191">
        <f t="shared" si="4"/>
        <v>0.86096256684491979</v>
      </c>
      <c r="V13" s="6">
        <v>135</v>
      </c>
      <c r="W13" s="192">
        <f t="shared" si="5"/>
        <v>0.72192513368983957</v>
      </c>
      <c r="X13" s="6">
        <v>174</v>
      </c>
      <c r="Y13" s="192">
        <f t="shared" si="6"/>
        <v>0.93048128342245995</v>
      </c>
      <c r="Z13" s="6">
        <v>150</v>
      </c>
      <c r="AA13" s="192">
        <f t="shared" si="7"/>
        <v>0.80213903743315507</v>
      </c>
      <c r="AB13" s="6">
        <v>143</v>
      </c>
      <c r="AC13" s="194">
        <f t="shared" si="8"/>
        <v>0.76470588235294112</v>
      </c>
      <c r="AD13" s="132" t="s">
        <v>0</v>
      </c>
      <c r="AE13" s="195">
        <v>0</v>
      </c>
      <c r="AF13" s="155">
        <f t="shared" si="9"/>
        <v>0</v>
      </c>
      <c r="AH13" s="108">
        <f>cálculos2!O13</f>
        <v>1</v>
      </c>
      <c r="AI13" s="197">
        <f t="shared" si="14"/>
        <v>0.1</v>
      </c>
      <c r="AJ13" s="108">
        <f>cálculos2!P13</f>
        <v>0</v>
      </c>
      <c r="AK13" s="198">
        <f t="shared" si="15"/>
        <v>0</v>
      </c>
      <c r="AM13" s="196" t="s">
        <v>45</v>
      </c>
      <c r="AN13" s="196" t="s">
        <v>46</v>
      </c>
    </row>
    <row r="14" spans="1:40">
      <c r="A14" s="135" t="s">
        <v>43</v>
      </c>
      <c r="B14" s="135" t="s">
        <v>59</v>
      </c>
      <c r="C14" s="138">
        <v>329</v>
      </c>
      <c r="D14" s="6">
        <v>274</v>
      </c>
      <c r="E14" s="190">
        <f t="shared" si="10"/>
        <v>0.83282674772036469</v>
      </c>
      <c r="F14" s="6">
        <v>130</v>
      </c>
      <c r="G14" s="190">
        <f t="shared" si="11"/>
        <v>0.39513677811550152</v>
      </c>
      <c r="H14" s="6">
        <v>89</v>
      </c>
      <c r="I14" s="190">
        <f t="shared" si="12"/>
        <v>0.27051671732522797</v>
      </c>
      <c r="J14" s="6">
        <v>266</v>
      </c>
      <c r="K14" s="190">
        <f t="shared" si="13"/>
        <v>0.80851063829787229</v>
      </c>
      <c r="L14" s="6">
        <v>251</v>
      </c>
      <c r="M14" s="191">
        <f t="shared" si="0"/>
        <v>0.76291793313069911</v>
      </c>
      <c r="N14" s="6">
        <v>256</v>
      </c>
      <c r="O14" s="191">
        <f t="shared" si="1"/>
        <v>0.77811550151975684</v>
      </c>
      <c r="P14" s="6">
        <v>249</v>
      </c>
      <c r="Q14" s="191">
        <f t="shared" si="2"/>
        <v>0.75683890577507595</v>
      </c>
      <c r="R14" s="6">
        <v>248</v>
      </c>
      <c r="S14" s="191">
        <f t="shared" si="3"/>
        <v>0.75379939209726443</v>
      </c>
      <c r="T14" s="6">
        <v>220</v>
      </c>
      <c r="U14" s="191">
        <f t="shared" si="4"/>
        <v>0.66869300911854102</v>
      </c>
      <c r="V14" s="6">
        <v>215</v>
      </c>
      <c r="W14" s="192">
        <f t="shared" si="5"/>
        <v>0.65349544072948329</v>
      </c>
      <c r="X14" s="6">
        <v>282</v>
      </c>
      <c r="Y14" s="192">
        <f t="shared" si="6"/>
        <v>0.8571428571428571</v>
      </c>
      <c r="Z14" s="6">
        <v>206</v>
      </c>
      <c r="AA14" s="192">
        <f t="shared" si="7"/>
        <v>0.62613981762917936</v>
      </c>
      <c r="AB14" s="6">
        <v>283</v>
      </c>
      <c r="AC14" s="194">
        <f t="shared" si="8"/>
        <v>0.86018237082066873</v>
      </c>
      <c r="AE14" s="195">
        <v>0</v>
      </c>
      <c r="AF14" s="155">
        <f t="shared" si="9"/>
        <v>0</v>
      </c>
      <c r="AH14" s="108">
        <f>cálculos2!O14</f>
        <v>0</v>
      </c>
      <c r="AI14" s="197">
        <f t="shared" si="14"/>
        <v>0</v>
      </c>
      <c r="AJ14" s="108">
        <f>cálculos2!P14</f>
        <v>0</v>
      </c>
      <c r="AK14" s="198">
        <f t="shared" si="15"/>
        <v>0</v>
      </c>
      <c r="AM14" s="198">
        <v>0</v>
      </c>
      <c r="AN14" s="6">
        <f>COUNTIF($AI$3:$AI$80,"=0")</f>
        <v>11</v>
      </c>
    </row>
    <row r="15" spans="1:40">
      <c r="A15" s="135" t="s">
        <v>43</v>
      </c>
      <c r="B15" s="135" t="s">
        <v>60</v>
      </c>
      <c r="C15" s="138">
        <v>98</v>
      </c>
      <c r="D15" s="6">
        <v>86</v>
      </c>
      <c r="E15" s="190">
        <f t="shared" si="10"/>
        <v>0.87755102040816324</v>
      </c>
      <c r="F15" s="6">
        <v>81</v>
      </c>
      <c r="G15" s="190">
        <f t="shared" si="11"/>
        <v>0.82653061224489799</v>
      </c>
      <c r="H15" s="6">
        <v>80</v>
      </c>
      <c r="I15" s="190">
        <f t="shared" si="12"/>
        <v>0.81632653061224492</v>
      </c>
      <c r="J15" s="6">
        <v>82</v>
      </c>
      <c r="K15" s="190">
        <f t="shared" si="13"/>
        <v>0.83673469387755106</v>
      </c>
      <c r="L15" s="6">
        <v>101</v>
      </c>
      <c r="M15" s="191">
        <f t="shared" si="0"/>
        <v>1.0306122448979591</v>
      </c>
      <c r="N15" s="6">
        <v>100</v>
      </c>
      <c r="O15" s="191">
        <f t="shared" si="1"/>
        <v>1.0204081632653061</v>
      </c>
      <c r="P15" s="6">
        <v>101</v>
      </c>
      <c r="Q15" s="191">
        <f t="shared" si="2"/>
        <v>1.0306122448979591</v>
      </c>
      <c r="R15" s="6">
        <v>101</v>
      </c>
      <c r="S15" s="191">
        <f t="shared" si="3"/>
        <v>1.0306122448979591</v>
      </c>
      <c r="T15" s="6">
        <v>84</v>
      </c>
      <c r="U15" s="191">
        <f t="shared" si="4"/>
        <v>0.8571428571428571</v>
      </c>
      <c r="V15" s="6">
        <v>103</v>
      </c>
      <c r="W15" s="192">
        <f t="shared" si="5"/>
        <v>1.0510204081632653</v>
      </c>
      <c r="X15" s="6">
        <v>94</v>
      </c>
      <c r="Y15" s="192">
        <f t="shared" si="6"/>
        <v>0.95918367346938771</v>
      </c>
      <c r="Z15" s="6">
        <v>98</v>
      </c>
      <c r="AA15" s="192">
        <f t="shared" si="7"/>
        <v>1</v>
      </c>
      <c r="AB15" s="6">
        <v>106</v>
      </c>
      <c r="AC15" s="194">
        <f t="shared" si="8"/>
        <v>1.0816326530612246</v>
      </c>
      <c r="AE15" s="195">
        <v>0</v>
      </c>
      <c r="AF15" s="155">
        <f t="shared" si="9"/>
        <v>0</v>
      </c>
      <c r="AH15" s="108">
        <f>cálculos2!O15</f>
        <v>8</v>
      </c>
      <c r="AI15" s="197">
        <f t="shared" si="14"/>
        <v>0.8</v>
      </c>
      <c r="AJ15" s="108">
        <f>cálculos2!P15</f>
        <v>4</v>
      </c>
      <c r="AK15" s="198">
        <f t="shared" si="15"/>
        <v>1</v>
      </c>
      <c r="AM15" s="198">
        <v>0.1</v>
      </c>
      <c r="AN15" s="6">
        <f>COUNTIFS($AI$3:$AI$80,"&gt;=0,10",$AI$3:$AI$80,"&lt;0,20")</f>
        <v>19</v>
      </c>
    </row>
    <row r="16" spans="1:40">
      <c r="A16" s="135" t="s">
        <v>49</v>
      </c>
      <c r="B16" s="135" t="s">
        <v>61</v>
      </c>
      <c r="C16" s="138">
        <v>44</v>
      </c>
      <c r="D16" s="6">
        <v>18</v>
      </c>
      <c r="E16" s="190">
        <f t="shared" si="10"/>
        <v>0.40909090909090912</v>
      </c>
      <c r="F16" s="6">
        <v>6</v>
      </c>
      <c r="G16" s="190">
        <f t="shared" si="11"/>
        <v>0.13636363636363635</v>
      </c>
      <c r="H16" s="6">
        <v>4</v>
      </c>
      <c r="I16" s="190">
        <f t="shared" si="12"/>
        <v>9.0909090909090912E-2</v>
      </c>
      <c r="J16" s="6">
        <v>28</v>
      </c>
      <c r="K16" s="190">
        <f t="shared" si="13"/>
        <v>0.63636363636363635</v>
      </c>
      <c r="L16" s="6">
        <v>36</v>
      </c>
      <c r="M16" s="191">
        <f t="shared" si="0"/>
        <v>0.81818181818181823</v>
      </c>
      <c r="N16" s="6">
        <v>37</v>
      </c>
      <c r="O16" s="191">
        <f t="shared" si="1"/>
        <v>0.84090909090909094</v>
      </c>
      <c r="P16" s="6">
        <v>37</v>
      </c>
      <c r="Q16" s="191">
        <f t="shared" si="2"/>
        <v>0.84090909090909094</v>
      </c>
      <c r="R16" s="6">
        <v>38</v>
      </c>
      <c r="S16" s="191">
        <f t="shared" si="3"/>
        <v>0.86363636363636365</v>
      </c>
      <c r="T16" s="6">
        <v>37</v>
      </c>
      <c r="U16" s="191">
        <f t="shared" si="4"/>
        <v>0.84090909090909094</v>
      </c>
      <c r="V16" s="6">
        <v>39</v>
      </c>
      <c r="W16" s="192">
        <f t="shared" si="5"/>
        <v>0.88636363636363635</v>
      </c>
      <c r="X16" s="6">
        <v>56</v>
      </c>
      <c r="Y16" s="192">
        <f t="shared" si="6"/>
        <v>1.2727272727272727</v>
      </c>
      <c r="Z16" s="6">
        <v>36</v>
      </c>
      <c r="AA16" s="192">
        <f t="shared" si="7"/>
        <v>0.81818181818181823</v>
      </c>
      <c r="AB16" s="6">
        <v>46</v>
      </c>
      <c r="AC16" s="194">
        <f t="shared" si="8"/>
        <v>1.0454545454545454</v>
      </c>
      <c r="AE16" s="195">
        <v>2</v>
      </c>
      <c r="AF16" s="155">
        <f t="shared" si="9"/>
        <v>4.5454545454545456E-2</v>
      </c>
      <c r="AH16" s="108">
        <f>cálculos2!O16</f>
        <v>2</v>
      </c>
      <c r="AI16" s="197">
        <f t="shared" si="14"/>
        <v>0.2</v>
      </c>
      <c r="AJ16" s="108">
        <f>cálculos2!P16</f>
        <v>1</v>
      </c>
      <c r="AK16" s="198">
        <f t="shared" si="15"/>
        <v>0.25</v>
      </c>
      <c r="AM16" s="198">
        <v>0.2</v>
      </c>
      <c r="AN16" s="6">
        <f>COUNTIFS($AI$3:$AI$80,"&gt;=0,20",$AI$3:$AI$80,"&lt;0,30")</f>
        <v>10</v>
      </c>
    </row>
    <row r="17" spans="1:40">
      <c r="A17" s="135" t="s">
        <v>40</v>
      </c>
      <c r="B17" s="135" t="s">
        <v>62</v>
      </c>
      <c r="C17" s="138">
        <v>131</v>
      </c>
      <c r="D17" s="6">
        <v>114</v>
      </c>
      <c r="E17" s="190">
        <f t="shared" si="10"/>
        <v>0.87022900763358779</v>
      </c>
      <c r="F17" s="6">
        <v>98</v>
      </c>
      <c r="G17" s="190">
        <f t="shared" si="11"/>
        <v>0.74809160305343514</v>
      </c>
      <c r="H17" s="6">
        <v>95</v>
      </c>
      <c r="I17" s="190">
        <f t="shared" si="12"/>
        <v>0.72519083969465647</v>
      </c>
      <c r="J17" s="6">
        <v>93</v>
      </c>
      <c r="K17" s="190">
        <f t="shared" si="13"/>
        <v>0.70992366412213737</v>
      </c>
      <c r="L17" s="6">
        <v>129</v>
      </c>
      <c r="M17" s="191">
        <f t="shared" si="0"/>
        <v>0.98473282442748089</v>
      </c>
      <c r="N17" s="6">
        <v>125</v>
      </c>
      <c r="O17" s="191">
        <f t="shared" si="1"/>
        <v>0.95419847328244278</v>
      </c>
      <c r="P17" s="6">
        <v>123</v>
      </c>
      <c r="Q17" s="191">
        <f t="shared" si="2"/>
        <v>0.93893129770992367</v>
      </c>
      <c r="R17" s="6">
        <v>132</v>
      </c>
      <c r="S17" s="191">
        <f t="shared" si="3"/>
        <v>1.0076335877862594</v>
      </c>
      <c r="T17" s="6">
        <v>112</v>
      </c>
      <c r="U17" s="191">
        <f t="shared" si="4"/>
        <v>0.85496183206106868</v>
      </c>
      <c r="V17" s="6">
        <v>121</v>
      </c>
      <c r="W17" s="192">
        <f t="shared" si="5"/>
        <v>0.92366412213740456</v>
      </c>
      <c r="X17" s="6">
        <v>117</v>
      </c>
      <c r="Y17" s="192">
        <f t="shared" si="6"/>
        <v>0.89312977099236646</v>
      </c>
      <c r="Z17" s="6">
        <v>112</v>
      </c>
      <c r="AA17" s="192">
        <f t="shared" si="7"/>
        <v>0.85496183206106868</v>
      </c>
      <c r="AB17" s="6">
        <v>127</v>
      </c>
      <c r="AC17" s="194">
        <f t="shared" si="8"/>
        <v>0.96946564885496178</v>
      </c>
      <c r="AE17" s="195">
        <v>0</v>
      </c>
      <c r="AF17" s="155">
        <f t="shared" si="9"/>
        <v>0</v>
      </c>
      <c r="AH17" s="108">
        <f>cálculos2!O17</f>
        <v>4</v>
      </c>
      <c r="AI17" s="197">
        <f t="shared" si="14"/>
        <v>0.4</v>
      </c>
      <c r="AJ17" s="108">
        <f>cálculos2!P17</f>
        <v>2</v>
      </c>
      <c r="AK17" s="198">
        <f t="shared" si="15"/>
        <v>0.5</v>
      </c>
      <c r="AM17" s="198">
        <v>0.3</v>
      </c>
      <c r="AN17" s="6">
        <f>COUNTIFS($AI$3:$AI$80,"&gt;=0,30",$AI$3:$AI$80,"&lt;0,40")</f>
        <v>8</v>
      </c>
    </row>
    <row r="18" spans="1:40">
      <c r="A18" s="135" t="s">
        <v>49</v>
      </c>
      <c r="B18" s="135" t="s">
        <v>63</v>
      </c>
      <c r="C18" s="138">
        <v>1189</v>
      </c>
      <c r="D18" s="6">
        <v>1202</v>
      </c>
      <c r="E18" s="190">
        <f t="shared" si="10"/>
        <v>1.0109335576114382</v>
      </c>
      <c r="F18" s="6">
        <v>989</v>
      </c>
      <c r="G18" s="190">
        <f t="shared" si="11"/>
        <v>0.83179142136248951</v>
      </c>
      <c r="H18" s="6">
        <v>563</v>
      </c>
      <c r="I18" s="190">
        <f t="shared" si="12"/>
        <v>0.47350714886459211</v>
      </c>
      <c r="J18" s="6">
        <v>1216</v>
      </c>
      <c r="K18" s="190">
        <f t="shared" si="13"/>
        <v>1.022708158116064</v>
      </c>
      <c r="L18" s="6">
        <v>1054</v>
      </c>
      <c r="M18" s="191">
        <f t="shared" si="0"/>
        <v>0.88645920941968037</v>
      </c>
      <c r="N18" s="6">
        <v>1040</v>
      </c>
      <c r="O18" s="191">
        <f t="shared" si="1"/>
        <v>0.87468460891505462</v>
      </c>
      <c r="P18" s="6">
        <v>982</v>
      </c>
      <c r="Q18" s="191">
        <f t="shared" si="2"/>
        <v>0.82590412111017664</v>
      </c>
      <c r="R18" s="6">
        <v>1042</v>
      </c>
      <c r="S18" s="191">
        <f t="shared" si="3"/>
        <v>0.8763666947014298</v>
      </c>
      <c r="T18" s="6">
        <v>827</v>
      </c>
      <c r="U18" s="191">
        <f t="shared" si="4"/>
        <v>0.69554247266610603</v>
      </c>
      <c r="V18" s="6">
        <v>911</v>
      </c>
      <c r="W18" s="192">
        <f t="shared" si="5"/>
        <v>0.76619007569386044</v>
      </c>
      <c r="X18" s="6">
        <v>1028</v>
      </c>
      <c r="Y18" s="192">
        <f t="shared" si="6"/>
        <v>0.86459209419680405</v>
      </c>
      <c r="Z18" s="6">
        <v>912</v>
      </c>
      <c r="AA18" s="192">
        <f t="shared" si="7"/>
        <v>0.76703111858704798</v>
      </c>
      <c r="AB18" s="6">
        <v>1102</v>
      </c>
      <c r="AC18" s="194">
        <f t="shared" si="8"/>
        <v>0.92682926829268297</v>
      </c>
      <c r="AE18" s="195">
        <v>18</v>
      </c>
      <c r="AF18" s="155">
        <f t="shared" si="9"/>
        <v>1.5138772077375946E-2</v>
      </c>
      <c r="AH18" s="108">
        <f>cálculos2!O18</f>
        <v>2</v>
      </c>
      <c r="AI18" s="197">
        <f t="shared" si="14"/>
        <v>0.2</v>
      </c>
      <c r="AJ18" s="108">
        <f>cálculos2!P18</f>
        <v>0</v>
      </c>
      <c r="AK18" s="198">
        <f t="shared" si="15"/>
        <v>0</v>
      </c>
      <c r="AM18" s="198">
        <v>0.4</v>
      </c>
      <c r="AN18" s="6">
        <f>COUNTIFS($AI$3:$AI$80,"&gt;=0,40",$AI$3:$AI$80,"&lt;0,50")</f>
        <v>5</v>
      </c>
    </row>
    <row r="19" spans="1:40">
      <c r="A19" s="135" t="s">
        <v>40</v>
      </c>
      <c r="B19" s="135" t="s">
        <v>64</v>
      </c>
      <c r="C19" s="138">
        <v>2577</v>
      </c>
      <c r="D19" s="6">
        <v>2183</v>
      </c>
      <c r="E19" s="190">
        <f t="shared" si="10"/>
        <v>0.84710904152114863</v>
      </c>
      <c r="F19" s="6">
        <v>1082</v>
      </c>
      <c r="G19" s="190">
        <f t="shared" si="11"/>
        <v>0.41986806363989132</v>
      </c>
      <c r="H19" s="6">
        <v>814</v>
      </c>
      <c r="I19" s="190">
        <f t="shared" si="12"/>
        <v>0.31587116802483506</v>
      </c>
      <c r="J19" s="6">
        <v>2205</v>
      </c>
      <c r="K19" s="190">
        <f t="shared" si="13"/>
        <v>0.8556461001164144</v>
      </c>
      <c r="L19" s="6">
        <v>1931</v>
      </c>
      <c r="M19" s="191">
        <f t="shared" si="0"/>
        <v>0.74932091579355842</v>
      </c>
      <c r="N19" s="6">
        <v>1915</v>
      </c>
      <c r="O19" s="191">
        <f t="shared" si="1"/>
        <v>0.74311214590609231</v>
      </c>
      <c r="P19" s="6">
        <v>1852</v>
      </c>
      <c r="Q19" s="191">
        <f t="shared" si="2"/>
        <v>0.71866511447419479</v>
      </c>
      <c r="R19" s="6">
        <v>2018</v>
      </c>
      <c r="S19" s="191">
        <f t="shared" si="3"/>
        <v>0.78308110205665504</v>
      </c>
      <c r="T19" s="6">
        <v>1660</v>
      </c>
      <c r="U19" s="191">
        <f t="shared" si="4"/>
        <v>0.64415987582460221</v>
      </c>
      <c r="V19" s="6">
        <v>1860</v>
      </c>
      <c r="W19" s="192">
        <f t="shared" si="5"/>
        <v>0.72176949941792778</v>
      </c>
      <c r="X19" s="6">
        <v>2193</v>
      </c>
      <c r="Y19" s="192">
        <f t="shared" si="6"/>
        <v>0.85098952270081485</v>
      </c>
      <c r="Z19" s="6">
        <v>1895</v>
      </c>
      <c r="AA19" s="192">
        <f t="shared" si="7"/>
        <v>0.73535118354675977</v>
      </c>
      <c r="AB19" s="6">
        <v>2100</v>
      </c>
      <c r="AC19" s="194">
        <f t="shared" si="8"/>
        <v>0.81490104772991856</v>
      </c>
      <c r="AE19" s="195">
        <v>30</v>
      </c>
      <c r="AF19" s="155">
        <f t="shared" si="9"/>
        <v>1.1641443538998836E-2</v>
      </c>
      <c r="AH19" s="108">
        <f>cálculos2!O19</f>
        <v>0</v>
      </c>
      <c r="AI19" s="197">
        <f t="shared" si="14"/>
        <v>0</v>
      </c>
      <c r="AJ19" s="108">
        <f>cálculos2!P19</f>
        <v>0</v>
      </c>
      <c r="AK19" s="198">
        <f t="shared" si="15"/>
        <v>0</v>
      </c>
      <c r="AM19" s="198">
        <v>0.5</v>
      </c>
      <c r="AN19" s="6">
        <f>COUNTIFS($AI$3:$AI$80,"&gt;=0,50",$AI$3:$AI$80,"&lt;0,60")</f>
        <v>4</v>
      </c>
    </row>
    <row r="20" spans="1:40">
      <c r="A20" s="135" t="s">
        <v>49</v>
      </c>
      <c r="B20" s="135" t="s">
        <v>65</v>
      </c>
      <c r="C20" s="138">
        <v>217</v>
      </c>
      <c r="D20" s="6">
        <v>211</v>
      </c>
      <c r="E20" s="190">
        <f t="shared" si="10"/>
        <v>0.97235023041474655</v>
      </c>
      <c r="F20" s="6">
        <v>162</v>
      </c>
      <c r="G20" s="190">
        <f t="shared" si="11"/>
        <v>0.74654377880184331</v>
      </c>
      <c r="H20" s="6">
        <v>106</v>
      </c>
      <c r="I20" s="190">
        <f t="shared" si="12"/>
        <v>0.48847926267281105</v>
      </c>
      <c r="J20" s="6">
        <v>210</v>
      </c>
      <c r="K20" s="190">
        <f t="shared" si="13"/>
        <v>0.967741935483871</v>
      </c>
      <c r="L20" s="6">
        <v>207</v>
      </c>
      <c r="M20" s="191">
        <f t="shared" si="0"/>
        <v>0.95391705069124422</v>
      </c>
      <c r="N20" s="6">
        <v>207</v>
      </c>
      <c r="O20" s="191">
        <f t="shared" si="1"/>
        <v>0.95391705069124422</v>
      </c>
      <c r="P20" s="6">
        <v>196</v>
      </c>
      <c r="Q20" s="191">
        <f t="shared" si="2"/>
        <v>0.90322580645161288</v>
      </c>
      <c r="R20" s="6">
        <v>208</v>
      </c>
      <c r="S20" s="191">
        <f t="shared" si="3"/>
        <v>0.95852534562211977</v>
      </c>
      <c r="T20" s="6">
        <v>167</v>
      </c>
      <c r="U20" s="191">
        <f t="shared" si="4"/>
        <v>0.7695852534562212</v>
      </c>
      <c r="V20" s="6">
        <v>195</v>
      </c>
      <c r="W20" s="192">
        <f t="shared" si="5"/>
        <v>0.89861751152073732</v>
      </c>
      <c r="X20" s="6">
        <v>214</v>
      </c>
      <c r="Y20" s="192">
        <f t="shared" si="6"/>
        <v>0.98617511520737322</v>
      </c>
      <c r="Z20" s="6">
        <v>201</v>
      </c>
      <c r="AA20" s="192">
        <f t="shared" si="7"/>
        <v>0.92626728110599077</v>
      </c>
      <c r="AB20" s="6">
        <v>215</v>
      </c>
      <c r="AC20" s="194">
        <f t="shared" si="8"/>
        <v>0.99078341013824889</v>
      </c>
      <c r="AE20" s="195">
        <v>1</v>
      </c>
      <c r="AF20" s="155">
        <f t="shared" si="9"/>
        <v>4.608294930875576E-3</v>
      </c>
      <c r="AH20" s="108">
        <f>cálculos2!O20</f>
        <v>6</v>
      </c>
      <c r="AI20" s="197">
        <f t="shared" si="14"/>
        <v>0.60000000000000009</v>
      </c>
      <c r="AJ20" s="108">
        <f>cálculos2!P20</f>
        <v>3</v>
      </c>
      <c r="AK20" s="198">
        <f t="shared" si="15"/>
        <v>0.75</v>
      </c>
      <c r="AM20" s="198">
        <v>0.6</v>
      </c>
      <c r="AN20" s="6">
        <f>COUNTIFS($AI$3:$AI$80,"&gt;=0,60",$AI$3:$AI$80,"&lt;0,70")</f>
        <v>5</v>
      </c>
    </row>
    <row r="21" spans="1:40">
      <c r="A21" s="135" t="s">
        <v>47</v>
      </c>
      <c r="B21" s="135" t="s">
        <v>66</v>
      </c>
      <c r="C21" s="138">
        <v>788</v>
      </c>
      <c r="D21" s="6">
        <v>781</v>
      </c>
      <c r="E21" s="190">
        <f t="shared" si="10"/>
        <v>0.99111675126903553</v>
      </c>
      <c r="F21" s="6">
        <v>462</v>
      </c>
      <c r="G21" s="190">
        <f t="shared" si="11"/>
        <v>0.58629441624365486</v>
      </c>
      <c r="H21" s="6">
        <v>347</v>
      </c>
      <c r="I21" s="190">
        <f t="shared" si="12"/>
        <v>0.44035532994923859</v>
      </c>
      <c r="J21" s="6">
        <v>782</v>
      </c>
      <c r="K21" s="190">
        <f t="shared" si="13"/>
        <v>0.99238578680203049</v>
      </c>
      <c r="L21" s="6">
        <v>636</v>
      </c>
      <c r="M21" s="191">
        <f t="shared" si="0"/>
        <v>0.80710659898477155</v>
      </c>
      <c r="N21" s="6">
        <v>637</v>
      </c>
      <c r="O21" s="191">
        <f t="shared" si="1"/>
        <v>0.80837563451776651</v>
      </c>
      <c r="P21" s="6">
        <v>609</v>
      </c>
      <c r="Q21" s="191">
        <f t="shared" si="2"/>
        <v>0.77284263959390864</v>
      </c>
      <c r="R21" s="6">
        <v>643</v>
      </c>
      <c r="S21" s="191">
        <f t="shared" si="3"/>
        <v>0.81598984771573602</v>
      </c>
      <c r="T21" s="6">
        <v>579</v>
      </c>
      <c r="U21" s="191">
        <f t="shared" si="4"/>
        <v>0.73477157360406087</v>
      </c>
      <c r="V21" s="6">
        <v>596</v>
      </c>
      <c r="W21" s="192">
        <f t="shared" si="5"/>
        <v>0.75634517766497467</v>
      </c>
      <c r="X21" s="6">
        <v>682</v>
      </c>
      <c r="Y21" s="192">
        <f t="shared" si="6"/>
        <v>0.86548223350253806</v>
      </c>
      <c r="Z21" s="6">
        <v>601</v>
      </c>
      <c r="AA21" s="192">
        <f t="shared" si="7"/>
        <v>0.76269035532994922</v>
      </c>
      <c r="AB21" s="6">
        <v>694</v>
      </c>
      <c r="AC21" s="194">
        <f t="shared" si="8"/>
        <v>0.88071065989847719</v>
      </c>
      <c r="AE21" s="195">
        <v>12</v>
      </c>
      <c r="AF21" s="155">
        <f t="shared" si="9"/>
        <v>1.5228426395939087E-2</v>
      </c>
      <c r="AH21" s="108">
        <f>cálculos2!O21</f>
        <v>1</v>
      </c>
      <c r="AI21" s="197">
        <f t="shared" si="14"/>
        <v>0.1</v>
      </c>
      <c r="AJ21" s="108">
        <f>cálculos2!P21</f>
        <v>0</v>
      </c>
      <c r="AK21" s="198">
        <f t="shared" si="15"/>
        <v>0</v>
      </c>
      <c r="AM21" s="198">
        <v>0.7</v>
      </c>
      <c r="AN21" s="6">
        <f>COUNTIFS($AI$3:$AI$80,"&gt;=0,70",$AI$3:$AI$80,"&lt;0,80")</f>
        <v>5</v>
      </c>
    </row>
    <row r="22" spans="1:40">
      <c r="A22" s="135" t="s">
        <v>43</v>
      </c>
      <c r="B22" s="135" t="s">
        <v>67</v>
      </c>
      <c r="C22" s="138">
        <v>230</v>
      </c>
      <c r="D22" s="6">
        <v>229</v>
      </c>
      <c r="E22" s="190">
        <f t="shared" si="10"/>
        <v>0.9956521739130435</v>
      </c>
      <c r="F22" s="6">
        <v>222</v>
      </c>
      <c r="G22" s="190">
        <f t="shared" si="11"/>
        <v>0.9652173913043478</v>
      </c>
      <c r="H22" s="6">
        <v>221</v>
      </c>
      <c r="I22" s="190">
        <f t="shared" si="12"/>
        <v>0.96086956521739131</v>
      </c>
      <c r="J22" s="6">
        <v>219</v>
      </c>
      <c r="K22" s="190">
        <f t="shared" si="13"/>
        <v>0.95217391304347831</v>
      </c>
      <c r="L22" s="6">
        <v>194</v>
      </c>
      <c r="M22" s="191">
        <f t="shared" si="0"/>
        <v>0.84347826086956523</v>
      </c>
      <c r="N22" s="6">
        <v>192</v>
      </c>
      <c r="O22" s="191">
        <f t="shared" si="1"/>
        <v>0.83478260869565213</v>
      </c>
      <c r="P22" s="6">
        <v>172</v>
      </c>
      <c r="Q22" s="191">
        <f t="shared" si="2"/>
        <v>0.74782608695652175</v>
      </c>
      <c r="R22" s="6">
        <v>189</v>
      </c>
      <c r="S22" s="191">
        <f t="shared" si="3"/>
        <v>0.82173913043478264</v>
      </c>
      <c r="T22" s="6">
        <v>189</v>
      </c>
      <c r="U22" s="191">
        <f t="shared" si="4"/>
        <v>0.82173913043478264</v>
      </c>
      <c r="V22" s="6">
        <v>181</v>
      </c>
      <c r="W22" s="192">
        <f t="shared" si="5"/>
        <v>0.78695652173913044</v>
      </c>
      <c r="X22" s="6">
        <v>207</v>
      </c>
      <c r="Y22" s="192">
        <f t="shared" si="6"/>
        <v>0.9</v>
      </c>
      <c r="Z22" s="6">
        <v>198</v>
      </c>
      <c r="AA22" s="192">
        <f t="shared" si="7"/>
        <v>0.86086956521739133</v>
      </c>
      <c r="AB22" s="6">
        <v>192</v>
      </c>
      <c r="AC22" s="194">
        <f t="shared" si="8"/>
        <v>0.83478260869565213</v>
      </c>
      <c r="AE22" s="195">
        <v>0</v>
      </c>
      <c r="AF22" s="155">
        <f t="shared" si="9"/>
        <v>0</v>
      </c>
      <c r="AH22" s="108">
        <f>cálculos2!O22</f>
        <v>1</v>
      </c>
      <c r="AI22" s="197">
        <f t="shared" si="14"/>
        <v>0.1</v>
      </c>
      <c r="AJ22" s="108">
        <f>cálculos2!P22</f>
        <v>0</v>
      </c>
      <c r="AK22" s="198">
        <f t="shared" si="15"/>
        <v>0</v>
      </c>
      <c r="AM22" s="198">
        <v>0.8</v>
      </c>
      <c r="AN22" s="6">
        <f>COUNTIFS($AI$3:$AI$80,"&gt;=0,80",$AI$3:$AI$80,"&lt;0,90")</f>
        <v>5</v>
      </c>
    </row>
    <row r="23" spans="1:40">
      <c r="A23" s="135" t="s">
        <v>40</v>
      </c>
      <c r="B23" s="135" t="s">
        <v>68</v>
      </c>
      <c r="C23" s="138">
        <v>79</v>
      </c>
      <c r="D23" s="6">
        <v>78</v>
      </c>
      <c r="E23" s="190">
        <f t="shared" si="10"/>
        <v>0.98734177215189878</v>
      </c>
      <c r="F23" s="6">
        <v>74</v>
      </c>
      <c r="G23" s="190">
        <f t="shared" si="11"/>
        <v>0.93670886075949367</v>
      </c>
      <c r="H23" s="6">
        <v>70</v>
      </c>
      <c r="I23" s="190">
        <f t="shared" si="12"/>
        <v>0.88607594936708856</v>
      </c>
      <c r="J23" s="6">
        <v>75</v>
      </c>
      <c r="K23" s="190">
        <f t="shared" si="13"/>
        <v>0.94936708860759489</v>
      </c>
      <c r="L23" s="6">
        <v>75</v>
      </c>
      <c r="M23" s="191">
        <f t="shared" si="0"/>
        <v>0.94936708860759489</v>
      </c>
      <c r="N23" s="6">
        <v>74</v>
      </c>
      <c r="O23" s="191">
        <f t="shared" si="1"/>
        <v>0.93670886075949367</v>
      </c>
      <c r="P23" s="6">
        <v>59</v>
      </c>
      <c r="Q23" s="191">
        <f t="shared" si="2"/>
        <v>0.74683544303797467</v>
      </c>
      <c r="R23" s="6">
        <v>70</v>
      </c>
      <c r="S23" s="191">
        <f t="shared" si="3"/>
        <v>0.88607594936708856</v>
      </c>
      <c r="T23" s="6">
        <v>68</v>
      </c>
      <c r="U23" s="191">
        <f t="shared" si="4"/>
        <v>0.86075949367088611</v>
      </c>
      <c r="V23" s="6">
        <v>76</v>
      </c>
      <c r="W23" s="192">
        <f t="shared" si="5"/>
        <v>0.96202531645569622</v>
      </c>
      <c r="X23" s="6">
        <v>75</v>
      </c>
      <c r="Y23" s="192">
        <f t="shared" si="6"/>
        <v>0.94936708860759489</v>
      </c>
      <c r="Z23" s="6">
        <v>78</v>
      </c>
      <c r="AA23" s="192">
        <f t="shared" si="7"/>
        <v>0.98734177215189878</v>
      </c>
      <c r="AB23" s="6">
        <v>70</v>
      </c>
      <c r="AC23" s="194">
        <f t="shared" si="8"/>
        <v>0.88607594936708856</v>
      </c>
      <c r="AE23" s="195">
        <v>0</v>
      </c>
      <c r="AF23" s="155">
        <f t="shared" si="9"/>
        <v>0</v>
      </c>
      <c r="AH23" s="108">
        <f>cálculos2!O23</f>
        <v>3</v>
      </c>
      <c r="AI23" s="197">
        <f t="shared" si="14"/>
        <v>0.30000000000000004</v>
      </c>
      <c r="AJ23" s="108">
        <f>cálculos2!P23</f>
        <v>0</v>
      </c>
      <c r="AK23" s="198">
        <f t="shared" si="15"/>
        <v>0</v>
      </c>
      <c r="AM23" s="198">
        <v>0.9</v>
      </c>
      <c r="AN23" s="6">
        <f>COUNTIFS($AI$3:$AI$80,"&gt;=0,90",$AI$3:$AI$80,"&lt;1,0")</f>
        <v>3</v>
      </c>
    </row>
    <row r="24" spans="1:40">
      <c r="A24" s="135" t="s">
        <v>49</v>
      </c>
      <c r="B24" s="135" t="s">
        <v>69</v>
      </c>
      <c r="C24" s="138">
        <v>25</v>
      </c>
      <c r="D24" s="6">
        <v>24</v>
      </c>
      <c r="E24" s="190">
        <f t="shared" si="10"/>
        <v>0.96</v>
      </c>
      <c r="F24" s="6">
        <v>6</v>
      </c>
      <c r="G24" s="190">
        <f t="shared" si="11"/>
        <v>0.24</v>
      </c>
      <c r="H24" s="6">
        <v>3</v>
      </c>
      <c r="I24" s="190">
        <f t="shared" si="12"/>
        <v>0.12</v>
      </c>
      <c r="J24" s="6">
        <v>26</v>
      </c>
      <c r="K24" s="190">
        <f t="shared" si="13"/>
        <v>1.04</v>
      </c>
      <c r="L24" s="6">
        <v>37</v>
      </c>
      <c r="M24" s="191">
        <f t="shared" si="0"/>
        <v>1.48</v>
      </c>
      <c r="N24" s="6">
        <v>37</v>
      </c>
      <c r="O24" s="191">
        <f t="shared" si="1"/>
        <v>1.48</v>
      </c>
      <c r="P24" s="6">
        <v>41</v>
      </c>
      <c r="Q24" s="191">
        <f t="shared" si="2"/>
        <v>1.64</v>
      </c>
      <c r="R24" s="6">
        <v>41</v>
      </c>
      <c r="S24" s="191">
        <f t="shared" si="3"/>
        <v>1.64</v>
      </c>
      <c r="T24" s="6">
        <v>30</v>
      </c>
      <c r="U24" s="191">
        <f t="shared" si="4"/>
        <v>1.2</v>
      </c>
      <c r="V24" s="6">
        <v>27</v>
      </c>
      <c r="W24" s="192">
        <f t="shared" si="5"/>
        <v>1.08</v>
      </c>
      <c r="X24" s="6">
        <v>29</v>
      </c>
      <c r="Y24" s="192">
        <f t="shared" si="6"/>
        <v>1.1599999999999999</v>
      </c>
      <c r="Z24" s="6">
        <v>26</v>
      </c>
      <c r="AA24" s="192">
        <f t="shared" si="7"/>
        <v>1.04</v>
      </c>
      <c r="AB24" s="6">
        <v>43</v>
      </c>
      <c r="AC24" s="194">
        <f t="shared" si="8"/>
        <v>1.72</v>
      </c>
      <c r="AE24" s="195">
        <v>1</v>
      </c>
      <c r="AF24" s="155">
        <f t="shared" si="9"/>
        <v>0.04</v>
      </c>
      <c r="AH24" s="108">
        <f>cálculos2!O24</f>
        <v>10</v>
      </c>
      <c r="AI24" s="197">
        <f t="shared" si="14"/>
        <v>1</v>
      </c>
      <c r="AJ24" s="108">
        <f>cálculos2!P24</f>
        <v>4</v>
      </c>
      <c r="AK24" s="198">
        <f t="shared" si="15"/>
        <v>1</v>
      </c>
      <c r="AM24" s="198">
        <v>1</v>
      </c>
      <c r="AN24" s="6">
        <f>COUNTIF($AI$3:$AI$80,"&gt;=1,0")</f>
        <v>3</v>
      </c>
    </row>
    <row r="25" spans="1:40">
      <c r="A25" s="135" t="s">
        <v>40</v>
      </c>
      <c r="B25" s="135" t="s">
        <v>70</v>
      </c>
      <c r="C25" s="138">
        <v>223</v>
      </c>
      <c r="D25" s="6">
        <v>217</v>
      </c>
      <c r="E25" s="190">
        <f t="shared" si="10"/>
        <v>0.97309417040358748</v>
      </c>
      <c r="F25" s="6">
        <v>193</v>
      </c>
      <c r="G25" s="190">
        <f t="shared" si="11"/>
        <v>0.86547085201793716</v>
      </c>
      <c r="H25" s="6">
        <v>171</v>
      </c>
      <c r="I25" s="190">
        <f t="shared" si="12"/>
        <v>0.76681614349775784</v>
      </c>
      <c r="J25" s="6">
        <v>214</v>
      </c>
      <c r="K25" s="190">
        <f t="shared" si="13"/>
        <v>0.95964125560538116</v>
      </c>
      <c r="L25" s="6">
        <v>193</v>
      </c>
      <c r="M25" s="191">
        <f t="shared" si="0"/>
        <v>0.86547085201793716</v>
      </c>
      <c r="N25" s="6">
        <v>187</v>
      </c>
      <c r="O25" s="191">
        <f t="shared" si="1"/>
        <v>0.83856502242152464</v>
      </c>
      <c r="P25" s="6">
        <v>175</v>
      </c>
      <c r="Q25" s="191">
        <f t="shared" si="2"/>
        <v>0.7847533632286996</v>
      </c>
      <c r="R25" s="6">
        <v>192</v>
      </c>
      <c r="S25" s="191">
        <f t="shared" si="3"/>
        <v>0.86098654708520184</v>
      </c>
      <c r="T25" s="6">
        <v>183</v>
      </c>
      <c r="U25" s="191">
        <f t="shared" si="4"/>
        <v>0.820627802690583</v>
      </c>
      <c r="V25" s="6">
        <v>185</v>
      </c>
      <c r="W25" s="192">
        <f t="shared" si="5"/>
        <v>0.82959641255605376</v>
      </c>
      <c r="X25" s="6">
        <v>209</v>
      </c>
      <c r="Y25" s="192">
        <f t="shared" si="6"/>
        <v>0.93721973094170408</v>
      </c>
      <c r="Z25" s="6">
        <v>181</v>
      </c>
      <c r="AA25" s="192">
        <f t="shared" si="7"/>
        <v>0.81165919282511212</v>
      </c>
      <c r="AB25" s="6">
        <v>200</v>
      </c>
      <c r="AC25" s="194">
        <f t="shared" si="8"/>
        <v>0.89686098654708524</v>
      </c>
      <c r="AE25" s="195">
        <v>8</v>
      </c>
      <c r="AF25" s="155">
        <f t="shared" si="9"/>
        <v>3.5874439461883408E-2</v>
      </c>
      <c r="AH25" s="108">
        <f>cálculos2!O25</f>
        <v>1</v>
      </c>
      <c r="AI25" s="197">
        <f t="shared" si="14"/>
        <v>0.1</v>
      </c>
      <c r="AJ25" s="108">
        <f>cálculos2!P25</f>
        <v>0</v>
      </c>
      <c r="AK25" s="198">
        <f t="shared" si="15"/>
        <v>0</v>
      </c>
    </row>
    <row r="26" spans="1:40">
      <c r="A26" s="135" t="s">
        <v>49</v>
      </c>
      <c r="B26" s="135" t="s">
        <v>71</v>
      </c>
      <c r="C26" s="138">
        <v>46</v>
      </c>
      <c r="D26" s="6">
        <v>30</v>
      </c>
      <c r="E26" s="190">
        <f t="shared" si="10"/>
        <v>0.65217391304347827</v>
      </c>
      <c r="F26" s="6">
        <v>10</v>
      </c>
      <c r="G26" s="190">
        <f t="shared" si="11"/>
        <v>0.21739130434782608</v>
      </c>
      <c r="H26" s="6">
        <v>5</v>
      </c>
      <c r="I26" s="190">
        <f t="shared" si="12"/>
        <v>0.10869565217391304</v>
      </c>
      <c r="J26" s="6">
        <v>33</v>
      </c>
      <c r="K26" s="190">
        <f t="shared" si="13"/>
        <v>0.71739130434782605</v>
      </c>
      <c r="L26" s="6">
        <v>34</v>
      </c>
      <c r="M26" s="191">
        <f t="shared" si="0"/>
        <v>0.73913043478260865</v>
      </c>
      <c r="N26" s="6">
        <v>34</v>
      </c>
      <c r="O26" s="191">
        <f t="shared" si="1"/>
        <v>0.73913043478260865</v>
      </c>
      <c r="P26" s="6">
        <v>31</v>
      </c>
      <c r="Q26" s="191">
        <f t="shared" si="2"/>
        <v>0.67391304347826086</v>
      </c>
      <c r="R26" s="6">
        <v>39</v>
      </c>
      <c r="S26" s="191">
        <f t="shared" si="3"/>
        <v>0.84782608695652173</v>
      </c>
      <c r="T26" s="6">
        <v>29</v>
      </c>
      <c r="U26" s="191">
        <f t="shared" si="4"/>
        <v>0.63043478260869568</v>
      </c>
      <c r="V26" s="6">
        <v>47</v>
      </c>
      <c r="W26" s="192">
        <f t="shared" si="5"/>
        <v>1.0217391304347827</v>
      </c>
      <c r="X26" s="6">
        <v>56</v>
      </c>
      <c r="Y26" s="192">
        <f t="shared" si="6"/>
        <v>1.2173913043478262</v>
      </c>
      <c r="Z26" s="6">
        <v>45</v>
      </c>
      <c r="AA26" s="192">
        <f t="shared" si="7"/>
        <v>0.97826086956521741</v>
      </c>
      <c r="AB26" s="6">
        <v>34</v>
      </c>
      <c r="AC26" s="194">
        <f t="shared" si="8"/>
        <v>0.73913043478260865</v>
      </c>
      <c r="AE26" s="195">
        <v>4</v>
      </c>
      <c r="AF26" s="155">
        <f t="shared" si="9"/>
        <v>8.6956521739130432E-2</v>
      </c>
      <c r="AH26" s="108">
        <f>cálculos2!O26</f>
        <v>3</v>
      </c>
      <c r="AI26" s="197">
        <f t="shared" si="14"/>
        <v>0.30000000000000004</v>
      </c>
      <c r="AJ26" s="108">
        <f>cálculos2!P26</f>
        <v>1</v>
      </c>
      <c r="AK26" s="198">
        <f t="shared" si="15"/>
        <v>0.25</v>
      </c>
    </row>
    <row r="27" spans="1:40">
      <c r="A27" s="135" t="s">
        <v>43</v>
      </c>
      <c r="B27" s="135" t="s">
        <v>72</v>
      </c>
      <c r="C27" s="138">
        <v>123</v>
      </c>
      <c r="D27" s="6">
        <v>134</v>
      </c>
      <c r="E27" s="190">
        <f t="shared" si="10"/>
        <v>1.089430894308943</v>
      </c>
      <c r="F27" s="6">
        <v>76</v>
      </c>
      <c r="G27" s="190">
        <f t="shared" si="11"/>
        <v>0.61788617886178865</v>
      </c>
      <c r="H27" s="6">
        <v>64</v>
      </c>
      <c r="I27" s="190">
        <f t="shared" si="12"/>
        <v>0.52032520325203258</v>
      </c>
      <c r="J27" s="6">
        <v>128</v>
      </c>
      <c r="K27" s="190">
        <f t="shared" si="13"/>
        <v>1.0406504065040652</v>
      </c>
      <c r="L27" s="6">
        <v>97</v>
      </c>
      <c r="M27" s="191">
        <f t="shared" si="0"/>
        <v>0.78861788617886175</v>
      </c>
      <c r="N27" s="6">
        <v>99</v>
      </c>
      <c r="O27" s="191">
        <f t="shared" si="1"/>
        <v>0.80487804878048785</v>
      </c>
      <c r="P27" s="6">
        <v>96</v>
      </c>
      <c r="Q27" s="191">
        <f t="shared" si="2"/>
        <v>0.78048780487804881</v>
      </c>
      <c r="R27" s="6">
        <v>108</v>
      </c>
      <c r="S27" s="191">
        <f t="shared" si="3"/>
        <v>0.87804878048780488</v>
      </c>
      <c r="T27" s="6">
        <v>107</v>
      </c>
      <c r="U27" s="191">
        <f t="shared" si="4"/>
        <v>0.86991869918699183</v>
      </c>
      <c r="V27" s="6">
        <v>141</v>
      </c>
      <c r="W27" s="192">
        <f t="shared" si="5"/>
        <v>1.1463414634146341</v>
      </c>
      <c r="X27" s="6">
        <v>141</v>
      </c>
      <c r="Y27" s="192">
        <f t="shared" si="6"/>
        <v>1.1463414634146341</v>
      </c>
      <c r="Z27" s="6">
        <v>126</v>
      </c>
      <c r="AA27" s="192">
        <f t="shared" si="7"/>
        <v>1.024390243902439</v>
      </c>
      <c r="AB27" s="6">
        <v>115</v>
      </c>
      <c r="AC27" s="194">
        <f t="shared" si="8"/>
        <v>0.93495934959349591</v>
      </c>
      <c r="AE27" s="195">
        <v>2</v>
      </c>
      <c r="AF27" s="155">
        <f t="shared" si="9"/>
        <v>1.6260162601626018E-2</v>
      </c>
      <c r="AH27" s="108">
        <f>cálculos2!O27</f>
        <v>5</v>
      </c>
      <c r="AI27" s="197">
        <f t="shared" si="14"/>
        <v>0.5</v>
      </c>
      <c r="AJ27" s="108">
        <f>cálculos2!P27</f>
        <v>1</v>
      </c>
      <c r="AK27" s="198">
        <f t="shared" si="15"/>
        <v>0.25</v>
      </c>
    </row>
    <row r="28" spans="1:40">
      <c r="A28" s="135" t="s">
        <v>40</v>
      </c>
      <c r="B28" s="135" t="s">
        <v>73</v>
      </c>
      <c r="C28" s="138">
        <v>120</v>
      </c>
      <c r="D28" s="6">
        <v>122</v>
      </c>
      <c r="E28" s="190">
        <f t="shared" si="10"/>
        <v>1.0166666666666666</v>
      </c>
      <c r="F28" s="6">
        <v>104</v>
      </c>
      <c r="G28" s="190">
        <f t="shared" si="11"/>
        <v>0.8666666666666667</v>
      </c>
      <c r="H28" s="6">
        <v>75</v>
      </c>
      <c r="I28" s="190">
        <f t="shared" si="12"/>
        <v>0.625</v>
      </c>
      <c r="J28" s="6">
        <v>119</v>
      </c>
      <c r="K28" s="190">
        <f t="shared" si="13"/>
        <v>0.9916666666666667</v>
      </c>
      <c r="L28" s="6">
        <v>92</v>
      </c>
      <c r="M28" s="191">
        <f t="shared" si="0"/>
        <v>0.76666666666666672</v>
      </c>
      <c r="N28" s="6">
        <v>92</v>
      </c>
      <c r="O28" s="191">
        <f t="shared" si="1"/>
        <v>0.76666666666666672</v>
      </c>
      <c r="P28" s="6">
        <v>93</v>
      </c>
      <c r="Q28" s="191">
        <f t="shared" si="2"/>
        <v>0.77500000000000002</v>
      </c>
      <c r="R28" s="6">
        <v>102</v>
      </c>
      <c r="S28" s="191">
        <f t="shared" si="3"/>
        <v>0.85</v>
      </c>
      <c r="T28" s="6">
        <v>88</v>
      </c>
      <c r="U28" s="191">
        <f t="shared" si="4"/>
        <v>0.73333333333333328</v>
      </c>
      <c r="V28" s="6">
        <v>112</v>
      </c>
      <c r="W28" s="192">
        <f t="shared" si="5"/>
        <v>0.93333333333333335</v>
      </c>
      <c r="X28" s="6">
        <v>120</v>
      </c>
      <c r="Y28" s="192">
        <f t="shared" si="6"/>
        <v>1</v>
      </c>
      <c r="Z28" s="6">
        <v>107</v>
      </c>
      <c r="AA28" s="192">
        <f t="shared" si="7"/>
        <v>0.89166666666666672</v>
      </c>
      <c r="AB28" s="6">
        <v>99</v>
      </c>
      <c r="AC28" s="194">
        <f t="shared" si="8"/>
        <v>0.82499999999999996</v>
      </c>
      <c r="AE28" s="195">
        <v>4</v>
      </c>
      <c r="AF28" s="155">
        <f t="shared" si="9"/>
        <v>3.3333333333333333E-2</v>
      </c>
      <c r="AH28" s="108">
        <f>cálculos2!O28</f>
        <v>2</v>
      </c>
      <c r="AI28" s="197">
        <f t="shared" si="14"/>
        <v>0.2</v>
      </c>
      <c r="AJ28" s="108">
        <f>cálculos2!P28</f>
        <v>1</v>
      </c>
      <c r="AK28" s="198">
        <f t="shared" si="15"/>
        <v>0.25</v>
      </c>
    </row>
    <row r="29" spans="1:40">
      <c r="A29" s="135" t="s">
        <v>47</v>
      </c>
      <c r="B29" s="135" t="s">
        <v>74</v>
      </c>
      <c r="C29" s="138">
        <v>75</v>
      </c>
      <c r="D29" s="6">
        <v>67</v>
      </c>
      <c r="E29" s="190">
        <f t="shared" si="10"/>
        <v>0.89333333333333331</v>
      </c>
      <c r="F29" s="6">
        <v>41</v>
      </c>
      <c r="G29" s="190">
        <f t="shared" si="11"/>
        <v>0.54666666666666663</v>
      </c>
      <c r="H29" s="6">
        <v>33</v>
      </c>
      <c r="I29" s="190">
        <f t="shared" si="12"/>
        <v>0.44</v>
      </c>
      <c r="J29" s="6">
        <v>69</v>
      </c>
      <c r="K29" s="190">
        <f t="shared" si="13"/>
        <v>0.92</v>
      </c>
      <c r="L29" s="6">
        <v>73</v>
      </c>
      <c r="M29" s="191">
        <f t="shared" si="0"/>
        <v>0.97333333333333338</v>
      </c>
      <c r="N29" s="6">
        <v>73</v>
      </c>
      <c r="O29" s="191">
        <f t="shared" si="1"/>
        <v>0.97333333333333338</v>
      </c>
      <c r="P29" s="6">
        <v>77</v>
      </c>
      <c r="Q29" s="191">
        <f t="shared" si="2"/>
        <v>1.0266666666666666</v>
      </c>
      <c r="R29" s="6">
        <v>79</v>
      </c>
      <c r="S29" s="191">
        <f t="shared" si="3"/>
        <v>1.0533333333333332</v>
      </c>
      <c r="T29" s="6">
        <v>54</v>
      </c>
      <c r="U29" s="191">
        <f t="shared" si="4"/>
        <v>0.72</v>
      </c>
      <c r="V29" s="6">
        <v>43</v>
      </c>
      <c r="W29" s="192">
        <f t="shared" si="5"/>
        <v>0.57333333333333336</v>
      </c>
      <c r="X29" s="6">
        <v>56</v>
      </c>
      <c r="Y29" s="192">
        <f t="shared" si="6"/>
        <v>0.7466666666666667</v>
      </c>
      <c r="Z29" s="6">
        <v>47</v>
      </c>
      <c r="AA29" s="192">
        <f t="shared" si="7"/>
        <v>0.62666666666666671</v>
      </c>
      <c r="AB29" s="6">
        <v>80</v>
      </c>
      <c r="AC29" s="194">
        <f t="shared" si="8"/>
        <v>1.0666666666666667</v>
      </c>
      <c r="AE29" s="195">
        <v>0</v>
      </c>
      <c r="AF29" s="155">
        <f t="shared" si="9"/>
        <v>0</v>
      </c>
      <c r="AH29" s="108">
        <f>cálculos2!O29</f>
        <v>6</v>
      </c>
      <c r="AI29" s="197">
        <f t="shared" si="14"/>
        <v>0.60000000000000009</v>
      </c>
      <c r="AJ29" s="108">
        <f>cálculos2!P29</f>
        <v>3</v>
      </c>
      <c r="AK29" s="198">
        <f t="shared" si="15"/>
        <v>0.75</v>
      </c>
    </row>
    <row r="30" spans="1:40">
      <c r="A30" s="135" t="s">
        <v>49</v>
      </c>
      <c r="B30" s="135" t="s">
        <v>75</v>
      </c>
      <c r="C30" s="138">
        <v>190</v>
      </c>
      <c r="D30" s="6">
        <v>185</v>
      </c>
      <c r="E30" s="190">
        <f t="shared" si="10"/>
        <v>0.97368421052631582</v>
      </c>
      <c r="F30" s="6">
        <v>55</v>
      </c>
      <c r="G30" s="190">
        <f t="shared" si="11"/>
        <v>0.28947368421052633</v>
      </c>
      <c r="H30" s="6">
        <v>31</v>
      </c>
      <c r="I30" s="190">
        <f t="shared" si="12"/>
        <v>0.16315789473684211</v>
      </c>
      <c r="J30" s="6">
        <v>189</v>
      </c>
      <c r="K30" s="190">
        <f t="shared" si="13"/>
        <v>0.99473684210526314</v>
      </c>
      <c r="L30" s="6">
        <v>190</v>
      </c>
      <c r="M30" s="191">
        <f t="shared" si="0"/>
        <v>1</v>
      </c>
      <c r="N30" s="6">
        <v>191</v>
      </c>
      <c r="O30" s="191">
        <f t="shared" si="1"/>
        <v>1.0052631578947369</v>
      </c>
      <c r="P30" s="6">
        <v>180</v>
      </c>
      <c r="Q30" s="191">
        <f t="shared" si="2"/>
        <v>0.94736842105263153</v>
      </c>
      <c r="R30" s="6">
        <v>198</v>
      </c>
      <c r="S30" s="191">
        <f t="shared" si="3"/>
        <v>1.0421052631578946</v>
      </c>
      <c r="T30" s="6">
        <v>167</v>
      </c>
      <c r="U30" s="191">
        <f t="shared" si="4"/>
        <v>0.87894736842105259</v>
      </c>
      <c r="V30" s="6">
        <v>143</v>
      </c>
      <c r="W30" s="192">
        <f t="shared" si="5"/>
        <v>0.75263157894736843</v>
      </c>
      <c r="X30" s="6">
        <v>179</v>
      </c>
      <c r="Y30" s="192">
        <f t="shared" si="6"/>
        <v>0.94210526315789478</v>
      </c>
      <c r="Z30" s="6">
        <v>162</v>
      </c>
      <c r="AA30" s="192">
        <f t="shared" si="7"/>
        <v>0.85263157894736841</v>
      </c>
      <c r="AB30" s="6">
        <v>198</v>
      </c>
      <c r="AC30" s="194">
        <f t="shared" si="8"/>
        <v>1.0421052631578946</v>
      </c>
      <c r="AE30" s="195">
        <v>1</v>
      </c>
      <c r="AF30" s="155">
        <f t="shared" si="9"/>
        <v>5.263157894736842E-3</v>
      </c>
      <c r="AH30" s="108">
        <f>cálculos2!O30</f>
        <v>5</v>
      </c>
      <c r="AI30" s="197">
        <f t="shared" si="14"/>
        <v>0.5</v>
      </c>
      <c r="AJ30" s="108">
        <f>cálculos2!P30</f>
        <v>2</v>
      </c>
      <c r="AK30" s="198">
        <f t="shared" si="15"/>
        <v>0.5</v>
      </c>
    </row>
    <row r="31" spans="1:40">
      <c r="A31" s="135" t="s">
        <v>40</v>
      </c>
      <c r="B31" s="135" t="s">
        <v>76</v>
      </c>
      <c r="C31" s="138">
        <v>774</v>
      </c>
      <c r="D31" s="6">
        <v>783</v>
      </c>
      <c r="E31" s="190">
        <f t="shared" si="10"/>
        <v>1.0116279069767442</v>
      </c>
      <c r="F31" s="6">
        <v>699</v>
      </c>
      <c r="G31" s="190">
        <f t="shared" si="11"/>
        <v>0.9031007751937985</v>
      </c>
      <c r="H31" s="6">
        <v>633</v>
      </c>
      <c r="I31" s="190">
        <f t="shared" si="12"/>
        <v>0.81782945736434109</v>
      </c>
      <c r="J31" s="6">
        <v>799</v>
      </c>
      <c r="K31" s="190">
        <f t="shared" si="13"/>
        <v>1.0322997416020672</v>
      </c>
      <c r="L31" s="6">
        <v>728</v>
      </c>
      <c r="M31" s="191">
        <f t="shared" si="0"/>
        <v>0.94056847545219635</v>
      </c>
      <c r="N31" s="6">
        <v>725</v>
      </c>
      <c r="O31" s="191">
        <f t="shared" si="1"/>
        <v>0.93669250645994828</v>
      </c>
      <c r="P31" s="6">
        <v>708</v>
      </c>
      <c r="Q31" s="191">
        <f t="shared" si="2"/>
        <v>0.9147286821705426</v>
      </c>
      <c r="R31" s="6">
        <v>758</v>
      </c>
      <c r="S31" s="191">
        <f t="shared" si="3"/>
        <v>0.97932816537467704</v>
      </c>
      <c r="T31" s="6">
        <v>526</v>
      </c>
      <c r="U31" s="191">
        <f t="shared" si="4"/>
        <v>0.67958656330749356</v>
      </c>
      <c r="V31" s="6">
        <v>659</v>
      </c>
      <c r="W31" s="192">
        <f t="shared" si="5"/>
        <v>0.85142118863049099</v>
      </c>
      <c r="X31" s="6">
        <v>780</v>
      </c>
      <c r="Y31" s="192">
        <f t="shared" si="6"/>
        <v>1.0077519379844961</v>
      </c>
      <c r="Z31" s="6">
        <v>584</v>
      </c>
      <c r="AA31" s="192">
        <f t="shared" si="7"/>
        <v>0.75452196382428938</v>
      </c>
      <c r="AB31" s="6">
        <v>779</v>
      </c>
      <c r="AC31" s="194">
        <f t="shared" si="8"/>
        <v>1.0064599483204135</v>
      </c>
      <c r="AE31" s="195">
        <v>10</v>
      </c>
      <c r="AF31" s="155">
        <f t="shared" si="9"/>
        <v>1.2919896640826873E-2</v>
      </c>
      <c r="AH31" s="108">
        <f>cálculos2!O31</f>
        <v>4</v>
      </c>
      <c r="AI31" s="197">
        <f t="shared" si="14"/>
        <v>0.4</v>
      </c>
      <c r="AJ31" s="108">
        <f>cálculos2!P31</f>
        <v>1</v>
      </c>
      <c r="AK31" s="198">
        <f t="shared" si="15"/>
        <v>0.25</v>
      </c>
    </row>
    <row r="32" spans="1:40">
      <c r="A32" s="135" t="s">
        <v>40</v>
      </c>
      <c r="B32" s="135" t="s">
        <v>77</v>
      </c>
      <c r="C32" s="138">
        <v>215</v>
      </c>
      <c r="D32" s="6">
        <v>188</v>
      </c>
      <c r="E32" s="190">
        <f t="shared" si="10"/>
        <v>0.87441860465116283</v>
      </c>
      <c r="F32" s="6">
        <v>40</v>
      </c>
      <c r="G32" s="190">
        <f t="shared" si="11"/>
        <v>0.18604651162790697</v>
      </c>
      <c r="H32" s="6">
        <v>32</v>
      </c>
      <c r="I32" s="190">
        <f t="shared" si="12"/>
        <v>0.14883720930232558</v>
      </c>
      <c r="J32" s="6">
        <v>190</v>
      </c>
      <c r="K32" s="190">
        <f t="shared" si="13"/>
        <v>0.88372093023255816</v>
      </c>
      <c r="L32" s="6">
        <v>195</v>
      </c>
      <c r="M32" s="191">
        <f t="shared" si="0"/>
        <v>0.90697674418604646</v>
      </c>
      <c r="N32" s="6">
        <v>193</v>
      </c>
      <c r="O32" s="191">
        <f t="shared" si="1"/>
        <v>0.89767441860465114</v>
      </c>
      <c r="P32" s="6">
        <v>163</v>
      </c>
      <c r="Q32" s="191">
        <f t="shared" si="2"/>
        <v>0.75813953488372088</v>
      </c>
      <c r="R32" s="6">
        <v>182</v>
      </c>
      <c r="S32" s="191">
        <f t="shared" si="3"/>
        <v>0.84651162790697676</v>
      </c>
      <c r="T32" s="6">
        <v>174</v>
      </c>
      <c r="U32" s="191">
        <f t="shared" si="4"/>
        <v>0.80930232558139537</v>
      </c>
      <c r="V32" s="6">
        <v>171</v>
      </c>
      <c r="W32" s="192">
        <f t="shared" si="5"/>
        <v>0.79534883720930227</v>
      </c>
      <c r="X32" s="6">
        <v>182</v>
      </c>
      <c r="Y32" s="192">
        <f t="shared" si="6"/>
        <v>0.84651162790697676</v>
      </c>
      <c r="Z32" s="6">
        <v>202</v>
      </c>
      <c r="AA32" s="192">
        <f t="shared" si="7"/>
        <v>0.93953488372093019</v>
      </c>
      <c r="AB32" s="6">
        <v>180</v>
      </c>
      <c r="AC32" s="194">
        <f t="shared" si="8"/>
        <v>0.83720930232558144</v>
      </c>
      <c r="AE32" s="195">
        <v>0</v>
      </c>
      <c r="AF32" s="155">
        <f t="shared" si="9"/>
        <v>0</v>
      </c>
      <c r="AH32" s="108">
        <f>cálculos2!O32</f>
        <v>0</v>
      </c>
      <c r="AI32" s="197">
        <f t="shared" si="14"/>
        <v>0</v>
      </c>
      <c r="AJ32" s="108">
        <f>cálculos2!P32</f>
        <v>0</v>
      </c>
      <c r="AK32" s="198">
        <f t="shared" si="15"/>
        <v>0</v>
      </c>
    </row>
    <row r="33" spans="1:37">
      <c r="A33" s="135" t="s">
        <v>40</v>
      </c>
      <c r="B33" s="135" t="s">
        <v>78</v>
      </c>
      <c r="C33" s="138">
        <v>52</v>
      </c>
      <c r="D33" s="6">
        <v>46</v>
      </c>
      <c r="E33" s="190">
        <f t="shared" si="10"/>
        <v>0.88461538461538458</v>
      </c>
      <c r="F33" s="6">
        <v>24</v>
      </c>
      <c r="G33" s="190">
        <f t="shared" si="11"/>
        <v>0.46153846153846156</v>
      </c>
      <c r="H33" s="6">
        <v>16</v>
      </c>
      <c r="I33" s="190">
        <f t="shared" si="12"/>
        <v>0.30769230769230771</v>
      </c>
      <c r="J33" s="6">
        <v>47</v>
      </c>
      <c r="K33" s="190">
        <f t="shared" si="13"/>
        <v>0.90384615384615385</v>
      </c>
      <c r="L33" s="6">
        <v>46</v>
      </c>
      <c r="M33" s="191">
        <f t="shared" si="0"/>
        <v>0.88461538461538458</v>
      </c>
      <c r="N33" s="6">
        <v>46</v>
      </c>
      <c r="O33" s="191">
        <f t="shared" si="1"/>
        <v>0.88461538461538458</v>
      </c>
      <c r="P33" s="6">
        <v>47</v>
      </c>
      <c r="Q33" s="191">
        <f t="shared" si="2"/>
        <v>0.90384615384615385</v>
      </c>
      <c r="R33" s="6">
        <v>51</v>
      </c>
      <c r="S33" s="191">
        <f t="shared" si="3"/>
        <v>0.98076923076923073</v>
      </c>
      <c r="T33" s="6">
        <v>47</v>
      </c>
      <c r="U33" s="191">
        <f t="shared" si="4"/>
        <v>0.90384615384615385</v>
      </c>
      <c r="V33" s="6">
        <v>65</v>
      </c>
      <c r="W33" s="192">
        <f t="shared" si="5"/>
        <v>1.25</v>
      </c>
      <c r="X33" s="6">
        <v>53</v>
      </c>
      <c r="Y33" s="192">
        <f t="shared" si="6"/>
        <v>1.0192307692307692</v>
      </c>
      <c r="Z33" s="6">
        <v>68</v>
      </c>
      <c r="AA33" s="192">
        <f t="shared" si="7"/>
        <v>1.3076923076923077</v>
      </c>
      <c r="AB33" s="6">
        <v>55</v>
      </c>
      <c r="AC33" s="194">
        <f t="shared" si="8"/>
        <v>1.0576923076923077</v>
      </c>
      <c r="AE33" s="195">
        <v>0</v>
      </c>
      <c r="AF33" s="155">
        <f t="shared" si="9"/>
        <v>0</v>
      </c>
      <c r="AH33" s="108">
        <f>cálculos2!O33</f>
        <v>6</v>
      </c>
      <c r="AI33" s="197">
        <f t="shared" si="14"/>
        <v>0.60000000000000009</v>
      </c>
      <c r="AJ33" s="108">
        <f>cálculos2!P33</f>
        <v>1</v>
      </c>
      <c r="AK33" s="198">
        <f t="shared" si="15"/>
        <v>0.25</v>
      </c>
    </row>
    <row r="34" spans="1:37">
      <c r="A34" s="135" t="s">
        <v>49</v>
      </c>
      <c r="B34" s="135" t="s">
        <v>79</v>
      </c>
      <c r="C34" s="138">
        <v>80</v>
      </c>
      <c r="D34" s="6">
        <v>78</v>
      </c>
      <c r="E34" s="190">
        <f t="shared" si="10"/>
        <v>0.97499999999999998</v>
      </c>
      <c r="F34" s="6">
        <v>21</v>
      </c>
      <c r="G34" s="190">
        <f t="shared" si="11"/>
        <v>0.26250000000000001</v>
      </c>
      <c r="H34" s="6">
        <v>10</v>
      </c>
      <c r="I34" s="190">
        <f t="shared" si="12"/>
        <v>0.125</v>
      </c>
      <c r="J34" s="6">
        <v>88</v>
      </c>
      <c r="K34" s="190">
        <f t="shared" si="13"/>
        <v>1.1000000000000001</v>
      </c>
      <c r="L34" s="6">
        <v>66</v>
      </c>
      <c r="M34" s="191">
        <f t="shared" si="0"/>
        <v>0.82499999999999996</v>
      </c>
      <c r="N34" s="6">
        <v>66</v>
      </c>
      <c r="O34" s="191">
        <f t="shared" si="1"/>
        <v>0.82499999999999996</v>
      </c>
      <c r="P34" s="6">
        <v>60</v>
      </c>
      <c r="Q34" s="191">
        <f t="shared" si="2"/>
        <v>0.75</v>
      </c>
      <c r="R34" s="6">
        <v>55</v>
      </c>
      <c r="S34" s="191">
        <f t="shared" si="3"/>
        <v>0.6875</v>
      </c>
      <c r="T34" s="6">
        <v>59</v>
      </c>
      <c r="U34" s="191">
        <f t="shared" si="4"/>
        <v>0.73750000000000004</v>
      </c>
      <c r="V34" s="6">
        <v>74</v>
      </c>
      <c r="W34" s="192">
        <f t="shared" si="5"/>
        <v>0.92500000000000004</v>
      </c>
      <c r="X34" s="6">
        <v>85</v>
      </c>
      <c r="Y34" s="192">
        <f t="shared" si="6"/>
        <v>1.0625</v>
      </c>
      <c r="Z34" s="6">
        <v>75</v>
      </c>
      <c r="AA34" s="192">
        <f t="shared" si="7"/>
        <v>0.9375</v>
      </c>
      <c r="AB34" s="6">
        <v>65</v>
      </c>
      <c r="AC34" s="194">
        <f t="shared" si="8"/>
        <v>0.8125</v>
      </c>
      <c r="AE34" s="195">
        <v>2</v>
      </c>
      <c r="AF34" s="155">
        <f t="shared" si="9"/>
        <v>2.5000000000000001E-2</v>
      </c>
      <c r="AH34" s="108">
        <f>cálculos2!O34</f>
        <v>2</v>
      </c>
      <c r="AI34" s="197">
        <f t="shared" si="14"/>
        <v>0.2</v>
      </c>
      <c r="AJ34" s="108">
        <f>cálculos2!P34</f>
        <v>1</v>
      </c>
      <c r="AK34" s="198">
        <f t="shared" si="15"/>
        <v>0.25</v>
      </c>
    </row>
    <row r="35" spans="1:37">
      <c r="A35" s="135" t="s">
        <v>49</v>
      </c>
      <c r="B35" s="135" t="s">
        <v>80</v>
      </c>
      <c r="C35" s="138">
        <v>51</v>
      </c>
      <c r="D35" s="6">
        <v>58</v>
      </c>
      <c r="E35" s="190">
        <f t="shared" si="10"/>
        <v>1.1372549019607843</v>
      </c>
      <c r="F35" s="6">
        <v>42</v>
      </c>
      <c r="G35" s="190">
        <f t="shared" si="11"/>
        <v>0.82352941176470584</v>
      </c>
      <c r="H35" s="6">
        <v>33</v>
      </c>
      <c r="I35" s="190">
        <f t="shared" si="12"/>
        <v>0.6470588235294118</v>
      </c>
      <c r="J35" s="6">
        <v>61</v>
      </c>
      <c r="K35" s="190">
        <f t="shared" si="13"/>
        <v>1.196078431372549</v>
      </c>
      <c r="L35" s="6">
        <v>63</v>
      </c>
      <c r="M35" s="191">
        <f t="shared" ref="M35:M66" si="16">L35/C35</f>
        <v>1.2352941176470589</v>
      </c>
      <c r="N35" s="6">
        <v>63</v>
      </c>
      <c r="O35" s="191">
        <f t="shared" ref="O35:O66" si="17">N35/C35</f>
        <v>1.2352941176470589</v>
      </c>
      <c r="P35" s="6">
        <v>53</v>
      </c>
      <c r="Q35" s="191">
        <f t="shared" ref="Q35:Q66" si="18">P35/C35</f>
        <v>1.0392156862745099</v>
      </c>
      <c r="R35" s="6">
        <v>64</v>
      </c>
      <c r="S35" s="191">
        <f t="shared" ref="S35:S66" si="19">R35/C35</f>
        <v>1.2549019607843137</v>
      </c>
      <c r="T35" s="6">
        <v>56</v>
      </c>
      <c r="U35" s="191">
        <f t="shared" ref="U35:U66" si="20">T35/C35</f>
        <v>1.0980392156862746</v>
      </c>
      <c r="V35" s="6">
        <v>62</v>
      </c>
      <c r="W35" s="192">
        <f t="shared" ref="W35:W66" si="21">V35/C35</f>
        <v>1.2156862745098038</v>
      </c>
      <c r="X35" s="6">
        <v>70</v>
      </c>
      <c r="Y35" s="192">
        <f t="shared" ref="Y35:Y66" si="22">X35/C35</f>
        <v>1.3725490196078431</v>
      </c>
      <c r="Z35" s="6">
        <v>62</v>
      </c>
      <c r="AA35" s="192">
        <f t="shared" ref="AA35:AA66" si="23">Z35/C35</f>
        <v>1.2156862745098038</v>
      </c>
      <c r="AB35" s="6">
        <v>58</v>
      </c>
      <c r="AC35" s="194">
        <f t="shared" ref="AC35:AC66" si="24">AB35/C35</f>
        <v>1.1372549019607843</v>
      </c>
      <c r="AE35" s="195">
        <v>2</v>
      </c>
      <c r="AF35" s="155">
        <f t="shared" ref="AF35:AF66" si="25">AE35/C35</f>
        <v>3.9215686274509803E-2</v>
      </c>
      <c r="AH35" s="108">
        <f>cálculos2!O35</f>
        <v>10</v>
      </c>
      <c r="AI35" s="197">
        <f t="shared" si="14"/>
        <v>1</v>
      </c>
      <c r="AJ35" s="108">
        <f>cálculos2!P35</f>
        <v>4</v>
      </c>
      <c r="AK35" s="198">
        <f t="shared" si="15"/>
        <v>1</v>
      </c>
    </row>
    <row r="36" spans="1:37">
      <c r="A36" s="135" t="s">
        <v>49</v>
      </c>
      <c r="B36" s="135" t="s">
        <v>81</v>
      </c>
      <c r="C36" s="138">
        <v>103</v>
      </c>
      <c r="D36" s="6">
        <v>64</v>
      </c>
      <c r="E36" s="190">
        <f t="shared" si="10"/>
        <v>0.62135922330097082</v>
      </c>
      <c r="F36" s="6">
        <v>23</v>
      </c>
      <c r="G36" s="190">
        <f t="shared" si="11"/>
        <v>0.22330097087378642</v>
      </c>
      <c r="H36" s="6">
        <v>16</v>
      </c>
      <c r="I36" s="190">
        <f t="shared" si="12"/>
        <v>0.1553398058252427</v>
      </c>
      <c r="J36" s="6">
        <v>72</v>
      </c>
      <c r="K36" s="190">
        <f t="shared" si="13"/>
        <v>0.69902912621359226</v>
      </c>
      <c r="L36" s="6">
        <v>106</v>
      </c>
      <c r="M36" s="191">
        <f t="shared" si="16"/>
        <v>1.029126213592233</v>
      </c>
      <c r="N36" s="6">
        <v>106</v>
      </c>
      <c r="O36" s="191">
        <f t="shared" si="17"/>
        <v>1.029126213592233</v>
      </c>
      <c r="P36" s="6">
        <v>85</v>
      </c>
      <c r="Q36" s="191">
        <f t="shared" si="18"/>
        <v>0.82524271844660191</v>
      </c>
      <c r="R36" s="6">
        <v>99</v>
      </c>
      <c r="S36" s="191">
        <f t="shared" si="19"/>
        <v>0.96116504854368934</v>
      </c>
      <c r="T36" s="6">
        <v>110</v>
      </c>
      <c r="U36" s="191">
        <f t="shared" si="20"/>
        <v>1.0679611650485437</v>
      </c>
      <c r="V36" s="6">
        <v>75</v>
      </c>
      <c r="W36" s="192">
        <f t="shared" si="21"/>
        <v>0.72815533980582525</v>
      </c>
      <c r="X36" s="6">
        <v>92</v>
      </c>
      <c r="Y36" s="192">
        <f t="shared" si="22"/>
        <v>0.89320388349514568</v>
      </c>
      <c r="Z36" s="6">
        <v>85</v>
      </c>
      <c r="AA36" s="192">
        <f t="shared" si="23"/>
        <v>0.82524271844660191</v>
      </c>
      <c r="AB36" s="6">
        <v>93</v>
      </c>
      <c r="AC36" s="194">
        <f t="shared" si="24"/>
        <v>0.90291262135922334</v>
      </c>
      <c r="AE36" s="195">
        <v>1</v>
      </c>
      <c r="AF36" s="155">
        <f t="shared" si="25"/>
        <v>9.7087378640776691E-3</v>
      </c>
      <c r="AH36" s="108">
        <f>cálculos2!O36</f>
        <v>5</v>
      </c>
      <c r="AI36" s="197">
        <f t="shared" si="14"/>
        <v>0.5</v>
      </c>
      <c r="AJ36" s="108">
        <f>cálculos2!P36</f>
        <v>2</v>
      </c>
      <c r="AK36" s="198">
        <f t="shared" si="15"/>
        <v>0.5</v>
      </c>
    </row>
    <row r="37" spans="1:37">
      <c r="A37" s="135" t="s">
        <v>40</v>
      </c>
      <c r="B37" s="135" t="s">
        <v>82</v>
      </c>
      <c r="C37" s="138">
        <v>74</v>
      </c>
      <c r="D37" s="6">
        <v>62</v>
      </c>
      <c r="E37" s="190">
        <f t="shared" si="10"/>
        <v>0.83783783783783783</v>
      </c>
      <c r="F37" s="6">
        <v>51</v>
      </c>
      <c r="G37" s="190">
        <f t="shared" si="11"/>
        <v>0.68918918918918914</v>
      </c>
      <c r="H37" s="6">
        <v>35</v>
      </c>
      <c r="I37" s="190">
        <f t="shared" si="12"/>
        <v>0.47297297297297297</v>
      </c>
      <c r="J37" s="6">
        <v>63</v>
      </c>
      <c r="K37" s="190">
        <f t="shared" si="13"/>
        <v>0.85135135135135132</v>
      </c>
      <c r="L37" s="6">
        <v>56</v>
      </c>
      <c r="M37" s="191">
        <f t="shared" si="16"/>
        <v>0.7567567567567568</v>
      </c>
      <c r="N37" s="6">
        <v>56</v>
      </c>
      <c r="O37" s="191">
        <f t="shared" si="17"/>
        <v>0.7567567567567568</v>
      </c>
      <c r="P37" s="6">
        <v>55</v>
      </c>
      <c r="Q37" s="191">
        <f t="shared" si="18"/>
        <v>0.7432432432432432</v>
      </c>
      <c r="R37" s="6">
        <v>52</v>
      </c>
      <c r="S37" s="191">
        <f t="shared" si="19"/>
        <v>0.70270270270270274</v>
      </c>
      <c r="T37" s="6">
        <v>49</v>
      </c>
      <c r="U37" s="191">
        <f t="shared" si="20"/>
        <v>0.66216216216216217</v>
      </c>
      <c r="V37" s="6">
        <v>51</v>
      </c>
      <c r="W37" s="192">
        <f t="shared" si="21"/>
        <v>0.68918918918918914</v>
      </c>
      <c r="X37" s="6">
        <v>64</v>
      </c>
      <c r="Y37" s="192">
        <f t="shared" si="22"/>
        <v>0.86486486486486491</v>
      </c>
      <c r="Z37" s="6">
        <v>54</v>
      </c>
      <c r="AA37" s="192">
        <f t="shared" si="23"/>
        <v>0.72972972972972971</v>
      </c>
      <c r="AB37" s="6">
        <v>69</v>
      </c>
      <c r="AC37" s="194">
        <f t="shared" si="24"/>
        <v>0.93243243243243246</v>
      </c>
      <c r="AE37" s="195">
        <v>0</v>
      </c>
      <c r="AF37" s="155">
        <f t="shared" si="25"/>
        <v>0</v>
      </c>
      <c r="AH37" s="108">
        <f>cálculos2!O37</f>
        <v>1</v>
      </c>
      <c r="AI37" s="197">
        <f t="shared" si="14"/>
        <v>0.1</v>
      </c>
      <c r="AJ37" s="108">
        <f>cálculos2!P37</f>
        <v>0</v>
      </c>
      <c r="AK37" s="198">
        <f t="shared" si="15"/>
        <v>0</v>
      </c>
    </row>
    <row r="38" spans="1:37">
      <c r="A38" s="135" t="s">
        <v>49</v>
      </c>
      <c r="B38" s="135" t="s">
        <v>83</v>
      </c>
      <c r="C38" s="138">
        <v>280</v>
      </c>
      <c r="D38" s="6">
        <v>256</v>
      </c>
      <c r="E38" s="190">
        <f t="shared" si="10"/>
        <v>0.91428571428571426</v>
      </c>
      <c r="F38" s="6">
        <v>231</v>
      </c>
      <c r="G38" s="190">
        <f t="shared" si="11"/>
        <v>0.82499999999999996</v>
      </c>
      <c r="H38" s="6">
        <v>177</v>
      </c>
      <c r="I38" s="190">
        <f t="shared" si="12"/>
        <v>0.63214285714285712</v>
      </c>
      <c r="J38" s="6">
        <v>270</v>
      </c>
      <c r="K38" s="190">
        <f t="shared" si="13"/>
        <v>0.9642857142857143</v>
      </c>
      <c r="L38" s="6">
        <v>236</v>
      </c>
      <c r="M38" s="191">
        <f t="shared" si="16"/>
        <v>0.84285714285714286</v>
      </c>
      <c r="N38" s="6">
        <v>235</v>
      </c>
      <c r="O38" s="191">
        <f t="shared" si="17"/>
        <v>0.8392857142857143</v>
      </c>
      <c r="P38" s="6">
        <v>245</v>
      </c>
      <c r="Q38" s="191">
        <f t="shared" si="18"/>
        <v>0.875</v>
      </c>
      <c r="R38" s="6">
        <v>252</v>
      </c>
      <c r="S38" s="191">
        <f t="shared" si="19"/>
        <v>0.9</v>
      </c>
      <c r="T38" s="6">
        <v>165</v>
      </c>
      <c r="U38" s="191">
        <f t="shared" si="20"/>
        <v>0.5892857142857143</v>
      </c>
      <c r="V38" s="6">
        <v>241</v>
      </c>
      <c r="W38" s="192">
        <f t="shared" si="21"/>
        <v>0.86071428571428577</v>
      </c>
      <c r="X38" s="6">
        <v>258</v>
      </c>
      <c r="Y38" s="192">
        <f t="shared" si="22"/>
        <v>0.92142857142857137</v>
      </c>
      <c r="Z38" s="6">
        <v>221</v>
      </c>
      <c r="AA38" s="192">
        <f t="shared" si="23"/>
        <v>0.78928571428571426</v>
      </c>
      <c r="AB38" s="6">
        <v>279</v>
      </c>
      <c r="AC38" s="194">
        <f t="shared" si="24"/>
        <v>0.99642857142857144</v>
      </c>
      <c r="AE38" s="195">
        <v>0</v>
      </c>
      <c r="AF38" s="155">
        <f t="shared" si="25"/>
        <v>0</v>
      </c>
      <c r="AH38" s="108">
        <f>cálculos2!O38</f>
        <v>2</v>
      </c>
      <c r="AI38" s="197">
        <f t="shared" si="14"/>
        <v>0.2</v>
      </c>
      <c r="AJ38" s="108">
        <f>cálculos2!P38</f>
        <v>0</v>
      </c>
      <c r="AK38" s="198">
        <f t="shared" si="15"/>
        <v>0</v>
      </c>
    </row>
    <row r="39" spans="1:37">
      <c r="A39" s="135" t="s">
        <v>40</v>
      </c>
      <c r="B39" s="135" t="s">
        <v>84</v>
      </c>
      <c r="C39" s="138">
        <v>76</v>
      </c>
      <c r="D39" s="6">
        <v>74</v>
      </c>
      <c r="E39" s="190">
        <f t="shared" si="10"/>
        <v>0.97368421052631582</v>
      </c>
      <c r="F39" s="6">
        <v>64</v>
      </c>
      <c r="G39" s="190">
        <f t="shared" si="11"/>
        <v>0.84210526315789469</v>
      </c>
      <c r="H39" s="6">
        <v>51</v>
      </c>
      <c r="I39" s="190">
        <f t="shared" si="12"/>
        <v>0.67105263157894735</v>
      </c>
      <c r="J39" s="6">
        <v>72</v>
      </c>
      <c r="K39" s="190">
        <f t="shared" si="13"/>
        <v>0.94736842105263153</v>
      </c>
      <c r="L39" s="6">
        <v>65</v>
      </c>
      <c r="M39" s="191">
        <f t="shared" si="16"/>
        <v>0.85526315789473684</v>
      </c>
      <c r="N39" s="6">
        <v>65</v>
      </c>
      <c r="O39" s="191">
        <f t="shared" si="17"/>
        <v>0.85526315789473684</v>
      </c>
      <c r="P39" s="6">
        <v>70</v>
      </c>
      <c r="Q39" s="191">
        <f t="shared" si="18"/>
        <v>0.92105263157894735</v>
      </c>
      <c r="R39" s="6">
        <v>73</v>
      </c>
      <c r="S39" s="191">
        <f t="shared" si="19"/>
        <v>0.96052631578947367</v>
      </c>
      <c r="T39" s="6">
        <v>64</v>
      </c>
      <c r="U39" s="191">
        <f t="shared" si="20"/>
        <v>0.84210526315789469</v>
      </c>
      <c r="V39" s="6">
        <v>50</v>
      </c>
      <c r="W39" s="192">
        <f t="shared" si="21"/>
        <v>0.65789473684210531</v>
      </c>
      <c r="X39" s="6">
        <v>66</v>
      </c>
      <c r="Y39" s="192">
        <f t="shared" si="22"/>
        <v>0.86842105263157898</v>
      </c>
      <c r="Z39" s="6">
        <v>48</v>
      </c>
      <c r="AA39" s="192">
        <f t="shared" si="23"/>
        <v>0.63157894736842102</v>
      </c>
      <c r="AB39" s="6">
        <v>76</v>
      </c>
      <c r="AC39" s="194">
        <f t="shared" si="24"/>
        <v>1</v>
      </c>
      <c r="AE39" s="195">
        <v>0</v>
      </c>
      <c r="AF39" s="155">
        <f t="shared" si="25"/>
        <v>0</v>
      </c>
      <c r="AH39" s="108">
        <f>cálculos2!O39</f>
        <v>3</v>
      </c>
      <c r="AI39" s="197">
        <f t="shared" si="14"/>
        <v>0.30000000000000004</v>
      </c>
      <c r="AJ39" s="108">
        <f>cálculos2!P39</f>
        <v>0</v>
      </c>
      <c r="AK39" s="198">
        <f t="shared" si="15"/>
        <v>0</v>
      </c>
    </row>
    <row r="40" spans="1:37">
      <c r="A40" s="135" t="s">
        <v>49</v>
      </c>
      <c r="B40" s="135" t="s">
        <v>85</v>
      </c>
      <c r="C40" s="138">
        <v>189</v>
      </c>
      <c r="D40" s="6">
        <v>136</v>
      </c>
      <c r="E40" s="190">
        <f t="shared" si="10"/>
        <v>0.71957671957671954</v>
      </c>
      <c r="F40" s="6">
        <v>32</v>
      </c>
      <c r="G40" s="190">
        <f t="shared" si="11"/>
        <v>0.1693121693121693</v>
      </c>
      <c r="H40" s="6">
        <v>21</v>
      </c>
      <c r="I40" s="190">
        <f t="shared" si="12"/>
        <v>0.1111111111111111</v>
      </c>
      <c r="J40" s="6">
        <v>143</v>
      </c>
      <c r="K40" s="190">
        <f t="shared" si="13"/>
        <v>0.75661375661375663</v>
      </c>
      <c r="L40" s="6">
        <v>149</v>
      </c>
      <c r="M40" s="191">
        <f t="shared" si="16"/>
        <v>0.78835978835978837</v>
      </c>
      <c r="N40" s="6">
        <v>149</v>
      </c>
      <c r="O40" s="191">
        <f t="shared" si="17"/>
        <v>0.78835978835978837</v>
      </c>
      <c r="P40" s="6">
        <v>130</v>
      </c>
      <c r="Q40" s="191">
        <f t="shared" si="18"/>
        <v>0.68783068783068779</v>
      </c>
      <c r="R40" s="6">
        <v>153</v>
      </c>
      <c r="S40" s="191">
        <f t="shared" si="19"/>
        <v>0.80952380952380953</v>
      </c>
      <c r="T40" s="6">
        <v>170</v>
      </c>
      <c r="U40" s="191">
        <f t="shared" si="20"/>
        <v>0.89947089947089942</v>
      </c>
      <c r="V40" s="6">
        <v>169</v>
      </c>
      <c r="W40" s="192">
        <f t="shared" si="21"/>
        <v>0.89417989417989419</v>
      </c>
      <c r="X40" s="6">
        <v>187</v>
      </c>
      <c r="Y40" s="192">
        <f t="shared" si="22"/>
        <v>0.98941798941798942</v>
      </c>
      <c r="Z40" s="6">
        <v>178</v>
      </c>
      <c r="AA40" s="192">
        <f t="shared" si="23"/>
        <v>0.94179894179894175</v>
      </c>
      <c r="AB40" s="6">
        <v>150</v>
      </c>
      <c r="AC40" s="194">
        <f t="shared" si="24"/>
        <v>0.79365079365079361</v>
      </c>
      <c r="AE40" s="195">
        <v>0</v>
      </c>
      <c r="AF40" s="155">
        <f t="shared" si="25"/>
        <v>0</v>
      </c>
      <c r="AH40" s="108">
        <f>cálculos2!O40</f>
        <v>1</v>
      </c>
      <c r="AI40" s="197">
        <f t="shared" si="14"/>
        <v>0.1</v>
      </c>
      <c r="AJ40" s="108">
        <f>cálculos2!P40</f>
        <v>1</v>
      </c>
      <c r="AK40" s="198">
        <f t="shared" si="15"/>
        <v>0.25</v>
      </c>
    </row>
    <row r="41" spans="1:37">
      <c r="A41" s="135" t="s">
        <v>43</v>
      </c>
      <c r="B41" s="135" t="s">
        <v>86</v>
      </c>
      <c r="C41" s="138">
        <v>267</v>
      </c>
      <c r="D41" s="6">
        <v>262</v>
      </c>
      <c r="E41" s="190">
        <f t="shared" si="10"/>
        <v>0.98127340823970033</v>
      </c>
      <c r="F41" s="6">
        <v>238</v>
      </c>
      <c r="G41" s="190">
        <f t="shared" si="11"/>
        <v>0.89138576779026213</v>
      </c>
      <c r="H41" s="6">
        <v>227</v>
      </c>
      <c r="I41" s="190">
        <f t="shared" si="12"/>
        <v>0.85018726591760296</v>
      </c>
      <c r="J41" s="6">
        <v>260</v>
      </c>
      <c r="K41" s="190">
        <f t="shared" si="13"/>
        <v>0.97378277153558057</v>
      </c>
      <c r="L41" s="6">
        <v>222</v>
      </c>
      <c r="M41" s="191">
        <f t="shared" si="16"/>
        <v>0.8314606741573034</v>
      </c>
      <c r="N41" s="6">
        <v>220</v>
      </c>
      <c r="O41" s="191">
        <f t="shared" si="17"/>
        <v>0.82397003745318353</v>
      </c>
      <c r="P41" s="6">
        <v>209</v>
      </c>
      <c r="Q41" s="191">
        <f t="shared" si="18"/>
        <v>0.78277153558052437</v>
      </c>
      <c r="R41" s="6">
        <v>219</v>
      </c>
      <c r="S41" s="191">
        <f t="shared" si="19"/>
        <v>0.8202247191011236</v>
      </c>
      <c r="T41" s="6">
        <v>173</v>
      </c>
      <c r="U41" s="191">
        <f t="shared" si="20"/>
        <v>0.64794007490636707</v>
      </c>
      <c r="V41" s="6">
        <v>209</v>
      </c>
      <c r="W41" s="192">
        <f t="shared" si="21"/>
        <v>0.78277153558052437</v>
      </c>
      <c r="X41" s="6">
        <v>217</v>
      </c>
      <c r="Y41" s="192">
        <f t="shared" si="22"/>
        <v>0.81273408239700373</v>
      </c>
      <c r="Z41" s="6">
        <v>190</v>
      </c>
      <c r="AA41" s="192">
        <f t="shared" si="23"/>
        <v>0.71161048689138573</v>
      </c>
      <c r="AB41" s="6">
        <v>234</v>
      </c>
      <c r="AC41" s="194">
        <f t="shared" si="24"/>
        <v>0.8764044943820225</v>
      </c>
      <c r="AE41" s="195">
        <v>2</v>
      </c>
      <c r="AF41" s="155">
        <f t="shared" si="25"/>
        <v>7.4906367041198503E-3</v>
      </c>
      <c r="AH41" s="108">
        <f>cálculos2!O41</f>
        <v>1</v>
      </c>
      <c r="AI41" s="197">
        <f t="shared" si="14"/>
        <v>0.1</v>
      </c>
      <c r="AJ41" s="108">
        <f>cálculos2!P41</f>
        <v>0</v>
      </c>
      <c r="AK41" s="198">
        <f t="shared" si="15"/>
        <v>0</v>
      </c>
    </row>
    <row r="42" spans="1:37">
      <c r="A42" s="135" t="s">
        <v>49</v>
      </c>
      <c r="B42" s="135" t="s">
        <v>87</v>
      </c>
      <c r="C42" s="138">
        <v>76</v>
      </c>
      <c r="D42" s="6">
        <v>90</v>
      </c>
      <c r="E42" s="190">
        <f t="shared" si="10"/>
        <v>1.1842105263157894</v>
      </c>
      <c r="F42" s="6">
        <v>72</v>
      </c>
      <c r="G42" s="190">
        <f t="shared" si="11"/>
        <v>0.94736842105263153</v>
      </c>
      <c r="H42" s="6">
        <v>39</v>
      </c>
      <c r="I42" s="190">
        <f t="shared" si="12"/>
        <v>0.51315789473684215</v>
      </c>
      <c r="J42" s="6">
        <v>90</v>
      </c>
      <c r="K42" s="190">
        <f t="shared" si="13"/>
        <v>1.1842105263157894</v>
      </c>
      <c r="L42" s="6">
        <v>46</v>
      </c>
      <c r="M42" s="191">
        <f t="shared" si="16"/>
        <v>0.60526315789473684</v>
      </c>
      <c r="N42" s="6">
        <v>47</v>
      </c>
      <c r="O42" s="191">
        <f t="shared" si="17"/>
        <v>0.61842105263157898</v>
      </c>
      <c r="P42" s="6">
        <v>53</v>
      </c>
      <c r="Q42" s="191">
        <f t="shared" si="18"/>
        <v>0.69736842105263153</v>
      </c>
      <c r="R42" s="6">
        <v>52</v>
      </c>
      <c r="S42" s="191">
        <f t="shared" si="19"/>
        <v>0.68421052631578949</v>
      </c>
      <c r="T42" s="6">
        <v>41</v>
      </c>
      <c r="U42" s="191">
        <f t="shared" si="20"/>
        <v>0.53947368421052633</v>
      </c>
      <c r="V42" s="6">
        <v>59</v>
      </c>
      <c r="W42" s="192">
        <f t="shared" si="21"/>
        <v>0.77631578947368418</v>
      </c>
      <c r="X42" s="6">
        <v>63</v>
      </c>
      <c r="Y42" s="192">
        <f t="shared" si="22"/>
        <v>0.82894736842105265</v>
      </c>
      <c r="Z42" s="6">
        <v>59</v>
      </c>
      <c r="AA42" s="192">
        <f t="shared" si="23"/>
        <v>0.77631578947368418</v>
      </c>
      <c r="AB42" s="6">
        <v>62</v>
      </c>
      <c r="AC42" s="194">
        <f t="shared" si="24"/>
        <v>0.81578947368421051</v>
      </c>
      <c r="AE42" s="195">
        <v>2</v>
      </c>
      <c r="AF42" s="155">
        <f t="shared" si="25"/>
        <v>2.6315789473684209E-2</v>
      </c>
      <c r="AH42" s="108">
        <f>cálculos2!O42</f>
        <v>1</v>
      </c>
      <c r="AI42" s="197">
        <f t="shared" si="14"/>
        <v>0.1</v>
      </c>
      <c r="AJ42" s="108">
        <f>cálculos2!P42</f>
        <v>0</v>
      </c>
      <c r="AK42" s="198">
        <f t="shared" si="15"/>
        <v>0</v>
      </c>
    </row>
    <row r="43" spans="1:37">
      <c r="A43" s="135" t="s">
        <v>40</v>
      </c>
      <c r="B43" s="135" t="s">
        <v>88</v>
      </c>
      <c r="C43" s="138">
        <v>87</v>
      </c>
      <c r="D43" s="6">
        <v>66</v>
      </c>
      <c r="E43" s="190">
        <f t="shared" si="10"/>
        <v>0.75862068965517238</v>
      </c>
      <c r="F43" s="6">
        <v>30</v>
      </c>
      <c r="G43" s="190">
        <f t="shared" si="11"/>
        <v>0.34482758620689657</v>
      </c>
      <c r="H43" s="6">
        <v>22</v>
      </c>
      <c r="I43" s="190">
        <f t="shared" si="12"/>
        <v>0.25287356321839083</v>
      </c>
      <c r="J43" s="6">
        <v>66</v>
      </c>
      <c r="K43" s="190">
        <f t="shared" si="13"/>
        <v>0.75862068965517238</v>
      </c>
      <c r="L43" s="6">
        <v>61</v>
      </c>
      <c r="M43" s="191">
        <f t="shared" si="16"/>
        <v>0.70114942528735635</v>
      </c>
      <c r="N43" s="6">
        <v>61</v>
      </c>
      <c r="O43" s="191">
        <f t="shared" si="17"/>
        <v>0.70114942528735635</v>
      </c>
      <c r="P43" s="6">
        <v>47</v>
      </c>
      <c r="Q43" s="191">
        <f t="shared" si="18"/>
        <v>0.54022988505747127</v>
      </c>
      <c r="R43" s="6">
        <v>53</v>
      </c>
      <c r="S43" s="191">
        <f t="shared" si="19"/>
        <v>0.60919540229885061</v>
      </c>
      <c r="T43" s="6">
        <v>61</v>
      </c>
      <c r="U43" s="191">
        <f t="shared" si="20"/>
        <v>0.70114942528735635</v>
      </c>
      <c r="V43" s="6">
        <v>57</v>
      </c>
      <c r="W43" s="192">
        <f t="shared" si="21"/>
        <v>0.65517241379310343</v>
      </c>
      <c r="X43" s="6">
        <v>64</v>
      </c>
      <c r="Y43" s="192">
        <f t="shared" si="22"/>
        <v>0.73563218390804597</v>
      </c>
      <c r="Z43" s="6">
        <v>57</v>
      </c>
      <c r="AA43" s="192">
        <f t="shared" si="23"/>
        <v>0.65517241379310343</v>
      </c>
      <c r="AB43" s="6">
        <v>59</v>
      </c>
      <c r="AC43" s="194">
        <f t="shared" si="24"/>
        <v>0.67816091954022983</v>
      </c>
      <c r="AE43" s="195">
        <v>0</v>
      </c>
      <c r="AF43" s="155">
        <f t="shared" si="25"/>
        <v>0</v>
      </c>
      <c r="AH43" s="108">
        <f>cálculos2!O43</f>
        <v>0</v>
      </c>
      <c r="AI43" s="197">
        <f t="shared" si="14"/>
        <v>0</v>
      </c>
      <c r="AJ43" s="108">
        <f>cálculos2!P43</f>
        <v>0</v>
      </c>
      <c r="AK43" s="198">
        <f t="shared" si="15"/>
        <v>0</v>
      </c>
    </row>
    <row r="44" spans="1:37">
      <c r="A44" s="135" t="s">
        <v>40</v>
      </c>
      <c r="B44" s="135" t="s">
        <v>89</v>
      </c>
      <c r="C44" s="138">
        <v>71</v>
      </c>
      <c r="D44" s="6">
        <v>46</v>
      </c>
      <c r="E44" s="190">
        <f t="shared" si="10"/>
        <v>0.647887323943662</v>
      </c>
      <c r="F44" s="6">
        <v>43</v>
      </c>
      <c r="G44" s="190">
        <f t="shared" si="11"/>
        <v>0.60563380281690138</v>
      </c>
      <c r="H44" s="6">
        <v>28</v>
      </c>
      <c r="I44" s="190">
        <f t="shared" si="12"/>
        <v>0.39436619718309857</v>
      </c>
      <c r="J44" s="6">
        <v>50</v>
      </c>
      <c r="K44" s="190">
        <f t="shared" si="13"/>
        <v>0.70422535211267601</v>
      </c>
      <c r="L44" s="6">
        <v>53</v>
      </c>
      <c r="M44" s="191">
        <f t="shared" si="16"/>
        <v>0.74647887323943662</v>
      </c>
      <c r="N44" s="6">
        <v>53</v>
      </c>
      <c r="O44" s="191">
        <f t="shared" si="17"/>
        <v>0.74647887323943662</v>
      </c>
      <c r="P44" s="6">
        <v>49</v>
      </c>
      <c r="Q44" s="191">
        <f t="shared" si="18"/>
        <v>0.6901408450704225</v>
      </c>
      <c r="R44" s="6">
        <v>50</v>
      </c>
      <c r="S44" s="191">
        <f t="shared" si="19"/>
        <v>0.70422535211267601</v>
      </c>
      <c r="T44" s="6">
        <v>53</v>
      </c>
      <c r="U44" s="191">
        <f t="shared" si="20"/>
        <v>0.74647887323943662</v>
      </c>
      <c r="V44" s="6">
        <v>57</v>
      </c>
      <c r="W44" s="192">
        <f t="shared" si="21"/>
        <v>0.80281690140845074</v>
      </c>
      <c r="X44" s="6">
        <v>65</v>
      </c>
      <c r="Y44" s="192">
        <f t="shared" si="22"/>
        <v>0.91549295774647887</v>
      </c>
      <c r="Z44" s="6">
        <v>58</v>
      </c>
      <c r="AA44" s="192">
        <f t="shared" si="23"/>
        <v>0.81690140845070425</v>
      </c>
      <c r="AB44" s="6">
        <v>52</v>
      </c>
      <c r="AC44" s="194">
        <f t="shared" si="24"/>
        <v>0.73239436619718312</v>
      </c>
      <c r="AE44" s="195">
        <v>5</v>
      </c>
      <c r="AF44" s="155">
        <f t="shared" si="25"/>
        <v>7.0422535211267609E-2</v>
      </c>
      <c r="AH44" s="108">
        <f>cálculos2!O44</f>
        <v>0</v>
      </c>
      <c r="AI44" s="197">
        <f t="shared" si="14"/>
        <v>0</v>
      </c>
      <c r="AJ44" s="108">
        <f>cálculos2!P44</f>
        <v>0</v>
      </c>
      <c r="AK44" s="198">
        <f t="shared" si="15"/>
        <v>0</v>
      </c>
    </row>
    <row r="45" spans="1:37">
      <c r="A45" s="135" t="s">
        <v>47</v>
      </c>
      <c r="B45" s="135" t="s">
        <v>90</v>
      </c>
      <c r="C45" s="138">
        <v>1452</v>
      </c>
      <c r="D45" s="6">
        <v>1448</v>
      </c>
      <c r="E45" s="190">
        <f t="shared" si="10"/>
        <v>0.99724517906336085</v>
      </c>
      <c r="F45" s="6">
        <v>1121</v>
      </c>
      <c r="G45" s="190">
        <f t="shared" si="11"/>
        <v>0.77203856749311295</v>
      </c>
      <c r="H45" s="6">
        <v>911</v>
      </c>
      <c r="I45" s="190">
        <f t="shared" si="12"/>
        <v>0.62741046831955927</v>
      </c>
      <c r="J45" s="6">
        <v>1444</v>
      </c>
      <c r="K45" s="190">
        <f t="shared" si="13"/>
        <v>0.99449035812672182</v>
      </c>
      <c r="L45" s="6">
        <v>1175</v>
      </c>
      <c r="M45" s="191">
        <f t="shared" si="16"/>
        <v>0.80922865013774103</v>
      </c>
      <c r="N45" s="6">
        <v>1145</v>
      </c>
      <c r="O45" s="191">
        <f t="shared" si="17"/>
        <v>0.7885674931129476</v>
      </c>
      <c r="P45" s="6">
        <v>1130</v>
      </c>
      <c r="Q45" s="191">
        <f t="shared" si="18"/>
        <v>0.778236914600551</v>
      </c>
      <c r="R45" s="6">
        <v>1202</v>
      </c>
      <c r="S45" s="191">
        <f t="shared" si="19"/>
        <v>0.82782369146005508</v>
      </c>
      <c r="T45" s="6">
        <v>903</v>
      </c>
      <c r="U45" s="191">
        <f t="shared" si="20"/>
        <v>0.62190082644628097</v>
      </c>
      <c r="V45" s="6">
        <v>1064</v>
      </c>
      <c r="W45" s="192">
        <f t="shared" si="21"/>
        <v>0.73278236914600547</v>
      </c>
      <c r="X45" s="6">
        <v>1160</v>
      </c>
      <c r="Y45" s="192">
        <f t="shared" si="22"/>
        <v>0.79889807162534432</v>
      </c>
      <c r="Z45" s="6">
        <v>1130</v>
      </c>
      <c r="AA45" s="192">
        <f t="shared" si="23"/>
        <v>0.778236914600551</v>
      </c>
      <c r="AB45" s="6">
        <v>1256</v>
      </c>
      <c r="AC45" s="194">
        <f t="shared" si="24"/>
        <v>0.86501377410468316</v>
      </c>
      <c r="AE45" s="195">
        <v>6</v>
      </c>
      <c r="AF45" s="155">
        <f t="shared" si="25"/>
        <v>4.1322314049586778E-3</v>
      </c>
      <c r="AH45" s="108">
        <f>cálculos2!O45</f>
        <v>1</v>
      </c>
      <c r="AI45" s="197">
        <f t="shared" si="14"/>
        <v>0.1</v>
      </c>
      <c r="AJ45" s="108">
        <f>cálculos2!P45</f>
        <v>0</v>
      </c>
      <c r="AK45" s="198">
        <f t="shared" si="15"/>
        <v>0</v>
      </c>
    </row>
    <row r="46" spans="1:37">
      <c r="A46" s="135" t="s">
        <v>47</v>
      </c>
      <c r="B46" s="135" t="s">
        <v>91</v>
      </c>
      <c r="C46" s="138">
        <v>84</v>
      </c>
      <c r="D46" s="6">
        <v>90</v>
      </c>
      <c r="E46" s="190">
        <f t="shared" si="10"/>
        <v>1.0714285714285714</v>
      </c>
      <c r="F46" s="6">
        <v>58</v>
      </c>
      <c r="G46" s="190">
        <f t="shared" si="11"/>
        <v>0.69047619047619047</v>
      </c>
      <c r="H46" s="6">
        <v>45</v>
      </c>
      <c r="I46" s="190">
        <f t="shared" si="12"/>
        <v>0.5357142857142857</v>
      </c>
      <c r="J46" s="6">
        <v>85</v>
      </c>
      <c r="K46" s="190">
        <f t="shared" si="13"/>
        <v>1.0119047619047619</v>
      </c>
      <c r="L46" s="6">
        <v>68</v>
      </c>
      <c r="M46" s="191">
        <f t="shared" si="16"/>
        <v>0.80952380952380953</v>
      </c>
      <c r="N46" s="6">
        <v>69</v>
      </c>
      <c r="O46" s="191">
        <f t="shared" si="17"/>
        <v>0.8214285714285714</v>
      </c>
      <c r="P46" s="6">
        <v>72</v>
      </c>
      <c r="Q46" s="191">
        <f t="shared" si="18"/>
        <v>0.8571428571428571</v>
      </c>
      <c r="R46" s="6">
        <v>76</v>
      </c>
      <c r="S46" s="191">
        <f t="shared" si="19"/>
        <v>0.90476190476190477</v>
      </c>
      <c r="T46" s="6">
        <v>54</v>
      </c>
      <c r="U46" s="191">
        <f t="shared" si="20"/>
        <v>0.6428571428571429</v>
      </c>
      <c r="V46" s="6">
        <v>55</v>
      </c>
      <c r="W46" s="192">
        <f t="shared" si="21"/>
        <v>0.65476190476190477</v>
      </c>
      <c r="X46" s="6">
        <v>62</v>
      </c>
      <c r="Y46" s="192">
        <f t="shared" si="22"/>
        <v>0.73809523809523814</v>
      </c>
      <c r="Z46" s="6">
        <v>51</v>
      </c>
      <c r="AA46" s="192">
        <f t="shared" si="23"/>
        <v>0.6071428571428571</v>
      </c>
      <c r="AB46" s="6">
        <v>79</v>
      </c>
      <c r="AC46" s="194">
        <f t="shared" si="24"/>
        <v>0.94047619047619047</v>
      </c>
      <c r="AE46" s="195">
        <v>0</v>
      </c>
      <c r="AF46" s="155">
        <f t="shared" si="25"/>
        <v>0</v>
      </c>
      <c r="AH46" s="108">
        <f>cálculos2!O46</f>
        <v>2</v>
      </c>
      <c r="AI46" s="197">
        <f t="shared" si="14"/>
        <v>0.2</v>
      </c>
      <c r="AJ46" s="108">
        <f>cálculos2!P46</f>
        <v>0</v>
      </c>
      <c r="AK46" s="198">
        <f t="shared" si="15"/>
        <v>0</v>
      </c>
    </row>
    <row r="47" spans="1:37">
      <c r="A47" s="135" t="s">
        <v>49</v>
      </c>
      <c r="B47" s="135" t="s">
        <v>92</v>
      </c>
      <c r="C47" s="138">
        <v>285</v>
      </c>
      <c r="D47" s="6">
        <v>279</v>
      </c>
      <c r="E47" s="190">
        <f t="shared" si="10"/>
        <v>0.97894736842105268</v>
      </c>
      <c r="F47" s="6">
        <v>244</v>
      </c>
      <c r="G47" s="190">
        <f t="shared" si="11"/>
        <v>0.85614035087719298</v>
      </c>
      <c r="H47" s="6">
        <v>191</v>
      </c>
      <c r="I47" s="190">
        <f t="shared" si="12"/>
        <v>0.6701754385964912</v>
      </c>
      <c r="J47" s="6">
        <v>290</v>
      </c>
      <c r="K47" s="190">
        <f t="shared" si="13"/>
        <v>1.0175438596491229</v>
      </c>
      <c r="L47" s="6">
        <v>268</v>
      </c>
      <c r="M47" s="191">
        <f t="shared" si="16"/>
        <v>0.94035087719298249</v>
      </c>
      <c r="N47" s="6">
        <v>274</v>
      </c>
      <c r="O47" s="191">
        <f t="shared" si="17"/>
        <v>0.96140350877192982</v>
      </c>
      <c r="P47" s="6">
        <v>248</v>
      </c>
      <c r="Q47" s="191">
        <f t="shared" si="18"/>
        <v>0.87017543859649127</v>
      </c>
      <c r="R47" s="6">
        <v>270</v>
      </c>
      <c r="S47" s="191">
        <f t="shared" si="19"/>
        <v>0.94736842105263153</v>
      </c>
      <c r="T47" s="6">
        <v>155</v>
      </c>
      <c r="U47" s="191">
        <f t="shared" si="20"/>
        <v>0.54385964912280704</v>
      </c>
      <c r="V47" s="6">
        <v>244</v>
      </c>
      <c r="W47" s="192">
        <f t="shared" si="21"/>
        <v>0.85614035087719298</v>
      </c>
      <c r="X47" s="6">
        <v>239</v>
      </c>
      <c r="Y47" s="192">
        <f t="shared" si="22"/>
        <v>0.83859649122807023</v>
      </c>
      <c r="Z47" s="6">
        <v>224</v>
      </c>
      <c r="AA47" s="192">
        <f t="shared" si="23"/>
        <v>0.78596491228070176</v>
      </c>
      <c r="AB47" s="6">
        <v>277</v>
      </c>
      <c r="AC47" s="194">
        <f t="shared" si="24"/>
        <v>0.97192982456140353</v>
      </c>
      <c r="AE47" s="195">
        <v>0</v>
      </c>
      <c r="AF47" s="155">
        <f t="shared" si="25"/>
        <v>0</v>
      </c>
      <c r="AH47" s="108">
        <f>cálculos2!O47</f>
        <v>3</v>
      </c>
      <c r="AI47" s="197">
        <f t="shared" si="14"/>
        <v>0.30000000000000004</v>
      </c>
      <c r="AJ47" s="108">
        <f>cálculos2!P47</f>
        <v>1</v>
      </c>
      <c r="AK47" s="198">
        <f t="shared" si="15"/>
        <v>0.25</v>
      </c>
    </row>
    <row r="48" spans="1:37">
      <c r="A48" s="135" t="s">
        <v>40</v>
      </c>
      <c r="B48" s="135" t="s">
        <v>93</v>
      </c>
      <c r="C48" s="138">
        <v>91</v>
      </c>
      <c r="D48" s="6">
        <v>85</v>
      </c>
      <c r="E48" s="190">
        <f t="shared" si="10"/>
        <v>0.93406593406593408</v>
      </c>
      <c r="F48" s="6">
        <v>68</v>
      </c>
      <c r="G48" s="190">
        <f t="shared" si="11"/>
        <v>0.74725274725274726</v>
      </c>
      <c r="H48" s="6">
        <v>53</v>
      </c>
      <c r="I48" s="190">
        <f t="shared" si="12"/>
        <v>0.58241758241758246</v>
      </c>
      <c r="J48" s="6">
        <v>83</v>
      </c>
      <c r="K48" s="190">
        <f t="shared" si="13"/>
        <v>0.91208791208791207</v>
      </c>
      <c r="L48" s="6">
        <v>93</v>
      </c>
      <c r="M48" s="191">
        <f t="shared" si="16"/>
        <v>1.0219780219780219</v>
      </c>
      <c r="N48" s="6">
        <v>86</v>
      </c>
      <c r="O48" s="191">
        <f t="shared" si="17"/>
        <v>0.94505494505494503</v>
      </c>
      <c r="P48" s="6">
        <v>89</v>
      </c>
      <c r="Q48" s="191">
        <f t="shared" si="18"/>
        <v>0.97802197802197799</v>
      </c>
      <c r="R48" s="6">
        <v>94</v>
      </c>
      <c r="S48" s="191">
        <f t="shared" si="19"/>
        <v>1.0329670329670331</v>
      </c>
      <c r="T48" s="6">
        <v>78</v>
      </c>
      <c r="U48" s="191">
        <f t="shared" si="20"/>
        <v>0.8571428571428571</v>
      </c>
      <c r="V48" s="6">
        <v>84</v>
      </c>
      <c r="W48" s="192">
        <f t="shared" si="21"/>
        <v>0.92307692307692313</v>
      </c>
      <c r="X48" s="6">
        <v>101</v>
      </c>
      <c r="Y48" s="192">
        <f t="shared" si="22"/>
        <v>1.1098901098901099</v>
      </c>
      <c r="Z48" s="6">
        <v>87</v>
      </c>
      <c r="AA48" s="192">
        <f t="shared" si="23"/>
        <v>0.95604395604395609</v>
      </c>
      <c r="AB48" s="6">
        <v>94</v>
      </c>
      <c r="AC48" s="194">
        <f t="shared" si="24"/>
        <v>1.0329670329670331</v>
      </c>
      <c r="AE48" s="195">
        <v>4</v>
      </c>
      <c r="AF48" s="155">
        <f t="shared" si="25"/>
        <v>4.3956043956043959E-2</v>
      </c>
      <c r="AH48" s="108">
        <f>cálculos2!O48</f>
        <v>7</v>
      </c>
      <c r="AI48" s="197">
        <f t="shared" si="14"/>
        <v>0.70000000000000007</v>
      </c>
      <c r="AJ48" s="108">
        <f>cálculos2!P48</f>
        <v>3</v>
      </c>
      <c r="AK48" s="198">
        <f t="shared" si="15"/>
        <v>0.75</v>
      </c>
    </row>
    <row r="49" spans="1:37">
      <c r="A49" s="135" t="s">
        <v>47</v>
      </c>
      <c r="B49" s="135" t="s">
        <v>94</v>
      </c>
      <c r="C49" s="138">
        <v>84</v>
      </c>
      <c r="D49" s="6">
        <v>74</v>
      </c>
      <c r="E49" s="190">
        <f t="shared" si="10"/>
        <v>0.88095238095238093</v>
      </c>
      <c r="F49" s="6">
        <v>47</v>
      </c>
      <c r="G49" s="190">
        <f t="shared" si="11"/>
        <v>0.55952380952380953</v>
      </c>
      <c r="H49" s="6">
        <v>36</v>
      </c>
      <c r="I49" s="190">
        <f t="shared" si="12"/>
        <v>0.42857142857142855</v>
      </c>
      <c r="J49" s="6">
        <v>77</v>
      </c>
      <c r="K49" s="190">
        <f t="shared" si="13"/>
        <v>0.91666666666666663</v>
      </c>
      <c r="L49" s="6">
        <v>74</v>
      </c>
      <c r="M49" s="191">
        <f t="shared" si="16"/>
        <v>0.88095238095238093</v>
      </c>
      <c r="N49" s="6">
        <v>75</v>
      </c>
      <c r="O49" s="191">
        <f t="shared" si="17"/>
        <v>0.8928571428571429</v>
      </c>
      <c r="P49" s="6">
        <v>74</v>
      </c>
      <c r="Q49" s="191">
        <f t="shared" si="18"/>
        <v>0.88095238095238093</v>
      </c>
      <c r="R49" s="6">
        <v>77</v>
      </c>
      <c r="S49" s="191">
        <f t="shared" si="19"/>
        <v>0.91666666666666663</v>
      </c>
      <c r="T49" s="6">
        <v>84</v>
      </c>
      <c r="U49" s="191">
        <f t="shared" si="20"/>
        <v>1</v>
      </c>
      <c r="V49" s="6">
        <v>78</v>
      </c>
      <c r="W49" s="192">
        <f t="shared" si="21"/>
        <v>0.9285714285714286</v>
      </c>
      <c r="X49" s="6">
        <v>87</v>
      </c>
      <c r="Y49" s="192">
        <f t="shared" si="22"/>
        <v>1.0357142857142858</v>
      </c>
      <c r="Z49" s="6">
        <v>79</v>
      </c>
      <c r="AA49" s="192">
        <f t="shared" si="23"/>
        <v>0.94047619047619047</v>
      </c>
      <c r="AB49" s="6">
        <v>80</v>
      </c>
      <c r="AC49" s="194">
        <f t="shared" si="24"/>
        <v>0.95238095238095233</v>
      </c>
      <c r="AE49" s="195">
        <v>7</v>
      </c>
      <c r="AF49" s="155">
        <f t="shared" si="25"/>
        <v>8.3333333333333329E-2</v>
      </c>
      <c r="AH49" s="108">
        <f>cálculos2!O49</f>
        <v>4</v>
      </c>
      <c r="AI49" s="197">
        <f t="shared" si="14"/>
        <v>0.4</v>
      </c>
      <c r="AJ49" s="108">
        <f>cálculos2!P49</f>
        <v>1</v>
      </c>
      <c r="AK49" s="198">
        <f t="shared" si="15"/>
        <v>0.25</v>
      </c>
    </row>
    <row r="50" spans="1:37">
      <c r="A50" s="135" t="s">
        <v>49</v>
      </c>
      <c r="B50" s="135" t="s">
        <v>95</v>
      </c>
      <c r="C50" s="138">
        <v>163</v>
      </c>
      <c r="D50" s="6">
        <v>141</v>
      </c>
      <c r="E50" s="190">
        <f t="shared" si="10"/>
        <v>0.86503067484662577</v>
      </c>
      <c r="F50" s="6">
        <v>113</v>
      </c>
      <c r="G50" s="190">
        <f t="shared" si="11"/>
        <v>0.69325153374233128</v>
      </c>
      <c r="H50" s="6">
        <v>70</v>
      </c>
      <c r="I50" s="190">
        <f t="shared" si="12"/>
        <v>0.42944785276073622</v>
      </c>
      <c r="J50" s="6">
        <v>147</v>
      </c>
      <c r="K50" s="190">
        <f t="shared" si="13"/>
        <v>0.90184049079754602</v>
      </c>
      <c r="L50" s="6">
        <v>111</v>
      </c>
      <c r="M50" s="191">
        <f t="shared" si="16"/>
        <v>0.68098159509202449</v>
      </c>
      <c r="N50" s="6">
        <v>111</v>
      </c>
      <c r="O50" s="191">
        <f t="shared" si="17"/>
        <v>0.68098159509202449</v>
      </c>
      <c r="P50" s="6">
        <v>94</v>
      </c>
      <c r="Q50" s="191">
        <f t="shared" si="18"/>
        <v>0.57668711656441718</v>
      </c>
      <c r="R50" s="6">
        <v>102</v>
      </c>
      <c r="S50" s="191">
        <f t="shared" si="19"/>
        <v>0.62576687116564422</v>
      </c>
      <c r="T50" s="6">
        <v>115</v>
      </c>
      <c r="U50" s="191">
        <f t="shared" si="20"/>
        <v>0.70552147239263807</v>
      </c>
      <c r="V50" s="6">
        <v>131</v>
      </c>
      <c r="W50" s="192">
        <f t="shared" si="21"/>
        <v>0.80368098159509205</v>
      </c>
      <c r="X50" s="6">
        <v>158</v>
      </c>
      <c r="Y50" s="192">
        <f t="shared" si="22"/>
        <v>0.96932515337423308</v>
      </c>
      <c r="Z50" s="6">
        <v>127</v>
      </c>
      <c r="AA50" s="192">
        <f t="shared" si="23"/>
        <v>0.77914110429447858</v>
      </c>
      <c r="AB50" s="6">
        <v>105</v>
      </c>
      <c r="AC50" s="194">
        <f t="shared" si="24"/>
        <v>0.64417177914110424</v>
      </c>
      <c r="AE50" s="195">
        <v>5</v>
      </c>
      <c r="AF50" s="155">
        <f t="shared" si="25"/>
        <v>3.0674846625766871E-2</v>
      </c>
      <c r="AH50" s="108">
        <f>cálculos2!O50</f>
        <v>2</v>
      </c>
      <c r="AI50" s="197">
        <f t="shared" si="14"/>
        <v>0.2</v>
      </c>
      <c r="AJ50" s="108">
        <f>cálculos2!P50</f>
        <v>1</v>
      </c>
      <c r="AK50" s="198">
        <f t="shared" si="15"/>
        <v>0.25</v>
      </c>
    </row>
    <row r="51" spans="1:37">
      <c r="A51" s="135" t="s">
        <v>43</v>
      </c>
      <c r="B51" s="135" t="s">
        <v>96</v>
      </c>
      <c r="C51" s="138">
        <v>121</v>
      </c>
      <c r="D51" s="6">
        <v>110</v>
      </c>
      <c r="E51" s="190">
        <f t="shared" si="10"/>
        <v>0.90909090909090906</v>
      </c>
      <c r="F51" s="6">
        <v>81</v>
      </c>
      <c r="G51" s="190">
        <f t="shared" si="11"/>
        <v>0.66942148760330578</v>
      </c>
      <c r="H51" s="6">
        <v>77</v>
      </c>
      <c r="I51" s="190">
        <f t="shared" si="12"/>
        <v>0.63636363636363635</v>
      </c>
      <c r="J51" s="6">
        <v>109</v>
      </c>
      <c r="K51" s="190">
        <f t="shared" si="13"/>
        <v>0.90082644628099173</v>
      </c>
      <c r="L51" s="6">
        <v>136</v>
      </c>
      <c r="M51" s="191">
        <f t="shared" si="16"/>
        <v>1.1239669421487604</v>
      </c>
      <c r="N51" s="6">
        <v>138</v>
      </c>
      <c r="O51" s="191">
        <f t="shared" si="17"/>
        <v>1.140495867768595</v>
      </c>
      <c r="P51" s="6">
        <v>128</v>
      </c>
      <c r="Q51" s="191">
        <f t="shared" si="18"/>
        <v>1.0578512396694215</v>
      </c>
      <c r="R51" s="6">
        <v>133</v>
      </c>
      <c r="S51" s="191">
        <f t="shared" si="19"/>
        <v>1.0991735537190082</v>
      </c>
      <c r="T51" s="6">
        <v>100</v>
      </c>
      <c r="U51" s="191">
        <f t="shared" si="20"/>
        <v>0.82644628099173556</v>
      </c>
      <c r="V51" s="6">
        <v>109</v>
      </c>
      <c r="W51" s="192">
        <f t="shared" si="21"/>
        <v>0.90082644628099173</v>
      </c>
      <c r="X51" s="6">
        <v>111</v>
      </c>
      <c r="Y51" s="192">
        <f t="shared" si="22"/>
        <v>0.9173553719008265</v>
      </c>
      <c r="Z51" s="6">
        <v>115</v>
      </c>
      <c r="AA51" s="192">
        <f t="shared" si="23"/>
        <v>0.95041322314049592</v>
      </c>
      <c r="AB51" s="6">
        <v>135</v>
      </c>
      <c r="AC51" s="194">
        <f t="shared" si="24"/>
        <v>1.115702479338843</v>
      </c>
      <c r="AE51" s="195">
        <v>0</v>
      </c>
      <c r="AF51" s="155">
        <f t="shared" si="25"/>
        <v>0</v>
      </c>
      <c r="AH51" s="108">
        <f>cálculos2!O51</f>
        <v>7</v>
      </c>
      <c r="AI51" s="197">
        <f t="shared" si="14"/>
        <v>0.70000000000000007</v>
      </c>
      <c r="AJ51" s="108">
        <f>cálculos2!P51</f>
        <v>3</v>
      </c>
      <c r="AK51" s="198">
        <f t="shared" si="15"/>
        <v>0.75</v>
      </c>
    </row>
    <row r="52" spans="1:37">
      <c r="A52" s="135" t="s">
        <v>43</v>
      </c>
      <c r="B52" s="135" t="s">
        <v>97</v>
      </c>
      <c r="C52" s="138">
        <v>48</v>
      </c>
      <c r="D52" s="6">
        <v>40</v>
      </c>
      <c r="E52" s="190">
        <f t="shared" si="10"/>
        <v>0.83333333333333337</v>
      </c>
      <c r="F52" s="6">
        <v>39</v>
      </c>
      <c r="G52" s="190">
        <f t="shared" si="11"/>
        <v>0.8125</v>
      </c>
      <c r="H52" s="6">
        <v>38</v>
      </c>
      <c r="I52" s="190">
        <f t="shared" si="12"/>
        <v>0.79166666666666663</v>
      </c>
      <c r="J52" s="6">
        <v>39</v>
      </c>
      <c r="K52" s="190">
        <f t="shared" si="13"/>
        <v>0.8125</v>
      </c>
      <c r="L52" s="6">
        <v>18</v>
      </c>
      <c r="M52" s="191">
        <f t="shared" si="16"/>
        <v>0.375</v>
      </c>
      <c r="N52" s="6">
        <v>17</v>
      </c>
      <c r="O52" s="191">
        <f t="shared" si="17"/>
        <v>0.35416666666666669</v>
      </c>
      <c r="P52" s="6">
        <v>23</v>
      </c>
      <c r="Q52" s="191">
        <f t="shared" si="18"/>
        <v>0.47916666666666669</v>
      </c>
      <c r="R52" s="6">
        <v>22</v>
      </c>
      <c r="S52" s="191">
        <f t="shared" si="19"/>
        <v>0.45833333333333331</v>
      </c>
      <c r="T52" s="6">
        <v>18</v>
      </c>
      <c r="U52" s="191">
        <f t="shared" si="20"/>
        <v>0.375</v>
      </c>
      <c r="V52" s="6">
        <v>29</v>
      </c>
      <c r="W52" s="192">
        <f t="shared" si="21"/>
        <v>0.60416666666666663</v>
      </c>
      <c r="X52" s="6">
        <v>25</v>
      </c>
      <c r="Y52" s="192">
        <f t="shared" si="22"/>
        <v>0.52083333333333337</v>
      </c>
      <c r="Z52" s="6">
        <v>27</v>
      </c>
      <c r="AA52" s="192">
        <f t="shared" si="23"/>
        <v>0.5625</v>
      </c>
      <c r="AB52" s="6">
        <v>29</v>
      </c>
      <c r="AC52" s="194">
        <f t="shared" si="24"/>
        <v>0.60416666666666663</v>
      </c>
      <c r="AE52" s="195">
        <v>0</v>
      </c>
      <c r="AF52" s="155">
        <f t="shared" si="25"/>
        <v>0</v>
      </c>
      <c r="AH52" s="108">
        <f>cálculos2!O52</f>
        <v>0</v>
      </c>
      <c r="AI52" s="197">
        <f t="shared" si="14"/>
        <v>0</v>
      </c>
      <c r="AJ52" s="108">
        <f>cálculos2!P52</f>
        <v>0</v>
      </c>
      <c r="AK52" s="198">
        <f t="shared" si="15"/>
        <v>0</v>
      </c>
    </row>
    <row r="53" spans="1:37">
      <c r="A53" s="135" t="s">
        <v>49</v>
      </c>
      <c r="B53" s="135" t="s">
        <v>98</v>
      </c>
      <c r="C53" s="138">
        <v>129</v>
      </c>
      <c r="D53" s="6">
        <v>129</v>
      </c>
      <c r="E53" s="190">
        <f t="shared" si="10"/>
        <v>1</v>
      </c>
      <c r="F53" s="6">
        <v>76</v>
      </c>
      <c r="G53" s="190">
        <f t="shared" si="11"/>
        <v>0.58914728682170547</v>
      </c>
      <c r="H53" s="6">
        <v>43</v>
      </c>
      <c r="I53" s="190">
        <f t="shared" si="12"/>
        <v>0.33333333333333331</v>
      </c>
      <c r="J53" s="6">
        <v>133</v>
      </c>
      <c r="K53" s="190">
        <f t="shared" si="13"/>
        <v>1.0310077519379846</v>
      </c>
      <c r="L53" s="6">
        <v>141</v>
      </c>
      <c r="M53" s="191">
        <f t="shared" si="16"/>
        <v>1.0930232558139534</v>
      </c>
      <c r="N53" s="6">
        <v>141</v>
      </c>
      <c r="O53" s="191">
        <f t="shared" si="17"/>
        <v>1.0930232558139534</v>
      </c>
      <c r="P53" s="6">
        <v>117</v>
      </c>
      <c r="Q53" s="191">
        <f t="shared" si="18"/>
        <v>0.90697674418604646</v>
      </c>
      <c r="R53" s="6">
        <v>129</v>
      </c>
      <c r="S53" s="191">
        <f t="shared" si="19"/>
        <v>1</v>
      </c>
      <c r="T53" s="6">
        <v>121</v>
      </c>
      <c r="U53" s="191">
        <f t="shared" si="20"/>
        <v>0.93798449612403101</v>
      </c>
      <c r="V53" s="6">
        <v>117</v>
      </c>
      <c r="W53" s="192">
        <f t="shared" si="21"/>
        <v>0.90697674418604646</v>
      </c>
      <c r="X53" s="6">
        <v>120</v>
      </c>
      <c r="Y53" s="192">
        <f t="shared" si="22"/>
        <v>0.93023255813953487</v>
      </c>
      <c r="Z53" s="6">
        <v>148</v>
      </c>
      <c r="AA53" s="192">
        <f t="shared" si="23"/>
        <v>1.1472868217054264</v>
      </c>
      <c r="AB53" s="6">
        <v>127</v>
      </c>
      <c r="AC53" s="194">
        <f t="shared" si="24"/>
        <v>0.98449612403100772</v>
      </c>
      <c r="AE53" s="195">
        <v>1</v>
      </c>
      <c r="AF53" s="155">
        <f t="shared" si="25"/>
        <v>7.7519379844961239E-3</v>
      </c>
      <c r="AH53" s="108">
        <f>cálculos2!O53</f>
        <v>6</v>
      </c>
      <c r="AI53" s="197">
        <f t="shared" si="14"/>
        <v>0.60000000000000009</v>
      </c>
      <c r="AJ53" s="108">
        <f>cálculos2!P53</f>
        <v>2</v>
      </c>
      <c r="AK53" s="198">
        <f t="shared" si="15"/>
        <v>0.5</v>
      </c>
    </row>
    <row r="54" spans="1:37">
      <c r="A54" s="135" t="s">
        <v>49</v>
      </c>
      <c r="B54" s="135" t="s">
        <v>99</v>
      </c>
      <c r="C54" s="138">
        <v>86</v>
      </c>
      <c r="D54" s="6">
        <v>75</v>
      </c>
      <c r="E54" s="190">
        <f t="shared" si="10"/>
        <v>0.87209302325581395</v>
      </c>
      <c r="F54" s="6">
        <v>58</v>
      </c>
      <c r="G54" s="190">
        <f t="shared" si="11"/>
        <v>0.67441860465116277</v>
      </c>
      <c r="H54" s="6">
        <v>25</v>
      </c>
      <c r="I54" s="190">
        <f t="shared" si="12"/>
        <v>0.29069767441860467</v>
      </c>
      <c r="J54" s="6">
        <v>76</v>
      </c>
      <c r="K54" s="190">
        <f t="shared" si="13"/>
        <v>0.88372093023255816</v>
      </c>
      <c r="L54" s="6">
        <v>67</v>
      </c>
      <c r="M54" s="191">
        <f t="shared" si="16"/>
        <v>0.77906976744186052</v>
      </c>
      <c r="N54" s="6">
        <v>65</v>
      </c>
      <c r="O54" s="191">
        <f t="shared" si="17"/>
        <v>0.7558139534883721</v>
      </c>
      <c r="P54" s="6">
        <v>57</v>
      </c>
      <c r="Q54" s="191">
        <f t="shared" si="18"/>
        <v>0.66279069767441856</v>
      </c>
      <c r="R54" s="6">
        <v>66</v>
      </c>
      <c r="S54" s="191">
        <f t="shared" si="19"/>
        <v>0.76744186046511631</v>
      </c>
      <c r="T54" s="6">
        <v>69</v>
      </c>
      <c r="U54" s="191">
        <f t="shared" si="20"/>
        <v>0.80232558139534882</v>
      </c>
      <c r="V54" s="6">
        <v>65</v>
      </c>
      <c r="W54" s="192">
        <f t="shared" si="21"/>
        <v>0.7558139534883721</v>
      </c>
      <c r="X54" s="6">
        <v>94</v>
      </c>
      <c r="Y54" s="192">
        <f t="shared" si="22"/>
        <v>1.0930232558139534</v>
      </c>
      <c r="Z54" s="6">
        <v>64</v>
      </c>
      <c r="AA54" s="192">
        <f t="shared" si="23"/>
        <v>0.7441860465116279</v>
      </c>
      <c r="AB54" s="6">
        <v>70</v>
      </c>
      <c r="AC54" s="194">
        <f t="shared" si="24"/>
        <v>0.81395348837209303</v>
      </c>
      <c r="AE54" s="195">
        <v>3</v>
      </c>
      <c r="AF54" s="155">
        <f t="shared" si="25"/>
        <v>3.4883720930232558E-2</v>
      </c>
      <c r="AH54" s="108">
        <f>cálculos2!O54</f>
        <v>1</v>
      </c>
      <c r="AI54" s="197">
        <f t="shared" si="14"/>
        <v>0.1</v>
      </c>
      <c r="AJ54" s="108">
        <f>cálculos2!P54</f>
        <v>1</v>
      </c>
      <c r="AK54" s="198">
        <f t="shared" si="15"/>
        <v>0.25</v>
      </c>
    </row>
    <row r="55" spans="1:37">
      <c r="A55" s="135" t="s">
        <v>43</v>
      </c>
      <c r="B55" s="135" t="s">
        <v>100</v>
      </c>
      <c r="C55" s="138">
        <v>385</v>
      </c>
      <c r="D55" s="6">
        <v>364</v>
      </c>
      <c r="E55" s="190">
        <f t="shared" si="10"/>
        <v>0.94545454545454544</v>
      </c>
      <c r="F55" s="6">
        <v>314</v>
      </c>
      <c r="G55" s="190">
        <f t="shared" si="11"/>
        <v>0.81558441558441563</v>
      </c>
      <c r="H55" s="6">
        <v>297</v>
      </c>
      <c r="I55" s="190">
        <f t="shared" si="12"/>
        <v>0.77142857142857146</v>
      </c>
      <c r="J55" s="6">
        <v>348</v>
      </c>
      <c r="K55" s="190">
        <f t="shared" si="13"/>
        <v>0.90389610389610386</v>
      </c>
      <c r="L55" s="6">
        <v>322</v>
      </c>
      <c r="M55" s="191">
        <f t="shared" si="16"/>
        <v>0.83636363636363631</v>
      </c>
      <c r="N55" s="6">
        <v>325</v>
      </c>
      <c r="O55" s="191">
        <f t="shared" si="17"/>
        <v>0.8441558441558441</v>
      </c>
      <c r="P55" s="6">
        <v>309</v>
      </c>
      <c r="Q55" s="191">
        <f t="shared" si="18"/>
        <v>0.80259740259740264</v>
      </c>
      <c r="R55" s="6">
        <v>337</v>
      </c>
      <c r="S55" s="191">
        <f t="shared" si="19"/>
        <v>0.87532467532467528</v>
      </c>
      <c r="T55" s="6">
        <v>275</v>
      </c>
      <c r="U55" s="191">
        <f t="shared" si="20"/>
        <v>0.7142857142857143</v>
      </c>
      <c r="V55" s="6">
        <v>323</v>
      </c>
      <c r="W55" s="192">
        <f t="shared" si="21"/>
        <v>0.83896103896103891</v>
      </c>
      <c r="X55" s="6">
        <v>347</v>
      </c>
      <c r="Y55" s="192">
        <f t="shared" si="22"/>
        <v>0.90129870129870127</v>
      </c>
      <c r="Z55" s="6">
        <v>340</v>
      </c>
      <c r="AA55" s="192">
        <f t="shared" si="23"/>
        <v>0.88311688311688308</v>
      </c>
      <c r="AB55" s="6">
        <v>341</v>
      </c>
      <c r="AC55" s="194">
        <f t="shared" si="24"/>
        <v>0.88571428571428568</v>
      </c>
      <c r="AE55" s="195">
        <v>0</v>
      </c>
      <c r="AF55" s="155">
        <f t="shared" si="25"/>
        <v>0</v>
      </c>
      <c r="AH55" s="108">
        <f>cálculos2!O55</f>
        <v>1</v>
      </c>
      <c r="AI55" s="197">
        <f t="shared" si="14"/>
        <v>0.1</v>
      </c>
      <c r="AJ55" s="108">
        <f>cálculos2!P55</f>
        <v>0</v>
      </c>
      <c r="AK55" s="198">
        <f t="shared" si="15"/>
        <v>0</v>
      </c>
    </row>
    <row r="56" spans="1:37">
      <c r="A56" s="135" t="s">
        <v>47</v>
      </c>
      <c r="B56" s="135" t="s">
        <v>101</v>
      </c>
      <c r="C56" s="138">
        <v>96</v>
      </c>
      <c r="D56" s="6">
        <v>103</v>
      </c>
      <c r="E56" s="190">
        <f t="shared" si="10"/>
        <v>1.0729166666666667</v>
      </c>
      <c r="F56" s="6">
        <v>66</v>
      </c>
      <c r="G56" s="190">
        <f t="shared" si="11"/>
        <v>0.6875</v>
      </c>
      <c r="H56" s="6">
        <v>51</v>
      </c>
      <c r="I56" s="190">
        <f t="shared" si="12"/>
        <v>0.53125</v>
      </c>
      <c r="J56" s="6">
        <v>103</v>
      </c>
      <c r="K56" s="190">
        <f t="shared" si="13"/>
        <v>1.0729166666666667</v>
      </c>
      <c r="L56" s="6">
        <v>98</v>
      </c>
      <c r="M56" s="191">
        <f t="shared" si="16"/>
        <v>1.0208333333333333</v>
      </c>
      <c r="N56" s="6">
        <v>96</v>
      </c>
      <c r="O56" s="191">
        <f t="shared" si="17"/>
        <v>1</v>
      </c>
      <c r="P56" s="6">
        <v>86</v>
      </c>
      <c r="Q56" s="191">
        <f t="shared" si="18"/>
        <v>0.89583333333333337</v>
      </c>
      <c r="R56" s="6">
        <v>94</v>
      </c>
      <c r="S56" s="191">
        <f t="shared" si="19"/>
        <v>0.97916666666666663</v>
      </c>
      <c r="T56" s="6">
        <v>104</v>
      </c>
      <c r="U56" s="191">
        <f t="shared" si="20"/>
        <v>1.0833333333333333</v>
      </c>
      <c r="V56" s="6">
        <v>108</v>
      </c>
      <c r="W56" s="192">
        <f t="shared" si="21"/>
        <v>1.125</v>
      </c>
      <c r="X56" s="6">
        <v>117</v>
      </c>
      <c r="Y56" s="192">
        <f t="shared" si="22"/>
        <v>1.21875</v>
      </c>
      <c r="Z56" s="6">
        <v>111</v>
      </c>
      <c r="AA56" s="192">
        <f t="shared" si="23"/>
        <v>1.15625</v>
      </c>
      <c r="AB56" s="6">
        <v>92</v>
      </c>
      <c r="AC56" s="194">
        <f t="shared" si="24"/>
        <v>0.95833333333333337</v>
      </c>
      <c r="AE56" s="195">
        <v>3</v>
      </c>
      <c r="AF56" s="155">
        <f t="shared" si="25"/>
        <v>3.125E-2</v>
      </c>
      <c r="AH56" s="108">
        <f>cálculos2!O56</f>
        <v>9</v>
      </c>
      <c r="AI56" s="197">
        <f t="shared" si="14"/>
        <v>0.9</v>
      </c>
      <c r="AJ56" s="108">
        <f>cálculos2!P56</f>
        <v>3</v>
      </c>
      <c r="AK56" s="198">
        <f t="shared" si="15"/>
        <v>0.75</v>
      </c>
    </row>
    <row r="57" spans="1:37">
      <c r="A57" s="135" t="s">
        <v>43</v>
      </c>
      <c r="B57" s="135" t="s">
        <v>102</v>
      </c>
      <c r="C57" s="138">
        <v>173</v>
      </c>
      <c r="D57" s="6">
        <v>164</v>
      </c>
      <c r="E57" s="190">
        <f t="shared" si="10"/>
        <v>0.94797687861271673</v>
      </c>
      <c r="F57" s="6">
        <v>151</v>
      </c>
      <c r="G57" s="190">
        <f t="shared" si="11"/>
        <v>0.87283236994219648</v>
      </c>
      <c r="H57" s="6">
        <v>150</v>
      </c>
      <c r="I57" s="190">
        <f t="shared" si="12"/>
        <v>0.86705202312138729</v>
      </c>
      <c r="J57" s="6">
        <v>159</v>
      </c>
      <c r="K57" s="190">
        <f t="shared" si="13"/>
        <v>0.91907514450867056</v>
      </c>
      <c r="L57" s="6">
        <v>179</v>
      </c>
      <c r="M57" s="191">
        <f t="shared" si="16"/>
        <v>1.0346820809248556</v>
      </c>
      <c r="N57" s="6">
        <v>178</v>
      </c>
      <c r="O57" s="191">
        <f t="shared" si="17"/>
        <v>1.0289017341040463</v>
      </c>
      <c r="P57" s="6">
        <v>147</v>
      </c>
      <c r="Q57" s="191">
        <f t="shared" si="18"/>
        <v>0.8497109826589595</v>
      </c>
      <c r="R57" s="6">
        <v>148</v>
      </c>
      <c r="S57" s="191">
        <f t="shared" si="19"/>
        <v>0.8554913294797688</v>
      </c>
      <c r="T57" s="6">
        <v>127</v>
      </c>
      <c r="U57" s="191">
        <f t="shared" si="20"/>
        <v>0.73410404624277459</v>
      </c>
      <c r="V57" s="6">
        <v>140</v>
      </c>
      <c r="W57" s="192">
        <f t="shared" si="21"/>
        <v>0.80924855491329484</v>
      </c>
      <c r="X57" s="6">
        <v>173</v>
      </c>
      <c r="Y57" s="192">
        <f t="shared" si="22"/>
        <v>1</v>
      </c>
      <c r="Z57" s="6">
        <v>145</v>
      </c>
      <c r="AA57" s="192">
        <f t="shared" si="23"/>
        <v>0.83815028901734101</v>
      </c>
      <c r="AB57" s="6">
        <v>164</v>
      </c>
      <c r="AC57" s="194">
        <f t="shared" si="24"/>
        <v>0.94797687861271673</v>
      </c>
      <c r="AE57" s="195">
        <v>0</v>
      </c>
      <c r="AF57" s="155">
        <f t="shared" si="25"/>
        <v>0</v>
      </c>
      <c r="AH57" s="108">
        <f>cálculos2!O57</f>
        <v>5</v>
      </c>
      <c r="AI57" s="197">
        <f t="shared" si="14"/>
        <v>0.5</v>
      </c>
      <c r="AJ57" s="108">
        <f>cálculos2!P57</f>
        <v>3</v>
      </c>
      <c r="AK57" s="198">
        <f t="shared" si="15"/>
        <v>0.75</v>
      </c>
    </row>
    <row r="58" spans="1:37">
      <c r="A58" s="135" t="s">
        <v>43</v>
      </c>
      <c r="B58" s="135" t="s">
        <v>103</v>
      </c>
      <c r="C58" s="138">
        <v>167</v>
      </c>
      <c r="D58" s="6">
        <v>170</v>
      </c>
      <c r="E58" s="190">
        <f t="shared" si="10"/>
        <v>1.0179640718562875</v>
      </c>
      <c r="F58" s="6">
        <v>163</v>
      </c>
      <c r="G58" s="190">
        <f t="shared" si="11"/>
        <v>0.9760479041916168</v>
      </c>
      <c r="H58" s="6">
        <v>163</v>
      </c>
      <c r="I58" s="190">
        <f t="shared" si="12"/>
        <v>0.9760479041916168</v>
      </c>
      <c r="J58" s="6">
        <v>163</v>
      </c>
      <c r="K58" s="190">
        <f t="shared" si="13"/>
        <v>0.9760479041916168</v>
      </c>
      <c r="L58" s="6">
        <v>172</v>
      </c>
      <c r="M58" s="191">
        <f t="shared" si="16"/>
        <v>1.0299401197604789</v>
      </c>
      <c r="N58" s="6">
        <v>172</v>
      </c>
      <c r="O58" s="191">
        <f t="shared" si="17"/>
        <v>1.0299401197604789</v>
      </c>
      <c r="P58" s="6">
        <v>149</v>
      </c>
      <c r="Q58" s="191">
        <f t="shared" si="18"/>
        <v>0.89221556886227549</v>
      </c>
      <c r="R58" s="6">
        <v>169</v>
      </c>
      <c r="S58" s="191">
        <f t="shared" si="19"/>
        <v>1.0119760479041917</v>
      </c>
      <c r="T58" s="6">
        <v>128</v>
      </c>
      <c r="U58" s="191">
        <f t="shared" si="20"/>
        <v>0.76646706586826352</v>
      </c>
      <c r="V58" s="6">
        <v>160</v>
      </c>
      <c r="W58" s="192">
        <f t="shared" si="21"/>
        <v>0.95808383233532934</v>
      </c>
      <c r="X58" s="6">
        <v>186</v>
      </c>
      <c r="Y58" s="192">
        <f t="shared" si="22"/>
        <v>1.1137724550898203</v>
      </c>
      <c r="Z58" s="6">
        <v>135</v>
      </c>
      <c r="AA58" s="192">
        <f t="shared" si="23"/>
        <v>0.80838323353293418</v>
      </c>
      <c r="AB58" s="6">
        <v>173</v>
      </c>
      <c r="AC58" s="194">
        <f t="shared" si="24"/>
        <v>1.0359281437125749</v>
      </c>
      <c r="AE58" s="195">
        <v>1</v>
      </c>
      <c r="AF58" s="155">
        <f t="shared" si="25"/>
        <v>5.9880239520958087E-3</v>
      </c>
      <c r="AH58" s="108">
        <f>cálculos2!O58</f>
        <v>7</v>
      </c>
      <c r="AI58" s="197">
        <f t="shared" si="14"/>
        <v>0.70000000000000007</v>
      </c>
      <c r="AJ58" s="108">
        <f>cálculos2!P58</f>
        <v>3</v>
      </c>
      <c r="AK58" s="198">
        <f t="shared" si="15"/>
        <v>0.75</v>
      </c>
    </row>
    <row r="59" spans="1:37">
      <c r="A59" s="135" t="s">
        <v>49</v>
      </c>
      <c r="B59" s="135" t="s">
        <v>104</v>
      </c>
      <c r="C59" s="138">
        <v>146</v>
      </c>
      <c r="D59" s="6">
        <v>141</v>
      </c>
      <c r="E59" s="190">
        <f t="shared" si="10"/>
        <v>0.96575342465753422</v>
      </c>
      <c r="F59" s="6">
        <v>130</v>
      </c>
      <c r="G59" s="190">
        <f t="shared" si="11"/>
        <v>0.8904109589041096</v>
      </c>
      <c r="H59" s="6">
        <v>99</v>
      </c>
      <c r="I59" s="190">
        <f t="shared" si="12"/>
        <v>0.67808219178082196</v>
      </c>
      <c r="J59" s="6">
        <v>126</v>
      </c>
      <c r="K59" s="190">
        <f t="shared" si="13"/>
        <v>0.86301369863013699</v>
      </c>
      <c r="L59" s="6">
        <v>123</v>
      </c>
      <c r="M59" s="191">
        <f t="shared" si="16"/>
        <v>0.84246575342465757</v>
      </c>
      <c r="N59" s="6">
        <v>118</v>
      </c>
      <c r="O59" s="191">
        <f t="shared" si="17"/>
        <v>0.80821917808219179</v>
      </c>
      <c r="P59" s="6">
        <v>114</v>
      </c>
      <c r="Q59" s="191">
        <f t="shared" si="18"/>
        <v>0.78082191780821919</v>
      </c>
      <c r="R59" s="6">
        <v>125</v>
      </c>
      <c r="S59" s="191">
        <f t="shared" si="19"/>
        <v>0.85616438356164382</v>
      </c>
      <c r="T59" s="6">
        <v>103</v>
      </c>
      <c r="U59" s="191">
        <f t="shared" si="20"/>
        <v>0.70547945205479456</v>
      </c>
      <c r="V59" s="6">
        <v>139</v>
      </c>
      <c r="W59" s="192">
        <f t="shared" si="21"/>
        <v>0.95205479452054798</v>
      </c>
      <c r="X59" s="6">
        <v>150</v>
      </c>
      <c r="Y59" s="192">
        <f t="shared" si="22"/>
        <v>1.0273972602739727</v>
      </c>
      <c r="Z59" s="6">
        <v>140</v>
      </c>
      <c r="AA59" s="192">
        <f t="shared" si="23"/>
        <v>0.95890410958904104</v>
      </c>
      <c r="AB59" s="6">
        <v>122</v>
      </c>
      <c r="AC59" s="194">
        <f t="shared" si="24"/>
        <v>0.83561643835616439</v>
      </c>
      <c r="AE59" s="195">
        <v>7</v>
      </c>
      <c r="AF59" s="155">
        <f t="shared" si="25"/>
        <v>4.7945205479452052E-2</v>
      </c>
      <c r="AH59" s="108">
        <f>cálculos2!O59</f>
        <v>3</v>
      </c>
      <c r="AI59" s="197">
        <f t="shared" si="14"/>
        <v>0.30000000000000004</v>
      </c>
      <c r="AJ59" s="108">
        <f>cálculos2!P59</f>
        <v>1</v>
      </c>
      <c r="AK59" s="198">
        <f t="shared" si="15"/>
        <v>0.25</v>
      </c>
    </row>
    <row r="60" spans="1:37">
      <c r="A60" s="135" t="s">
        <v>43</v>
      </c>
      <c r="B60" s="135" t="s">
        <v>105</v>
      </c>
      <c r="C60" s="138">
        <v>46</v>
      </c>
      <c r="D60" s="6">
        <v>41</v>
      </c>
      <c r="E60" s="190">
        <f t="shared" si="10"/>
        <v>0.89130434782608692</v>
      </c>
      <c r="F60" s="6">
        <v>34</v>
      </c>
      <c r="G60" s="190">
        <f t="shared" si="11"/>
        <v>0.73913043478260865</v>
      </c>
      <c r="H60" s="6">
        <v>33</v>
      </c>
      <c r="I60" s="190">
        <f t="shared" si="12"/>
        <v>0.71739130434782605</v>
      </c>
      <c r="J60" s="6">
        <v>44</v>
      </c>
      <c r="K60" s="190">
        <f t="shared" si="13"/>
        <v>0.95652173913043481</v>
      </c>
      <c r="L60" s="6">
        <v>44</v>
      </c>
      <c r="M60" s="191">
        <f t="shared" si="16"/>
        <v>0.95652173913043481</v>
      </c>
      <c r="N60" s="6">
        <v>41</v>
      </c>
      <c r="O60" s="191">
        <f t="shared" si="17"/>
        <v>0.89130434782608692</v>
      </c>
      <c r="P60" s="6">
        <v>42</v>
      </c>
      <c r="Q60" s="191">
        <f t="shared" si="18"/>
        <v>0.91304347826086951</v>
      </c>
      <c r="R60" s="6">
        <v>41</v>
      </c>
      <c r="S60" s="191">
        <f t="shared" si="19"/>
        <v>0.89130434782608692</v>
      </c>
      <c r="T60" s="6">
        <v>36</v>
      </c>
      <c r="U60" s="191">
        <f t="shared" si="20"/>
        <v>0.78260869565217395</v>
      </c>
      <c r="V60" s="6">
        <v>39</v>
      </c>
      <c r="W60" s="192">
        <f t="shared" si="21"/>
        <v>0.84782608695652173</v>
      </c>
      <c r="X60" s="6">
        <v>31</v>
      </c>
      <c r="Y60" s="192">
        <f t="shared" si="22"/>
        <v>0.67391304347826086</v>
      </c>
      <c r="Z60" s="6">
        <v>40</v>
      </c>
      <c r="AA60" s="192">
        <f t="shared" si="23"/>
        <v>0.86956521739130432</v>
      </c>
      <c r="AB60" s="6">
        <v>45</v>
      </c>
      <c r="AC60" s="194">
        <f t="shared" si="24"/>
        <v>0.97826086956521741</v>
      </c>
      <c r="AE60" s="195">
        <v>0</v>
      </c>
      <c r="AF60" s="155">
        <f t="shared" si="25"/>
        <v>0</v>
      </c>
      <c r="AH60" s="108">
        <f>cálculos2!O60</f>
        <v>3</v>
      </c>
      <c r="AI60" s="197">
        <f t="shared" si="14"/>
        <v>0.30000000000000004</v>
      </c>
      <c r="AJ60" s="108">
        <f>cálculos2!P60</f>
        <v>1</v>
      </c>
      <c r="AK60" s="198">
        <f t="shared" si="15"/>
        <v>0.25</v>
      </c>
    </row>
    <row r="61" spans="1:37">
      <c r="A61" s="135" t="s">
        <v>49</v>
      </c>
      <c r="B61" s="135" t="s">
        <v>106</v>
      </c>
      <c r="C61" s="138">
        <v>113</v>
      </c>
      <c r="D61" s="6">
        <v>98</v>
      </c>
      <c r="E61" s="190">
        <f t="shared" si="10"/>
        <v>0.86725663716814161</v>
      </c>
      <c r="F61" s="6">
        <v>85</v>
      </c>
      <c r="G61" s="190">
        <f t="shared" si="11"/>
        <v>0.75221238938053092</v>
      </c>
      <c r="H61" s="6">
        <v>52</v>
      </c>
      <c r="I61" s="190">
        <f t="shared" si="12"/>
        <v>0.46017699115044247</v>
      </c>
      <c r="J61" s="6">
        <v>98</v>
      </c>
      <c r="K61" s="190">
        <f t="shared" si="13"/>
        <v>0.86725663716814161</v>
      </c>
      <c r="L61" s="6">
        <v>85</v>
      </c>
      <c r="M61" s="191">
        <f t="shared" si="16"/>
        <v>0.75221238938053092</v>
      </c>
      <c r="N61" s="6">
        <v>84</v>
      </c>
      <c r="O61" s="191">
        <f t="shared" si="17"/>
        <v>0.74336283185840712</v>
      </c>
      <c r="P61" s="6">
        <v>86</v>
      </c>
      <c r="Q61" s="191">
        <f t="shared" si="18"/>
        <v>0.76106194690265483</v>
      </c>
      <c r="R61" s="6">
        <v>93</v>
      </c>
      <c r="S61" s="191">
        <f t="shared" si="19"/>
        <v>0.82300884955752207</v>
      </c>
      <c r="T61" s="6">
        <v>78</v>
      </c>
      <c r="U61" s="191">
        <f t="shared" si="20"/>
        <v>0.69026548672566368</v>
      </c>
      <c r="V61" s="6">
        <v>105</v>
      </c>
      <c r="W61" s="192">
        <f t="shared" si="21"/>
        <v>0.92920353982300885</v>
      </c>
      <c r="X61" s="6">
        <v>115</v>
      </c>
      <c r="Y61" s="192">
        <f t="shared" si="22"/>
        <v>1.0176991150442478</v>
      </c>
      <c r="Z61" s="6">
        <v>105</v>
      </c>
      <c r="AA61" s="192">
        <f t="shared" si="23"/>
        <v>0.92920353982300885</v>
      </c>
      <c r="AB61" s="6">
        <v>95</v>
      </c>
      <c r="AC61" s="194">
        <f t="shared" si="24"/>
        <v>0.84070796460176989</v>
      </c>
      <c r="AE61" s="195">
        <v>1</v>
      </c>
      <c r="AF61" s="155">
        <f t="shared" si="25"/>
        <v>8.8495575221238937E-3</v>
      </c>
      <c r="AH61" s="108">
        <f>cálculos2!O61</f>
        <v>1</v>
      </c>
      <c r="AI61" s="197">
        <f t="shared" si="14"/>
        <v>0.1</v>
      </c>
      <c r="AJ61" s="108">
        <f>cálculos2!P61</f>
        <v>1</v>
      </c>
      <c r="AK61" s="198">
        <f t="shared" si="15"/>
        <v>0.25</v>
      </c>
    </row>
    <row r="62" spans="1:37">
      <c r="A62" s="135" t="s">
        <v>47</v>
      </c>
      <c r="B62" s="135" t="s">
        <v>107</v>
      </c>
      <c r="C62" s="138">
        <v>147</v>
      </c>
      <c r="D62" s="6">
        <v>141</v>
      </c>
      <c r="E62" s="190">
        <f t="shared" si="10"/>
        <v>0.95918367346938771</v>
      </c>
      <c r="F62" s="6">
        <v>113</v>
      </c>
      <c r="G62" s="190">
        <f t="shared" si="11"/>
        <v>0.76870748299319724</v>
      </c>
      <c r="H62" s="6">
        <v>97</v>
      </c>
      <c r="I62" s="190">
        <f t="shared" si="12"/>
        <v>0.65986394557823125</v>
      </c>
      <c r="J62" s="6">
        <v>142</v>
      </c>
      <c r="K62" s="190">
        <f t="shared" si="13"/>
        <v>0.96598639455782309</v>
      </c>
      <c r="L62" s="6">
        <v>144</v>
      </c>
      <c r="M62" s="191">
        <f t="shared" si="16"/>
        <v>0.97959183673469385</v>
      </c>
      <c r="N62" s="6">
        <v>144</v>
      </c>
      <c r="O62" s="191">
        <f t="shared" si="17"/>
        <v>0.97959183673469385</v>
      </c>
      <c r="P62" s="6">
        <v>133</v>
      </c>
      <c r="Q62" s="191">
        <f t="shared" si="18"/>
        <v>0.90476190476190477</v>
      </c>
      <c r="R62" s="6">
        <v>143</v>
      </c>
      <c r="S62" s="191">
        <f t="shared" si="19"/>
        <v>0.97278911564625847</v>
      </c>
      <c r="T62" s="6">
        <v>129</v>
      </c>
      <c r="U62" s="191">
        <f t="shared" si="20"/>
        <v>0.87755102040816324</v>
      </c>
      <c r="V62" s="6">
        <v>144</v>
      </c>
      <c r="W62" s="192">
        <f t="shared" si="21"/>
        <v>0.97959183673469385</v>
      </c>
      <c r="X62" s="6">
        <v>143</v>
      </c>
      <c r="Y62" s="192">
        <f t="shared" si="22"/>
        <v>0.97278911564625847</v>
      </c>
      <c r="Z62" s="6">
        <v>187</v>
      </c>
      <c r="AA62" s="192">
        <f t="shared" si="23"/>
        <v>1.272108843537415</v>
      </c>
      <c r="AB62" s="6">
        <v>139</v>
      </c>
      <c r="AC62" s="194">
        <f t="shared" si="24"/>
        <v>0.94557823129251706</v>
      </c>
      <c r="AE62" s="195">
        <v>4</v>
      </c>
      <c r="AF62" s="155">
        <f t="shared" si="25"/>
        <v>2.7210884353741496E-2</v>
      </c>
      <c r="AH62" s="108">
        <f>cálculos2!O62</f>
        <v>8</v>
      </c>
      <c r="AI62" s="197">
        <f t="shared" si="14"/>
        <v>0.8</v>
      </c>
      <c r="AJ62" s="108">
        <f>cálculos2!P62</f>
        <v>3</v>
      </c>
      <c r="AK62" s="198">
        <f t="shared" si="15"/>
        <v>0.75</v>
      </c>
    </row>
    <row r="63" spans="1:37">
      <c r="A63" s="135" t="s">
        <v>49</v>
      </c>
      <c r="B63" s="135" t="s">
        <v>108</v>
      </c>
      <c r="C63" s="138">
        <v>61</v>
      </c>
      <c r="D63" s="6">
        <v>54</v>
      </c>
      <c r="E63" s="190">
        <f t="shared" si="10"/>
        <v>0.88524590163934425</v>
      </c>
      <c r="F63" s="6">
        <v>41</v>
      </c>
      <c r="G63" s="190">
        <f t="shared" si="11"/>
        <v>0.67213114754098358</v>
      </c>
      <c r="H63" s="6">
        <v>25</v>
      </c>
      <c r="I63" s="190">
        <f t="shared" si="12"/>
        <v>0.4098360655737705</v>
      </c>
      <c r="J63" s="6">
        <v>54</v>
      </c>
      <c r="K63" s="190">
        <f t="shared" si="13"/>
        <v>0.88524590163934425</v>
      </c>
      <c r="L63" s="6">
        <v>54</v>
      </c>
      <c r="M63" s="191">
        <f t="shared" si="16"/>
        <v>0.88524590163934425</v>
      </c>
      <c r="N63" s="6">
        <v>54</v>
      </c>
      <c r="O63" s="191">
        <f t="shared" si="17"/>
        <v>0.88524590163934425</v>
      </c>
      <c r="P63" s="6">
        <v>56</v>
      </c>
      <c r="Q63" s="191">
        <f t="shared" si="18"/>
        <v>0.91803278688524592</v>
      </c>
      <c r="R63" s="6">
        <v>59</v>
      </c>
      <c r="S63" s="191">
        <f t="shared" si="19"/>
        <v>0.96721311475409832</v>
      </c>
      <c r="T63" s="6">
        <v>34</v>
      </c>
      <c r="U63" s="191">
        <f t="shared" si="20"/>
        <v>0.55737704918032782</v>
      </c>
      <c r="V63" s="6">
        <v>52</v>
      </c>
      <c r="W63" s="192">
        <f t="shared" si="21"/>
        <v>0.85245901639344257</v>
      </c>
      <c r="X63" s="6">
        <v>61</v>
      </c>
      <c r="Y63" s="192">
        <f t="shared" si="22"/>
        <v>1</v>
      </c>
      <c r="Z63" s="6">
        <v>52</v>
      </c>
      <c r="AA63" s="192">
        <f t="shared" si="23"/>
        <v>0.85245901639344257</v>
      </c>
      <c r="AB63" s="6">
        <v>65</v>
      </c>
      <c r="AC63" s="194">
        <f t="shared" si="24"/>
        <v>1.0655737704918034</v>
      </c>
      <c r="AE63" s="195">
        <v>0</v>
      </c>
      <c r="AF63" s="155">
        <f t="shared" si="25"/>
        <v>0</v>
      </c>
      <c r="AH63" s="108">
        <f>cálculos2!O63</f>
        <v>3</v>
      </c>
      <c r="AI63" s="197">
        <f t="shared" si="14"/>
        <v>0.30000000000000004</v>
      </c>
      <c r="AJ63" s="108">
        <f>cálculos2!P63</f>
        <v>1</v>
      </c>
      <c r="AK63" s="198">
        <f t="shared" si="15"/>
        <v>0.25</v>
      </c>
    </row>
    <row r="64" spans="1:37">
      <c r="A64" s="135" t="s">
        <v>40</v>
      </c>
      <c r="B64" s="135" t="s">
        <v>109</v>
      </c>
      <c r="C64" s="138">
        <v>45</v>
      </c>
      <c r="D64" s="6">
        <v>56</v>
      </c>
      <c r="E64" s="190">
        <f t="shared" si="10"/>
        <v>1.2444444444444445</v>
      </c>
      <c r="F64" s="6">
        <v>47</v>
      </c>
      <c r="G64" s="190">
        <f t="shared" si="11"/>
        <v>1.0444444444444445</v>
      </c>
      <c r="H64" s="6">
        <v>41</v>
      </c>
      <c r="I64" s="190">
        <f t="shared" si="12"/>
        <v>0.91111111111111109</v>
      </c>
      <c r="J64" s="6">
        <v>55</v>
      </c>
      <c r="K64" s="190">
        <f t="shared" si="13"/>
        <v>1.2222222222222223</v>
      </c>
      <c r="L64" s="6">
        <v>42</v>
      </c>
      <c r="M64" s="191">
        <f t="shared" si="16"/>
        <v>0.93333333333333335</v>
      </c>
      <c r="N64" s="6">
        <v>42</v>
      </c>
      <c r="O64" s="191">
        <f t="shared" si="17"/>
        <v>0.93333333333333335</v>
      </c>
      <c r="P64" s="6">
        <v>38</v>
      </c>
      <c r="Q64" s="191">
        <f t="shared" si="18"/>
        <v>0.84444444444444444</v>
      </c>
      <c r="R64" s="6">
        <v>43</v>
      </c>
      <c r="S64" s="191">
        <f t="shared" si="19"/>
        <v>0.9555555555555556</v>
      </c>
      <c r="T64" s="6">
        <v>53</v>
      </c>
      <c r="U64" s="191">
        <f t="shared" si="20"/>
        <v>1.1777777777777778</v>
      </c>
      <c r="V64" s="6">
        <v>56</v>
      </c>
      <c r="W64" s="192">
        <f t="shared" si="21"/>
        <v>1.2444444444444445</v>
      </c>
      <c r="X64" s="6">
        <v>57</v>
      </c>
      <c r="Y64" s="192">
        <f t="shared" si="22"/>
        <v>1.2666666666666666</v>
      </c>
      <c r="Z64" s="6">
        <v>58</v>
      </c>
      <c r="AA64" s="192">
        <f t="shared" si="23"/>
        <v>1.288888888888889</v>
      </c>
      <c r="AB64" s="6">
        <v>42</v>
      </c>
      <c r="AC64" s="194">
        <f t="shared" si="24"/>
        <v>0.93333333333333335</v>
      </c>
      <c r="AE64" s="195">
        <v>0</v>
      </c>
      <c r="AF64" s="155">
        <f t="shared" si="25"/>
        <v>0</v>
      </c>
      <c r="AH64" s="108">
        <f>cálculos2!O64</f>
        <v>7</v>
      </c>
      <c r="AI64" s="197">
        <f t="shared" si="14"/>
        <v>0.70000000000000007</v>
      </c>
      <c r="AJ64" s="108">
        <f>cálculos2!P64</f>
        <v>1</v>
      </c>
      <c r="AK64" s="198">
        <f t="shared" si="15"/>
        <v>0.25</v>
      </c>
    </row>
    <row r="65" spans="1:37">
      <c r="A65" s="135" t="s">
        <v>40</v>
      </c>
      <c r="B65" s="135" t="s">
        <v>110</v>
      </c>
      <c r="C65" s="138">
        <v>374</v>
      </c>
      <c r="D65" s="6">
        <v>322</v>
      </c>
      <c r="E65" s="190">
        <f t="shared" si="10"/>
        <v>0.86096256684491979</v>
      </c>
      <c r="F65" s="6">
        <v>307</v>
      </c>
      <c r="G65" s="190">
        <f t="shared" si="11"/>
        <v>0.82085561497326198</v>
      </c>
      <c r="H65" s="6">
        <v>276</v>
      </c>
      <c r="I65" s="190">
        <f t="shared" si="12"/>
        <v>0.73796791443850263</v>
      </c>
      <c r="J65" s="6">
        <v>316</v>
      </c>
      <c r="K65" s="190">
        <f t="shared" si="13"/>
        <v>0.84491978609625673</v>
      </c>
      <c r="L65" s="6">
        <v>331</v>
      </c>
      <c r="M65" s="191">
        <f t="shared" si="16"/>
        <v>0.88502673796791442</v>
      </c>
      <c r="N65" s="6">
        <v>334</v>
      </c>
      <c r="O65" s="191">
        <f t="shared" si="17"/>
        <v>0.89304812834224601</v>
      </c>
      <c r="P65" s="6">
        <v>299</v>
      </c>
      <c r="Q65" s="191">
        <f t="shared" si="18"/>
        <v>0.79946524064171121</v>
      </c>
      <c r="R65" s="6">
        <v>328</v>
      </c>
      <c r="S65" s="191">
        <f t="shared" si="19"/>
        <v>0.87700534759358284</v>
      </c>
      <c r="T65" s="6">
        <v>296</v>
      </c>
      <c r="U65" s="191">
        <f t="shared" si="20"/>
        <v>0.79144385026737973</v>
      </c>
      <c r="V65" s="6">
        <v>304</v>
      </c>
      <c r="W65" s="192">
        <f t="shared" si="21"/>
        <v>0.81283422459893051</v>
      </c>
      <c r="X65" s="6">
        <v>318</v>
      </c>
      <c r="Y65" s="192">
        <f t="shared" si="22"/>
        <v>0.85026737967914434</v>
      </c>
      <c r="Z65" s="6">
        <v>322</v>
      </c>
      <c r="AA65" s="192">
        <f t="shared" si="23"/>
        <v>0.86096256684491979</v>
      </c>
      <c r="AB65" s="6">
        <v>321</v>
      </c>
      <c r="AC65" s="194">
        <f t="shared" si="24"/>
        <v>0.85828877005347592</v>
      </c>
      <c r="AE65" s="195">
        <v>2</v>
      </c>
      <c r="AF65" s="155">
        <f t="shared" si="25"/>
        <v>5.3475935828877002E-3</v>
      </c>
      <c r="AH65" s="108">
        <f>cálculos2!O65</f>
        <v>0</v>
      </c>
      <c r="AI65" s="197">
        <f t="shared" si="14"/>
        <v>0</v>
      </c>
      <c r="AJ65" s="108">
        <f>cálculos2!P65</f>
        <v>0</v>
      </c>
      <c r="AK65" s="198">
        <f t="shared" si="15"/>
        <v>0</v>
      </c>
    </row>
    <row r="66" spans="1:37">
      <c r="A66" s="135" t="s">
        <v>40</v>
      </c>
      <c r="B66" s="135" t="s">
        <v>111</v>
      </c>
      <c r="C66" s="138">
        <v>152</v>
      </c>
      <c r="D66" s="6">
        <v>145</v>
      </c>
      <c r="E66" s="190">
        <f t="shared" si="10"/>
        <v>0.95394736842105265</v>
      </c>
      <c r="F66" s="6">
        <v>135</v>
      </c>
      <c r="G66" s="190">
        <f t="shared" si="11"/>
        <v>0.88815789473684215</v>
      </c>
      <c r="H66" s="6">
        <v>100</v>
      </c>
      <c r="I66" s="190">
        <f t="shared" si="12"/>
        <v>0.65789473684210531</v>
      </c>
      <c r="J66" s="6">
        <v>145</v>
      </c>
      <c r="K66" s="190">
        <f t="shared" si="13"/>
        <v>0.95394736842105265</v>
      </c>
      <c r="L66" s="6">
        <v>115</v>
      </c>
      <c r="M66" s="191">
        <f t="shared" si="16"/>
        <v>0.75657894736842102</v>
      </c>
      <c r="N66" s="6">
        <v>114</v>
      </c>
      <c r="O66" s="191">
        <f t="shared" si="17"/>
        <v>0.75</v>
      </c>
      <c r="P66" s="6">
        <v>110</v>
      </c>
      <c r="Q66" s="191">
        <f t="shared" si="18"/>
        <v>0.72368421052631582</v>
      </c>
      <c r="R66" s="6">
        <v>113</v>
      </c>
      <c r="S66" s="191">
        <f t="shared" si="19"/>
        <v>0.74342105263157898</v>
      </c>
      <c r="T66" s="6">
        <v>111</v>
      </c>
      <c r="U66" s="191">
        <f t="shared" si="20"/>
        <v>0.73026315789473684</v>
      </c>
      <c r="V66" s="6">
        <v>130</v>
      </c>
      <c r="W66" s="192">
        <f t="shared" si="21"/>
        <v>0.85526315789473684</v>
      </c>
      <c r="X66" s="6">
        <v>143</v>
      </c>
      <c r="Y66" s="192">
        <f t="shared" si="22"/>
        <v>0.94078947368421051</v>
      </c>
      <c r="Z66" s="6">
        <v>134</v>
      </c>
      <c r="AA66" s="192">
        <f t="shared" si="23"/>
        <v>0.88157894736842102</v>
      </c>
      <c r="AB66" s="6">
        <v>124</v>
      </c>
      <c r="AC66" s="194">
        <f t="shared" si="24"/>
        <v>0.81578947368421051</v>
      </c>
      <c r="AE66" s="195">
        <v>2</v>
      </c>
      <c r="AF66" s="155">
        <f t="shared" si="25"/>
        <v>1.3157894736842105E-2</v>
      </c>
      <c r="AH66" s="108">
        <f>cálculos2!O66</f>
        <v>1</v>
      </c>
      <c r="AI66" s="197">
        <f t="shared" si="14"/>
        <v>0.1</v>
      </c>
      <c r="AJ66" s="108">
        <f>cálculos2!P66</f>
        <v>0</v>
      </c>
      <c r="AK66" s="198">
        <f t="shared" si="15"/>
        <v>0</v>
      </c>
    </row>
    <row r="67" spans="1:37">
      <c r="A67" s="135" t="s">
        <v>47</v>
      </c>
      <c r="B67" s="135" t="s">
        <v>112</v>
      </c>
      <c r="C67" s="138">
        <v>60</v>
      </c>
      <c r="D67" s="6">
        <v>73</v>
      </c>
      <c r="E67" s="190">
        <f t="shared" si="10"/>
        <v>1.2166666666666666</v>
      </c>
      <c r="F67" s="6">
        <v>50</v>
      </c>
      <c r="G67" s="190">
        <f t="shared" si="11"/>
        <v>0.83333333333333337</v>
      </c>
      <c r="H67" s="6">
        <v>41</v>
      </c>
      <c r="I67" s="190">
        <f t="shared" si="12"/>
        <v>0.68333333333333335</v>
      </c>
      <c r="J67" s="6">
        <v>73</v>
      </c>
      <c r="K67" s="190">
        <f t="shared" si="13"/>
        <v>1.2166666666666666</v>
      </c>
      <c r="L67" s="6">
        <v>68</v>
      </c>
      <c r="M67" s="191">
        <f t="shared" ref="M67:M80" si="26">L67/C67</f>
        <v>1.1333333333333333</v>
      </c>
      <c r="N67" s="6">
        <v>68</v>
      </c>
      <c r="O67" s="191">
        <f t="shared" ref="O67:O80" si="27">N67/C67</f>
        <v>1.1333333333333333</v>
      </c>
      <c r="P67" s="6">
        <v>52</v>
      </c>
      <c r="Q67" s="191">
        <f t="shared" ref="Q67:Q80" si="28">P67/C67</f>
        <v>0.8666666666666667</v>
      </c>
      <c r="R67" s="6">
        <v>62</v>
      </c>
      <c r="S67" s="191">
        <f t="shared" ref="S67:S80" si="29">R67/C67</f>
        <v>1.0333333333333334</v>
      </c>
      <c r="T67" s="6">
        <v>56</v>
      </c>
      <c r="U67" s="191">
        <f t="shared" ref="U67:U80" si="30">T67/C67</f>
        <v>0.93333333333333335</v>
      </c>
      <c r="V67" s="6">
        <v>60</v>
      </c>
      <c r="W67" s="192">
        <f t="shared" ref="W67:W80" si="31">V67/C67</f>
        <v>1</v>
      </c>
      <c r="X67" s="6">
        <v>60</v>
      </c>
      <c r="Y67" s="192">
        <f t="shared" ref="Y67:Y80" si="32">X67/C67</f>
        <v>1</v>
      </c>
      <c r="Z67" s="6">
        <v>64</v>
      </c>
      <c r="AA67" s="192">
        <f t="shared" ref="AA67:AA80" si="33">Z67/C67</f>
        <v>1.0666666666666667</v>
      </c>
      <c r="AB67" s="6">
        <v>60</v>
      </c>
      <c r="AC67" s="194">
        <f t="shared" ref="AC67:AC80" si="34">AB67/C67</f>
        <v>1</v>
      </c>
      <c r="AE67" s="195">
        <v>1</v>
      </c>
      <c r="AF67" s="155">
        <f t="shared" ref="AF67:AF80" si="35">AE67/C67</f>
        <v>1.6666666666666666E-2</v>
      </c>
      <c r="AH67" s="108">
        <f>cálculos2!O67</f>
        <v>8</v>
      </c>
      <c r="AI67" s="197">
        <f t="shared" si="14"/>
        <v>0.8</v>
      </c>
      <c r="AJ67" s="108">
        <f>cálculos2!P67</f>
        <v>3</v>
      </c>
      <c r="AK67" s="198">
        <f t="shared" si="15"/>
        <v>0.75</v>
      </c>
    </row>
    <row r="68" spans="1:37">
      <c r="A68" s="135" t="s">
        <v>47</v>
      </c>
      <c r="B68" s="135" t="s">
        <v>113</v>
      </c>
      <c r="C68" s="138">
        <v>260</v>
      </c>
      <c r="D68" s="6">
        <v>252</v>
      </c>
      <c r="E68" s="190">
        <f t="shared" ref="E68:E80" si="36">D68/C68</f>
        <v>0.96923076923076923</v>
      </c>
      <c r="F68" s="6">
        <v>144</v>
      </c>
      <c r="G68" s="190">
        <f t="shared" ref="G68:G80" si="37">F68/C68</f>
        <v>0.55384615384615388</v>
      </c>
      <c r="H68" s="6">
        <v>110</v>
      </c>
      <c r="I68" s="190">
        <f t="shared" ref="I68:I80" si="38">H68/C68</f>
        <v>0.42307692307692307</v>
      </c>
      <c r="J68" s="6">
        <v>262</v>
      </c>
      <c r="K68" s="190">
        <f t="shared" ref="K68:K80" si="39">J68/C68</f>
        <v>1.0076923076923077</v>
      </c>
      <c r="L68" s="6">
        <v>199</v>
      </c>
      <c r="M68" s="191">
        <f t="shared" si="26"/>
        <v>0.76538461538461533</v>
      </c>
      <c r="N68" s="6">
        <v>196</v>
      </c>
      <c r="O68" s="191">
        <f t="shared" si="27"/>
        <v>0.75384615384615383</v>
      </c>
      <c r="P68" s="6">
        <v>206</v>
      </c>
      <c r="Q68" s="191">
        <f t="shared" si="28"/>
        <v>0.79230769230769227</v>
      </c>
      <c r="R68" s="6">
        <v>217</v>
      </c>
      <c r="S68" s="191">
        <f t="shared" si="29"/>
        <v>0.83461538461538465</v>
      </c>
      <c r="T68" s="6">
        <v>183</v>
      </c>
      <c r="U68" s="191">
        <f t="shared" si="30"/>
        <v>0.7038461538461539</v>
      </c>
      <c r="V68" s="6">
        <v>147</v>
      </c>
      <c r="W68" s="192">
        <f t="shared" si="31"/>
        <v>0.56538461538461537</v>
      </c>
      <c r="X68" s="6">
        <v>178</v>
      </c>
      <c r="Y68" s="192">
        <f t="shared" si="32"/>
        <v>0.68461538461538463</v>
      </c>
      <c r="Z68" s="6">
        <v>165</v>
      </c>
      <c r="AA68" s="192">
        <f t="shared" si="33"/>
        <v>0.63461538461538458</v>
      </c>
      <c r="AB68" s="6">
        <v>226</v>
      </c>
      <c r="AC68" s="194">
        <f t="shared" si="34"/>
        <v>0.86923076923076925</v>
      </c>
      <c r="AE68" s="195">
        <v>0</v>
      </c>
      <c r="AF68" s="155">
        <f t="shared" si="35"/>
        <v>0</v>
      </c>
      <c r="AH68" s="108">
        <f>cálculos2!O68</f>
        <v>1</v>
      </c>
      <c r="AI68" s="197">
        <f t="shared" ref="AI68:AI80" si="40">AH68*0.1</f>
        <v>0.1</v>
      </c>
      <c r="AJ68" s="108">
        <f>cálculos2!P68</f>
        <v>0</v>
      </c>
      <c r="AK68" s="198">
        <f t="shared" ref="AK68:AK86" si="41">AJ68*0.25</f>
        <v>0</v>
      </c>
    </row>
    <row r="69" spans="1:37">
      <c r="A69" s="135" t="s">
        <v>49</v>
      </c>
      <c r="B69" s="135" t="s">
        <v>114</v>
      </c>
      <c r="C69" s="138">
        <v>53</v>
      </c>
      <c r="D69" s="6">
        <v>61</v>
      </c>
      <c r="E69" s="190">
        <f t="shared" si="36"/>
        <v>1.1509433962264151</v>
      </c>
      <c r="F69" s="6">
        <v>20</v>
      </c>
      <c r="G69" s="190">
        <f t="shared" si="37"/>
        <v>0.37735849056603776</v>
      </c>
      <c r="H69" s="6">
        <v>12</v>
      </c>
      <c r="I69" s="190">
        <f t="shared" si="38"/>
        <v>0.22641509433962265</v>
      </c>
      <c r="J69" s="6">
        <v>73</v>
      </c>
      <c r="K69" s="190">
        <f t="shared" si="39"/>
        <v>1.3773584905660377</v>
      </c>
      <c r="L69" s="6">
        <v>47</v>
      </c>
      <c r="M69" s="191">
        <f t="shared" si="26"/>
        <v>0.8867924528301887</v>
      </c>
      <c r="N69" s="6">
        <v>47</v>
      </c>
      <c r="O69" s="191">
        <f t="shared" si="27"/>
        <v>0.8867924528301887</v>
      </c>
      <c r="P69" s="6">
        <v>52</v>
      </c>
      <c r="Q69" s="191">
        <f t="shared" si="28"/>
        <v>0.98113207547169812</v>
      </c>
      <c r="R69" s="6">
        <v>58</v>
      </c>
      <c r="S69" s="191">
        <f t="shared" si="29"/>
        <v>1.0943396226415094</v>
      </c>
      <c r="T69" s="6">
        <v>32</v>
      </c>
      <c r="U69" s="191">
        <f t="shared" si="30"/>
        <v>0.60377358490566035</v>
      </c>
      <c r="V69" s="6">
        <v>31</v>
      </c>
      <c r="W69" s="192">
        <f t="shared" si="31"/>
        <v>0.58490566037735847</v>
      </c>
      <c r="X69" s="6">
        <v>49</v>
      </c>
      <c r="Y69" s="192">
        <f t="shared" si="32"/>
        <v>0.92452830188679247</v>
      </c>
      <c r="Z69" s="6">
        <v>26</v>
      </c>
      <c r="AA69" s="192">
        <f t="shared" si="33"/>
        <v>0.49056603773584906</v>
      </c>
      <c r="AB69" s="6">
        <v>62</v>
      </c>
      <c r="AC69" s="194">
        <f t="shared" si="34"/>
        <v>1.1698113207547169</v>
      </c>
      <c r="AE69" s="195">
        <v>0</v>
      </c>
      <c r="AF69" s="155">
        <f t="shared" si="35"/>
        <v>0</v>
      </c>
      <c r="AH69" s="108">
        <f>cálculos2!O69</f>
        <v>4</v>
      </c>
      <c r="AI69" s="197">
        <f t="shared" si="40"/>
        <v>0.4</v>
      </c>
      <c r="AJ69" s="108">
        <f>cálculos2!P69</f>
        <v>1</v>
      </c>
      <c r="AK69" s="198">
        <f t="shared" si="41"/>
        <v>0.25</v>
      </c>
    </row>
    <row r="70" spans="1:37">
      <c r="A70" s="135" t="s">
        <v>43</v>
      </c>
      <c r="B70" s="135" t="s">
        <v>115</v>
      </c>
      <c r="C70" s="138">
        <v>1045</v>
      </c>
      <c r="D70" s="6">
        <v>914</v>
      </c>
      <c r="E70" s="190">
        <f t="shared" si="36"/>
        <v>0.87464114832535889</v>
      </c>
      <c r="F70" s="6">
        <v>879</v>
      </c>
      <c r="G70" s="190">
        <f t="shared" si="37"/>
        <v>0.84114832535885165</v>
      </c>
      <c r="H70" s="6">
        <v>876</v>
      </c>
      <c r="I70" s="190">
        <f t="shared" si="38"/>
        <v>0.83827751196172251</v>
      </c>
      <c r="J70" s="6">
        <v>885</v>
      </c>
      <c r="K70" s="190">
        <f t="shared" si="39"/>
        <v>0.84688995215311003</v>
      </c>
      <c r="L70" s="6">
        <v>832</v>
      </c>
      <c r="M70" s="191">
        <f t="shared" si="26"/>
        <v>0.79617224880382775</v>
      </c>
      <c r="N70" s="6">
        <v>814</v>
      </c>
      <c r="O70" s="191">
        <f t="shared" si="27"/>
        <v>0.77894736842105261</v>
      </c>
      <c r="P70" s="6">
        <v>829</v>
      </c>
      <c r="Q70" s="191">
        <f t="shared" si="28"/>
        <v>0.79330143540669862</v>
      </c>
      <c r="R70" s="6">
        <v>880</v>
      </c>
      <c r="S70" s="191">
        <f t="shared" si="29"/>
        <v>0.84210526315789469</v>
      </c>
      <c r="T70" s="6">
        <v>657</v>
      </c>
      <c r="U70" s="191">
        <f t="shared" si="30"/>
        <v>0.62870813397129188</v>
      </c>
      <c r="V70" s="6">
        <v>706</v>
      </c>
      <c r="W70" s="192">
        <f t="shared" si="31"/>
        <v>0.67559808612440186</v>
      </c>
      <c r="X70" s="6">
        <v>823</v>
      </c>
      <c r="Y70" s="192">
        <f t="shared" si="32"/>
        <v>0.78755980861244024</v>
      </c>
      <c r="Z70" s="6">
        <v>637</v>
      </c>
      <c r="AA70" s="192">
        <f t="shared" si="33"/>
        <v>0.60956937799043065</v>
      </c>
      <c r="AB70" s="6">
        <v>908</v>
      </c>
      <c r="AC70" s="194">
        <f t="shared" si="34"/>
        <v>0.8688995215311005</v>
      </c>
      <c r="AE70" s="195">
        <v>7</v>
      </c>
      <c r="AF70" s="155">
        <f t="shared" si="35"/>
        <v>6.6985645933014355E-3</v>
      </c>
      <c r="AH70" s="108">
        <f>cálculos2!O70</f>
        <v>0</v>
      </c>
      <c r="AI70" s="197">
        <f t="shared" si="40"/>
        <v>0</v>
      </c>
      <c r="AJ70" s="108">
        <f>cálculos2!P70</f>
        <v>0</v>
      </c>
      <c r="AK70" s="198">
        <f t="shared" si="41"/>
        <v>0</v>
      </c>
    </row>
    <row r="71" spans="1:37">
      <c r="A71" s="135" t="s">
        <v>47</v>
      </c>
      <c r="B71" s="135" t="s">
        <v>116</v>
      </c>
      <c r="C71" s="138">
        <v>55</v>
      </c>
      <c r="D71" s="6">
        <v>50</v>
      </c>
      <c r="E71" s="190">
        <f t="shared" si="36"/>
        <v>0.90909090909090906</v>
      </c>
      <c r="F71" s="6">
        <v>29</v>
      </c>
      <c r="G71" s="190">
        <f t="shared" si="37"/>
        <v>0.52727272727272723</v>
      </c>
      <c r="H71" s="6">
        <v>22</v>
      </c>
      <c r="I71" s="190">
        <f t="shared" si="38"/>
        <v>0.4</v>
      </c>
      <c r="J71" s="6">
        <v>50</v>
      </c>
      <c r="K71" s="190">
        <f t="shared" si="39"/>
        <v>0.90909090909090906</v>
      </c>
      <c r="L71" s="6">
        <v>69</v>
      </c>
      <c r="M71" s="191">
        <f t="shared" si="26"/>
        <v>1.2545454545454546</v>
      </c>
      <c r="N71" s="6">
        <v>69</v>
      </c>
      <c r="O71" s="191">
        <f t="shared" si="27"/>
        <v>1.2545454545454546</v>
      </c>
      <c r="P71" s="6">
        <v>57</v>
      </c>
      <c r="Q71" s="191">
        <f t="shared" si="28"/>
        <v>1.0363636363636364</v>
      </c>
      <c r="R71" s="6">
        <v>61</v>
      </c>
      <c r="S71" s="191">
        <f t="shared" si="29"/>
        <v>1.1090909090909091</v>
      </c>
      <c r="T71" s="6">
        <v>72</v>
      </c>
      <c r="U71" s="191">
        <f t="shared" si="30"/>
        <v>1.3090909090909091</v>
      </c>
      <c r="V71" s="6">
        <v>63</v>
      </c>
      <c r="W71" s="192">
        <f t="shared" si="31"/>
        <v>1.1454545454545455</v>
      </c>
      <c r="X71" s="6">
        <v>76</v>
      </c>
      <c r="Y71" s="192">
        <f t="shared" si="32"/>
        <v>1.3818181818181818</v>
      </c>
      <c r="Z71" s="6">
        <v>60</v>
      </c>
      <c r="AA71" s="192">
        <f t="shared" si="33"/>
        <v>1.0909090909090908</v>
      </c>
      <c r="AB71" s="6">
        <v>61</v>
      </c>
      <c r="AC71" s="194">
        <f t="shared" si="34"/>
        <v>1.1090909090909091</v>
      </c>
      <c r="AE71" s="195">
        <v>0</v>
      </c>
      <c r="AF71" s="155">
        <f t="shared" si="35"/>
        <v>0</v>
      </c>
      <c r="AH71" s="108">
        <f>cálculos2!O71</f>
        <v>10</v>
      </c>
      <c r="AI71" s="197">
        <f t="shared" si="40"/>
        <v>1</v>
      </c>
      <c r="AJ71" s="108">
        <f>cálculos2!P71</f>
        <v>4</v>
      </c>
      <c r="AK71" s="198">
        <f t="shared" si="41"/>
        <v>1</v>
      </c>
    </row>
    <row r="72" spans="1:37">
      <c r="A72" s="135" t="s">
        <v>40</v>
      </c>
      <c r="B72" s="135" t="s">
        <v>117</v>
      </c>
      <c r="C72" s="138">
        <v>3952</v>
      </c>
      <c r="D72" s="6">
        <v>3577</v>
      </c>
      <c r="E72" s="190">
        <f t="shared" si="36"/>
        <v>0.90511133603238869</v>
      </c>
      <c r="F72" s="6">
        <v>3047</v>
      </c>
      <c r="G72" s="190">
        <f t="shared" si="37"/>
        <v>0.771002024291498</v>
      </c>
      <c r="H72" s="6">
        <v>2349</v>
      </c>
      <c r="I72" s="190">
        <f t="shared" si="38"/>
        <v>0.59438259109311742</v>
      </c>
      <c r="J72" s="6">
        <v>3551</v>
      </c>
      <c r="K72" s="190">
        <f t="shared" si="39"/>
        <v>0.89853238866396756</v>
      </c>
      <c r="L72" s="6">
        <v>3206</v>
      </c>
      <c r="M72" s="191">
        <f t="shared" si="26"/>
        <v>0.81123481781376516</v>
      </c>
      <c r="N72" s="6">
        <v>3190</v>
      </c>
      <c r="O72" s="191">
        <f t="shared" si="27"/>
        <v>0.80718623481781382</v>
      </c>
      <c r="P72" s="6">
        <v>2959</v>
      </c>
      <c r="Q72" s="191">
        <f t="shared" si="28"/>
        <v>0.74873481781376516</v>
      </c>
      <c r="R72" s="6">
        <v>3241</v>
      </c>
      <c r="S72" s="191">
        <f t="shared" si="29"/>
        <v>0.82009109311740891</v>
      </c>
      <c r="T72" s="6">
        <v>2540</v>
      </c>
      <c r="U72" s="191">
        <f t="shared" si="30"/>
        <v>0.64271255060728749</v>
      </c>
      <c r="V72" s="6">
        <v>2873</v>
      </c>
      <c r="W72" s="192">
        <f t="shared" si="31"/>
        <v>0.72697368421052633</v>
      </c>
      <c r="X72" s="6">
        <v>3189</v>
      </c>
      <c r="Y72" s="192">
        <f t="shared" si="32"/>
        <v>0.80693319838056676</v>
      </c>
      <c r="Z72" s="6">
        <v>2706</v>
      </c>
      <c r="AA72" s="192">
        <f t="shared" si="33"/>
        <v>0.68471659919028338</v>
      </c>
      <c r="AB72" s="6">
        <v>3388</v>
      </c>
      <c r="AC72" s="194">
        <f t="shared" si="34"/>
        <v>0.85728744939271251</v>
      </c>
      <c r="AE72" s="195">
        <v>53</v>
      </c>
      <c r="AF72" s="155">
        <f t="shared" si="35"/>
        <v>1.3410931174089069E-2</v>
      </c>
      <c r="AH72" s="108">
        <f>cálculos2!O72</f>
        <v>0</v>
      </c>
      <c r="AI72" s="197">
        <f t="shared" si="40"/>
        <v>0</v>
      </c>
      <c r="AJ72" s="108">
        <f>cálculos2!P72</f>
        <v>0</v>
      </c>
      <c r="AK72" s="198">
        <f t="shared" si="41"/>
        <v>0</v>
      </c>
    </row>
    <row r="73" spans="1:37">
      <c r="A73" s="135" t="s">
        <v>47</v>
      </c>
      <c r="B73" s="135" t="s">
        <v>118</v>
      </c>
      <c r="C73" s="138">
        <v>244</v>
      </c>
      <c r="D73" s="6">
        <v>147</v>
      </c>
      <c r="E73" s="190">
        <f t="shared" si="36"/>
        <v>0.60245901639344257</v>
      </c>
      <c r="F73" s="6">
        <v>120</v>
      </c>
      <c r="G73" s="190">
        <f t="shared" si="37"/>
        <v>0.49180327868852458</v>
      </c>
      <c r="H73" s="6">
        <v>94</v>
      </c>
      <c r="I73" s="190">
        <f t="shared" si="38"/>
        <v>0.38524590163934425</v>
      </c>
      <c r="J73" s="6">
        <v>145</v>
      </c>
      <c r="K73" s="190">
        <f t="shared" si="39"/>
        <v>0.59426229508196726</v>
      </c>
      <c r="L73" s="6">
        <v>191</v>
      </c>
      <c r="M73" s="191">
        <f t="shared" si="26"/>
        <v>0.78278688524590168</v>
      </c>
      <c r="N73" s="6">
        <v>189</v>
      </c>
      <c r="O73" s="191">
        <f t="shared" si="27"/>
        <v>0.77459016393442626</v>
      </c>
      <c r="P73" s="6">
        <v>165</v>
      </c>
      <c r="Q73" s="191">
        <f t="shared" si="28"/>
        <v>0.67622950819672134</v>
      </c>
      <c r="R73" s="6">
        <v>177</v>
      </c>
      <c r="S73" s="191">
        <f t="shared" si="29"/>
        <v>0.72540983606557374</v>
      </c>
      <c r="T73" s="6">
        <v>168</v>
      </c>
      <c r="U73" s="191">
        <f t="shared" si="30"/>
        <v>0.68852459016393441</v>
      </c>
      <c r="V73" s="6">
        <v>180</v>
      </c>
      <c r="W73" s="192">
        <f t="shared" si="31"/>
        <v>0.73770491803278693</v>
      </c>
      <c r="X73" s="6">
        <v>183</v>
      </c>
      <c r="Y73" s="192">
        <f t="shared" si="32"/>
        <v>0.75</v>
      </c>
      <c r="Z73" s="6">
        <v>183</v>
      </c>
      <c r="AA73" s="192">
        <f t="shared" si="33"/>
        <v>0.75</v>
      </c>
      <c r="AB73" s="6">
        <v>173</v>
      </c>
      <c r="AC73" s="194">
        <f t="shared" si="34"/>
        <v>0.70901639344262291</v>
      </c>
      <c r="AE73" s="195">
        <v>1</v>
      </c>
      <c r="AF73" s="155">
        <f t="shared" si="35"/>
        <v>4.0983606557377051E-3</v>
      </c>
      <c r="AH73" s="108">
        <f>cálculos2!O73</f>
        <v>0</v>
      </c>
      <c r="AI73" s="197">
        <f t="shared" si="40"/>
        <v>0</v>
      </c>
      <c r="AJ73" s="108">
        <f>cálculos2!P73</f>
        <v>0</v>
      </c>
      <c r="AK73" s="198">
        <f t="shared" si="41"/>
        <v>0</v>
      </c>
    </row>
    <row r="74" spans="1:37">
      <c r="A74" s="135" t="s">
        <v>49</v>
      </c>
      <c r="B74" s="135" t="s">
        <v>119</v>
      </c>
      <c r="C74" s="138">
        <v>140</v>
      </c>
      <c r="D74" s="6">
        <v>152</v>
      </c>
      <c r="E74" s="190">
        <f t="shared" si="36"/>
        <v>1.0857142857142856</v>
      </c>
      <c r="F74" s="6">
        <v>126</v>
      </c>
      <c r="G74" s="190">
        <f t="shared" si="37"/>
        <v>0.9</v>
      </c>
      <c r="H74" s="6">
        <v>85</v>
      </c>
      <c r="I74" s="190">
        <f t="shared" si="38"/>
        <v>0.6071428571428571</v>
      </c>
      <c r="J74" s="6">
        <v>151</v>
      </c>
      <c r="K74" s="190">
        <f t="shared" si="39"/>
        <v>1.0785714285714285</v>
      </c>
      <c r="L74" s="6">
        <v>124</v>
      </c>
      <c r="M74" s="191">
        <f t="shared" si="26"/>
        <v>0.88571428571428568</v>
      </c>
      <c r="N74" s="6">
        <v>122</v>
      </c>
      <c r="O74" s="191">
        <f t="shared" si="27"/>
        <v>0.87142857142857144</v>
      </c>
      <c r="P74" s="6">
        <v>118</v>
      </c>
      <c r="Q74" s="191">
        <f t="shared" si="28"/>
        <v>0.84285714285714286</v>
      </c>
      <c r="R74" s="6">
        <v>126</v>
      </c>
      <c r="S74" s="191">
        <f t="shared" si="29"/>
        <v>0.9</v>
      </c>
      <c r="T74" s="6">
        <v>130</v>
      </c>
      <c r="U74" s="191">
        <f t="shared" si="30"/>
        <v>0.9285714285714286</v>
      </c>
      <c r="V74" s="6">
        <v>123</v>
      </c>
      <c r="W74" s="192">
        <f t="shared" si="31"/>
        <v>0.87857142857142856</v>
      </c>
      <c r="X74" s="6">
        <v>148</v>
      </c>
      <c r="Y74" s="192">
        <f t="shared" si="32"/>
        <v>1.0571428571428572</v>
      </c>
      <c r="Z74" s="6">
        <v>127</v>
      </c>
      <c r="AA74" s="192">
        <f t="shared" si="33"/>
        <v>0.90714285714285714</v>
      </c>
      <c r="AB74" s="6">
        <v>128</v>
      </c>
      <c r="AC74" s="194">
        <f t="shared" si="34"/>
        <v>0.91428571428571426</v>
      </c>
      <c r="AE74" s="195">
        <v>3</v>
      </c>
      <c r="AF74" s="155">
        <f t="shared" si="35"/>
        <v>2.1428571428571429E-2</v>
      </c>
      <c r="AH74" s="108">
        <f>cálculos2!O74</f>
        <v>3</v>
      </c>
      <c r="AI74" s="197">
        <f t="shared" si="40"/>
        <v>0.30000000000000004</v>
      </c>
      <c r="AJ74" s="108">
        <f>cálculos2!P74</f>
        <v>1</v>
      </c>
      <c r="AK74" s="198">
        <f t="shared" si="41"/>
        <v>0.25</v>
      </c>
    </row>
    <row r="75" spans="1:37">
      <c r="A75" s="135" t="s">
        <v>40</v>
      </c>
      <c r="B75" s="135" t="s">
        <v>120</v>
      </c>
      <c r="C75" s="138">
        <v>168</v>
      </c>
      <c r="D75" s="6">
        <v>160</v>
      </c>
      <c r="E75" s="190">
        <f t="shared" si="36"/>
        <v>0.95238095238095233</v>
      </c>
      <c r="F75" s="6">
        <v>138</v>
      </c>
      <c r="G75" s="190">
        <f t="shared" si="37"/>
        <v>0.8214285714285714</v>
      </c>
      <c r="H75" s="6">
        <v>132</v>
      </c>
      <c r="I75" s="190">
        <f t="shared" si="38"/>
        <v>0.7857142857142857</v>
      </c>
      <c r="J75" s="6">
        <v>169</v>
      </c>
      <c r="K75" s="190">
        <f t="shared" si="39"/>
        <v>1.0059523809523809</v>
      </c>
      <c r="L75" s="6">
        <v>152</v>
      </c>
      <c r="M75" s="191">
        <f t="shared" si="26"/>
        <v>0.90476190476190477</v>
      </c>
      <c r="N75" s="6">
        <v>151</v>
      </c>
      <c r="O75" s="191">
        <f t="shared" si="27"/>
        <v>0.89880952380952384</v>
      </c>
      <c r="P75" s="6">
        <v>131</v>
      </c>
      <c r="Q75" s="191">
        <f t="shared" si="28"/>
        <v>0.77976190476190477</v>
      </c>
      <c r="R75" s="6">
        <v>140</v>
      </c>
      <c r="S75" s="191">
        <f t="shared" si="29"/>
        <v>0.83333333333333337</v>
      </c>
      <c r="T75" s="6">
        <v>173</v>
      </c>
      <c r="U75" s="191">
        <f t="shared" si="30"/>
        <v>1.0297619047619047</v>
      </c>
      <c r="V75" s="6">
        <v>179</v>
      </c>
      <c r="W75" s="192">
        <f t="shared" si="31"/>
        <v>1.0654761904761905</v>
      </c>
      <c r="X75" s="6">
        <v>176</v>
      </c>
      <c r="Y75" s="192">
        <f t="shared" si="32"/>
        <v>1.0476190476190477</v>
      </c>
      <c r="Z75" s="6">
        <v>199</v>
      </c>
      <c r="AA75" s="192">
        <f t="shared" si="33"/>
        <v>1.1845238095238095</v>
      </c>
      <c r="AB75" s="6">
        <v>153</v>
      </c>
      <c r="AC75" s="194">
        <f t="shared" si="34"/>
        <v>0.9107142857142857</v>
      </c>
      <c r="AE75" s="195">
        <v>7</v>
      </c>
      <c r="AF75" s="155">
        <f t="shared" si="35"/>
        <v>4.1666666666666664E-2</v>
      </c>
      <c r="AH75" s="108">
        <f>cálculos2!O75</f>
        <v>6</v>
      </c>
      <c r="AI75" s="197">
        <f t="shared" si="40"/>
        <v>0.60000000000000009</v>
      </c>
      <c r="AJ75" s="108">
        <f>cálculos2!P75</f>
        <v>1</v>
      </c>
      <c r="AK75" s="198">
        <f t="shared" si="41"/>
        <v>0.25</v>
      </c>
    </row>
    <row r="76" spans="1:37">
      <c r="A76" s="135" t="s">
        <v>40</v>
      </c>
      <c r="B76" s="135" t="s">
        <v>121</v>
      </c>
      <c r="C76" s="138">
        <v>469</v>
      </c>
      <c r="D76" s="6">
        <v>454</v>
      </c>
      <c r="E76" s="190">
        <f t="shared" si="36"/>
        <v>0.96801705756929635</v>
      </c>
      <c r="F76" s="6">
        <v>215</v>
      </c>
      <c r="G76" s="190">
        <f t="shared" si="37"/>
        <v>0.45842217484008529</v>
      </c>
      <c r="H76" s="6">
        <v>166</v>
      </c>
      <c r="I76" s="190">
        <f t="shared" si="38"/>
        <v>0.35394456289978676</v>
      </c>
      <c r="J76" s="6">
        <v>451</v>
      </c>
      <c r="K76" s="190">
        <f t="shared" si="39"/>
        <v>0.96162046908315568</v>
      </c>
      <c r="L76" s="6">
        <v>397</v>
      </c>
      <c r="M76" s="191">
        <f t="shared" si="26"/>
        <v>0.84648187633262262</v>
      </c>
      <c r="N76" s="6">
        <v>389</v>
      </c>
      <c r="O76" s="191">
        <f t="shared" si="27"/>
        <v>0.82942430703624737</v>
      </c>
      <c r="P76" s="6">
        <v>376</v>
      </c>
      <c r="Q76" s="191">
        <f t="shared" si="28"/>
        <v>0.80170575692963753</v>
      </c>
      <c r="R76" s="6">
        <v>395</v>
      </c>
      <c r="S76" s="191">
        <f t="shared" si="29"/>
        <v>0.84221748400852881</v>
      </c>
      <c r="T76" s="6">
        <v>301</v>
      </c>
      <c r="U76" s="191">
        <f t="shared" si="30"/>
        <v>0.64179104477611937</v>
      </c>
      <c r="V76" s="6">
        <v>382</v>
      </c>
      <c r="W76" s="192">
        <f t="shared" si="31"/>
        <v>0.81449893390191896</v>
      </c>
      <c r="X76" s="6">
        <v>450</v>
      </c>
      <c r="Y76" s="192">
        <f t="shared" si="32"/>
        <v>0.95948827292110872</v>
      </c>
      <c r="Z76" s="6">
        <v>418</v>
      </c>
      <c r="AA76" s="192">
        <f t="shared" si="33"/>
        <v>0.89125799573560771</v>
      </c>
      <c r="AB76" s="6">
        <v>419</v>
      </c>
      <c r="AC76" s="194">
        <f t="shared" si="34"/>
        <v>0.89339019189765456</v>
      </c>
      <c r="AE76" s="195">
        <v>6</v>
      </c>
      <c r="AF76" s="155">
        <f t="shared" si="35"/>
        <v>1.279317697228145E-2</v>
      </c>
      <c r="AH76" s="108">
        <f>cálculos2!O76</f>
        <v>2</v>
      </c>
      <c r="AI76" s="197">
        <f t="shared" si="40"/>
        <v>0.2</v>
      </c>
      <c r="AJ76" s="108">
        <f>cálculos2!P76</f>
        <v>1</v>
      </c>
      <c r="AK76" s="198">
        <f t="shared" si="41"/>
        <v>0.25</v>
      </c>
    </row>
    <row r="77" spans="1:37">
      <c r="A77" s="135" t="s">
        <v>43</v>
      </c>
      <c r="B77" s="135" t="s">
        <v>122</v>
      </c>
      <c r="C77" s="138">
        <v>55</v>
      </c>
      <c r="D77" s="6">
        <v>66</v>
      </c>
      <c r="E77" s="190">
        <f t="shared" si="36"/>
        <v>1.2</v>
      </c>
      <c r="F77" s="6">
        <v>52</v>
      </c>
      <c r="G77" s="190">
        <f t="shared" si="37"/>
        <v>0.94545454545454544</v>
      </c>
      <c r="H77" s="6">
        <v>43</v>
      </c>
      <c r="I77" s="190">
        <f t="shared" si="38"/>
        <v>0.78181818181818186</v>
      </c>
      <c r="J77" s="6">
        <v>64</v>
      </c>
      <c r="K77" s="190">
        <f t="shared" si="39"/>
        <v>1.1636363636363636</v>
      </c>
      <c r="L77" s="6">
        <v>56</v>
      </c>
      <c r="M77" s="191">
        <f t="shared" si="26"/>
        <v>1.0181818181818181</v>
      </c>
      <c r="N77" s="6">
        <v>54</v>
      </c>
      <c r="O77" s="191">
        <f t="shared" si="27"/>
        <v>0.98181818181818181</v>
      </c>
      <c r="P77" s="6">
        <v>50</v>
      </c>
      <c r="Q77" s="191">
        <f t="shared" si="28"/>
        <v>0.90909090909090906</v>
      </c>
      <c r="R77" s="6">
        <v>58</v>
      </c>
      <c r="S77" s="191">
        <f t="shared" si="29"/>
        <v>1.0545454545454545</v>
      </c>
      <c r="T77" s="6">
        <v>49</v>
      </c>
      <c r="U77" s="191">
        <f t="shared" si="30"/>
        <v>0.89090909090909087</v>
      </c>
      <c r="V77" s="6">
        <v>56</v>
      </c>
      <c r="W77" s="192">
        <f t="shared" si="31"/>
        <v>1.0181818181818181</v>
      </c>
      <c r="X77" s="6">
        <v>61</v>
      </c>
      <c r="Y77" s="192">
        <f t="shared" si="32"/>
        <v>1.1090909090909091</v>
      </c>
      <c r="Z77" s="6">
        <v>74</v>
      </c>
      <c r="AA77" s="192">
        <f t="shared" si="33"/>
        <v>1.3454545454545455</v>
      </c>
      <c r="AB77" s="6">
        <v>58</v>
      </c>
      <c r="AC77" s="194">
        <f t="shared" si="34"/>
        <v>1.0545454545454545</v>
      </c>
      <c r="AE77" s="195">
        <v>0</v>
      </c>
      <c r="AF77" s="155">
        <f t="shared" si="35"/>
        <v>0</v>
      </c>
      <c r="AH77" s="108">
        <f>cálculos2!O77</f>
        <v>8</v>
      </c>
      <c r="AI77" s="197">
        <f t="shared" si="40"/>
        <v>0.8</v>
      </c>
      <c r="AJ77" s="108">
        <f>cálculos2!P77</f>
        <v>3</v>
      </c>
      <c r="AK77" s="198">
        <f t="shared" si="41"/>
        <v>0.75</v>
      </c>
    </row>
    <row r="78" spans="1:37">
      <c r="A78" s="135" t="s">
        <v>47</v>
      </c>
      <c r="B78" s="135" t="s">
        <v>123</v>
      </c>
      <c r="C78" s="138">
        <v>134</v>
      </c>
      <c r="D78" s="6">
        <v>111</v>
      </c>
      <c r="E78" s="190">
        <f t="shared" si="36"/>
        <v>0.82835820895522383</v>
      </c>
      <c r="F78" s="6">
        <v>76</v>
      </c>
      <c r="G78" s="190">
        <f t="shared" si="37"/>
        <v>0.56716417910447758</v>
      </c>
      <c r="H78" s="6">
        <v>66</v>
      </c>
      <c r="I78" s="190">
        <f t="shared" si="38"/>
        <v>0.4925373134328358</v>
      </c>
      <c r="J78" s="6">
        <v>108</v>
      </c>
      <c r="K78" s="190">
        <f t="shared" si="39"/>
        <v>0.80597014925373134</v>
      </c>
      <c r="L78" s="6">
        <v>122</v>
      </c>
      <c r="M78" s="191">
        <f t="shared" si="26"/>
        <v>0.91044776119402981</v>
      </c>
      <c r="N78" s="6">
        <v>123</v>
      </c>
      <c r="O78" s="191">
        <f t="shared" si="27"/>
        <v>0.91791044776119401</v>
      </c>
      <c r="P78" s="6">
        <v>113</v>
      </c>
      <c r="Q78" s="191">
        <f t="shared" si="28"/>
        <v>0.84328358208955223</v>
      </c>
      <c r="R78" s="6">
        <v>130</v>
      </c>
      <c r="S78" s="191">
        <f t="shared" si="29"/>
        <v>0.97014925373134331</v>
      </c>
      <c r="T78" s="6">
        <v>122</v>
      </c>
      <c r="U78" s="191">
        <f t="shared" si="30"/>
        <v>0.91044776119402981</v>
      </c>
      <c r="V78" s="6">
        <v>99</v>
      </c>
      <c r="W78" s="192">
        <f t="shared" si="31"/>
        <v>0.73880597014925375</v>
      </c>
      <c r="X78" s="6">
        <v>118</v>
      </c>
      <c r="Y78" s="192">
        <f t="shared" si="32"/>
        <v>0.88059701492537312</v>
      </c>
      <c r="Z78" s="6">
        <v>106</v>
      </c>
      <c r="AA78" s="192">
        <f t="shared" si="33"/>
        <v>0.79104477611940294</v>
      </c>
      <c r="AB78" s="6">
        <v>126</v>
      </c>
      <c r="AC78" s="194">
        <f t="shared" si="34"/>
        <v>0.94029850746268662</v>
      </c>
      <c r="AE78" s="195">
        <v>0</v>
      </c>
      <c r="AF78" s="155">
        <f t="shared" si="35"/>
        <v>0</v>
      </c>
      <c r="AH78" s="108">
        <f>cálculos2!O78</f>
        <v>2</v>
      </c>
      <c r="AI78" s="197">
        <f t="shared" si="40"/>
        <v>0.2</v>
      </c>
      <c r="AJ78" s="108">
        <f>cálculos2!P78</f>
        <v>0</v>
      </c>
      <c r="AK78" s="198">
        <f t="shared" si="41"/>
        <v>0</v>
      </c>
    </row>
    <row r="79" spans="1:37">
      <c r="A79" s="135" t="s">
        <v>40</v>
      </c>
      <c r="B79" s="135" t="s">
        <v>124</v>
      </c>
      <c r="C79" s="138">
        <v>2935</v>
      </c>
      <c r="D79" s="6">
        <v>2526</v>
      </c>
      <c r="E79" s="190">
        <f t="shared" si="36"/>
        <v>0.86064735945485515</v>
      </c>
      <c r="F79" s="6">
        <v>1938</v>
      </c>
      <c r="G79" s="190">
        <f t="shared" si="37"/>
        <v>0.66030664395229988</v>
      </c>
      <c r="H79" s="6">
        <v>1426</v>
      </c>
      <c r="I79" s="190">
        <f t="shared" si="38"/>
        <v>0.4858603066439523</v>
      </c>
      <c r="J79" s="6">
        <v>2535</v>
      </c>
      <c r="K79" s="190">
        <f t="shared" si="39"/>
        <v>0.8637137989778535</v>
      </c>
      <c r="L79" s="6">
        <v>2077</v>
      </c>
      <c r="M79" s="191">
        <f t="shared" si="26"/>
        <v>0.70766609880749576</v>
      </c>
      <c r="N79" s="6">
        <v>2031</v>
      </c>
      <c r="O79" s="191">
        <f t="shared" si="27"/>
        <v>0.69199318568994894</v>
      </c>
      <c r="P79" s="6">
        <v>2080</v>
      </c>
      <c r="Q79" s="191">
        <f t="shared" si="28"/>
        <v>0.70868824531516184</v>
      </c>
      <c r="R79" s="6">
        <v>2318</v>
      </c>
      <c r="S79" s="191">
        <f t="shared" si="29"/>
        <v>0.78977853492333905</v>
      </c>
      <c r="T79" s="6">
        <v>1744</v>
      </c>
      <c r="U79" s="191">
        <f t="shared" si="30"/>
        <v>0.59420783645655872</v>
      </c>
      <c r="V79" s="6">
        <v>2094</v>
      </c>
      <c r="W79" s="192">
        <f t="shared" si="31"/>
        <v>0.71345826235093701</v>
      </c>
      <c r="X79" s="6">
        <v>2324</v>
      </c>
      <c r="Y79" s="192">
        <f t="shared" si="32"/>
        <v>0.7918228279386712</v>
      </c>
      <c r="Z79" s="6">
        <v>2029</v>
      </c>
      <c r="AA79" s="192">
        <f t="shared" si="33"/>
        <v>0.69131175468483819</v>
      </c>
      <c r="AB79" s="6">
        <v>2390</v>
      </c>
      <c r="AC79" s="194">
        <f t="shared" si="34"/>
        <v>0.81431005110732535</v>
      </c>
      <c r="AE79" s="195">
        <v>66</v>
      </c>
      <c r="AF79" s="155">
        <f t="shared" si="35"/>
        <v>2.2487223168654175E-2</v>
      </c>
      <c r="AH79" s="108">
        <f>cálculos2!O79</f>
        <v>0</v>
      </c>
      <c r="AI79" s="197">
        <f t="shared" si="40"/>
        <v>0</v>
      </c>
      <c r="AJ79" s="108">
        <f>cálculos2!P79</f>
        <v>0</v>
      </c>
      <c r="AK79" s="198">
        <f t="shared" si="41"/>
        <v>0</v>
      </c>
    </row>
    <row r="80" spans="1:37">
      <c r="A80" s="135" t="s">
        <v>40</v>
      </c>
      <c r="B80" s="135" t="s">
        <v>125</v>
      </c>
      <c r="C80" s="138">
        <v>1903</v>
      </c>
      <c r="D80" s="6">
        <v>1865</v>
      </c>
      <c r="E80" s="190">
        <f t="shared" si="36"/>
        <v>0.98003152916447711</v>
      </c>
      <c r="F80" s="6">
        <v>1549</v>
      </c>
      <c r="G80" s="190">
        <f t="shared" si="37"/>
        <v>0.81397792958486603</v>
      </c>
      <c r="H80" s="6">
        <v>1242</v>
      </c>
      <c r="I80" s="190">
        <f t="shared" si="38"/>
        <v>0.65265370467682604</v>
      </c>
      <c r="J80" s="6">
        <v>1880</v>
      </c>
      <c r="K80" s="190">
        <f t="shared" si="39"/>
        <v>0.98791382028376251</v>
      </c>
      <c r="L80" s="6">
        <v>1891</v>
      </c>
      <c r="M80" s="191">
        <f t="shared" si="26"/>
        <v>0.9936941671045717</v>
      </c>
      <c r="N80" s="6">
        <v>1871</v>
      </c>
      <c r="O80" s="191">
        <f t="shared" si="27"/>
        <v>0.98318444561219132</v>
      </c>
      <c r="P80" s="6">
        <v>1880</v>
      </c>
      <c r="Q80" s="191">
        <f t="shared" si="28"/>
        <v>0.98791382028376251</v>
      </c>
      <c r="R80" s="6">
        <v>1968</v>
      </c>
      <c r="S80" s="191">
        <f t="shared" si="29"/>
        <v>1.0341565948502365</v>
      </c>
      <c r="T80" s="6">
        <v>1286</v>
      </c>
      <c r="U80" s="191">
        <f t="shared" si="30"/>
        <v>0.67577509196006302</v>
      </c>
      <c r="V80" s="6">
        <v>1897</v>
      </c>
      <c r="W80" s="192">
        <f t="shared" si="31"/>
        <v>0.99684708355228591</v>
      </c>
      <c r="X80" s="6">
        <v>2080</v>
      </c>
      <c r="Y80" s="192">
        <f t="shared" si="32"/>
        <v>1.093011035207567</v>
      </c>
      <c r="Z80" s="6">
        <v>1981</v>
      </c>
      <c r="AA80" s="192">
        <f t="shared" si="33"/>
        <v>1.0409879138202838</v>
      </c>
      <c r="AB80" s="6">
        <v>2050</v>
      </c>
      <c r="AC80" s="194">
        <f t="shared" si="34"/>
        <v>1.0772464529689962</v>
      </c>
      <c r="AE80" s="195">
        <v>87</v>
      </c>
      <c r="AF80" s="155">
        <f t="shared" si="35"/>
        <v>4.5717288491854968E-2</v>
      </c>
      <c r="AH80" s="108">
        <f>cálculos2!O80</f>
        <v>9</v>
      </c>
      <c r="AI80" s="197">
        <f t="shared" si="40"/>
        <v>0.9</v>
      </c>
      <c r="AJ80" s="108">
        <f>cálculos2!P80</f>
        <v>4</v>
      </c>
      <c r="AK80" s="198">
        <f t="shared" si="41"/>
        <v>1</v>
      </c>
    </row>
    <row r="81" spans="1:37">
      <c r="AF81" s="203"/>
    </row>
    <row r="82" spans="1:37" s="187" customFormat="1">
      <c r="A82" s="132"/>
      <c r="B82" s="6" t="s">
        <v>126</v>
      </c>
      <c r="C82" s="138">
        <f>SUMIF($A$3:$A$80,"Norte",C$3:C$80)</f>
        <v>3151</v>
      </c>
      <c r="D82" s="6">
        <f>SUMIF($A$3:$A$80,"Norte",D$3:D$80)</f>
        <v>2926</v>
      </c>
      <c r="E82" s="190">
        <f>D82/C82</f>
        <v>0.92859409711202789</v>
      </c>
      <c r="F82" s="6">
        <f>SUMIF($A$3:$A$80,"Norte",F$3:F$80)</f>
        <v>2497</v>
      </c>
      <c r="G82" s="190">
        <f>F82/C82</f>
        <v>0.79244684227229456</v>
      </c>
      <c r="H82" s="6">
        <f>SUMIF($A$3:$A$80,"Norte",H$3:H$80)</f>
        <v>2388</v>
      </c>
      <c r="I82" s="190">
        <f>H82/C82</f>
        <v>0.75785464931767688</v>
      </c>
      <c r="J82" s="6">
        <f>SUMIF($A$3:$A$80,"Norte",J$3:J$80)</f>
        <v>2838</v>
      </c>
      <c r="K82" s="190">
        <f>J82/C82</f>
        <v>0.90066645509362109</v>
      </c>
      <c r="L82" s="6">
        <f>SUMIF($A$3:$A$80,"Norte",L$3:L$80)</f>
        <v>2699</v>
      </c>
      <c r="M82" s="191">
        <f>L82/C82</f>
        <v>0.85655347508727386</v>
      </c>
      <c r="N82" s="6">
        <f>SUMIF($A$3:$A$80,"Norte",N$3:N$80)</f>
        <v>2676</v>
      </c>
      <c r="O82" s="191">
        <f>N82/C82</f>
        <v>0.84925420501428117</v>
      </c>
      <c r="P82" s="6">
        <f>SUMIF($A$3:$A$80,"Norte",P$3:P$80)</f>
        <v>2575</v>
      </c>
      <c r="Q82" s="191">
        <f>P82/C82</f>
        <v>0.81720088860679152</v>
      </c>
      <c r="R82" s="6">
        <f>SUMIF($A$3:$A$80,"Norte",R$3:R$80)</f>
        <v>2730</v>
      </c>
      <c r="S82" s="191">
        <f>R82/C82</f>
        <v>0.86639162170739448</v>
      </c>
      <c r="T82" s="6">
        <f>SUMIF($A$3:$A$80,"Norte",T$3:T$80)</f>
        <v>2211</v>
      </c>
      <c r="U82" s="191">
        <f>T82/C82</f>
        <v>0.70168200571247219</v>
      </c>
      <c r="V82" s="6">
        <f>SUMIF($A$3:$A$80,"Norte",V$3:V$80)</f>
        <v>2478</v>
      </c>
      <c r="W82" s="192">
        <f>V82/C82</f>
        <v>0.78641701047286572</v>
      </c>
      <c r="X82" s="6">
        <f>SUMIF($A$3:$A$80,"Norte",X$3:X$80)</f>
        <v>2756</v>
      </c>
      <c r="Y82" s="192">
        <f>X82/C82</f>
        <v>0.87464297048556017</v>
      </c>
      <c r="Z82" s="6">
        <f>SUMIF($A$3:$A$80,"Norte",Z$3:Z$80)</f>
        <v>2398</v>
      </c>
      <c r="AA82" s="192">
        <f>Z82/C82</f>
        <v>0.76102824500158683</v>
      </c>
      <c r="AB82" s="6">
        <f>SUMIF($A$3:$A$80,"Norte",AB$3:AB$80)</f>
        <v>2863</v>
      </c>
      <c r="AC82" s="194">
        <f>AB82/C82</f>
        <v>0.9086004443033957</v>
      </c>
      <c r="AE82" s="6">
        <f>SUMIF($A$3:$A$80,"Norte",AE$3:AE$80)</f>
        <v>12</v>
      </c>
      <c r="AF82" s="155">
        <f>AE82/C82</f>
        <v>3.8083148206918441E-3</v>
      </c>
      <c r="AH82" s="108">
        <f>cálculos2!O82</f>
        <v>2</v>
      </c>
      <c r="AI82" s="197">
        <f>AH82*0.1</f>
        <v>0.2</v>
      </c>
      <c r="AJ82" s="108">
        <f>cálculos2!P82</f>
        <v>0</v>
      </c>
      <c r="AK82" s="198">
        <f t="shared" si="41"/>
        <v>0</v>
      </c>
    </row>
    <row r="83" spans="1:37" s="187" customFormat="1">
      <c r="A83" s="132"/>
      <c r="B83" s="6" t="s">
        <v>127</v>
      </c>
      <c r="C83" s="138">
        <f>SUMIF($A$3:$A$80,"Central",C$3:C$80)</f>
        <v>3816</v>
      </c>
      <c r="D83" s="6">
        <f>SUMIF($A$3:$A$80,"Central",D$3:D$80)</f>
        <v>3614</v>
      </c>
      <c r="E83" s="190">
        <f>D83/C83</f>
        <v>0.9470649895178197</v>
      </c>
      <c r="F83" s="6">
        <f>SUMIF($A$3:$A$80,"Central",F$3:F$80)</f>
        <v>2502</v>
      </c>
      <c r="G83" s="190">
        <f>F83/C83</f>
        <v>0.65566037735849059</v>
      </c>
      <c r="H83" s="6">
        <f>SUMIF($A$3:$A$80,"Central",H$3:H$80)</f>
        <v>1990</v>
      </c>
      <c r="I83" s="190">
        <f t="shared" ref="I83:I86" si="42">H83/C83</f>
        <v>0.52148846960167716</v>
      </c>
      <c r="J83" s="6">
        <f>SUMIF($A$3:$A$80,"Central",J$3:J$80)</f>
        <v>3655</v>
      </c>
      <c r="K83" s="190">
        <f>J83/C83</f>
        <v>0.95780922431865823</v>
      </c>
      <c r="L83" s="6">
        <f>SUMIF($A$3:$A$80,"Central",L$3:L$80)</f>
        <v>3170</v>
      </c>
      <c r="M83" s="191">
        <f>L83/C83</f>
        <v>0.83071278825995809</v>
      </c>
      <c r="N83" s="6">
        <f>SUMIF($A$3:$A$80,"Central",N$3:N$80)</f>
        <v>3135</v>
      </c>
      <c r="O83" s="191">
        <f>N83/C83</f>
        <v>0.82154088050314467</v>
      </c>
      <c r="P83" s="6">
        <f>SUMIF($A$3:$A$80,"Central",P$3:P$80)</f>
        <v>3015</v>
      </c>
      <c r="Q83" s="191">
        <f>P83/C83</f>
        <v>0.79009433962264153</v>
      </c>
      <c r="R83" s="6">
        <f>SUMIF($A$3:$A$80,"Central",R$3:R$80)</f>
        <v>3213</v>
      </c>
      <c r="S83" s="191">
        <f>R83/C83</f>
        <v>0.84198113207547165</v>
      </c>
      <c r="T83" s="6">
        <f>SUMIF($A$3:$A$80,"Central",T$3:T$80)</f>
        <v>2804</v>
      </c>
      <c r="U83" s="191">
        <f>T83/C83</f>
        <v>0.73480083857442346</v>
      </c>
      <c r="V83" s="6">
        <f>SUMIF($A$3:$A$80,"Central",V$3:V$80)</f>
        <v>2870</v>
      </c>
      <c r="W83" s="192">
        <f>V83/C83</f>
        <v>0.75209643605870025</v>
      </c>
      <c r="X83" s="6">
        <f>SUMIF($A$3:$A$80,"Central",X$3:X$80)</f>
        <v>3234</v>
      </c>
      <c r="Y83" s="192">
        <f>X83/C83</f>
        <v>0.84748427672955973</v>
      </c>
      <c r="Z83" s="6">
        <f>SUMIF($A$3:$A$80,"Central",Z$3:Z$80)</f>
        <v>3040</v>
      </c>
      <c r="AA83" s="192">
        <f>Z83/C83</f>
        <v>0.79664570230607967</v>
      </c>
      <c r="AB83" s="6">
        <f>SUMIF($A$3:$A$80,"Central",AB$3:AB$80)</f>
        <v>3328</v>
      </c>
      <c r="AC83" s="194">
        <f>AB83/C83</f>
        <v>0.8721174004192872</v>
      </c>
      <c r="AE83" s="6">
        <f>SUMIF($A$3:$A$80,"Central",AE$3:AE$80)</f>
        <v>38</v>
      </c>
      <c r="AF83" s="155">
        <f>AE83/C83</f>
        <v>9.9580712788259959E-3</v>
      </c>
      <c r="AH83" s="108">
        <f>cálculos2!O83</f>
        <v>1</v>
      </c>
      <c r="AI83" s="197">
        <f t="shared" ref="AI83:AI86" si="43">AH83*0.1</f>
        <v>0.1</v>
      </c>
      <c r="AJ83" s="108">
        <f>cálculos2!P83</f>
        <v>0</v>
      </c>
      <c r="AK83" s="198">
        <f t="shared" si="41"/>
        <v>0</v>
      </c>
    </row>
    <row r="84" spans="1:37" s="187" customFormat="1">
      <c r="A84" s="132"/>
      <c r="B84" s="6" t="s">
        <v>128</v>
      </c>
      <c r="C84" s="138">
        <f>SUMIF($A$3:$A$80,"Metropolitana",C$3:C$80)</f>
        <v>15532</v>
      </c>
      <c r="D84" s="6">
        <f>SUMIF($A$3:$A$80,"Metropolitana",D$3:D$80)</f>
        <v>14097</v>
      </c>
      <c r="E84" s="190">
        <f>D84/C84</f>
        <v>0.90761009528714909</v>
      </c>
      <c r="F84" s="6">
        <f>SUMIF($A$3:$A$80,"Metropolitana",F$3:F$80)</f>
        <v>10526</v>
      </c>
      <c r="G84" s="190">
        <f>F84/C84</f>
        <v>0.67769765645119751</v>
      </c>
      <c r="H84" s="6">
        <f>SUMIF($A$3:$A$80,"Metropolitana",H$3:H$80)</f>
        <v>8199</v>
      </c>
      <c r="I84" s="190">
        <f t="shared" si="42"/>
        <v>0.52787792943600309</v>
      </c>
      <c r="J84" s="6">
        <f>SUMIF($A$3:$A$80,"Metropolitana",J$3:J$80)</f>
        <v>14110</v>
      </c>
      <c r="K84" s="190">
        <f>J84/C84</f>
        <v>0.90844707700231775</v>
      </c>
      <c r="L84" s="6">
        <f>SUMIF($A$3:$A$80,"Metropolitana",L$3:L$80)</f>
        <v>12730</v>
      </c>
      <c r="M84" s="191">
        <f>L84/C84</f>
        <v>0.81959824877671905</v>
      </c>
      <c r="N84" s="6">
        <f>SUMIF($A$3:$A$80,"Metropolitana",N$3:N$80)</f>
        <v>12588</v>
      </c>
      <c r="O84" s="191">
        <f>N84/C84</f>
        <v>0.8104558331187226</v>
      </c>
      <c r="P84" s="6">
        <f>SUMIF($A$3:$A$80,"Metropolitana",P$3:P$80)</f>
        <v>12092</v>
      </c>
      <c r="Q84" s="191">
        <f>P84/C84</f>
        <v>0.7785217615245944</v>
      </c>
      <c r="R84" s="6">
        <f>SUMIF($A$3:$A$80,"Metropolitana",R$3:R$80)</f>
        <v>13151</v>
      </c>
      <c r="S84" s="191">
        <f>R84/C84</f>
        <v>0.84670357970641252</v>
      </c>
      <c r="T84" s="6">
        <f>SUMIF($A$3:$A$80,"Metropolitana",T$3:T$80)</f>
        <v>10382</v>
      </c>
      <c r="U84" s="191">
        <f>T84/C84</f>
        <v>0.66842647437548286</v>
      </c>
      <c r="V84" s="6">
        <f>SUMIF($A$3:$A$80,"Metropolitana",V$3:V$80)</f>
        <v>12266</v>
      </c>
      <c r="W84" s="192">
        <f>V84/C84</f>
        <v>0.78972443986608287</v>
      </c>
      <c r="X84" s="6">
        <f>SUMIF($A$3:$A$80,"Metropolitana",X$3:X$80)</f>
        <v>13733</v>
      </c>
      <c r="Y84" s="192">
        <f>X84/C84</f>
        <v>0.88417460726242592</v>
      </c>
      <c r="Z84" s="6">
        <f>SUMIF($A$3:$A$80,"Metropolitana",Z$3:Z$80)</f>
        <v>12195</v>
      </c>
      <c r="AA84" s="192">
        <f>Z84/C84</f>
        <v>0.78515323203708476</v>
      </c>
      <c r="AB84" s="6">
        <f>SUMIF($A$3:$A$80,"Metropolitana",AB$3:AB$80)</f>
        <v>13624</v>
      </c>
      <c r="AC84" s="194">
        <f>AB84/C84</f>
        <v>0.87715683749678086</v>
      </c>
      <c r="AE84" s="6">
        <f>SUMIF($A$3:$A$80,"Metropolitana",AE$3:AE$80)</f>
        <v>304</v>
      </c>
      <c r="AF84" s="155">
        <f>AE84/C84</f>
        <v>1.9572495493175381E-2</v>
      </c>
      <c r="AH84" s="108">
        <f>cálculos2!O84</f>
        <v>1</v>
      </c>
      <c r="AI84" s="197">
        <f t="shared" si="43"/>
        <v>0.1</v>
      </c>
      <c r="AJ84" s="108">
        <f>cálculos2!P84</f>
        <v>0</v>
      </c>
      <c r="AK84" s="198">
        <f t="shared" si="41"/>
        <v>0</v>
      </c>
    </row>
    <row r="85" spans="1:37" s="187" customFormat="1">
      <c r="A85" s="132"/>
      <c r="B85" s="6" t="s">
        <v>129</v>
      </c>
      <c r="C85" s="138">
        <f>SUMIF($A$3:$A$80,"sul",C$3:C$80)</f>
        <v>4191</v>
      </c>
      <c r="D85" s="6">
        <f>SUMIF($A$3:$A$80,"Sul",D$3:D$80)</f>
        <v>3972</v>
      </c>
      <c r="E85" s="190">
        <f>D85/C85</f>
        <v>0.94774516821760912</v>
      </c>
      <c r="F85" s="6">
        <f>SUMIF($A$3:$A$80,"Sul",F$3:F$80)</f>
        <v>2909</v>
      </c>
      <c r="G85" s="190">
        <f>F85/C85</f>
        <v>0.6941064185158673</v>
      </c>
      <c r="H85" s="6">
        <f>SUMIF($A$3:$A$80,"Sul",H$3:H$80)</f>
        <v>1867</v>
      </c>
      <c r="I85" s="190">
        <f t="shared" si="42"/>
        <v>0.44547840610832734</v>
      </c>
      <c r="J85" s="6">
        <f>SUMIF($A$3:$A$80,"Sul",J$3:J$80)</f>
        <v>4110</v>
      </c>
      <c r="K85" s="190">
        <f>J85/C85</f>
        <v>0.98067287043664997</v>
      </c>
      <c r="L85" s="6">
        <f>SUMIF($A$3:$A$80,"Sul",L$3:L$80)</f>
        <v>3698</v>
      </c>
      <c r="M85" s="191">
        <f>L85/C85</f>
        <v>0.88236697685516585</v>
      </c>
      <c r="N85" s="6">
        <f>SUMIF($A$3:$A$80,"Sul",N$3:N$80)</f>
        <v>3674</v>
      </c>
      <c r="O85" s="191">
        <f>N85/C85</f>
        <v>0.87664041994750652</v>
      </c>
      <c r="P85" s="6">
        <f>SUMIF($A$3:$A$80,"Sul",P$3:P$80)</f>
        <v>3467</v>
      </c>
      <c r="Q85" s="191">
        <f>P85/C85</f>
        <v>0.82724886661894537</v>
      </c>
      <c r="R85" s="6">
        <f>SUMIF($A$3:$A$80,"Sul",R$3:R$80)</f>
        <v>3726</v>
      </c>
      <c r="S85" s="191">
        <f>R85/C85</f>
        <v>0.88904795991410168</v>
      </c>
      <c r="T85" s="6">
        <f>SUMIF($A$3:$A$80,"Sul",T$3:T$80)</f>
        <v>3106</v>
      </c>
      <c r="U85" s="191">
        <f>T85/C85</f>
        <v>0.74111190646623715</v>
      </c>
      <c r="V85" s="6">
        <f>SUMIF($A$3:$A$80,"Sul",V$3:V$80)</f>
        <v>3574</v>
      </c>
      <c r="W85" s="192">
        <f>V85/C85</f>
        <v>0.85277976616559292</v>
      </c>
      <c r="X85" s="6">
        <f>SUMIF($A$3:$A$80,"Sul",X$3:X$80)</f>
        <v>3983</v>
      </c>
      <c r="Y85" s="192">
        <f>X85/C85</f>
        <v>0.95036984013361969</v>
      </c>
      <c r="Z85" s="6">
        <f>SUMIF($A$3:$A$80,"Sul",Z$3:Z$80)</f>
        <v>3595</v>
      </c>
      <c r="AA85" s="192">
        <f>Z85/C85</f>
        <v>0.8577905034597948</v>
      </c>
      <c r="AB85" s="6">
        <f>SUMIF($A$3:$A$80,"Sul",AB$3:AB$80)</f>
        <v>3881</v>
      </c>
      <c r="AC85" s="194">
        <f>AB85/C85</f>
        <v>0.92603197327606779</v>
      </c>
      <c r="AE85" s="6">
        <f>SUMIF($A$3:$A$80,"Sul",AE$3:AE$80)</f>
        <v>67</v>
      </c>
      <c r="AF85" s="155">
        <f>AE85/C85</f>
        <v>1.5986638033882127E-2</v>
      </c>
      <c r="AH85" s="108">
        <f>cálculos2!O85</f>
        <v>3</v>
      </c>
      <c r="AI85" s="197">
        <f t="shared" si="43"/>
        <v>0.30000000000000004</v>
      </c>
      <c r="AJ85" s="108">
        <f>cálculos2!P85</f>
        <v>1</v>
      </c>
      <c r="AK85" s="198">
        <f t="shared" si="41"/>
        <v>0.25</v>
      </c>
    </row>
    <row r="86" spans="1:37" s="187" customFormat="1">
      <c r="A86" s="199"/>
      <c r="B86" s="2" t="s">
        <v>130</v>
      </c>
      <c r="C86" s="200">
        <f>SUM(C3:C80)</f>
        <v>26690</v>
      </c>
      <c r="D86" s="2">
        <f>SUM(D82:D85)</f>
        <v>24609</v>
      </c>
      <c r="E86" s="201">
        <f>D86/C86</f>
        <v>0.92203072311727241</v>
      </c>
      <c r="F86" s="2">
        <f>SUM(F82:F85)</f>
        <v>18434</v>
      </c>
      <c r="G86" s="201">
        <f>F86/C86</f>
        <v>0.69067066316972647</v>
      </c>
      <c r="H86" s="2">
        <f>SUM(H82:H85)</f>
        <v>14444</v>
      </c>
      <c r="I86" s="201">
        <f t="shared" si="42"/>
        <v>0.54117647058823526</v>
      </c>
      <c r="J86" s="2">
        <f>SUM(J82:J85)</f>
        <v>24713</v>
      </c>
      <c r="K86" s="201">
        <f>J86/C86</f>
        <v>0.92592731360059943</v>
      </c>
      <c r="L86" s="2">
        <f>SUM(L82:L85)</f>
        <v>22297</v>
      </c>
      <c r="M86" s="191">
        <f>L86/C86</f>
        <v>0.83540651929561638</v>
      </c>
      <c r="N86" s="2">
        <f>SUM(N82:N85)</f>
        <v>22073</v>
      </c>
      <c r="O86" s="191">
        <f>N86/C86</f>
        <v>0.82701386286998879</v>
      </c>
      <c r="P86" s="2">
        <f>SUM(P82:P85)</f>
        <v>21149</v>
      </c>
      <c r="Q86" s="191">
        <f>P86/C86</f>
        <v>0.79239415511427502</v>
      </c>
      <c r="R86" s="2">
        <f>SUM(R82:R85)</f>
        <v>22820</v>
      </c>
      <c r="S86" s="191">
        <f>R86/C86</f>
        <v>0.85500187336080924</v>
      </c>
      <c r="T86" s="2">
        <f>SUM(T82:T85)</f>
        <v>18503</v>
      </c>
      <c r="U86" s="211">
        <f>T86/C86</f>
        <v>0.69325590108654922</v>
      </c>
      <c r="V86" s="2">
        <f>SUM(V82:V85)</f>
        <v>21188</v>
      </c>
      <c r="W86" s="192">
        <f>V86/C86</f>
        <v>0.79385537654552263</v>
      </c>
      <c r="X86" s="2">
        <f>SUM(X82:X85)</f>
        <v>23706</v>
      </c>
      <c r="Y86" s="192">
        <f>X86/C86</f>
        <v>0.88819782690146121</v>
      </c>
      <c r="Z86" s="273">
        <f>SUM(Z82:Z85)</f>
        <v>21228</v>
      </c>
      <c r="AA86" s="192">
        <f>Z86/C86</f>
        <v>0.79535406519295615</v>
      </c>
      <c r="AB86" s="2">
        <f>SUM(AB82:AB85)</f>
        <v>23696</v>
      </c>
      <c r="AC86" s="288">
        <f>AB86/C86</f>
        <v>0.88782315473960283</v>
      </c>
      <c r="AE86" s="2">
        <f>SUM(AE82:AE85)</f>
        <v>421</v>
      </c>
      <c r="AF86" s="209">
        <f>AE86/C86</f>
        <v>1.5773698014237541E-2</v>
      </c>
      <c r="AH86" s="111">
        <f>cálculos2!O86</f>
        <v>1</v>
      </c>
      <c r="AI86" s="204">
        <f t="shared" si="43"/>
        <v>0.1</v>
      </c>
      <c r="AJ86" s="111">
        <f>cálculos2!P86</f>
        <v>0</v>
      </c>
      <c r="AK86" s="198">
        <f t="shared" si="41"/>
        <v>0</v>
      </c>
    </row>
    <row r="87" spans="1:37" s="188" customFormat="1" outlineLevel="1">
      <c r="C87" s="202"/>
      <c r="D87" s="332">
        <f>COUNTIF(E3:E80,"&gt;=0,95")</f>
        <v>38</v>
      </c>
      <c r="E87" s="332"/>
      <c r="F87" s="332">
        <f>COUNTIF(G3:G80,"&gt;=0,95")</f>
        <v>4</v>
      </c>
      <c r="G87" s="332"/>
      <c r="H87" s="332">
        <f>COUNTIF(I3:I80,"&gt;=0,95")</f>
        <v>2</v>
      </c>
      <c r="I87" s="332"/>
      <c r="J87" s="333">
        <f>COUNTIF(K3:K80,"&gt;=0,9")</f>
        <v>54</v>
      </c>
      <c r="K87" s="333"/>
      <c r="L87" s="333">
        <f>COUNTIF(M3:M80,"&gt;=0,95")</f>
        <v>23</v>
      </c>
      <c r="M87" s="333"/>
      <c r="N87" s="333">
        <f>COUNTIF(O3:O80,"&gt;=0,95")</f>
        <v>22</v>
      </c>
      <c r="O87" s="333"/>
      <c r="P87" s="333">
        <f>COUNTIF(Q3:Q80,"&gt;=0,95")</f>
        <v>11</v>
      </c>
      <c r="Q87" s="333"/>
      <c r="R87" s="332">
        <f>COUNTIF(S3:S80,"&gt;=0,95")</f>
        <v>28</v>
      </c>
      <c r="S87" s="332"/>
      <c r="T87" s="332">
        <f>COUNTIF(U3:U80,"&gt;=0,95")</f>
        <v>9</v>
      </c>
      <c r="U87" s="332"/>
      <c r="V87" s="332">
        <f>COUNTIF(W3:W80,"&gt;=0,95")</f>
        <v>21</v>
      </c>
      <c r="W87" s="332"/>
      <c r="X87" s="333">
        <f>COUNTIF(Y3:Y80,"&gt;=0,95")</f>
        <v>34</v>
      </c>
      <c r="Y87" s="333"/>
      <c r="Z87" s="332">
        <f>COUNTIF(AA3:AA80,"&gt;=0,95")</f>
        <v>23</v>
      </c>
      <c r="AA87" s="332"/>
      <c r="AB87" s="333">
        <f>COUNTIF(AC3:AC80,"&gt;=0,9")</f>
        <v>40</v>
      </c>
      <c r="AC87" s="333"/>
      <c r="AE87" s="333">
        <f>COUNTIF(AF3:AF80,"&gt;=0,9")</f>
        <v>0</v>
      </c>
      <c r="AF87" s="333"/>
    </row>
    <row r="88" spans="1:37" outlineLevel="1">
      <c r="B88" s="328" t="s">
        <v>131</v>
      </c>
      <c r="C88" s="329"/>
      <c r="D88" s="325">
        <f>D87/78</f>
        <v>0.48717948717948717</v>
      </c>
      <c r="E88" s="325"/>
      <c r="F88" s="325">
        <f>F87/78</f>
        <v>5.128205128205128E-2</v>
      </c>
      <c r="G88" s="325"/>
      <c r="H88" s="325">
        <f>H87/78</f>
        <v>2.564102564102564E-2</v>
      </c>
      <c r="I88" s="325"/>
      <c r="J88" s="325">
        <f>J87/78</f>
        <v>0.69230769230769229</v>
      </c>
      <c r="K88" s="325"/>
      <c r="L88" s="325">
        <f>L87/78</f>
        <v>0.29487179487179488</v>
      </c>
      <c r="M88" s="325"/>
      <c r="N88" s="325">
        <f>N87/78</f>
        <v>0.28205128205128205</v>
      </c>
      <c r="O88" s="325"/>
      <c r="P88" s="325">
        <f>P87/78</f>
        <v>0.14102564102564102</v>
      </c>
      <c r="Q88" s="325"/>
      <c r="R88" s="325">
        <f>R87/78</f>
        <v>0.35897435897435898</v>
      </c>
      <c r="S88" s="325"/>
      <c r="T88" s="325">
        <f>T87/78</f>
        <v>0.11538461538461539</v>
      </c>
      <c r="U88" s="325"/>
      <c r="V88" s="325">
        <f>V87/78</f>
        <v>0.26923076923076922</v>
      </c>
      <c r="W88" s="325"/>
      <c r="X88" s="325">
        <f>X87/78</f>
        <v>0.4358974358974359</v>
      </c>
      <c r="Y88" s="325"/>
      <c r="Z88" s="325">
        <f>Z87/78</f>
        <v>0.29487179487179488</v>
      </c>
      <c r="AA88" s="325"/>
      <c r="AB88" s="325">
        <f>AB87/78</f>
        <v>0.51282051282051277</v>
      </c>
      <c r="AC88" s="325"/>
      <c r="AE88" s="326">
        <f t="shared" ref="AE88" si="44">AE87/78</f>
        <v>0</v>
      </c>
      <c r="AF88" s="327"/>
    </row>
    <row r="89" spans="1:37" s="274" customFormat="1" ht="24" customHeight="1">
      <c r="D89" s="277"/>
      <c r="E89" s="277"/>
      <c r="F89" s="277"/>
      <c r="G89" s="277"/>
      <c r="H89" s="277"/>
      <c r="I89" s="277"/>
      <c r="J89" s="277"/>
      <c r="K89" s="277"/>
      <c r="AA89" s="279"/>
      <c r="AC89" s="279"/>
    </row>
    <row r="90" spans="1:37" s="276" customFormat="1" ht="27" customHeight="1">
      <c r="C90" s="277"/>
      <c r="D90" s="277"/>
      <c r="E90" s="278"/>
      <c r="F90" s="277"/>
      <c r="G90" s="278"/>
      <c r="H90" s="277"/>
      <c r="I90" s="278"/>
      <c r="J90" s="277"/>
      <c r="K90" s="278"/>
      <c r="L90" s="277"/>
      <c r="M90" s="277"/>
      <c r="N90" s="277"/>
      <c r="O90" s="277"/>
      <c r="P90" s="277"/>
      <c r="Q90" s="277"/>
      <c r="R90" s="277"/>
      <c r="S90" s="277"/>
      <c r="T90" s="277"/>
      <c r="U90" s="277"/>
      <c r="V90" s="277"/>
      <c r="W90" s="277"/>
      <c r="X90" s="277"/>
      <c r="Y90" s="277"/>
      <c r="Z90" s="277"/>
      <c r="AA90" s="277"/>
      <c r="AB90" s="277"/>
      <c r="AC90" s="277"/>
      <c r="AE90" s="277"/>
      <c r="AF90" s="277"/>
    </row>
    <row r="91" spans="1:37" s="290" customFormat="1">
      <c r="A91" s="214" t="s">
        <v>238</v>
      </c>
      <c r="B91" s="215"/>
      <c r="C91" s="215"/>
      <c r="D91" s="215"/>
      <c r="E91" s="215"/>
      <c r="F91" s="215" t="s">
        <v>0</v>
      </c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290" customFormat="1">
      <c r="A92" s="221" t="s">
        <v>230</v>
      </c>
      <c r="B92" s="222"/>
      <c r="C92" s="222"/>
      <c r="D92" s="222"/>
      <c r="E92" s="222" t="s">
        <v>0</v>
      </c>
      <c r="F92" s="222"/>
      <c r="G92" s="222" t="s">
        <v>0</v>
      </c>
      <c r="H92" s="222"/>
      <c r="I92" s="222" t="s">
        <v>0</v>
      </c>
      <c r="J92" s="222"/>
      <c r="K92" s="222"/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290" customFormat="1">
      <c r="A93" s="227" t="s">
        <v>239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290" customFormat="1" ht="17.25" customHeight="1">
      <c r="A94" s="213" t="s">
        <v>235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290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290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290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/>
      <c r="P98"/>
      <c r="Q98"/>
      <c r="Z98" s="132"/>
      <c r="AA98" s="132"/>
      <c r="AB98"/>
      <c r="AD98"/>
      <c r="AG98"/>
    </row>
    <row r="99" spans="1:38">
      <c r="A99"/>
      <c r="B99"/>
      <c r="C99"/>
      <c r="D99"/>
      <c r="E99"/>
      <c r="J99"/>
      <c r="K99"/>
      <c r="L99"/>
      <c r="M99"/>
      <c r="N99"/>
      <c r="O99"/>
      <c r="P99"/>
      <c r="Q99"/>
      <c r="AB99"/>
      <c r="AC99"/>
    </row>
    <row r="100" spans="1:38" s="281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281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281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autoFilter ref="A2:AN80"/>
  <customSheetViews>
    <customSheetView guid="{9EFA0E2E-4423-4194-BE85-A51AF61C76D7}" showGridLines="0" showAutoFilter="1">
      <pane xSplit="4" ySplit="2" topLeftCell="E3" state="frozen"/>
      <selection activeCell="R97" sqref="R97"/>
      <pageMargins left="0" right="0" top="0" bottom="0" header="0" footer="0"/>
      <pageSetup paperSize="9" orientation="portrait"/>
      <autoFilter ref="A2:AK80"/>
    </customSheetView>
    <customSheetView guid="{1A030D3C-92EE-4DAF-ABAC-228947DF045D}" showGridLines="0" showAutoFilter="1">
      <pane ySplit="1" topLeftCell="A2" state="frozen"/>
      <selection activeCell="U87" sqref="U87"/>
      <pageMargins left="0" right="0" top="0" bottom="0" header="0" footer="0"/>
      <pageSetup paperSize="9" orientation="portrait"/>
      <autoFilter ref="A1:AB87"/>
    </customSheetView>
    <customSheetView guid="{3750D93B-2A32-4040-BAE5-F8408ECDBB1D}" showGridLines="0" showAutoFilter="1" topLeftCell="J1">
      <pane ySplit="1" topLeftCell="A62" state="frozen"/>
      <selection activeCell="C18" sqref="C18"/>
      <pageMargins left="0" right="0" top="0" bottom="0" header="0" footer="0"/>
      <pageSetup paperSize="9" orientation="portrait"/>
      <autoFilter ref="A1:X87"/>
    </customSheetView>
  </customSheetViews>
  <mergeCells count="36">
    <mergeCell ref="D1:K1"/>
    <mergeCell ref="L1:U1"/>
    <mergeCell ref="V1:AA1"/>
    <mergeCell ref="AB1:AC1"/>
    <mergeCell ref="AE1:AF1"/>
    <mergeCell ref="AM3:AN3"/>
    <mergeCell ref="AM12:AN12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E87:AF87"/>
    <mergeCell ref="B88:C88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E88:AF88"/>
  </mergeCells>
  <conditionalFormatting sqref="D88:AC88">
    <cfRule type="cellIs" dxfId="40" priority="4" operator="lessThan">
      <formula>0.7</formula>
    </cfRule>
    <cfRule type="cellIs" dxfId="39" priority="5" operator="greaterThanOrEqual">
      <formula>0.7</formula>
    </cfRule>
  </conditionalFormatting>
  <conditionalFormatting sqref="G86">
    <cfRule type="cellIs" dxfId="38" priority="18" operator="greaterThanOrEqual">
      <formula>0.9</formula>
    </cfRule>
  </conditionalFormatting>
  <conditionalFormatting sqref="I86">
    <cfRule type="cellIs" dxfId="37" priority="17" operator="greaterThanOrEqual">
      <formula>0.9</formula>
    </cfRule>
  </conditionalFormatting>
  <conditionalFormatting sqref="K86">
    <cfRule type="cellIs" dxfId="36" priority="16" operator="greaterThanOrEqual">
      <formula>0.9</formula>
    </cfRule>
  </conditionalFormatting>
  <conditionalFormatting sqref="U86">
    <cfRule type="cellIs" dxfId="35" priority="11" operator="greaterThanOrEqual">
      <formula>0.9</formula>
    </cfRule>
  </conditionalFormatting>
  <conditionalFormatting sqref="AE88">
    <cfRule type="cellIs" dxfId="34" priority="29" operator="lessThan">
      <formula>0.7</formula>
    </cfRule>
    <cfRule type="cellIs" dxfId="33" priority="30" operator="greaterThanOrEqual">
      <formula>0.7</formula>
    </cfRule>
  </conditionalFormatting>
  <conditionalFormatting sqref="AF86">
    <cfRule type="cellIs" dxfId="32" priority="6" operator="greaterThanOrEqual">
      <formula>0.9</formula>
    </cfRule>
  </conditionalFormatting>
  <conditionalFormatting sqref="AI3:AI80">
    <cfRule type="cellIs" dxfId="31" priority="52" operator="greaterThanOrEqual">
      <formula>1</formula>
    </cfRule>
    <cfRule type="cellIs" dxfId="30" priority="53" operator="between">
      <formula>0.9</formula>
      <formula>0.99</formula>
    </cfRule>
    <cfRule type="cellIs" dxfId="29" priority="54" operator="between">
      <formula>0.8</formula>
      <formula>0.89</formula>
    </cfRule>
    <cfRule type="cellIs" dxfId="28" priority="55" operator="between">
      <formula>0.7</formula>
      <formula>0.79</formula>
    </cfRule>
    <cfRule type="cellIs" dxfId="27" priority="56" operator="between">
      <formula>0.6</formula>
      <formula>0.69</formula>
    </cfRule>
    <cfRule type="cellIs" dxfId="26" priority="57" operator="between">
      <formula>0.5</formula>
      <formula>0.59</formula>
    </cfRule>
    <cfRule type="cellIs" dxfId="25" priority="58" operator="between">
      <formula>0.4</formula>
      <formula>0.49</formula>
    </cfRule>
    <cfRule type="cellIs" dxfId="24" priority="59" operator="between">
      <formula>0.3</formula>
      <formula>0.39</formula>
    </cfRule>
    <cfRule type="cellIs" dxfId="23" priority="60" operator="between">
      <formula>0.2</formula>
      <formula>0.29</formula>
    </cfRule>
    <cfRule type="cellIs" dxfId="22" priority="61" operator="between">
      <formula>0.1</formula>
      <formula>0.19</formula>
    </cfRule>
    <cfRule type="cellIs" dxfId="21" priority="62" operator="between">
      <formula>0</formula>
      <formula>0.09</formula>
    </cfRule>
  </conditionalFormatting>
  <conditionalFormatting sqref="AI81">
    <cfRule type="colorScale" priority="98">
      <colorScale>
        <cfvo type="min"/>
        <cfvo type="percent" val="50"/>
        <cfvo type="max"/>
        <color rgb="FFFF0000"/>
        <color rgb="FFFFFF00"/>
        <color rgb="FF00B050"/>
      </colorScale>
    </cfRule>
  </conditionalFormatting>
  <conditionalFormatting sqref="AI82:AI86">
    <cfRule type="cellIs" dxfId="20" priority="41" operator="greaterThanOrEqual">
      <formula>1</formula>
    </cfRule>
    <cfRule type="cellIs" dxfId="19" priority="42" operator="between">
      <formula>0.9</formula>
      <formula>0.99</formula>
    </cfRule>
    <cfRule type="cellIs" dxfId="18" priority="43" operator="between">
      <formula>0.8</formula>
      <formula>0.89</formula>
    </cfRule>
    <cfRule type="cellIs" dxfId="17" priority="44" operator="between">
      <formula>0.7</formula>
      <formula>0.79</formula>
    </cfRule>
    <cfRule type="cellIs" dxfId="16" priority="45" operator="between">
      <formula>0.6</formula>
      <formula>0.69</formula>
    </cfRule>
    <cfRule type="cellIs" dxfId="15" priority="46" operator="between">
      <formula>0.5</formula>
      <formula>0.59</formula>
    </cfRule>
    <cfRule type="cellIs" dxfId="14" priority="47" operator="between">
      <formula>0.4</formula>
      <formula>0.49</formula>
    </cfRule>
    <cfRule type="cellIs" dxfId="13" priority="48" operator="between">
      <formula>0.3</formula>
      <formula>0.39</formula>
    </cfRule>
    <cfRule type="cellIs" dxfId="12" priority="49" operator="between">
      <formula>0.2</formula>
      <formula>0.29</formula>
    </cfRule>
    <cfRule type="cellIs" dxfId="11" priority="50" operator="between">
      <formula>0.1</formula>
      <formula>0.19</formula>
    </cfRule>
    <cfRule type="cellIs" dxfId="10" priority="51" operator="between">
      <formula>0</formula>
      <formula>0.09</formula>
    </cfRule>
  </conditionalFormatting>
  <conditionalFormatting sqref="AK3:AK80">
    <cfRule type="colorScale" priority="3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K82:AK86">
    <cfRule type="colorScale" priority="2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AM5:AM9">
    <cfRule type="cellIs" dxfId="9" priority="92" operator="equal">
      <formula>1</formula>
    </cfRule>
    <cfRule type="cellIs" dxfId="8" priority="93" operator="equal">
      <formula>0.75</formula>
    </cfRule>
    <cfRule type="cellIs" dxfId="7" priority="94" operator="equal">
      <formula>0.5</formula>
    </cfRule>
    <cfRule type="cellIs" dxfId="6" priority="95" operator="equal">
      <formula>0.25</formula>
    </cfRule>
    <cfRule type="cellIs" dxfId="5" priority="96" operator="equal">
      <formula>0</formula>
    </cfRule>
  </conditionalFormatting>
  <conditionalFormatting sqref="AM14:AM24">
    <cfRule type="colorScale" priority="97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E86">
    <cfRule type="cellIs" dxfId="4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F396030F-E23D-424E-913B-263B7403624E}">
            <xm:f>'\Users\Monic\OneDrive\Área de Trabalho\Bruna\remoto\remoto\https:\d.docs.live.net\Users\brunansoares\Downloads\[BASE UNIFICADA VEC- Julho 2024 - covid.xlsx]COVID - procedencia'!#REF!="VeC"</xm:f>
            <x14:dxf>
              <fill>
                <patternFill patternType="solid">
                  <bgColor theme="8" tint="0.79995117038483843"/>
                </patternFill>
              </fill>
            </x14:dxf>
          </x14:cfRule>
          <x14:cfRule type="expression" priority="26" id="{120E7952-F561-4A5F-AEA1-D7CCFBCA6703}">
            <xm:f>'\Users\Monic\OneDrive\Área de Trabalho\Bruna\remoto\remoto\https:\d.docs.live.net\Users\brunansoares\Downloads\[BASE UNIFICADA VEC- Julho 2024 - covid.xlsx]COVID - procedencia'!#REF!="SIPNI"</xm:f>
            <x14:dxf>
              <fill>
                <patternFill patternType="solid">
                  <bgColor theme="9" tint="0.79995117038483843"/>
                </patternFill>
              </fill>
            </x14:dxf>
          </x14:cfRule>
          <xm:sqref>AE3:AE80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rgb="FFFF99CC"/>
  </sheetPr>
  <dimension ref="A1:AL107"/>
  <sheetViews>
    <sheetView showGridLines="0" zoomScale="90" zoomScaleNormal="90" workbookViewId="0">
      <pane xSplit="4" ySplit="2" topLeftCell="E3" activePane="bottomRight" state="frozen"/>
      <selection activeCell="AN89" sqref="AN89"/>
      <selection pane="topRight" activeCell="AN89" sqref="AN89"/>
      <selection pane="bottomLeft" activeCell="AN89" sqref="AN89"/>
      <selection pane="bottomRight" activeCell="A9" sqref="A9:XFD9"/>
    </sheetView>
  </sheetViews>
  <sheetFormatPr defaultColWidth="9" defaultRowHeight="15"/>
  <cols>
    <col min="1" max="1" width="18.140625" customWidth="1"/>
    <col min="2" max="2" width="23.85546875" customWidth="1"/>
    <col min="3" max="3" width="14.140625" style="177" customWidth="1"/>
    <col min="4" max="4" width="15" style="177" customWidth="1"/>
    <col min="5" max="5" width="12" style="177" customWidth="1"/>
    <col min="6" max="20" width="13" style="177" customWidth="1"/>
  </cols>
  <sheetData>
    <row r="1" spans="1:24">
      <c r="E1" s="349" t="s">
        <v>139</v>
      </c>
      <c r="F1" s="349"/>
      <c r="G1" s="349"/>
      <c r="H1" s="349"/>
      <c r="I1" s="350" t="s">
        <v>140</v>
      </c>
      <c r="J1" s="351"/>
      <c r="K1" s="351"/>
      <c r="L1" s="351"/>
      <c r="M1" s="351"/>
      <c r="N1" s="351"/>
      <c r="O1" s="351"/>
      <c r="P1" s="352"/>
      <c r="Q1" s="353" t="s">
        <v>141</v>
      </c>
      <c r="R1" s="353"/>
      <c r="S1" s="353"/>
      <c r="T1" s="353"/>
    </row>
    <row r="2" spans="1:24" ht="59.25" customHeight="1">
      <c r="A2" s="2" t="s">
        <v>5</v>
      </c>
      <c r="B2" s="2" t="s">
        <v>6</v>
      </c>
      <c r="C2" s="17" t="s">
        <v>142</v>
      </c>
      <c r="D2" s="17" t="s">
        <v>143</v>
      </c>
      <c r="E2" s="178" t="s">
        <v>144</v>
      </c>
      <c r="F2" s="179" t="s">
        <v>145</v>
      </c>
      <c r="G2" s="178" t="s">
        <v>146</v>
      </c>
      <c r="H2" s="179" t="s">
        <v>147</v>
      </c>
      <c r="I2" s="178" t="s">
        <v>148</v>
      </c>
      <c r="J2" s="182" t="s">
        <v>149</v>
      </c>
      <c r="K2" s="178" t="s">
        <v>150</v>
      </c>
      <c r="L2" s="182" t="s">
        <v>151</v>
      </c>
      <c r="M2" s="178" t="s">
        <v>152</v>
      </c>
      <c r="N2" s="182" t="s">
        <v>153</v>
      </c>
      <c r="O2" s="178" t="s">
        <v>154</v>
      </c>
      <c r="P2" s="182" t="s">
        <v>155</v>
      </c>
      <c r="Q2" s="178" t="s">
        <v>156</v>
      </c>
      <c r="R2" s="184" t="s">
        <v>157</v>
      </c>
      <c r="S2" s="178" t="s">
        <v>158</v>
      </c>
      <c r="T2" s="184" t="s">
        <v>159</v>
      </c>
    </row>
    <row r="3" spans="1:24">
      <c r="A3" s="4" t="s">
        <v>40</v>
      </c>
      <c r="B3" s="4" t="s">
        <v>41</v>
      </c>
      <c r="C3" s="138">
        <v>169</v>
      </c>
      <c r="D3" s="180">
        <v>173.33333333333331</v>
      </c>
      <c r="E3" s="104">
        <v>179</v>
      </c>
      <c r="F3" s="181">
        <f t="shared" ref="F3:F34" si="0">E3/C3</f>
        <v>1.0591715976331362</v>
      </c>
      <c r="G3" s="104">
        <v>164</v>
      </c>
      <c r="H3" s="181">
        <f t="shared" ref="H3:H34" si="1">G3/D3</f>
        <v>0.94615384615384623</v>
      </c>
      <c r="I3" s="104">
        <v>161</v>
      </c>
      <c r="J3" s="183">
        <f t="shared" ref="J3:J34" si="2">I3/C3</f>
        <v>0.9526627218934911</v>
      </c>
      <c r="K3" s="104">
        <v>191</v>
      </c>
      <c r="L3" s="183">
        <f t="shared" ref="L3:L34" si="3">K3/C3</f>
        <v>1.1301775147928994</v>
      </c>
      <c r="M3" s="104">
        <v>181</v>
      </c>
      <c r="N3" s="183">
        <f t="shared" ref="N3:N34" si="4">M3/C3</f>
        <v>1.0710059171597632</v>
      </c>
      <c r="O3" s="104">
        <v>181</v>
      </c>
      <c r="P3" s="183">
        <f t="shared" ref="P3:P34" si="5">O3/C3</f>
        <v>1.0710059171597632</v>
      </c>
      <c r="Q3" s="104">
        <v>167</v>
      </c>
      <c r="R3" s="185">
        <f t="shared" ref="R3:R34" si="6">Q3/D3</f>
        <v>0.96346153846153859</v>
      </c>
      <c r="S3" s="104">
        <v>169</v>
      </c>
      <c r="T3" s="185">
        <f t="shared" ref="T3:T34" si="7">S3/D3</f>
        <v>0.97500000000000009</v>
      </c>
    </row>
    <row r="4" spans="1:24">
      <c r="A4" s="4" t="s">
        <v>43</v>
      </c>
      <c r="B4" s="4" t="s">
        <v>44</v>
      </c>
      <c r="C4" s="138">
        <v>64</v>
      </c>
      <c r="D4" s="180">
        <v>62.916666666666671</v>
      </c>
      <c r="E4" s="104">
        <v>75</v>
      </c>
      <c r="F4" s="181">
        <f t="shared" si="0"/>
        <v>1.171875</v>
      </c>
      <c r="G4" s="104">
        <v>57</v>
      </c>
      <c r="H4" s="181">
        <f t="shared" si="1"/>
        <v>0.90596026490066217</v>
      </c>
      <c r="I4" s="104">
        <v>46</v>
      </c>
      <c r="J4" s="183">
        <f t="shared" si="2"/>
        <v>0.71875</v>
      </c>
      <c r="K4" s="104">
        <v>59</v>
      </c>
      <c r="L4" s="183">
        <f t="shared" si="3"/>
        <v>0.921875</v>
      </c>
      <c r="M4" s="104">
        <v>65</v>
      </c>
      <c r="N4" s="183">
        <f t="shared" si="4"/>
        <v>1.015625</v>
      </c>
      <c r="O4" s="104">
        <v>70</v>
      </c>
      <c r="P4" s="183">
        <f t="shared" si="5"/>
        <v>1.09375</v>
      </c>
      <c r="Q4" s="104">
        <v>71</v>
      </c>
      <c r="R4" s="185">
        <f t="shared" si="6"/>
        <v>1.1284768211920528</v>
      </c>
      <c r="S4" s="104">
        <v>85</v>
      </c>
      <c r="T4" s="185">
        <f t="shared" si="7"/>
        <v>1.3509933774834435</v>
      </c>
    </row>
    <row r="5" spans="1:24">
      <c r="A5" s="4" t="s">
        <v>47</v>
      </c>
      <c r="B5" s="4" t="s">
        <v>48</v>
      </c>
      <c r="C5" s="138">
        <v>88</v>
      </c>
      <c r="D5" s="180">
        <v>53.75</v>
      </c>
      <c r="E5" s="104">
        <v>65</v>
      </c>
      <c r="F5" s="181">
        <f t="shared" si="0"/>
        <v>0.73863636363636365</v>
      </c>
      <c r="G5" s="104">
        <v>76</v>
      </c>
      <c r="H5" s="181">
        <f t="shared" si="1"/>
        <v>1.413953488372093</v>
      </c>
      <c r="I5" s="104">
        <v>68</v>
      </c>
      <c r="J5" s="183">
        <f t="shared" si="2"/>
        <v>0.77272727272727271</v>
      </c>
      <c r="K5" s="104">
        <v>77</v>
      </c>
      <c r="L5" s="183">
        <f t="shared" si="3"/>
        <v>0.875</v>
      </c>
      <c r="M5" s="104">
        <v>61</v>
      </c>
      <c r="N5" s="183">
        <f t="shared" si="4"/>
        <v>0.69318181818181823</v>
      </c>
      <c r="O5" s="104">
        <v>62</v>
      </c>
      <c r="P5" s="183">
        <f t="shared" si="5"/>
        <v>0.70454545454545459</v>
      </c>
      <c r="Q5" s="104">
        <v>74</v>
      </c>
      <c r="R5" s="185">
        <f t="shared" si="6"/>
        <v>1.3767441860465117</v>
      </c>
      <c r="S5" s="104">
        <v>71</v>
      </c>
      <c r="T5" s="185">
        <f t="shared" si="7"/>
        <v>1.3209302325581396</v>
      </c>
    </row>
    <row r="6" spans="1:24">
      <c r="A6" s="4" t="s">
        <v>49</v>
      </c>
      <c r="B6" s="4" t="s">
        <v>50</v>
      </c>
      <c r="C6" s="138">
        <v>173</v>
      </c>
      <c r="D6" s="180">
        <v>155</v>
      </c>
      <c r="E6" s="104">
        <v>132</v>
      </c>
      <c r="F6" s="181">
        <f t="shared" si="0"/>
        <v>0.76300578034682076</v>
      </c>
      <c r="G6" s="104">
        <v>165</v>
      </c>
      <c r="H6" s="181">
        <f t="shared" si="1"/>
        <v>1.064516129032258</v>
      </c>
      <c r="I6" s="104">
        <v>151</v>
      </c>
      <c r="J6" s="183">
        <f t="shared" si="2"/>
        <v>0.87283236994219648</v>
      </c>
      <c r="K6" s="104">
        <v>166</v>
      </c>
      <c r="L6" s="183">
        <f t="shared" si="3"/>
        <v>0.95953757225433522</v>
      </c>
      <c r="M6" s="104">
        <v>142</v>
      </c>
      <c r="N6" s="183">
        <f t="shared" si="4"/>
        <v>0.82080924855491333</v>
      </c>
      <c r="O6" s="104">
        <v>142</v>
      </c>
      <c r="P6" s="183">
        <f t="shared" si="5"/>
        <v>0.82080924855491333</v>
      </c>
      <c r="Q6" s="104">
        <v>144</v>
      </c>
      <c r="R6" s="185">
        <f t="shared" si="6"/>
        <v>0.92903225806451617</v>
      </c>
      <c r="S6" s="104">
        <v>140</v>
      </c>
      <c r="T6" s="185">
        <f t="shared" si="7"/>
        <v>0.90322580645161288</v>
      </c>
    </row>
    <row r="7" spans="1:24">
      <c r="A7" s="4" t="s">
        <v>49</v>
      </c>
      <c r="B7" s="4" t="s">
        <v>51</v>
      </c>
      <c r="C7" s="138">
        <v>69</v>
      </c>
      <c r="D7" s="180">
        <v>57.5</v>
      </c>
      <c r="E7" s="104">
        <v>59</v>
      </c>
      <c r="F7" s="181">
        <f t="shared" si="0"/>
        <v>0.85507246376811596</v>
      </c>
      <c r="G7" s="104">
        <v>68</v>
      </c>
      <c r="H7" s="181">
        <f t="shared" si="1"/>
        <v>1.182608695652174</v>
      </c>
      <c r="I7" s="104">
        <v>42</v>
      </c>
      <c r="J7" s="183">
        <f t="shared" si="2"/>
        <v>0.60869565217391308</v>
      </c>
      <c r="K7" s="104">
        <v>65</v>
      </c>
      <c r="L7" s="183">
        <f t="shared" si="3"/>
        <v>0.94202898550724634</v>
      </c>
      <c r="M7" s="104">
        <v>54</v>
      </c>
      <c r="N7" s="183">
        <f t="shared" si="4"/>
        <v>0.78260869565217395</v>
      </c>
      <c r="O7" s="104">
        <v>49</v>
      </c>
      <c r="P7" s="183">
        <f t="shared" si="5"/>
        <v>0.71014492753623193</v>
      </c>
      <c r="Q7" s="104">
        <v>62</v>
      </c>
      <c r="R7" s="185">
        <f t="shared" si="6"/>
        <v>1.0782608695652174</v>
      </c>
      <c r="S7" s="104">
        <v>65</v>
      </c>
      <c r="T7" s="185">
        <f t="shared" si="7"/>
        <v>1.1304347826086956</v>
      </c>
    </row>
    <row r="8" spans="1:24">
      <c r="A8" s="4" t="s">
        <v>47</v>
      </c>
      <c r="B8" s="4" t="s">
        <v>52</v>
      </c>
      <c r="C8" s="138">
        <v>62</v>
      </c>
      <c r="D8" s="180">
        <v>42.5</v>
      </c>
      <c r="E8" s="104">
        <v>42</v>
      </c>
      <c r="F8" s="181">
        <f t="shared" si="0"/>
        <v>0.67741935483870963</v>
      </c>
      <c r="G8" s="104">
        <v>52</v>
      </c>
      <c r="H8" s="181">
        <f t="shared" si="1"/>
        <v>1.223529411764706</v>
      </c>
      <c r="I8" s="104">
        <v>45</v>
      </c>
      <c r="J8" s="183">
        <f t="shared" si="2"/>
        <v>0.72580645161290325</v>
      </c>
      <c r="K8" s="104">
        <v>58</v>
      </c>
      <c r="L8" s="183">
        <f t="shared" si="3"/>
        <v>0.93548387096774188</v>
      </c>
      <c r="M8" s="104">
        <v>39</v>
      </c>
      <c r="N8" s="183">
        <f t="shared" si="4"/>
        <v>0.62903225806451613</v>
      </c>
      <c r="O8" s="104">
        <v>38</v>
      </c>
      <c r="P8" s="183">
        <f t="shared" si="5"/>
        <v>0.61290322580645162</v>
      </c>
      <c r="Q8" s="104">
        <v>50</v>
      </c>
      <c r="R8" s="185">
        <f t="shared" si="6"/>
        <v>1.1764705882352942</v>
      </c>
      <c r="S8" s="104">
        <v>51</v>
      </c>
      <c r="T8" s="185">
        <f t="shared" si="7"/>
        <v>1.2</v>
      </c>
    </row>
    <row r="9" spans="1:24">
      <c r="A9" s="4" t="s">
        <v>49</v>
      </c>
      <c r="B9" s="4" t="s">
        <v>53</v>
      </c>
      <c r="C9" s="138">
        <v>174</v>
      </c>
      <c r="D9" s="180">
        <v>162.5</v>
      </c>
      <c r="E9" s="104">
        <v>215</v>
      </c>
      <c r="F9" s="181">
        <f t="shared" si="0"/>
        <v>1.235632183908046</v>
      </c>
      <c r="G9" s="104">
        <v>212</v>
      </c>
      <c r="H9" s="181">
        <f t="shared" si="1"/>
        <v>1.3046153846153845</v>
      </c>
      <c r="I9" s="104">
        <v>148</v>
      </c>
      <c r="J9" s="183">
        <f t="shared" si="2"/>
        <v>0.85057471264367812</v>
      </c>
      <c r="K9" s="104">
        <v>191</v>
      </c>
      <c r="L9" s="183">
        <f t="shared" si="3"/>
        <v>1.0977011494252873</v>
      </c>
      <c r="M9" s="104">
        <v>190</v>
      </c>
      <c r="N9" s="183">
        <f t="shared" si="4"/>
        <v>1.0919540229885059</v>
      </c>
      <c r="O9" s="104">
        <v>192</v>
      </c>
      <c r="P9" s="183">
        <f t="shared" si="5"/>
        <v>1.103448275862069</v>
      </c>
      <c r="Q9" s="104">
        <v>157</v>
      </c>
      <c r="R9" s="185">
        <f t="shared" si="6"/>
        <v>0.96615384615384614</v>
      </c>
      <c r="S9" s="104">
        <v>211</v>
      </c>
      <c r="T9" s="185">
        <f t="shared" si="7"/>
        <v>1.2984615384615386</v>
      </c>
    </row>
    <row r="10" spans="1:24">
      <c r="A10" s="4" t="s">
        <v>49</v>
      </c>
      <c r="B10" s="4" t="s">
        <v>54</v>
      </c>
      <c r="C10" s="138">
        <v>38</v>
      </c>
      <c r="D10" s="180">
        <v>37.5</v>
      </c>
      <c r="E10" s="104">
        <v>31</v>
      </c>
      <c r="F10" s="181">
        <f t="shared" si="0"/>
        <v>0.81578947368421051</v>
      </c>
      <c r="G10" s="104">
        <v>24</v>
      </c>
      <c r="H10" s="181">
        <f t="shared" si="1"/>
        <v>0.64</v>
      </c>
      <c r="I10" s="104">
        <v>32</v>
      </c>
      <c r="J10" s="183">
        <f t="shared" si="2"/>
        <v>0.84210526315789469</v>
      </c>
      <c r="K10" s="104">
        <v>35</v>
      </c>
      <c r="L10" s="183">
        <f t="shared" si="3"/>
        <v>0.92105263157894735</v>
      </c>
      <c r="M10" s="104">
        <v>30</v>
      </c>
      <c r="N10" s="183">
        <f t="shared" si="4"/>
        <v>0.78947368421052633</v>
      </c>
      <c r="O10" s="104">
        <v>26</v>
      </c>
      <c r="P10" s="183">
        <f t="shared" si="5"/>
        <v>0.68421052631578949</v>
      </c>
      <c r="Q10" s="104">
        <v>6</v>
      </c>
      <c r="R10" s="185">
        <f t="shared" si="6"/>
        <v>0.16</v>
      </c>
      <c r="S10" s="104">
        <v>26</v>
      </c>
      <c r="T10" s="185">
        <f t="shared" si="7"/>
        <v>0.69333333333333336</v>
      </c>
    </row>
    <row r="11" spans="1:24">
      <c r="A11" s="4" t="s">
        <v>40</v>
      </c>
      <c r="B11" s="4" t="s">
        <v>55</v>
      </c>
      <c r="C11" s="138">
        <v>795</v>
      </c>
      <c r="D11" s="180">
        <v>591.66666666666663</v>
      </c>
      <c r="E11" s="104">
        <v>634</v>
      </c>
      <c r="F11" s="181">
        <f t="shared" si="0"/>
        <v>0.79748427672955979</v>
      </c>
      <c r="G11" s="104">
        <v>578</v>
      </c>
      <c r="H11" s="181">
        <f t="shared" si="1"/>
        <v>0.97690140845070428</v>
      </c>
      <c r="I11" s="104">
        <v>574</v>
      </c>
      <c r="J11" s="183">
        <f t="shared" si="2"/>
        <v>0.72201257861635215</v>
      </c>
      <c r="K11" s="104">
        <v>700</v>
      </c>
      <c r="L11" s="183">
        <f t="shared" si="3"/>
        <v>0.88050314465408808</v>
      </c>
      <c r="M11" s="104">
        <v>582</v>
      </c>
      <c r="N11" s="183">
        <f t="shared" si="4"/>
        <v>0.73207547169811316</v>
      </c>
      <c r="O11" s="104">
        <v>563</v>
      </c>
      <c r="P11" s="183">
        <f t="shared" si="5"/>
        <v>0.70817610062893077</v>
      </c>
      <c r="Q11" s="104">
        <v>519</v>
      </c>
      <c r="R11" s="185">
        <f t="shared" si="6"/>
        <v>0.8771830985915493</v>
      </c>
      <c r="S11" s="104">
        <v>610</v>
      </c>
      <c r="T11" s="185">
        <f t="shared" si="7"/>
        <v>1.0309859154929577</v>
      </c>
    </row>
    <row r="12" spans="1:24">
      <c r="A12" s="4" t="s">
        <v>49</v>
      </c>
      <c r="B12" s="4" t="s">
        <v>56</v>
      </c>
      <c r="C12" s="138">
        <v>71</v>
      </c>
      <c r="D12" s="180">
        <v>57.5</v>
      </c>
      <c r="E12" s="104">
        <v>94</v>
      </c>
      <c r="F12" s="181">
        <f t="shared" si="0"/>
        <v>1.323943661971831</v>
      </c>
      <c r="G12" s="104">
        <v>76</v>
      </c>
      <c r="H12" s="181">
        <f t="shared" si="1"/>
        <v>1.3217391304347825</v>
      </c>
      <c r="I12" s="104">
        <v>75</v>
      </c>
      <c r="J12" s="183">
        <f t="shared" si="2"/>
        <v>1.056338028169014</v>
      </c>
      <c r="K12" s="104">
        <v>71</v>
      </c>
      <c r="L12" s="183">
        <f t="shared" si="3"/>
        <v>1</v>
      </c>
      <c r="M12" s="104">
        <v>87</v>
      </c>
      <c r="N12" s="183">
        <f t="shared" si="4"/>
        <v>1.2253521126760563</v>
      </c>
      <c r="O12" s="104">
        <v>85</v>
      </c>
      <c r="P12" s="183">
        <f t="shared" si="5"/>
        <v>1.1971830985915493</v>
      </c>
      <c r="Q12" s="104">
        <v>65</v>
      </c>
      <c r="R12" s="185">
        <f t="shared" si="6"/>
        <v>1.1304347826086956</v>
      </c>
      <c r="S12" s="104">
        <v>66</v>
      </c>
      <c r="T12" s="185">
        <f t="shared" si="7"/>
        <v>1.1478260869565218</v>
      </c>
      <c r="X12" t="s">
        <v>0</v>
      </c>
    </row>
    <row r="13" spans="1:24">
      <c r="A13" s="4" t="s">
        <v>47</v>
      </c>
      <c r="B13" s="4" t="s">
        <v>58</v>
      </c>
      <c r="C13" s="138">
        <v>187</v>
      </c>
      <c r="D13" s="180">
        <v>177.91666666666669</v>
      </c>
      <c r="E13" s="104">
        <v>152</v>
      </c>
      <c r="F13" s="181">
        <f t="shared" si="0"/>
        <v>0.81283422459893051</v>
      </c>
      <c r="G13" s="104">
        <v>162</v>
      </c>
      <c r="H13" s="181">
        <f t="shared" si="1"/>
        <v>0.91053864168618259</v>
      </c>
      <c r="I13" s="104">
        <v>180</v>
      </c>
      <c r="J13" s="183">
        <f t="shared" si="2"/>
        <v>0.96256684491978606</v>
      </c>
      <c r="K13" s="104">
        <v>190</v>
      </c>
      <c r="L13" s="183">
        <f t="shared" si="3"/>
        <v>1.0160427807486632</v>
      </c>
      <c r="M13" s="104">
        <v>147</v>
      </c>
      <c r="N13" s="183">
        <f t="shared" si="4"/>
        <v>0.78609625668449201</v>
      </c>
      <c r="O13" s="104">
        <v>151</v>
      </c>
      <c r="P13" s="183">
        <f t="shared" si="5"/>
        <v>0.80748663101604279</v>
      </c>
      <c r="Q13" s="104">
        <v>148</v>
      </c>
      <c r="R13" s="185">
        <f t="shared" si="6"/>
        <v>0.83185011709601864</v>
      </c>
      <c r="S13" s="104">
        <v>168</v>
      </c>
      <c r="T13" s="185">
        <f t="shared" si="7"/>
        <v>0.94426229508196713</v>
      </c>
    </row>
    <row r="14" spans="1:24">
      <c r="A14" s="4" t="s">
        <v>43</v>
      </c>
      <c r="B14" s="4" t="s">
        <v>59</v>
      </c>
      <c r="C14" s="138">
        <v>329</v>
      </c>
      <c r="D14" s="180">
        <v>245.41666666666669</v>
      </c>
      <c r="E14" s="104">
        <v>221</v>
      </c>
      <c r="F14" s="181">
        <f t="shared" si="0"/>
        <v>0.67173252279635254</v>
      </c>
      <c r="G14" s="104">
        <v>180</v>
      </c>
      <c r="H14" s="181">
        <f t="shared" si="1"/>
        <v>0.73344651952461792</v>
      </c>
      <c r="I14" s="104">
        <v>248</v>
      </c>
      <c r="J14" s="183">
        <f t="shared" si="2"/>
        <v>0.75379939209726443</v>
      </c>
      <c r="K14" s="104">
        <v>290</v>
      </c>
      <c r="L14" s="183">
        <f t="shared" si="3"/>
        <v>0.8814589665653495</v>
      </c>
      <c r="M14" s="104">
        <v>218</v>
      </c>
      <c r="N14" s="183">
        <f t="shared" si="4"/>
        <v>0.66261398176291797</v>
      </c>
      <c r="O14" s="104">
        <v>218</v>
      </c>
      <c r="P14" s="183">
        <f t="shared" si="5"/>
        <v>0.66261398176291797</v>
      </c>
      <c r="Q14" s="104">
        <v>135</v>
      </c>
      <c r="R14" s="185">
        <f t="shared" si="6"/>
        <v>0.55008488964346347</v>
      </c>
      <c r="S14" s="104">
        <v>181</v>
      </c>
      <c r="T14" s="185">
        <f t="shared" si="7"/>
        <v>0.73752122241086582</v>
      </c>
    </row>
    <row r="15" spans="1:24">
      <c r="A15" s="4" t="s">
        <v>43</v>
      </c>
      <c r="B15" s="4" t="s">
        <v>60</v>
      </c>
      <c r="C15" s="138">
        <v>98</v>
      </c>
      <c r="D15" s="180">
        <v>83.333333333333343</v>
      </c>
      <c r="E15" s="104">
        <v>96</v>
      </c>
      <c r="F15" s="181">
        <f t="shared" si="0"/>
        <v>0.97959183673469385</v>
      </c>
      <c r="G15" s="104">
        <v>81</v>
      </c>
      <c r="H15" s="181">
        <f t="shared" si="1"/>
        <v>0.97199999999999986</v>
      </c>
      <c r="I15" s="104">
        <v>103</v>
      </c>
      <c r="J15" s="183">
        <f t="shared" si="2"/>
        <v>1.0510204081632653</v>
      </c>
      <c r="K15" s="104">
        <v>110</v>
      </c>
      <c r="L15" s="183">
        <f t="shared" si="3"/>
        <v>1.1224489795918366</v>
      </c>
      <c r="M15" s="104">
        <v>91</v>
      </c>
      <c r="N15" s="183">
        <f t="shared" si="4"/>
        <v>0.9285714285714286</v>
      </c>
      <c r="O15" s="104">
        <v>91</v>
      </c>
      <c r="P15" s="183">
        <f t="shared" si="5"/>
        <v>0.9285714285714286</v>
      </c>
      <c r="Q15" s="104">
        <v>58</v>
      </c>
      <c r="R15" s="185">
        <f t="shared" si="6"/>
        <v>0.69599999999999995</v>
      </c>
      <c r="S15" s="104">
        <v>82</v>
      </c>
      <c r="T15" s="185">
        <f t="shared" si="7"/>
        <v>0.98399999999999987</v>
      </c>
    </row>
    <row r="16" spans="1:24">
      <c r="A16" s="4" t="s">
        <v>49</v>
      </c>
      <c r="B16" s="4" t="s">
        <v>61</v>
      </c>
      <c r="C16" s="138">
        <v>44</v>
      </c>
      <c r="D16" s="180">
        <v>60.833333333333329</v>
      </c>
      <c r="E16" s="104">
        <v>36</v>
      </c>
      <c r="F16" s="181">
        <f t="shared" si="0"/>
        <v>0.81818181818181823</v>
      </c>
      <c r="G16" s="104">
        <v>50</v>
      </c>
      <c r="H16" s="181">
        <f t="shared" si="1"/>
        <v>0.82191780821917815</v>
      </c>
      <c r="I16" s="104">
        <v>46</v>
      </c>
      <c r="J16" s="183">
        <f t="shared" si="2"/>
        <v>1.0454545454545454</v>
      </c>
      <c r="K16" s="104">
        <v>58</v>
      </c>
      <c r="L16" s="183">
        <f t="shared" si="3"/>
        <v>1.3181818181818181</v>
      </c>
      <c r="M16" s="104">
        <v>34</v>
      </c>
      <c r="N16" s="183">
        <f t="shared" si="4"/>
        <v>0.77272727272727271</v>
      </c>
      <c r="O16" s="104">
        <v>34</v>
      </c>
      <c r="P16" s="183">
        <f t="shared" si="5"/>
        <v>0.77272727272727271</v>
      </c>
      <c r="Q16" s="104">
        <v>47</v>
      </c>
      <c r="R16" s="185">
        <f t="shared" si="6"/>
        <v>0.77260273972602744</v>
      </c>
      <c r="S16" s="104">
        <v>54</v>
      </c>
      <c r="T16" s="185">
        <f t="shared" si="7"/>
        <v>0.88767123287671235</v>
      </c>
    </row>
    <row r="17" spans="1:20">
      <c r="A17" s="4" t="s">
        <v>40</v>
      </c>
      <c r="B17" s="4" t="s">
        <v>62</v>
      </c>
      <c r="C17" s="138">
        <v>131</v>
      </c>
      <c r="D17" s="180">
        <v>70.416666666666671</v>
      </c>
      <c r="E17" s="104">
        <v>135</v>
      </c>
      <c r="F17" s="181">
        <f t="shared" si="0"/>
        <v>1.0305343511450382</v>
      </c>
      <c r="G17" s="104">
        <v>98</v>
      </c>
      <c r="H17" s="181">
        <f t="shared" si="1"/>
        <v>1.3917159763313609</v>
      </c>
      <c r="I17" s="104">
        <v>115</v>
      </c>
      <c r="J17" s="183">
        <f t="shared" si="2"/>
        <v>0.87786259541984735</v>
      </c>
      <c r="K17" s="104">
        <v>117</v>
      </c>
      <c r="L17" s="183">
        <f t="shared" si="3"/>
        <v>0.89312977099236646</v>
      </c>
      <c r="M17" s="104">
        <v>128</v>
      </c>
      <c r="N17" s="183">
        <f t="shared" si="4"/>
        <v>0.97709923664122134</v>
      </c>
      <c r="O17" s="104">
        <v>131</v>
      </c>
      <c r="P17" s="183">
        <f t="shared" si="5"/>
        <v>1</v>
      </c>
      <c r="Q17" s="104">
        <v>105</v>
      </c>
      <c r="R17" s="185">
        <f t="shared" si="6"/>
        <v>1.4911242603550294</v>
      </c>
      <c r="S17" s="104">
        <v>99</v>
      </c>
      <c r="T17" s="185">
        <f t="shared" si="7"/>
        <v>1.4059171597633136</v>
      </c>
    </row>
    <row r="18" spans="1:20">
      <c r="A18" s="4" t="s">
        <v>49</v>
      </c>
      <c r="B18" s="4" t="s">
        <v>63</v>
      </c>
      <c r="C18" s="138">
        <v>1189</v>
      </c>
      <c r="D18" s="180">
        <v>1007.0833333333333</v>
      </c>
      <c r="E18" s="104">
        <v>932</v>
      </c>
      <c r="F18" s="181">
        <f t="shared" si="0"/>
        <v>0.78385197645079896</v>
      </c>
      <c r="G18" s="104">
        <v>769</v>
      </c>
      <c r="H18" s="181">
        <f t="shared" si="1"/>
        <v>0.76359122879602814</v>
      </c>
      <c r="I18" s="104">
        <v>983</v>
      </c>
      <c r="J18" s="183">
        <f t="shared" si="2"/>
        <v>0.82674516400336417</v>
      </c>
      <c r="K18" s="104">
        <v>958</v>
      </c>
      <c r="L18" s="183">
        <f t="shared" si="3"/>
        <v>0.80571909167367539</v>
      </c>
      <c r="M18" s="104">
        <v>921</v>
      </c>
      <c r="N18" s="183">
        <f t="shared" si="4"/>
        <v>0.77460050462573593</v>
      </c>
      <c r="O18" s="104">
        <v>918</v>
      </c>
      <c r="P18" s="183">
        <f t="shared" si="5"/>
        <v>0.77207737594617321</v>
      </c>
      <c r="Q18" s="104">
        <v>713</v>
      </c>
      <c r="R18" s="185">
        <f t="shared" si="6"/>
        <v>0.70798510550268934</v>
      </c>
      <c r="S18" s="104">
        <v>875</v>
      </c>
      <c r="T18" s="185">
        <f t="shared" si="7"/>
        <v>0.86884567645841959</v>
      </c>
    </row>
    <row r="19" spans="1:20">
      <c r="A19" s="4" t="s">
        <v>40</v>
      </c>
      <c r="B19" s="4" t="s">
        <v>64</v>
      </c>
      <c r="C19" s="138">
        <v>2577</v>
      </c>
      <c r="D19" s="180">
        <v>2085.4166666666665</v>
      </c>
      <c r="E19" s="104">
        <v>1926</v>
      </c>
      <c r="F19" s="181">
        <f t="shared" si="0"/>
        <v>0.74738067520372531</v>
      </c>
      <c r="G19" s="104">
        <v>2119</v>
      </c>
      <c r="H19" s="181">
        <f t="shared" si="1"/>
        <v>1.0161038961038962</v>
      </c>
      <c r="I19" s="104">
        <v>1937</v>
      </c>
      <c r="J19" s="183">
        <f t="shared" si="2"/>
        <v>0.75164920450135819</v>
      </c>
      <c r="K19" s="104">
        <v>2279</v>
      </c>
      <c r="L19" s="183">
        <f t="shared" si="3"/>
        <v>0.88436166084594492</v>
      </c>
      <c r="M19" s="104">
        <v>1877</v>
      </c>
      <c r="N19" s="183">
        <f t="shared" si="4"/>
        <v>0.72836631742336044</v>
      </c>
      <c r="O19" s="104">
        <v>1896</v>
      </c>
      <c r="P19" s="183">
        <f t="shared" si="5"/>
        <v>0.73573923166472643</v>
      </c>
      <c r="Q19" s="104">
        <v>1904</v>
      </c>
      <c r="R19" s="185">
        <f t="shared" si="6"/>
        <v>0.91300699300699306</v>
      </c>
      <c r="S19" s="104">
        <v>2232</v>
      </c>
      <c r="T19" s="185">
        <f t="shared" si="7"/>
        <v>1.0702897102897104</v>
      </c>
    </row>
    <row r="20" spans="1:20">
      <c r="A20" s="4" t="s">
        <v>49</v>
      </c>
      <c r="B20" s="4" t="s">
        <v>65</v>
      </c>
      <c r="C20" s="138">
        <v>217</v>
      </c>
      <c r="D20" s="180">
        <v>166.25</v>
      </c>
      <c r="E20" s="104">
        <v>189</v>
      </c>
      <c r="F20" s="181">
        <f t="shared" si="0"/>
        <v>0.87096774193548387</v>
      </c>
      <c r="G20" s="104">
        <v>203</v>
      </c>
      <c r="H20" s="181">
        <f t="shared" si="1"/>
        <v>1.2210526315789474</v>
      </c>
      <c r="I20" s="104">
        <v>185</v>
      </c>
      <c r="J20" s="183">
        <f t="shared" si="2"/>
        <v>0.85253456221198154</v>
      </c>
      <c r="K20" s="104">
        <v>202</v>
      </c>
      <c r="L20" s="183">
        <f t="shared" si="3"/>
        <v>0.93087557603686633</v>
      </c>
      <c r="M20" s="104">
        <v>195</v>
      </c>
      <c r="N20" s="183">
        <f t="shared" si="4"/>
        <v>0.89861751152073732</v>
      </c>
      <c r="O20" s="104">
        <v>196</v>
      </c>
      <c r="P20" s="183">
        <f t="shared" si="5"/>
        <v>0.90322580645161288</v>
      </c>
      <c r="Q20" s="104">
        <v>178</v>
      </c>
      <c r="R20" s="185">
        <f t="shared" si="6"/>
        <v>1.0706766917293233</v>
      </c>
      <c r="S20" s="104">
        <v>192</v>
      </c>
      <c r="T20" s="185">
        <f t="shared" si="7"/>
        <v>1.1548872180451129</v>
      </c>
    </row>
    <row r="21" spans="1:20">
      <c r="A21" s="4" t="s">
        <v>47</v>
      </c>
      <c r="B21" s="4" t="s">
        <v>66</v>
      </c>
      <c r="C21" s="138">
        <v>788</v>
      </c>
      <c r="D21" s="180">
        <v>650.41666666666674</v>
      </c>
      <c r="E21" s="104">
        <v>587</v>
      </c>
      <c r="F21" s="181">
        <f t="shared" si="0"/>
        <v>0.74492385786802029</v>
      </c>
      <c r="G21" s="104">
        <v>487</v>
      </c>
      <c r="H21" s="181">
        <f t="shared" si="1"/>
        <v>0.7487508007687379</v>
      </c>
      <c r="I21" s="104">
        <v>600</v>
      </c>
      <c r="J21" s="183">
        <f t="shared" si="2"/>
        <v>0.76142131979695427</v>
      </c>
      <c r="K21" s="104">
        <v>669</v>
      </c>
      <c r="L21" s="183">
        <f t="shared" si="3"/>
        <v>0.84898477157360408</v>
      </c>
      <c r="M21" s="104">
        <v>526</v>
      </c>
      <c r="N21" s="183">
        <f t="shared" si="4"/>
        <v>0.6675126903553299</v>
      </c>
      <c r="O21" s="104">
        <v>533</v>
      </c>
      <c r="P21" s="183">
        <f t="shared" si="5"/>
        <v>0.67639593908629436</v>
      </c>
      <c r="Q21" s="104">
        <v>474</v>
      </c>
      <c r="R21" s="185">
        <f t="shared" si="6"/>
        <v>0.72876361306854576</v>
      </c>
      <c r="S21" s="104">
        <v>497</v>
      </c>
      <c r="T21" s="185">
        <f t="shared" si="7"/>
        <v>0.76412556053811653</v>
      </c>
    </row>
    <row r="22" spans="1:20">
      <c r="A22" s="4" t="s">
        <v>43</v>
      </c>
      <c r="B22" s="4" t="s">
        <v>67</v>
      </c>
      <c r="C22" s="138">
        <v>230</v>
      </c>
      <c r="D22" s="180">
        <v>162.91666666666669</v>
      </c>
      <c r="E22" s="104">
        <v>194</v>
      </c>
      <c r="F22" s="181">
        <f t="shared" si="0"/>
        <v>0.84347826086956523</v>
      </c>
      <c r="G22" s="104">
        <v>192</v>
      </c>
      <c r="H22" s="181">
        <f t="shared" si="1"/>
        <v>1.1785166240409206</v>
      </c>
      <c r="I22" s="104">
        <v>170</v>
      </c>
      <c r="J22" s="183">
        <f t="shared" si="2"/>
        <v>0.73913043478260865</v>
      </c>
      <c r="K22" s="104">
        <v>219</v>
      </c>
      <c r="L22" s="183">
        <f t="shared" si="3"/>
        <v>0.95217391304347831</v>
      </c>
      <c r="M22" s="104">
        <v>181</v>
      </c>
      <c r="N22" s="183">
        <f t="shared" si="4"/>
        <v>0.78695652173913044</v>
      </c>
      <c r="O22" s="104">
        <v>173</v>
      </c>
      <c r="P22" s="183">
        <f t="shared" si="5"/>
        <v>0.75217391304347825</v>
      </c>
      <c r="Q22" s="104">
        <v>150</v>
      </c>
      <c r="R22" s="185">
        <f t="shared" si="6"/>
        <v>0.92071611253196917</v>
      </c>
      <c r="S22" s="104">
        <v>185</v>
      </c>
      <c r="T22" s="185">
        <f t="shared" si="7"/>
        <v>1.1355498721227619</v>
      </c>
    </row>
    <row r="23" spans="1:20">
      <c r="A23" s="4" t="s">
        <v>40</v>
      </c>
      <c r="B23" s="4" t="s">
        <v>68</v>
      </c>
      <c r="C23" s="138">
        <v>79</v>
      </c>
      <c r="D23" s="180">
        <v>60</v>
      </c>
      <c r="E23" s="104">
        <v>87</v>
      </c>
      <c r="F23" s="181">
        <f t="shared" si="0"/>
        <v>1.1012658227848102</v>
      </c>
      <c r="G23" s="104">
        <v>64</v>
      </c>
      <c r="H23" s="181">
        <f t="shared" si="1"/>
        <v>1.0666666666666667</v>
      </c>
      <c r="I23" s="104">
        <v>69</v>
      </c>
      <c r="J23" s="183">
        <f t="shared" si="2"/>
        <v>0.87341772151898733</v>
      </c>
      <c r="K23" s="104">
        <v>74</v>
      </c>
      <c r="L23" s="183">
        <f t="shared" si="3"/>
        <v>0.93670886075949367</v>
      </c>
      <c r="M23" s="104">
        <v>77</v>
      </c>
      <c r="N23" s="183">
        <f t="shared" si="4"/>
        <v>0.97468354430379744</v>
      </c>
      <c r="O23" s="104">
        <v>79</v>
      </c>
      <c r="P23" s="183">
        <f t="shared" si="5"/>
        <v>1</v>
      </c>
      <c r="Q23" s="104">
        <v>66</v>
      </c>
      <c r="R23" s="185">
        <f t="shared" si="6"/>
        <v>1.1000000000000001</v>
      </c>
      <c r="S23" s="104">
        <v>56</v>
      </c>
      <c r="T23" s="185">
        <f t="shared" si="7"/>
        <v>0.93333333333333335</v>
      </c>
    </row>
    <row r="24" spans="1:20">
      <c r="A24" s="4" t="s">
        <v>49</v>
      </c>
      <c r="B24" s="4" t="s">
        <v>69</v>
      </c>
      <c r="C24" s="138">
        <v>25</v>
      </c>
      <c r="D24" s="180">
        <v>28.333333333333336</v>
      </c>
      <c r="E24" s="104">
        <v>27</v>
      </c>
      <c r="F24" s="181">
        <f t="shared" si="0"/>
        <v>1.08</v>
      </c>
      <c r="G24" s="104">
        <v>27</v>
      </c>
      <c r="H24" s="181">
        <f t="shared" si="1"/>
        <v>0.95294117647058818</v>
      </c>
      <c r="I24" s="104">
        <v>31</v>
      </c>
      <c r="J24" s="183">
        <f t="shared" si="2"/>
        <v>1.24</v>
      </c>
      <c r="K24" s="104">
        <v>35</v>
      </c>
      <c r="L24" s="183">
        <f t="shared" si="3"/>
        <v>1.4</v>
      </c>
      <c r="M24" s="104">
        <v>27</v>
      </c>
      <c r="N24" s="183">
        <f t="shared" si="4"/>
        <v>1.08</v>
      </c>
      <c r="O24" s="104">
        <v>27</v>
      </c>
      <c r="P24" s="183">
        <f t="shared" si="5"/>
        <v>1.08</v>
      </c>
      <c r="Q24" s="104">
        <v>27</v>
      </c>
      <c r="R24" s="185">
        <f t="shared" si="6"/>
        <v>0.95294117647058818</v>
      </c>
      <c r="S24" s="104">
        <v>31</v>
      </c>
      <c r="T24" s="185">
        <f t="shared" si="7"/>
        <v>1.0941176470588234</v>
      </c>
    </row>
    <row r="25" spans="1:20">
      <c r="A25" s="4" t="s">
        <v>40</v>
      </c>
      <c r="B25" s="4" t="s">
        <v>70</v>
      </c>
      <c r="C25" s="138">
        <v>223</v>
      </c>
      <c r="D25" s="180">
        <v>171.25</v>
      </c>
      <c r="E25" s="104">
        <v>190</v>
      </c>
      <c r="F25" s="181">
        <f t="shared" si="0"/>
        <v>0.85201793721973096</v>
      </c>
      <c r="G25" s="104">
        <v>162</v>
      </c>
      <c r="H25" s="181">
        <f t="shared" si="1"/>
        <v>0.94598540145985399</v>
      </c>
      <c r="I25" s="104">
        <v>187</v>
      </c>
      <c r="J25" s="183">
        <f t="shared" si="2"/>
        <v>0.83856502242152464</v>
      </c>
      <c r="K25" s="104">
        <v>213</v>
      </c>
      <c r="L25" s="183">
        <f t="shared" si="3"/>
        <v>0.95515695067264572</v>
      </c>
      <c r="M25" s="104">
        <v>180</v>
      </c>
      <c r="N25" s="183">
        <f t="shared" si="4"/>
        <v>0.80717488789237668</v>
      </c>
      <c r="O25" s="104">
        <v>181</v>
      </c>
      <c r="P25" s="183">
        <f t="shared" si="5"/>
        <v>0.81165919282511212</v>
      </c>
      <c r="Q25" s="104">
        <v>148</v>
      </c>
      <c r="R25" s="185">
        <f t="shared" si="6"/>
        <v>0.8642335766423358</v>
      </c>
      <c r="S25" s="104">
        <v>182</v>
      </c>
      <c r="T25" s="185">
        <f t="shared" si="7"/>
        <v>1.0627737226277372</v>
      </c>
    </row>
    <row r="26" spans="1:20">
      <c r="A26" s="4" t="s">
        <v>49</v>
      </c>
      <c r="B26" s="4" t="s">
        <v>71</v>
      </c>
      <c r="C26" s="138">
        <v>46</v>
      </c>
      <c r="D26" s="180">
        <v>38.333333333333336</v>
      </c>
      <c r="E26" s="104">
        <v>58</v>
      </c>
      <c r="F26" s="181">
        <f t="shared" si="0"/>
        <v>1.2608695652173914</v>
      </c>
      <c r="G26" s="104">
        <v>39</v>
      </c>
      <c r="H26" s="181">
        <f t="shared" si="1"/>
        <v>1.017391304347826</v>
      </c>
      <c r="I26" s="104">
        <v>57</v>
      </c>
      <c r="J26" s="183">
        <f t="shared" si="2"/>
        <v>1.2391304347826086</v>
      </c>
      <c r="K26" s="104">
        <v>58</v>
      </c>
      <c r="L26" s="183">
        <f t="shared" si="3"/>
        <v>1.2608695652173914</v>
      </c>
      <c r="M26" s="104">
        <v>55</v>
      </c>
      <c r="N26" s="183">
        <f t="shared" si="4"/>
        <v>1.1956521739130435</v>
      </c>
      <c r="O26" s="104">
        <v>55</v>
      </c>
      <c r="P26" s="183">
        <f t="shared" si="5"/>
        <v>1.1956521739130435</v>
      </c>
      <c r="Q26" s="104">
        <v>42</v>
      </c>
      <c r="R26" s="185">
        <f t="shared" si="6"/>
        <v>1.0956521739130434</v>
      </c>
      <c r="S26" s="104">
        <v>39</v>
      </c>
      <c r="T26" s="185">
        <f t="shared" si="7"/>
        <v>1.017391304347826</v>
      </c>
    </row>
    <row r="27" spans="1:20">
      <c r="A27" s="4" t="s">
        <v>43</v>
      </c>
      <c r="B27" s="4" t="s">
        <v>72</v>
      </c>
      <c r="C27" s="138">
        <v>123</v>
      </c>
      <c r="D27" s="180">
        <v>117.91666666666666</v>
      </c>
      <c r="E27" s="104">
        <v>120</v>
      </c>
      <c r="F27" s="181">
        <f t="shared" si="0"/>
        <v>0.97560975609756095</v>
      </c>
      <c r="G27" s="104">
        <v>107</v>
      </c>
      <c r="H27" s="181">
        <f t="shared" si="1"/>
        <v>0.9074204946996467</v>
      </c>
      <c r="I27" s="104">
        <v>108</v>
      </c>
      <c r="J27" s="183">
        <f t="shared" si="2"/>
        <v>0.87804878048780488</v>
      </c>
      <c r="K27" s="104">
        <v>127</v>
      </c>
      <c r="L27" s="183">
        <f t="shared" si="3"/>
        <v>1.032520325203252</v>
      </c>
      <c r="M27" s="104">
        <v>127</v>
      </c>
      <c r="N27" s="183">
        <f t="shared" si="4"/>
        <v>1.032520325203252</v>
      </c>
      <c r="O27" s="104">
        <v>124</v>
      </c>
      <c r="P27" s="183">
        <f t="shared" si="5"/>
        <v>1.0081300813008129</v>
      </c>
      <c r="Q27" s="104">
        <v>107</v>
      </c>
      <c r="R27" s="185">
        <f t="shared" si="6"/>
        <v>0.9074204946996467</v>
      </c>
      <c r="S27" s="104">
        <v>102</v>
      </c>
      <c r="T27" s="185">
        <f t="shared" si="7"/>
        <v>0.86501766784452305</v>
      </c>
    </row>
    <row r="28" spans="1:20">
      <c r="A28" s="4" t="s">
        <v>40</v>
      </c>
      <c r="B28" s="4" t="s">
        <v>73</v>
      </c>
      <c r="C28" s="138">
        <v>120</v>
      </c>
      <c r="D28" s="180">
        <v>90.833333333333343</v>
      </c>
      <c r="E28" s="104">
        <v>117</v>
      </c>
      <c r="F28" s="181">
        <f t="shared" si="0"/>
        <v>0.97499999999999998</v>
      </c>
      <c r="G28" s="104">
        <v>94</v>
      </c>
      <c r="H28" s="181">
        <f t="shared" si="1"/>
        <v>1.0348623853211008</v>
      </c>
      <c r="I28" s="104">
        <v>120</v>
      </c>
      <c r="J28" s="183">
        <f t="shared" si="2"/>
        <v>1</v>
      </c>
      <c r="K28" s="104">
        <v>141</v>
      </c>
      <c r="L28" s="183">
        <f t="shared" si="3"/>
        <v>1.175</v>
      </c>
      <c r="M28" s="104">
        <v>119</v>
      </c>
      <c r="N28" s="183">
        <f t="shared" si="4"/>
        <v>0.9916666666666667</v>
      </c>
      <c r="O28" s="104">
        <v>113</v>
      </c>
      <c r="P28" s="183">
        <f t="shared" si="5"/>
        <v>0.94166666666666665</v>
      </c>
      <c r="Q28" s="104">
        <v>98</v>
      </c>
      <c r="R28" s="185">
        <f t="shared" si="6"/>
        <v>1.0788990825688072</v>
      </c>
      <c r="S28" s="104">
        <v>116</v>
      </c>
      <c r="T28" s="185">
        <f t="shared" si="7"/>
        <v>1.2770642201834861</v>
      </c>
    </row>
    <row r="29" spans="1:20">
      <c r="A29" s="4" t="s">
        <v>47</v>
      </c>
      <c r="B29" s="4" t="s">
        <v>74</v>
      </c>
      <c r="C29" s="138">
        <v>75</v>
      </c>
      <c r="D29" s="180">
        <v>59.166666666666671</v>
      </c>
      <c r="E29" s="104">
        <v>49</v>
      </c>
      <c r="F29" s="181">
        <f t="shared" si="0"/>
        <v>0.65333333333333332</v>
      </c>
      <c r="G29" s="104">
        <v>73</v>
      </c>
      <c r="H29" s="181">
        <f t="shared" si="1"/>
        <v>1.2338028169014084</v>
      </c>
      <c r="I29" s="104">
        <v>49</v>
      </c>
      <c r="J29" s="183">
        <f t="shared" si="2"/>
        <v>0.65333333333333332</v>
      </c>
      <c r="K29" s="104">
        <v>65</v>
      </c>
      <c r="L29" s="183">
        <f t="shared" si="3"/>
        <v>0.8666666666666667</v>
      </c>
      <c r="M29" s="104">
        <v>43</v>
      </c>
      <c r="N29" s="183">
        <f t="shared" si="4"/>
        <v>0.57333333333333336</v>
      </c>
      <c r="O29" s="104">
        <v>41</v>
      </c>
      <c r="P29" s="183">
        <f t="shared" si="5"/>
        <v>0.54666666666666663</v>
      </c>
      <c r="Q29" s="104">
        <v>66</v>
      </c>
      <c r="R29" s="185">
        <f t="shared" si="6"/>
        <v>1.1154929577464787</v>
      </c>
      <c r="S29" s="104">
        <v>72</v>
      </c>
      <c r="T29" s="185">
        <f t="shared" si="7"/>
        <v>1.2169014084507042</v>
      </c>
    </row>
    <row r="30" spans="1:20">
      <c r="A30" s="4" t="s">
        <v>49</v>
      </c>
      <c r="B30" s="4" t="s">
        <v>75</v>
      </c>
      <c r="C30" s="138">
        <v>190</v>
      </c>
      <c r="D30" s="180">
        <v>169.58333333333331</v>
      </c>
      <c r="E30" s="104">
        <v>137</v>
      </c>
      <c r="F30" s="181">
        <f t="shared" si="0"/>
        <v>0.72105263157894739</v>
      </c>
      <c r="G30" s="104">
        <v>154</v>
      </c>
      <c r="H30" s="181">
        <f t="shared" si="1"/>
        <v>0.90810810810810816</v>
      </c>
      <c r="I30" s="104">
        <v>154</v>
      </c>
      <c r="J30" s="183">
        <f t="shared" si="2"/>
        <v>0.81052631578947365</v>
      </c>
      <c r="K30" s="104">
        <v>174</v>
      </c>
      <c r="L30" s="183">
        <f t="shared" si="3"/>
        <v>0.91578947368421049</v>
      </c>
      <c r="M30" s="104">
        <v>136</v>
      </c>
      <c r="N30" s="183">
        <f t="shared" si="4"/>
        <v>0.71578947368421053</v>
      </c>
      <c r="O30" s="104">
        <v>139</v>
      </c>
      <c r="P30" s="183">
        <f t="shared" si="5"/>
        <v>0.73157894736842111</v>
      </c>
      <c r="Q30" s="104">
        <v>138</v>
      </c>
      <c r="R30" s="185">
        <f t="shared" si="6"/>
        <v>0.8137592137592139</v>
      </c>
      <c r="S30" s="104">
        <v>144</v>
      </c>
      <c r="T30" s="185">
        <f t="shared" si="7"/>
        <v>0.84914004914004926</v>
      </c>
    </row>
    <row r="31" spans="1:20">
      <c r="A31" s="4" t="s">
        <v>40</v>
      </c>
      <c r="B31" s="4" t="s">
        <v>76</v>
      </c>
      <c r="C31" s="138">
        <v>774</v>
      </c>
      <c r="D31" s="180">
        <v>648.75</v>
      </c>
      <c r="E31" s="104">
        <v>577</v>
      </c>
      <c r="F31" s="181">
        <f t="shared" si="0"/>
        <v>0.74547803617571062</v>
      </c>
      <c r="G31" s="104">
        <v>552</v>
      </c>
      <c r="H31" s="181">
        <f t="shared" si="1"/>
        <v>0.85086705202312141</v>
      </c>
      <c r="I31" s="104">
        <v>706</v>
      </c>
      <c r="J31" s="183">
        <f t="shared" si="2"/>
        <v>0.91214470284237725</v>
      </c>
      <c r="K31" s="104">
        <v>729</v>
      </c>
      <c r="L31" s="183">
        <f t="shared" si="3"/>
        <v>0.94186046511627908</v>
      </c>
      <c r="M31" s="104">
        <v>656</v>
      </c>
      <c r="N31" s="183">
        <f t="shared" si="4"/>
        <v>0.84754521963824292</v>
      </c>
      <c r="O31" s="104">
        <v>674</v>
      </c>
      <c r="P31" s="183">
        <f t="shared" si="5"/>
        <v>0.87080103359173122</v>
      </c>
      <c r="Q31" s="104">
        <v>468</v>
      </c>
      <c r="R31" s="185">
        <f t="shared" si="6"/>
        <v>0.72138728323699419</v>
      </c>
      <c r="S31" s="104">
        <v>639</v>
      </c>
      <c r="T31" s="185">
        <f t="shared" si="7"/>
        <v>0.98497109826589591</v>
      </c>
    </row>
    <row r="32" spans="1:20">
      <c r="A32" s="4" t="s">
        <v>40</v>
      </c>
      <c r="B32" s="4" t="s">
        <v>77</v>
      </c>
      <c r="C32" s="138">
        <v>215</v>
      </c>
      <c r="D32" s="180">
        <v>147.5</v>
      </c>
      <c r="E32" s="104">
        <v>201</v>
      </c>
      <c r="F32" s="181">
        <f t="shared" si="0"/>
        <v>0.93488372093023253</v>
      </c>
      <c r="G32" s="104">
        <v>168</v>
      </c>
      <c r="H32" s="181">
        <f t="shared" si="1"/>
        <v>1.1389830508474577</v>
      </c>
      <c r="I32" s="104">
        <v>167</v>
      </c>
      <c r="J32" s="183">
        <f t="shared" si="2"/>
        <v>0.77674418604651163</v>
      </c>
      <c r="K32" s="104">
        <v>203</v>
      </c>
      <c r="L32" s="183">
        <f t="shared" si="3"/>
        <v>0.94418604651162785</v>
      </c>
      <c r="M32" s="104">
        <v>183</v>
      </c>
      <c r="N32" s="183">
        <f t="shared" si="4"/>
        <v>0.85116279069767442</v>
      </c>
      <c r="O32" s="104">
        <v>190</v>
      </c>
      <c r="P32" s="183">
        <f t="shared" si="5"/>
        <v>0.88372093023255816</v>
      </c>
      <c r="Q32" s="104">
        <v>120</v>
      </c>
      <c r="R32" s="185">
        <f t="shared" si="6"/>
        <v>0.81355932203389836</v>
      </c>
      <c r="S32" s="104">
        <v>164</v>
      </c>
      <c r="T32" s="185">
        <f t="shared" si="7"/>
        <v>1.111864406779661</v>
      </c>
    </row>
    <row r="33" spans="1:20">
      <c r="A33" s="4" t="s">
        <v>40</v>
      </c>
      <c r="B33" s="4" t="s">
        <v>78</v>
      </c>
      <c r="C33" s="138">
        <v>52</v>
      </c>
      <c r="D33" s="180">
        <v>66.666666666666671</v>
      </c>
      <c r="E33" s="104">
        <v>73</v>
      </c>
      <c r="F33" s="181">
        <f t="shared" si="0"/>
        <v>1.4038461538461537</v>
      </c>
      <c r="G33" s="104">
        <v>63</v>
      </c>
      <c r="H33" s="181">
        <f t="shared" si="1"/>
        <v>0.94499999999999995</v>
      </c>
      <c r="I33" s="104">
        <v>42</v>
      </c>
      <c r="J33" s="183">
        <f t="shared" si="2"/>
        <v>0.80769230769230771</v>
      </c>
      <c r="K33" s="104">
        <v>57</v>
      </c>
      <c r="L33" s="183">
        <f t="shared" si="3"/>
        <v>1.0961538461538463</v>
      </c>
      <c r="M33" s="104">
        <v>63</v>
      </c>
      <c r="N33" s="183">
        <f t="shared" si="4"/>
        <v>1.2115384615384615</v>
      </c>
      <c r="O33" s="104">
        <v>64</v>
      </c>
      <c r="P33" s="183">
        <f t="shared" si="5"/>
        <v>1.2307692307692308</v>
      </c>
      <c r="Q33" s="104">
        <v>54</v>
      </c>
      <c r="R33" s="185">
        <f t="shared" si="6"/>
        <v>0.80999999999999994</v>
      </c>
      <c r="S33" s="104">
        <v>57</v>
      </c>
      <c r="T33" s="185">
        <f t="shared" si="7"/>
        <v>0.85499999999999998</v>
      </c>
    </row>
    <row r="34" spans="1:20">
      <c r="A34" s="4" t="s">
        <v>49</v>
      </c>
      <c r="B34" s="4" t="s">
        <v>79</v>
      </c>
      <c r="C34" s="138">
        <v>80</v>
      </c>
      <c r="D34" s="180">
        <v>61.666666666666671</v>
      </c>
      <c r="E34" s="104">
        <v>68</v>
      </c>
      <c r="F34" s="181">
        <f t="shared" si="0"/>
        <v>0.85</v>
      </c>
      <c r="G34" s="104">
        <v>67</v>
      </c>
      <c r="H34" s="181">
        <f t="shared" si="1"/>
        <v>1.0864864864864865</v>
      </c>
      <c r="I34" s="104">
        <v>60</v>
      </c>
      <c r="J34" s="183">
        <f t="shared" si="2"/>
        <v>0.75</v>
      </c>
      <c r="K34" s="104">
        <v>71</v>
      </c>
      <c r="L34" s="183">
        <f t="shared" si="3"/>
        <v>0.88749999999999996</v>
      </c>
      <c r="M34" s="104">
        <v>70</v>
      </c>
      <c r="N34" s="183">
        <f t="shared" si="4"/>
        <v>0.875</v>
      </c>
      <c r="O34" s="104">
        <v>71</v>
      </c>
      <c r="P34" s="183">
        <f t="shared" si="5"/>
        <v>0.88749999999999996</v>
      </c>
      <c r="Q34" s="104">
        <v>57</v>
      </c>
      <c r="R34" s="185">
        <f t="shared" si="6"/>
        <v>0.92432432432432421</v>
      </c>
      <c r="S34" s="104">
        <v>68</v>
      </c>
      <c r="T34" s="185">
        <f t="shared" si="7"/>
        <v>1.1027027027027025</v>
      </c>
    </row>
    <row r="35" spans="1:20">
      <c r="A35" s="4" t="s">
        <v>49</v>
      </c>
      <c r="B35" s="4" t="s">
        <v>80</v>
      </c>
      <c r="C35" s="138">
        <v>51</v>
      </c>
      <c r="D35" s="180">
        <v>65</v>
      </c>
      <c r="E35" s="104">
        <v>60</v>
      </c>
      <c r="F35" s="181">
        <f t="shared" ref="F35:F66" si="8">E35/C35</f>
        <v>1.1764705882352942</v>
      </c>
      <c r="G35" s="104">
        <v>66</v>
      </c>
      <c r="H35" s="181">
        <f t="shared" ref="H35:H66" si="9">G35/D35</f>
        <v>1.0153846153846153</v>
      </c>
      <c r="I35" s="104">
        <v>55</v>
      </c>
      <c r="J35" s="183">
        <f t="shared" ref="J35:J66" si="10">I35/C35</f>
        <v>1.0784313725490196</v>
      </c>
      <c r="K35" s="104">
        <v>68</v>
      </c>
      <c r="L35" s="183">
        <f t="shared" ref="L35:L66" si="11">K35/C35</f>
        <v>1.3333333333333333</v>
      </c>
      <c r="M35" s="104">
        <v>57</v>
      </c>
      <c r="N35" s="183">
        <f t="shared" ref="N35:N66" si="12">M35/C35</f>
        <v>1.1176470588235294</v>
      </c>
      <c r="O35" s="104">
        <v>57</v>
      </c>
      <c r="P35" s="183">
        <f t="shared" ref="P35:P66" si="13">O35/C35</f>
        <v>1.1176470588235294</v>
      </c>
      <c r="Q35" s="104">
        <v>65</v>
      </c>
      <c r="R35" s="185">
        <f t="shared" ref="R35:R66" si="14">Q35/D35</f>
        <v>1</v>
      </c>
      <c r="S35" s="104">
        <v>62</v>
      </c>
      <c r="T35" s="185">
        <f t="shared" ref="T35:T66" si="15">S35/D35</f>
        <v>0.9538461538461539</v>
      </c>
    </row>
    <row r="36" spans="1:20">
      <c r="A36" s="4" t="s">
        <v>49</v>
      </c>
      <c r="B36" s="4" t="s">
        <v>81</v>
      </c>
      <c r="C36" s="138">
        <v>103</v>
      </c>
      <c r="D36" s="180">
        <v>83.333333333333343</v>
      </c>
      <c r="E36" s="104">
        <v>87</v>
      </c>
      <c r="F36" s="181">
        <f t="shared" si="8"/>
        <v>0.84466019417475724</v>
      </c>
      <c r="G36" s="104">
        <v>86</v>
      </c>
      <c r="H36" s="181">
        <f t="shared" si="9"/>
        <v>1.0319999999999998</v>
      </c>
      <c r="I36" s="104">
        <v>80</v>
      </c>
      <c r="J36" s="183">
        <f t="shared" si="10"/>
        <v>0.77669902912621358</v>
      </c>
      <c r="K36" s="104">
        <v>97</v>
      </c>
      <c r="L36" s="183">
        <f t="shared" si="11"/>
        <v>0.94174757281553401</v>
      </c>
      <c r="M36" s="104">
        <v>77</v>
      </c>
      <c r="N36" s="183">
        <f t="shared" si="12"/>
        <v>0.74757281553398058</v>
      </c>
      <c r="O36" s="104">
        <v>76</v>
      </c>
      <c r="P36" s="183">
        <f t="shared" si="13"/>
        <v>0.73786407766990292</v>
      </c>
      <c r="Q36" s="104">
        <v>79</v>
      </c>
      <c r="R36" s="185">
        <f t="shared" si="14"/>
        <v>0.94799999999999984</v>
      </c>
      <c r="S36" s="104">
        <v>85</v>
      </c>
      <c r="T36" s="185">
        <f t="shared" si="15"/>
        <v>1.0199999999999998</v>
      </c>
    </row>
    <row r="37" spans="1:20">
      <c r="A37" s="4" t="s">
        <v>40</v>
      </c>
      <c r="B37" s="4" t="s">
        <v>82</v>
      </c>
      <c r="C37" s="138">
        <v>74</v>
      </c>
      <c r="D37" s="180">
        <v>64.166666666666671</v>
      </c>
      <c r="E37" s="104">
        <v>55</v>
      </c>
      <c r="F37" s="181">
        <f t="shared" si="8"/>
        <v>0.7432432432432432</v>
      </c>
      <c r="G37" s="104">
        <v>55</v>
      </c>
      <c r="H37" s="181">
        <f t="shared" si="9"/>
        <v>0.8571428571428571</v>
      </c>
      <c r="I37" s="104">
        <v>52</v>
      </c>
      <c r="J37" s="183">
        <f t="shared" si="10"/>
        <v>0.70270270270270274</v>
      </c>
      <c r="K37" s="104">
        <v>66</v>
      </c>
      <c r="L37" s="183">
        <f t="shared" si="11"/>
        <v>0.89189189189189189</v>
      </c>
      <c r="M37" s="104">
        <v>48</v>
      </c>
      <c r="N37" s="183">
        <f t="shared" si="12"/>
        <v>0.64864864864864868</v>
      </c>
      <c r="O37" s="104">
        <v>48</v>
      </c>
      <c r="P37" s="183">
        <f t="shared" si="13"/>
        <v>0.64864864864864868</v>
      </c>
      <c r="Q37" s="104">
        <v>53</v>
      </c>
      <c r="R37" s="185">
        <f t="shared" si="14"/>
        <v>0.82597402597402592</v>
      </c>
      <c r="S37" s="104">
        <v>44</v>
      </c>
      <c r="T37" s="185">
        <f t="shared" si="15"/>
        <v>0.68571428571428561</v>
      </c>
    </row>
    <row r="38" spans="1:20">
      <c r="A38" s="4" t="s">
        <v>49</v>
      </c>
      <c r="B38" s="4" t="s">
        <v>83</v>
      </c>
      <c r="C38" s="138">
        <v>280</v>
      </c>
      <c r="D38" s="180">
        <v>231.66666666666669</v>
      </c>
      <c r="E38" s="104">
        <v>218</v>
      </c>
      <c r="F38" s="181">
        <f t="shared" si="8"/>
        <v>0.77857142857142858</v>
      </c>
      <c r="G38" s="104">
        <v>184</v>
      </c>
      <c r="H38" s="181">
        <f t="shared" si="9"/>
        <v>0.79424460431654664</v>
      </c>
      <c r="I38" s="104">
        <v>223</v>
      </c>
      <c r="J38" s="183">
        <f t="shared" si="10"/>
        <v>0.79642857142857137</v>
      </c>
      <c r="K38" s="104">
        <v>248</v>
      </c>
      <c r="L38" s="183">
        <f t="shared" si="11"/>
        <v>0.88571428571428568</v>
      </c>
      <c r="M38" s="104">
        <v>209</v>
      </c>
      <c r="N38" s="183">
        <f t="shared" si="12"/>
        <v>0.74642857142857144</v>
      </c>
      <c r="O38" s="104">
        <v>211</v>
      </c>
      <c r="P38" s="183">
        <f t="shared" si="13"/>
        <v>0.75357142857142856</v>
      </c>
      <c r="Q38" s="104">
        <v>154</v>
      </c>
      <c r="R38" s="185">
        <f t="shared" si="14"/>
        <v>0.66474820143884883</v>
      </c>
      <c r="S38" s="104">
        <v>207</v>
      </c>
      <c r="T38" s="185">
        <f t="shared" si="15"/>
        <v>0.89352517985611501</v>
      </c>
    </row>
    <row r="39" spans="1:20">
      <c r="A39" s="4" t="s">
        <v>40</v>
      </c>
      <c r="B39" s="4" t="s">
        <v>84</v>
      </c>
      <c r="C39" s="138">
        <v>76</v>
      </c>
      <c r="D39" s="180">
        <v>53.333333333333329</v>
      </c>
      <c r="E39" s="104">
        <v>44</v>
      </c>
      <c r="F39" s="181">
        <f t="shared" si="8"/>
        <v>0.57894736842105265</v>
      </c>
      <c r="G39" s="104">
        <v>57</v>
      </c>
      <c r="H39" s="181">
        <f t="shared" si="9"/>
        <v>1.0687500000000001</v>
      </c>
      <c r="I39" s="104">
        <v>45</v>
      </c>
      <c r="J39" s="183">
        <f t="shared" si="10"/>
        <v>0.59210526315789469</v>
      </c>
      <c r="K39" s="104">
        <v>62</v>
      </c>
      <c r="L39" s="183">
        <f t="shared" si="11"/>
        <v>0.81578947368421051</v>
      </c>
      <c r="M39" s="104">
        <v>43</v>
      </c>
      <c r="N39" s="183">
        <f t="shared" si="12"/>
        <v>0.56578947368421051</v>
      </c>
      <c r="O39" s="104">
        <v>42</v>
      </c>
      <c r="P39" s="183">
        <f t="shared" si="13"/>
        <v>0.55263157894736847</v>
      </c>
      <c r="Q39" s="104">
        <v>59</v>
      </c>
      <c r="R39" s="185">
        <f t="shared" si="14"/>
        <v>1.1062500000000002</v>
      </c>
      <c r="S39" s="104">
        <v>57</v>
      </c>
      <c r="T39" s="185">
        <f t="shared" si="15"/>
        <v>1.0687500000000001</v>
      </c>
    </row>
    <row r="40" spans="1:20">
      <c r="A40" s="4" t="s">
        <v>49</v>
      </c>
      <c r="B40" s="4" t="s">
        <v>85</v>
      </c>
      <c r="C40" s="138">
        <v>189</v>
      </c>
      <c r="D40" s="180">
        <v>170.83333333333331</v>
      </c>
      <c r="E40" s="104">
        <v>177</v>
      </c>
      <c r="F40" s="181">
        <f t="shared" si="8"/>
        <v>0.93650793650793651</v>
      </c>
      <c r="G40" s="104">
        <v>167</v>
      </c>
      <c r="H40" s="181">
        <f t="shared" si="9"/>
        <v>0.97756097560975619</v>
      </c>
      <c r="I40" s="104">
        <v>157</v>
      </c>
      <c r="J40" s="183">
        <f t="shared" si="10"/>
        <v>0.8306878306878307</v>
      </c>
      <c r="K40" s="104">
        <v>187</v>
      </c>
      <c r="L40" s="183">
        <f t="shared" si="11"/>
        <v>0.98941798941798942</v>
      </c>
      <c r="M40" s="104">
        <v>158</v>
      </c>
      <c r="N40" s="183">
        <f t="shared" si="12"/>
        <v>0.83597883597883593</v>
      </c>
      <c r="O40" s="104">
        <v>163</v>
      </c>
      <c r="P40" s="183">
        <f t="shared" si="13"/>
        <v>0.86243386243386244</v>
      </c>
      <c r="Q40" s="104">
        <v>141</v>
      </c>
      <c r="R40" s="185">
        <f t="shared" si="14"/>
        <v>0.82536585365853665</v>
      </c>
      <c r="S40" s="104">
        <v>151</v>
      </c>
      <c r="T40" s="185">
        <f t="shared" si="15"/>
        <v>0.88390243902439036</v>
      </c>
    </row>
    <row r="41" spans="1:20">
      <c r="A41" s="4" t="s">
        <v>43</v>
      </c>
      <c r="B41" s="4" t="s">
        <v>86</v>
      </c>
      <c r="C41" s="138">
        <v>267</v>
      </c>
      <c r="D41" s="180">
        <v>185.41666666666669</v>
      </c>
      <c r="E41" s="104">
        <v>202</v>
      </c>
      <c r="F41" s="181">
        <f t="shared" si="8"/>
        <v>0.75655430711610483</v>
      </c>
      <c r="G41" s="104">
        <v>201</v>
      </c>
      <c r="H41" s="181">
        <f t="shared" si="9"/>
        <v>1.0840449438202246</v>
      </c>
      <c r="I41" s="104">
        <v>187</v>
      </c>
      <c r="J41" s="183">
        <f t="shared" si="10"/>
        <v>0.70037453183520604</v>
      </c>
      <c r="K41" s="104">
        <v>226</v>
      </c>
      <c r="L41" s="183">
        <f t="shared" si="11"/>
        <v>0.84644194756554303</v>
      </c>
      <c r="M41" s="104">
        <v>206</v>
      </c>
      <c r="N41" s="183">
        <f t="shared" si="12"/>
        <v>0.77153558052434457</v>
      </c>
      <c r="O41" s="104">
        <v>204</v>
      </c>
      <c r="P41" s="183">
        <f t="shared" si="13"/>
        <v>0.7640449438202247</v>
      </c>
      <c r="Q41" s="104">
        <v>174</v>
      </c>
      <c r="R41" s="185">
        <f t="shared" si="14"/>
        <v>0.93842696629213473</v>
      </c>
      <c r="S41" s="104">
        <v>210</v>
      </c>
      <c r="T41" s="185">
        <f t="shared" si="15"/>
        <v>1.1325842696629211</v>
      </c>
    </row>
    <row r="42" spans="1:20">
      <c r="A42" s="4" t="s">
        <v>49</v>
      </c>
      <c r="B42" s="4" t="s">
        <v>87</v>
      </c>
      <c r="C42" s="138">
        <v>76</v>
      </c>
      <c r="D42" s="180">
        <v>65.416666666666671</v>
      </c>
      <c r="E42" s="104">
        <v>61</v>
      </c>
      <c r="F42" s="181">
        <f t="shared" si="8"/>
        <v>0.80263157894736847</v>
      </c>
      <c r="G42" s="104">
        <v>62</v>
      </c>
      <c r="H42" s="181">
        <f t="shared" si="9"/>
        <v>0.94777070063694258</v>
      </c>
      <c r="I42" s="104">
        <v>39</v>
      </c>
      <c r="J42" s="183">
        <f t="shared" si="10"/>
        <v>0.51315789473684215</v>
      </c>
      <c r="K42" s="104">
        <v>35</v>
      </c>
      <c r="L42" s="183">
        <f t="shared" si="11"/>
        <v>0.46052631578947367</v>
      </c>
      <c r="M42" s="104">
        <v>67</v>
      </c>
      <c r="N42" s="183">
        <f t="shared" si="12"/>
        <v>0.88157894736842102</v>
      </c>
      <c r="O42" s="104">
        <v>68</v>
      </c>
      <c r="P42" s="183">
        <f t="shared" si="13"/>
        <v>0.89473684210526316</v>
      </c>
      <c r="Q42" s="104">
        <v>61</v>
      </c>
      <c r="R42" s="185">
        <f t="shared" si="14"/>
        <v>0.93248407643312092</v>
      </c>
      <c r="S42" s="104">
        <v>66</v>
      </c>
      <c r="T42" s="185">
        <f t="shared" si="15"/>
        <v>1.0089171974522293</v>
      </c>
    </row>
    <row r="43" spans="1:20">
      <c r="A43" s="4" t="s">
        <v>40</v>
      </c>
      <c r="B43" s="4" t="s">
        <v>88</v>
      </c>
      <c r="C43" s="138">
        <v>87</v>
      </c>
      <c r="D43" s="180">
        <v>59.166666666666671</v>
      </c>
      <c r="E43" s="104">
        <v>64</v>
      </c>
      <c r="F43" s="181">
        <f t="shared" si="8"/>
        <v>0.73563218390804597</v>
      </c>
      <c r="G43" s="104">
        <v>72</v>
      </c>
      <c r="H43" s="181">
        <f t="shared" si="9"/>
        <v>1.2169014084507042</v>
      </c>
      <c r="I43" s="104">
        <v>55</v>
      </c>
      <c r="J43" s="183">
        <f t="shared" si="10"/>
        <v>0.63218390804597702</v>
      </c>
      <c r="K43" s="104">
        <v>78</v>
      </c>
      <c r="L43" s="183">
        <f t="shared" si="11"/>
        <v>0.89655172413793105</v>
      </c>
      <c r="M43" s="104">
        <v>59</v>
      </c>
      <c r="N43" s="183">
        <f t="shared" si="12"/>
        <v>0.67816091954022983</v>
      </c>
      <c r="O43" s="104">
        <v>60</v>
      </c>
      <c r="P43" s="183">
        <f t="shared" si="13"/>
        <v>0.68965517241379315</v>
      </c>
      <c r="Q43" s="104">
        <v>77</v>
      </c>
      <c r="R43" s="185">
        <f t="shared" si="14"/>
        <v>1.3014084507042252</v>
      </c>
      <c r="S43" s="104">
        <v>70</v>
      </c>
      <c r="T43" s="185">
        <f t="shared" si="15"/>
        <v>1.1830985915492958</v>
      </c>
    </row>
    <row r="44" spans="1:20">
      <c r="A44" s="4" t="s">
        <v>40</v>
      </c>
      <c r="B44" s="4" t="s">
        <v>89</v>
      </c>
      <c r="C44" s="138">
        <v>71</v>
      </c>
      <c r="D44" s="180">
        <v>55.416666666666671</v>
      </c>
      <c r="E44" s="104">
        <v>64</v>
      </c>
      <c r="F44" s="181">
        <f t="shared" si="8"/>
        <v>0.90140845070422537</v>
      </c>
      <c r="G44" s="104">
        <v>45</v>
      </c>
      <c r="H44" s="181">
        <f t="shared" si="9"/>
        <v>0.81203007518796988</v>
      </c>
      <c r="I44" s="104">
        <v>49</v>
      </c>
      <c r="J44" s="183">
        <f t="shared" si="10"/>
        <v>0.6901408450704225</v>
      </c>
      <c r="K44" s="104">
        <v>59</v>
      </c>
      <c r="L44" s="183">
        <f t="shared" si="11"/>
        <v>0.83098591549295775</v>
      </c>
      <c r="M44" s="104">
        <v>60</v>
      </c>
      <c r="N44" s="183">
        <f t="shared" si="12"/>
        <v>0.84507042253521125</v>
      </c>
      <c r="O44" s="104">
        <v>60</v>
      </c>
      <c r="P44" s="183">
        <f t="shared" si="13"/>
        <v>0.84507042253521125</v>
      </c>
      <c r="Q44" s="104">
        <v>36</v>
      </c>
      <c r="R44" s="185">
        <f t="shared" si="14"/>
        <v>0.64962406015037588</v>
      </c>
      <c r="S44" s="104">
        <v>47</v>
      </c>
      <c r="T44" s="185">
        <f t="shared" si="15"/>
        <v>0.84812030075187961</v>
      </c>
    </row>
    <row r="45" spans="1:20">
      <c r="A45" s="4" t="s">
        <v>47</v>
      </c>
      <c r="B45" s="4" t="s">
        <v>90</v>
      </c>
      <c r="C45" s="138">
        <v>1452</v>
      </c>
      <c r="D45" s="180">
        <v>1021.6666666666667</v>
      </c>
      <c r="E45" s="104">
        <v>1101</v>
      </c>
      <c r="F45" s="181">
        <f t="shared" si="8"/>
        <v>0.75826446280991733</v>
      </c>
      <c r="G45" s="104">
        <v>876</v>
      </c>
      <c r="H45" s="181">
        <f t="shared" si="9"/>
        <v>0.85742251223491017</v>
      </c>
      <c r="I45" s="104">
        <v>981</v>
      </c>
      <c r="J45" s="183">
        <f t="shared" si="10"/>
        <v>0.67561983471074383</v>
      </c>
      <c r="K45" s="104">
        <v>1114</v>
      </c>
      <c r="L45" s="183">
        <f t="shared" si="11"/>
        <v>0.76721763085399453</v>
      </c>
      <c r="M45" s="104">
        <v>1016</v>
      </c>
      <c r="N45" s="183">
        <f t="shared" si="12"/>
        <v>0.69972451790633605</v>
      </c>
      <c r="O45" s="104">
        <v>1057</v>
      </c>
      <c r="P45" s="183">
        <f t="shared" si="13"/>
        <v>0.72796143250688705</v>
      </c>
      <c r="Q45" s="104">
        <v>726</v>
      </c>
      <c r="R45" s="185">
        <f t="shared" si="14"/>
        <v>0.71060358890701458</v>
      </c>
      <c r="S45" s="104">
        <v>914</v>
      </c>
      <c r="T45" s="185">
        <f t="shared" si="15"/>
        <v>0.89461663947797709</v>
      </c>
    </row>
    <row r="46" spans="1:20">
      <c r="A46" s="4" t="s">
        <v>47</v>
      </c>
      <c r="B46" s="4" t="s">
        <v>91</v>
      </c>
      <c r="C46" s="138">
        <v>84</v>
      </c>
      <c r="D46" s="180">
        <v>69.166666666666671</v>
      </c>
      <c r="E46" s="104">
        <v>59</v>
      </c>
      <c r="F46" s="181">
        <f t="shared" si="8"/>
        <v>0.70238095238095233</v>
      </c>
      <c r="G46" s="104">
        <v>102</v>
      </c>
      <c r="H46" s="181">
        <f t="shared" si="9"/>
        <v>1.4746987951807229</v>
      </c>
      <c r="I46" s="104">
        <v>59</v>
      </c>
      <c r="J46" s="183">
        <f t="shared" si="10"/>
        <v>0.70238095238095233</v>
      </c>
      <c r="K46" s="104">
        <v>63</v>
      </c>
      <c r="L46" s="183">
        <f t="shared" si="11"/>
        <v>0.75</v>
      </c>
      <c r="M46" s="104">
        <v>53</v>
      </c>
      <c r="N46" s="183">
        <f t="shared" si="12"/>
        <v>0.63095238095238093</v>
      </c>
      <c r="O46" s="104">
        <v>54</v>
      </c>
      <c r="P46" s="183">
        <f t="shared" si="13"/>
        <v>0.6428571428571429</v>
      </c>
      <c r="Q46" s="104">
        <v>75</v>
      </c>
      <c r="R46" s="185">
        <f t="shared" si="14"/>
        <v>1.0843373493975903</v>
      </c>
      <c r="S46" s="104">
        <v>68</v>
      </c>
      <c r="T46" s="185">
        <f t="shared" si="15"/>
        <v>0.98313253012048185</v>
      </c>
    </row>
    <row r="47" spans="1:20">
      <c r="A47" s="4" t="s">
        <v>49</v>
      </c>
      <c r="B47" s="4" t="s">
        <v>92</v>
      </c>
      <c r="C47" s="138">
        <v>285</v>
      </c>
      <c r="D47" s="180">
        <v>241.25</v>
      </c>
      <c r="E47" s="104">
        <v>234</v>
      </c>
      <c r="F47" s="181">
        <f t="shared" si="8"/>
        <v>0.82105263157894737</v>
      </c>
      <c r="G47" s="104">
        <v>174</v>
      </c>
      <c r="H47" s="181">
        <f t="shared" si="9"/>
        <v>0.72124352331606223</v>
      </c>
      <c r="I47" s="104">
        <v>222</v>
      </c>
      <c r="J47" s="183">
        <f t="shared" si="10"/>
        <v>0.77894736842105261</v>
      </c>
      <c r="K47" s="104">
        <v>251</v>
      </c>
      <c r="L47" s="183">
        <f t="shared" si="11"/>
        <v>0.88070175438596487</v>
      </c>
      <c r="M47" s="104">
        <v>234</v>
      </c>
      <c r="N47" s="183">
        <f t="shared" si="12"/>
        <v>0.82105263157894737</v>
      </c>
      <c r="O47" s="104">
        <v>227</v>
      </c>
      <c r="P47" s="183">
        <f t="shared" si="13"/>
        <v>0.79649122807017547</v>
      </c>
      <c r="Q47" s="104">
        <v>127</v>
      </c>
      <c r="R47" s="185">
        <f t="shared" si="14"/>
        <v>0.52642487046632125</v>
      </c>
      <c r="S47" s="104">
        <v>182</v>
      </c>
      <c r="T47" s="185">
        <f t="shared" si="15"/>
        <v>0.75440414507772025</v>
      </c>
    </row>
    <row r="48" spans="1:20">
      <c r="A48" s="4" t="s">
        <v>40</v>
      </c>
      <c r="B48" s="4" t="s">
        <v>160</v>
      </c>
      <c r="C48" s="138">
        <v>91</v>
      </c>
      <c r="D48" s="180">
        <v>98.333333333333343</v>
      </c>
      <c r="E48" s="104">
        <v>92</v>
      </c>
      <c r="F48" s="181">
        <f t="shared" si="8"/>
        <v>1.0109890109890109</v>
      </c>
      <c r="G48" s="104">
        <v>97</v>
      </c>
      <c r="H48" s="181">
        <f t="shared" si="9"/>
        <v>0.98644067796610158</v>
      </c>
      <c r="I48" s="104">
        <v>84</v>
      </c>
      <c r="J48" s="183">
        <f t="shared" si="10"/>
        <v>0.92307692307692313</v>
      </c>
      <c r="K48" s="104">
        <v>101</v>
      </c>
      <c r="L48" s="183">
        <f t="shared" si="11"/>
        <v>1.1098901098901099</v>
      </c>
      <c r="M48" s="104">
        <v>73</v>
      </c>
      <c r="N48" s="183">
        <f t="shared" si="12"/>
        <v>0.80219780219780223</v>
      </c>
      <c r="O48" s="104">
        <v>77</v>
      </c>
      <c r="P48" s="183">
        <f t="shared" si="13"/>
        <v>0.84615384615384615</v>
      </c>
      <c r="Q48" s="104">
        <v>94</v>
      </c>
      <c r="R48" s="185">
        <f t="shared" si="14"/>
        <v>0.95593220338983043</v>
      </c>
      <c r="S48" s="104">
        <v>90</v>
      </c>
      <c r="T48" s="185">
        <f t="shared" si="15"/>
        <v>0.91525423728813549</v>
      </c>
    </row>
    <row r="49" spans="1:20">
      <c r="A49" s="4" t="s">
        <v>47</v>
      </c>
      <c r="B49" s="4" t="s">
        <v>94</v>
      </c>
      <c r="C49" s="138">
        <v>84</v>
      </c>
      <c r="D49" s="180">
        <v>68.333333333333329</v>
      </c>
      <c r="E49" s="104">
        <v>79</v>
      </c>
      <c r="F49" s="181">
        <f t="shared" si="8"/>
        <v>0.94047619047619047</v>
      </c>
      <c r="G49" s="104">
        <v>57</v>
      </c>
      <c r="H49" s="181">
        <f t="shared" si="9"/>
        <v>0.83414634146341471</v>
      </c>
      <c r="I49" s="104">
        <v>54</v>
      </c>
      <c r="J49" s="183">
        <f t="shared" si="10"/>
        <v>0.6428571428571429</v>
      </c>
      <c r="K49" s="104">
        <v>92</v>
      </c>
      <c r="L49" s="183">
        <f t="shared" si="11"/>
        <v>1.0952380952380953</v>
      </c>
      <c r="M49" s="104">
        <v>70</v>
      </c>
      <c r="N49" s="183">
        <f t="shared" si="12"/>
        <v>0.83333333333333337</v>
      </c>
      <c r="O49" s="104">
        <v>70</v>
      </c>
      <c r="P49" s="183">
        <f t="shared" si="13"/>
        <v>0.83333333333333337</v>
      </c>
      <c r="Q49" s="104">
        <v>57</v>
      </c>
      <c r="R49" s="185">
        <f t="shared" si="14"/>
        <v>0.83414634146341471</v>
      </c>
      <c r="S49" s="104">
        <v>65</v>
      </c>
      <c r="T49" s="185">
        <f t="shared" si="15"/>
        <v>0.95121951219512202</v>
      </c>
    </row>
    <row r="50" spans="1:20">
      <c r="A50" s="4" t="s">
        <v>49</v>
      </c>
      <c r="B50" s="4" t="s">
        <v>95</v>
      </c>
      <c r="C50" s="138">
        <v>163</v>
      </c>
      <c r="D50" s="180">
        <v>115</v>
      </c>
      <c r="E50" s="104">
        <v>131</v>
      </c>
      <c r="F50" s="181">
        <f t="shared" si="8"/>
        <v>0.80368098159509205</v>
      </c>
      <c r="G50" s="104">
        <v>83</v>
      </c>
      <c r="H50" s="181">
        <f t="shared" si="9"/>
        <v>0.72173913043478266</v>
      </c>
      <c r="I50" s="104">
        <v>122</v>
      </c>
      <c r="J50" s="183">
        <f t="shared" si="10"/>
        <v>0.74846625766871167</v>
      </c>
      <c r="K50" s="104">
        <v>134</v>
      </c>
      <c r="L50" s="183">
        <f t="shared" si="11"/>
        <v>0.82208588957055218</v>
      </c>
      <c r="M50" s="104">
        <v>126</v>
      </c>
      <c r="N50" s="183">
        <f t="shared" si="12"/>
        <v>0.77300613496932513</v>
      </c>
      <c r="O50" s="104">
        <v>128</v>
      </c>
      <c r="P50" s="183">
        <f t="shared" si="13"/>
        <v>0.78527607361963192</v>
      </c>
      <c r="Q50" s="104">
        <v>74</v>
      </c>
      <c r="R50" s="185">
        <f t="shared" si="14"/>
        <v>0.64347826086956517</v>
      </c>
      <c r="S50" s="104">
        <v>97</v>
      </c>
      <c r="T50" s="185">
        <f t="shared" si="15"/>
        <v>0.84347826086956523</v>
      </c>
    </row>
    <row r="51" spans="1:20">
      <c r="A51" s="4" t="s">
        <v>43</v>
      </c>
      <c r="B51" s="4" t="s">
        <v>96</v>
      </c>
      <c r="C51" s="138">
        <v>121</v>
      </c>
      <c r="D51" s="180">
        <v>115.83333333333334</v>
      </c>
      <c r="E51" s="104">
        <v>117</v>
      </c>
      <c r="F51" s="181">
        <f t="shared" si="8"/>
        <v>0.96694214876033058</v>
      </c>
      <c r="G51" s="104">
        <v>113</v>
      </c>
      <c r="H51" s="181">
        <f t="shared" si="9"/>
        <v>0.97553956834532363</v>
      </c>
      <c r="I51" s="104">
        <v>112</v>
      </c>
      <c r="J51" s="183">
        <f t="shared" si="10"/>
        <v>0.92561983471074383</v>
      </c>
      <c r="K51" s="104">
        <v>117</v>
      </c>
      <c r="L51" s="183">
        <f t="shared" si="11"/>
        <v>0.96694214876033058</v>
      </c>
      <c r="M51" s="104">
        <v>120</v>
      </c>
      <c r="N51" s="183">
        <f t="shared" si="12"/>
        <v>0.99173553719008267</v>
      </c>
      <c r="O51" s="104">
        <v>115</v>
      </c>
      <c r="P51" s="183">
        <f t="shared" si="13"/>
        <v>0.95041322314049592</v>
      </c>
      <c r="Q51" s="104">
        <v>121</v>
      </c>
      <c r="R51" s="185">
        <f t="shared" si="14"/>
        <v>1.0446043165467624</v>
      </c>
      <c r="S51" s="104">
        <v>117</v>
      </c>
      <c r="T51" s="185">
        <f t="shared" si="15"/>
        <v>1.0100719424460431</v>
      </c>
    </row>
    <row r="52" spans="1:20">
      <c r="A52" s="4" t="s">
        <v>43</v>
      </c>
      <c r="B52" s="4" t="s">
        <v>97</v>
      </c>
      <c r="C52" s="138">
        <v>48</v>
      </c>
      <c r="D52" s="180">
        <v>40.416666666666671</v>
      </c>
      <c r="E52" s="104">
        <v>35</v>
      </c>
      <c r="F52" s="181">
        <f t="shared" si="8"/>
        <v>0.72916666666666663</v>
      </c>
      <c r="G52" s="104">
        <v>21</v>
      </c>
      <c r="H52" s="181">
        <f t="shared" si="9"/>
        <v>0.51958762886597931</v>
      </c>
      <c r="I52" s="104">
        <v>23</v>
      </c>
      <c r="J52" s="183">
        <f t="shared" si="10"/>
        <v>0.47916666666666669</v>
      </c>
      <c r="K52" s="104">
        <v>20</v>
      </c>
      <c r="L52" s="183">
        <f t="shared" si="11"/>
        <v>0.41666666666666669</v>
      </c>
      <c r="M52" s="104">
        <v>31</v>
      </c>
      <c r="N52" s="183">
        <f t="shared" si="12"/>
        <v>0.64583333333333337</v>
      </c>
      <c r="O52" s="104">
        <v>34</v>
      </c>
      <c r="P52" s="183">
        <f t="shared" si="13"/>
        <v>0.70833333333333337</v>
      </c>
      <c r="Q52" s="104">
        <v>23</v>
      </c>
      <c r="R52" s="185">
        <f t="shared" si="14"/>
        <v>0.56907216494845358</v>
      </c>
      <c r="S52" s="104">
        <v>28</v>
      </c>
      <c r="T52" s="185">
        <f t="shared" si="15"/>
        <v>0.69278350515463905</v>
      </c>
    </row>
    <row r="53" spans="1:20">
      <c r="A53" s="4" t="s">
        <v>49</v>
      </c>
      <c r="B53" s="4" t="s">
        <v>98</v>
      </c>
      <c r="C53" s="138">
        <v>129</v>
      </c>
      <c r="D53" s="180">
        <v>114.58333333333334</v>
      </c>
      <c r="E53" s="104">
        <v>103</v>
      </c>
      <c r="F53" s="181">
        <f t="shared" si="8"/>
        <v>0.79844961240310075</v>
      </c>
      <c r="G53" s="104">
        <v>165</v>
      </c>
      <c r="H53" s="181">
        <f t="shared" si="9"/>
        <v>1.44</v>
      </c>
      <c r="I53" s="104">
        <v>101</v>
      </c>
      <c r="J53" s="183">
        <f t="shared" si="10"/>
        <v>0.78294573643410847</v>
      </c>
      <c r="K53" s="104">
        <v>111</v>
      </c>
      <c r="L53" s="183">
        <f t="shared" si="11"/>
        <v>0.86046511627906974</v>
      </c>
      <c r="M53" s="104">
        <v>105</v>
      </c>
      <c r="N53" s="183">
        <f t="shared" si="12"/>
        <v>0.81395348837209303</v>
      </c>
      <c r="O53" s="104">
        <v>104</v>
      </c>
      <c r="P53" s="183">
        <f t="shared" si="13"/>
        <v>0.80620155038759689</v>
      </c>
      <c r="Q53" s="104">
        <v>88</v>
      </c>
      <c r="R53" s="185">
        <f t="shared" si="14"/>
        <v>0.7679999999999999</v>
      </c>
      <c r="S53" s="104">
        <v>94</v>
      </c>
      <c r="T53" s="185">
        <f t="shared" si="15"/>
        <v>0.82036363636363629</v>
      </c>
    </row>
    <row r="54" spans="1:20">
      <c r="A54" s="4" t="s">
        <v>49</v>
      </c>
      <c r="B54" s="4" t="s">
        <v>99</v>
      </c>
      <c r="C54" s="138">
        <v>86</v>
      </c>
      <c r="D54" s="180">
        <v>63.333333333333329</v>
      </c>
      <c r="E54" s="104">
        <v>69</v>
      </c>
      <c r="F54" s="181">
        <f t="shared" si="8"/>
        <v>0.80232558139534882</v>
      </c>
      <c r="G54" s="104">
        <v>85</v>
      </c>
      <c r="H54" s="181">
        <f t="shared" si="9"/>
        <v>1.3421052631578949</v>
      </c>
      <c r="I54" s="104">
        <v>71</v>
      </c>
      <c r="J54" s="183">
        <f t="shared" si="10"/>
        <v>0.82558139534883723</v>
      </c>
      <c r="K54" s="104">
        <v>90</v>
      </c>
      <c r="L54" s="183">
        <f t="shared" si="11"/>
        <v>1.0465116279069768</v>
      </c>
      <c r="M54" s="104">
        <v>62</v>
      </c>
      <c r="N54" s="183">
        <f t="shared" si="12"/>
        <v>0.72093023255813948</v>
      </c>
      <c r="O54" s="104">
        <v>66</v>
      </c>
      <c r="P54" s="183">
        <f t="shared" si="13"/>
        <v>0.76744186046511631</v>
      </c>
      <c r="Q54" s="104">
        <v>81</v>
      </c>
      <c r="R54" s="185">
        <f t="shared" si="14"/>
        <v>1.2789473684210528</v>
      </c>
      <c r="S54" s="104">
        <v>88</v>
      </c>
      <c r="T54" s="185">
        <f t="shared" si="15"/>
        <v>1.3894736842105264</v>
      </c>
    </row>
    <row r="55" spans="1:20">
      <c r="A55" s="4" t="s">
        <v>43</v>
      </c>
      <c r="B55" s="4" t="s">
        <v>100</v>
      </c>
      <c r="C55" s="138">
        <v>385</v>
      </c>
      <c r="D55" s="180">
        <v>273.33333333333331</v>
      </c>
      <c r="E55" s="104">
        <v>319</v>
      </c>
      <c r="F55" s="181">
        <f t="shared" si="8"/>
        <v>0.82857142857142863</v>
      </c>
      <c r="G55" s="104">
        <v>295</v>
      </c>
      <c r="H55" s="181">
        <f t="shared" si="9"/>
        <v>1.0792682926829269</v>
      </c>
      <c r="I55" s="104">
        <v>257</v>
      </c>
      <c r="J55" s="183">
        <f t="shared" si="10"/>
        <v>0.66753246753246753</v>
      </c>
      <c r="K55" s="104">
        <v>327</v>
      </c>
      <c r="L55" s="183">
        <f t="shared" si="11"/>
        <v>0.8493506493506493</v>
      </c>
      <c r="M55" s="104">
        <v>287</v>
      </c>
      <c r="N55" s="183">
        <f t="shared" si="12"/>
        <v>0.74545454545454548</v>
      </c>
      <c r="O55" s="104">
        <v>289</v>
      </c>
      <c r="P55" s="183">
        <f t="shared" si="13"/>
        <v>0.75064935064935068</v>
      </c>
      <c r="Q55" s="104">
        <v>225</v>
      </c>
      <c r="R55" s="185">
        <f t="shared" si="14"/>
        <v>0.82317073170731714</v>
      </c>
      <c r="S55" s="104">
        <v>303</v>
      </c>
      <c r="T55" s="185">
        <f t="shared" si="15"/>
        <v>1.1085365853658538</v>
      </c>
    </row>
    <row r="56" spans="1:20">
      <c r="A56" s="4" t="s">
        <v>47</v>
      </c>
      <c r="B56" s="4" t="s">
        <v>101</v>
      </c>
      <c r="C56" s="138">
        <v>96</v>
      </c>
      <c r="D56" s="180">
        <v>101.66666666666666</v>
      </c>
      <c r="E56" s="104">
        <v>113</v>
      </c>
      <c r="F56" s="181">
        <f t="shared" si="8"/>
        <v>1.1770833333333333</v>
      </c>
      <c r="G56" s="104">
        <v>94</v>
      </c>
      <c r="H56" s="181">
        <f t="shared" si="9"/>
        <v>0.92459016393442628</v>
      </c>
      <c r="I56" s="104">
        <v>108</v>
      </c>
      <c r="J56" s="183">
        <f t="shared" si="10"/>
        <v>1.125</v>
      </c>
      <c r="K56" s="104">
        <v>119</v>
      </c>
      <c r="L56" s="183">
        <f t="shared" si="11"/>
        <v>1.2395833333333333</v>
      </c>
      <c r="M56" s="104">
        <v>109</v>
      </c>
      <c r="N56" s="183">
        <f t="shared" si="12"/>
        <v>1.1354166666666667</v>
      </c>
      <c r="O56" s="104">
        <v>110</v>
      </c>
      <c r="P56" s="183">
        <f t="shared" si="13"/>
        <v>1.1458333333333333</v>
      </c>
      <c r="Q56" s="104">
        <v>75</v>
      </c>
      <c r="R56" s="185">
        <f t="shared" si="14"/>
        <v>0.73770491803278693</v>
      </c>
      <c r="S56" s="104">
        <v>95</v>
      </c>
      <c r="T56" s="185">
        <f t="shared" si="15"/>
        <v>0.93442622950819676</v>
      </c>
    </row>
    <row r="57" spans="1:20">
      <c r="A57" s="4" t="s">
        <v>43</v>
      </c>
      <c r="B57" s="4" t="s">
        <v>102</v>
      </c>
      <c r="C57" s="138">
        <v>173</v>
      </c>
      <c r="D57" s="180">
        <v>140.83333333333334</v>
      </c>
      <c r="E57" s="104">
        <v>149</v>
      </c>
      <c r="F57" s="181">
        <f t="shared" si="8"/>
        <v>0.86127167630057799</v>
      </c>
      <c r="G57" s="104">
        <v>177</v>
      </c>
      <c r="H57" s="181">
        <f t="shared" si="9"/>
        <v>1.2568047337278105</v>
      </c>
      <c r="I57" s="104">
        <v>148</v>
      </c>
      <c r="J57" s="183">
        <f t="shared" si="10"/>
        <v>0.8554913294797688</v>
      </c>
      <c r="K57" s="104">
        <v>181</v>
      </c>
      <c r="L57" s="183">
        <f t="shared" si="11"/>
        <v>1.046242774566474</v>
      </c>
      <c r="M57" s="104">
        <v>146</v>
      </c>
      <c r="N57" s="183">
        <f t="shared" si="12"/>
        <v>0.84393063583815031</v>
      </c>
      <c r="O57" s="104">
        <v>146</v>
      </c>
      <c r="P57" s="183">
        <f t="shared" si="13"/>
        <v>0.84393063583815031</v>
      </c>
      <c r="Q57" s="104">
        <v>152</v>
      </c>
      <c r="R57" s="185">
        <f t="shared" si="14"/>
        <v>1.0792899408284022</v>
      </c>
      <c r="S57" s="104">
        <v>188</v>
      </c>
      <c r="T57" s="185">
        <f t="shared" si="15"/>
        <v>1.3349112426035501</v>
      </c>
    </row>
    <row r="58" spans="1:20">
      <c r="A58" s="4" t="s">
        <v>43</v>
      </c>
      <c r="B58" s="4" t="s">
        <v>103</v>
      </c>
      <c r="C58" s="138">
        <v>167</v>
      </c>
      <c r="D58" s="180">
        <v>159.58333333333334</v>
      </c>
      <c r="E58" s="104">
        <v>114</v>
      </c>
      <c r="F58" s="181">
        <f t="shared" si="8"/>
        <v>0.68263473053892221</v>
      </c>
      <c r="G58" s="104">
        <v>141</v>
      </c>
      <c r="H58" s="181">
        <f t="shared" si="9"/>
        <v>0.88355091383812001</v>
      </c>
      <c r="I58" s="104">
        <v>136</v>
      </c>
      <c r="J58" s="183">
        <f t="shared" si="10"/>
        <v>0.81437125748502992</v>
      </c>
      <c r="K58" s="104">
        <v>168</v>
      </c>
      <c r="L58" s="183">
        <f t="shared" si="11"/>
        <v>1.0059880239520957</v>
      </c>
      <c r="M58" s="104">
        <v>131</v>
      </c>
      <c r="N58" s="183">
        <f t="shared" si="12"/>
        <v>0.78443113772455086</v>
      </c>
      <c r="O58" s="104">
        <v>124</v>
      </c>
      <c r="P58" s="183">
        <f t="shared" si="13"/>
        <v>0.74251497005988021</v>
      </c>
      <c r="Q58" s="104">
        <v>103</v>
      </c>
      <c r="R58" s="185">
        <f t="shared" si="14"/>
        <v>0.64543080939947772</v>
      </c>
      <c r="S58" s="104">
        <v>143</v>
      </c>
      <c r="T58" s="185">
        <f t="shared" si="15"/>
        <v>0.89608355091383807</v>
      </c>
    </row>
    <row r="59" spans="1:20">
      <c r="A59" s="4" t="s">
        <v>49</v>
      </c>
      <c r="B59" s="4" t="s">
        <v>104</v>
      </c>
      <c r="C59" s="138">
        <v>146</v>
      </c>
      <c r="D59" s="180">
        <v>129.58333333333334</v>
      </c>
      <c r="E59" s="104">
        <v>138</v>
      </c>
      <c r="F59" s="181">
        <f t="shared" si="8"/>
        <v>0.9452054794520548</v>
      </c>
      <c r="G59" s="104">
        <v>124</v>
      </c>
      <c r="H59" s="181">
        <f t="shared" si="9"/>
        <v>0.95691318327974273</v>
      </c>
      <c r="I59" s="104">
        <v>141</v>
      </c>
      <c r="J59" s="183">
        <f t="shared" si="10"/>
        <v>0.96575342465753422</v>
      </c>
      <c r="K59" s="104">
        <v>114</v>
      </c>
      <c r="L59" s="183">
        <f t="shared" si="11"/>
        <v>0.78082191780821919</v>
      </c>
      <c r="M59" s="104">
        <v>138</v>
      </c>
      <c r="N59" s="183">
        <f t="shared" si="12"/>
        <v>0.9452054794520548</v>
      </c>
      <c r="O59" s="104">
        <v>136</v>
      </c>
      <c r="P59" s="183">
        <f t="shared" si="13"/>
        <v>0.93150684931506844</v>
      </c>
      <c r="Q59" s="104">
        <v>102</v>
      </c>
      <c r="R59" s="185">
        <f t="shared" si="14"/>
        <v>0.78713826366559481</v>
      </c>
      <c r="S59" s="104">
        <v>129</v>
      </c>
      <c r="T59" s="185">
        <f t="shared" si="15"/>
        <v>0.99549839228295811</v>
      </c>
    </row>
    <row r="60" spans="1:20">
      <c r="A60" s="4" t="s">
        <v>43</v>
      </c>
      <c r="B60" s="4" t="s">
        <v>105</v>
      </c>
      <c r="C60" s="138">
        <v>46</v>
      </c>
      <c r="D60" s="180">
        <v>35.416666666666664</v>
      </c>
      <c r="E60" s="104">
        <v>41</v>
      </c>
      <c r="F60" s="181">
        <f t="shared" si="8"/>
        <v>0.89130434782608692</v>
      </c>
      <c r="G60" s="104">
        <v>44</v>
      </c>
      <c r="H60" s="181">
        <f t="shared" si="9"/>
        <v>1.2423529411764707</v>
      </c>
      <c r="I60" s="104">
        <v>28</v>
      </c>
      <c r="J60" s="183">
        <f t="shared" si="10"/>
        <v>0.60869565217391308</v>
      </c>
      <c r="K60" s="104">
        <v>35</v>
      </c>
      <c r="L60" s="183">
        <f t="shared" si="11"/>
        <v>0.76086956521739135</v>
      </c>
      <c r="M60" s="104">
        <v>32</v>
      </c>
      <c r="N60" s="183">
        <f t="shared" si="12"/>
        <v>0.69565217391304346</v>
      </c>
      <c r="O60" s="104">
        <v>35</v>
      </c>
      <c r="P60" s="183">
        <f t="shared" si="13"/>
        <v>0.76086956521739135</v>
      </c>
      <c r="Q60" s="104">
        <v>47</v>
      </c>
      <c r="R60" s="185">
        <f t="shared" si="14"/>
        <v>1.3270588235294118</v>
      </c>
      <c r="S60" s="104">
        <v>43</v>
      </c>
      <c r="T60" s="185">
        <f t="shared" si="15"/>
        <v>1.2141176470588235</v>
      </c>
    </row>
    <row r="61" spans="1:20">
      <c r="A61" s="4" t="s">
        <v>49</v>
      </c>
      <c r="B61" s="4" t="s">
        <v>106</v>
      </c>
      <c r="C61" s="138">
        <v>113</v>
      </c>
      <c r="D61" s="180">
        <v>99.583333333333343</v>
      </c>
      <c r="E61" s="104">
        <v>102</v>
      </c>
      <c r="F61" s="181">
        <f t="shared" si="8"/>
        <v>0.90265486725663713</v>
      </c>
      <c r="G61" s="104">
        <v>89</v>
      </c>
      <c r="H61" s="181">
        <f t="shared" si="9"/>
        <v>0.8937238493723848</v>
      </c>
      <c r="I61" s="104">
        <v>103</v>
      </c>
      <c r="J61" s="183">
        <f t="shared" si="10"/>
        <v>0.91150442477876104</v>
      </c>
      <c r="K61" s="104">
        <v>116</v>
      </c>
      <c r="L61" s="183">
        <f t="shared" si="11"/>
        <v>1.0265486725663717</v>
      </c>
      <c r="M61" s="104">
        <v>96</v>
      </c>
      <c r="N61" s="183">
        <f t="shared" si="12"/>
        <v>0.84955752212389379</v>
      </c>
      <c r="O61" s="104">
        <v>94</v>
      </c>
      <c r="P61" s="183">
        <f t="shared" si="13"/>
        <v>0.83185840707964598</v>
      </c>
      <c r="Q61" s="104">
        <v>84</v>
      </c>
      <c r="R61" s="185">
        <f t="shared" si="14"/>
        <v>0.84351464435146439</v>
      </c>
      <c r="S61" s="104">
        <v>87</v>
      </c>
      <c r="T61" s="185">
        <f t="shared" si="15"/>
        <v>0.87364016736401662</v>
      </c>
    </row>
    <row r="62" spans="1:20">
      <c r="A62" s="4" t="s">
        <v>47</v>
      </c>
      <c r="B62" s="4" t="s">
        <v>107</v>
      </c>
      <c r="C62" s="138">
        <v>147</v>
      </c>
      <c r="D62" s="180">
        <v>95.416666666666657</v>
      </c>
      <c r="E62" s="104">
        <v>143</v>
      </c>
      <c r="F62" s="181">
        <f t="shared" si="8"/>
        <v>0.97278911564625847</v>
      </c>
      <c r="G62" s="104">
        <v>238</v>
      </c>
      <c r="H62" s="181">
        <f t="shared" si="9"/>
        <v>2.4943231441048037</v>
      </c>
      <c r="I62" s="104">
        <v>105</v>
      </c>
      <c r="J62" s="183">
        <f t="shared" si="10"/>
        <v>0.7142857142857143</v>
      </c>
      <c r="K62" s="104">
        <v>134</v>
      </c>
      <c r="L62" s="183">
        <f t="shared" si="11"/>
        <v>0.91156462585034015</v>
      </c>
      <c r="M62" s="104">
        <v>122</v>
      </c>
      <c r="N62" s="183">
        <f t="shared" si="12"/>
        <v>0.82993197278911568</v>
      </c>
      <c r="O62" s="104">
        <v>125</v>
      </c>
      <c r="P62" s="183">
        <f t="shared" si="13"/>
        <v>0.85034013605442171</v>
      </c>
      <c r="Q62" s="104">
        <v>158</v>
      </c>
      <c r="R62" s="185">
        <f t="shared" si="14"/>
        <v>1.6558951965065505</v>
      </c>
      <c r="S62" s="104">
        <v>163</v>
      </c>
      <c r="T62" s="185">
        <f t="shared" si="15"/>
        <v>1.7082969432314412</v>
      </c>
    </row>
    <row r="63" spans="1:20">
      <c r="A63" s="4" t="s">
        <v>49</v>
      </c>
      <c r="B63" s="4" t="s">
        <v>108</v>
      </c>
      <c r="C63" s="138">
        <v>61</v>
      </c>
      <c r="D63" s="180">
        <v>60</v>
      </c>
      <c r="E63" s="104">
        <v>55</v>
      </c>
      <c r="F63" s="181">
        <f t="shared" si="8"/>
        <v>0.90163934426229508</v>
      </c>
      <c r="G63" s="104">
        <v>60</v>
      </c>
      <c r="H63" s="181">
        <f t="shared" si="9"/>
        <v>1</v>
      </c>
      <c r="I63" s="104">
        <v>64</v>
      </c>
      <c r="J63" s="183">
        <f t="shared" si="10"/>
        <v>1.0491803278688525</v>
      </c>
      <c r="K63" s="104">
        <v>66</v>
      </c>
      <c r="L63" s="183">
        <f t="shared" si="11"/>
        <v>1.0819672131147542</v>
      </c>
      <c r="M63" s="104">
        <v>51</v>
      </c>
      <c r="N63" s="183">
        <f t="shared" si="12"/>
        <v>0.83606557377049184</v>
      </c>
      <c r="O63" s="104">
        <v>52</v>
      </c>
      <c r="P63" s="183">
        <f t="shared" si="13"/>
        <v>0.85245901639344257</v>
      </c>
      <c r="Q63" s="104">
        <v>44</v>
      </c>
      <c r="R63" s="185">
        <f t="shared" si="14"/>
        <v>0.73333333333333328</v>
      </c>
      <c r="S63" s="104">
        <v>67</v>
      </c>
      <c r="T63" s="185">
        <f t="shared" si="15"/>
        <v>1.1166666666666667</v>
      </c>
    </row>
    <row r="64" spans="1:20">
      <c r="A64" s="4" t="s">
        <v>40</v>
      </c>
      <c r="B64" s="4" t="s">
        <v>109</v>
      </c>
      <c r="C64" s="138">
        <v>45</v>
      </c>
      <c r="D64" s="180">
        <v>64.583333333333329</v>
      </c>
      <c r="E64" s="104">
        <v>44</v>
      </c>
      <c r="F64" s="181">
        <f t="shared" si="8"/>
        <v>0.97777777777777775</v>
      </c>
      <c r="G64" s="104">
        <v>45</v>
      </c>
      <c r="H64" s="181">
        <f t="shared" si="9"/>
        <v>0.6967741935483871</v>
      </c>
      <c r="I64" s="104">
        <v>34</v>
      </c>
      <c r="J64" s="183">
        <f t="shared" si="10"/>
        <v>0.75555555555555554</v>
      </c>
      <c r="K64" s="104">
        <v>47</v>
      </c>
      <c r="L64" s="183">
        <f t="shared" si="11"/>
        <v>1.0444444444444445</v>
      </c>
      <c r="M64" s="104">
        <v>41</v>
      </c>
      <c r="N64" s="183">
        <f t="shared" si="12"/>
        <v>0.91111111111111109</v>
      </c>
      <c r="O64" s="104">
        <v>43</v>
      </c>
      <c r="P64" s="183">
        <f t="shared" si="13"/>
        <v>0.9555555555555556</v>
      </c>
      <c r="Q64" s="104">
        <v>41</v>
      </c>
      <c r="R64" s="185">
        <f t="shared" si="14"/>
        <v>0.6348387096774194</v>
      </c>
      <c r="S64" s="104">
        <v>45</v>
      </c>
      <c r="T64" s="185">
        <f t="shared" si="15"/>
        <v>0.6967741935483871</v>
      </c>
    </row>
    <row r="65" spans="1:22">
      <c r="A65" s="4" t="s">
        <v>40</v>
      </c>
      <c r="B65" s="4" t="s">
        <v>110</v>
      </c>
      <c r="C65" s="138">
        <v>374</v>
      </c>
      <c r="D65" s="180">
        <v>285.41666666666669</v>
      </c>
      <c r="E65" s="104">
        <v>321</v>
      </c>
      <c r="F65" s="181">
        <f t="shared" si="8"/>
        <v>0.85828877005347592</v>
      </c>
      <c r="G65" s="104">
        <v>297</v>
      </c>
      <c r="H65" s="181">
        <f t="shared" si="9"/>
        <v>1.0405839416058393</v>
      </c>
      <c r="I65" s="104">
        <v>266</v>
      </c>
      <c r="J65" s="183">
        <f t="shared" si="10"/>
        <v>0.71122994652406413</v>
      </c>
      <c r="K65" s="104">
        <v>327</v>
      </c>
      <c r="L65" s="183">
        <f t="shared" si="11"/>
        <v>0.87433155080213909</v>
      </c>
      <c r="M65" s="104">
        <v>295</v>
      </c>
      <c r="N65" s="183">
        <f t="shared" si="12"/>
        <v>0.78877005347593587</v>
      </c>
      <c r="O65" s="104">
        <v>298</v>
      </c>
      <c r="P65" s="183">
        <f t="shared" si="13"/>
        <v>0.79679144385026734</v>
      </c>
      <c r="Q65" s="104">
        <v>209</v>
      </c>
      <c r="R65" s="185">
        <f t="shared" si="14"/>
        <v>0.73226277372262771</v>
      </c>
      <c r="S65" s="104">
        <v>249</v>
      </c>
      <c r="T65" s="185">
        <f t="shared" si="15"/>
        <v>0.87240875912408755</v>
      </c>
    </row>
    <row r="66" spans="1:22">
      <c r="A66" s="4" t="s">
        <v>40</v>
      </c>
      <c r="B66" s="4" t="s">
        <v>111</v>
      </c>
      <c r="C66" s="138">
        <v>152</v>
      </c>
      <c r="D66" s="180">
        <v>108.33333333333334</v>
      </c>
      <c r="E66" s="104">
        <v>125</v>
      </c>
      <c r="F66" s="181">
        <f t="shared" si="8"/>
        <v>0.82236842105263153</v>
      </c>
      <c r="G66" s="104">
        <v>108</v>
      </c>
      <c r="H66" s="181">
        <f t="shared" si="9"/>
        <v>0.9969230769230768</v>
      </c>
      <c r="I66" s="104">
        <v>106</v>
      </c>
      <c r="J66" s="183">
        <f t="shared" si="10"/>
        <v>0.69736842105263153</v>
      </c>
      <c r="K66" s="104">
        <v>132</v>
      </c>
      <c r="L66" s="183">
        <f t="shared" si="11"/>
        <v>0.86842105263157898</v>
      </c>
      <c r="M66" s="104">
        <v>122</v>
      </c>
      <c r="N66" s="183">
        <f t="shared" si="12"/>
        <v>0.80263157894736847</v>
      </c>
      <c r="O66" s="104">
        <v>115</v>
      </c>
      <c r="P66" s="183">
        <f t="shared" si="13"/>
        <v>0.75657894736842102</v>
      </c>
      <c r="Q66" s="104">
        <v>103</v>
      </c>
      <c r="R66" s="185">
        <f t="shared" si="14"/>
        <v>0.9507692307692307</v>
      </c>
      <c r="S66" s="104">
        <v>109</v>
      </c>
      <c r="T66" s="185">
        <f t="shared" si="15"/>
        <v>1.0061538461538462</v>
      </c>
    </row>
    <row r="67" spans="1:22">
      <c r="A67" s="4" t="s">
        <v>47</v>
      </c>
      <c r="B67" s="4" t="s">
        <v>112</v>
      </c>
      <c r="C67" s="138">
        <v>60</v>
      </c>
      <c r="D67" s="180">
        <v>48.75</v>
      </c>
      <c r="E67" s="104">
        <v>52</v>
      </c>
      <c r="F67" s="181">
        <f t="shared" ref="F67:F80" si="16">E67/C67</f>
        <v>0.8666666666666667</v>
      </c>
      <c r="G67" s="104">
        <v>46</v>
      </c>
      <c r="H67" s="181">
        <f t="shared" ref="H67:H80" si="17">G67/D67</f>
        <v>0.94358974358974357</v>
      </c>
      <c r="I67" s="104">
        <v>36</v>
      </c>
      <c r="J67" s="183">
        <f t="shared" ref="J67:J80" si="18">I67/C67</f>
        <v>0.6</v>
      </c>
      <c r="K67" s="104">
        <v>51</v>
      </c>
      <c r="L67" s="183">
        <f t="shared" ref="L67:L80" si="19">K67/C67</f>
        <v>0.85</v>
      </c>
      <c r="M67" s="104">
        <v>45</v>
      </c>
      <c r="N67" s="183">
        <f t="shared" ref="N67:N80" si="20">M67/C67</f>
        <v>0.75</v>
      </c>
      <c r="O67" s="104">
        <v>44</v>
      </c>
      <c r="P67" s="183">
        <f t="shared" ref="P67:P80" si="21">O67/C67</f>
        <v>0.73333333333333328</v>
      </c>
      <c r="Q67" s="104">
        <v>45</v>
      </c>
      <c r="R67" s="185">
        <f t="shared" ref="R67:R80" si="22">Q67/D67</f>
        <v>0.92307692307692313</v>
      </c>
      <c r="S67" s="104">
        <v>51</v>
      </c>
      <c r="T67" s="185">
        <f t="shared" ref="T67:T80" si="23">S67/D67</f>
        <v>1.0461538461538462</v>
      </c>
    </row>
    <row r="68" spans="1:22">
      <c r="A68" s="4" t="s">
        <v>47</v>
      </c>
      <c r="B68" s="4" t="s">
        <v>113</v>
      </c>
      <c r="C68" s="138">
        <v>260</v>
      </c>
      <c r="D68" s="180">
        <v>177.5</v>
      </c>
      <c r="E68" s="104">
        <v>163</v>
      </c>
      <c r="F68" s="181">
        <f t="shared" si="16"/>
        <v>0.62692307692307692</v>
      </c>
      <c r="G68" s="104">
        <v>163</v>
      </c>
      <c r="H68" s="181">
        <f t="shared" si="17"/>
        <v>0.91830985915492958</v>
      </c>
      <c r="I68" s="104">
        <v>186</v>
      </c>
      <c r="J68" s="183">
        <f t="shared" si="18"/>
        <v>0.7153846153846154</v>
      </c>
      <c r="K68" s="104">
        <v>198</v>
      </c>
      <c r="L68" s="183">
        <f t="shared" si="19"/>
        <v>0.7615384615384615</v>
      </c>
      <c r="M68" s="104">
        <v>160</v>
      </c>
      <c r="N68" s="183">
        <f t="shared" si="20"/>
        <v>0.61538461538461542</v>
      </c>
      <c r="O68" s="104">
        <v>162</v>
      </c>
      <c r="P68" s="183">
        <f t="shared" si="21"/>
        <v>0.62307692307692308</v>
      </c>
      <c r="Q68" s="104">
        <v>138</v>
      </c>
      <c r="R68" s="185">
        <f t="shared" si="22"/>
        <v>0.77746478873239433</v>
      </c>
      <c r="S68" s="104">
        <v>150</v>
      </c>
      <c r="T68" s="185">
        <f t="shared" si="23"/>
        <v>0.84507042253521125</v>
      </c>
    </row>
    <row r="69" spans="1:22">
      <c r="A69" s="4" t="s">
        <v>49</v>
      </c>
      <c r="B69" s="4" t="s">
        <v>114</v>
      </c>
      <c r="C69" s="138">
        <v>53</v>
      </c>
      <c r="D69" s="180">
        <v>62.5</v>
      </c>
      <c r="E69" s="104">
        <v>34</v>
      </c>
      <c r="F69" s="181">
        <f t="shared" si="16"/>
        <v>0.64150943396226412</v>
      </c>
      <c r="G69" s="104">
        <v>46</v>
      </c>
      <c r="H69" s="181">
        <f t="shared" si="17"/>
        <v>0.73599999999999999</v>
      </c>
      <c r="I69" s="104">
        <v>44</v>
      </c>
      <c r="J69" s="183">
        <f t="shared" si="18"/>
        <v>0.83018867924528306</v>
      </c>
      <c r="K69" s="104">
        <v>44</v>
      </c>
      <c r="L69" s="183">
        <f t="shared" si="19"/>
        <v>0.83018867924528306</v>
      </c>
      <c r="M69" s="104">
        <v>29</v>
      </c>
      <c r="N69" s="183">
        <f t="shared" si="20"/>
        <v>0.54716981132075471</v>
      </c>
      <c r="O69" s="104">
        <v>29</v>
      </c>
      <c r="P69" s="183">
        <f t="shared" si="21"/>
        <v>0.54716981132075471</v>
      </c>
      <c r="Q69" s="104">
        <v>47</v>
      </c>
      <c r="R69" s="185">
        <f t="shared" si="22"/>
        <v>0.752</v>
      </c>
      <c r="S69" s="104">
        <v>47</v>
      </c>
      <c r="T69" s="185">
        <f t="shared" si="23"/>
        <v>0.752</v>
      </c>
    </row>
    <row r="70" spans="1:22">
      <c r="A70" s="4" t="s">
        <v>43</v>
      </c>
      <c r="B70" s="4" t="s">
        <v>115</v>
      </c>
      <c r="C70" s="138">
        <v>1045</v>
      </c>
      <c r="D70" s="180">
        <v>735.83333333333326</v>
      </c>
      <c r="E70" s="104">
        <v>678</v>
      </c>
      <c r="F70" s="181">
        <f t="shared" si="16"/>
        <v>0.64880382775119616</v>
      </c>
      <c r="G70" s="104">
        <v>608</v>
      </c>
      <c r="H70" s="181">
        <f t="shared" si="17"/>
        <v>0.82627406568516426</v>
      </c>
      <c r="I70" s="104">
        <v>780</v>
      </c>
      <c r="J70" s="183">
        <f t="shared" si="18"/>
        <v>0.74641148325358853</v>
      </c>
      <c r="K70" s="104">
        <v>848</v>
      </c>
      <c r="L70" s="183">
        <f t="shared" si="19"/>
        <v>0.8114832535885167</v>
      </c>
      <c r="M70" s="104">
        <v>721</v>
      </c>
      <c r="N70" s="183">
        <f t="shared" si="20"/>
        <v>0.68995215311004787</v>
      </c>
      <c r="O70" s="104">
        <v>723</v>
      </c>
      <c r="P70" s="183">
        <f t="shared" si="21"/>
        <v>0.69186602870813396</v>
      </c>
      <c r="Q70" s="104">
        <v>562</v>
      </c>
      <c r="R70" s="185">
        <f t="shared" si="22"/>
        <v>0.76375990939977356</v>
      </c>
      <c r="S70" s="104">
        <v>707</v>
      </c>
      <c r="T70" s="185">
        <f t="shared" si="23"/>
        <v>0.96081540203850524</v>
      </c>
    </row>
    <row r="71" spans="1:22">
      <c r="A71" s="4" t="s">
        <v>47</v>
      </c>
      <c r="B71" s="4" t="s">
        <v>116</v>
      </c>
      <c r="C71" s="138">
        <v>55</v>
      </c>
      <c r="D71" s="180">
        <v>41.666666666666671</v>
      </c>
      <c r="E71" s="104">
        <v>60</v>
      </c>
      <c r="F71" s="181">
        <f t="shared" si="16"/>
        <v>1.0909090909090908</v>
      </c>
      <c r="G71" s="104">
        <v>65</v>
      </c>
      <c r="H71" s="181">
        <f t="shared" si="17"/>
        <v>1.5599999999999998</v>
      </c>
      <c r="I71" s="104">
        <v>53</v>
      </c>
      <c r="J71" s="183">
        <f t="shared" si="18"/>
        <v>0.96363636363636362</v>
      </c>
      <c r="K71" s="104">
        <v>73</v>
      </c>
      <c r="L71" s="183">
        <f t="shared" si="19"/>
        <v>1.3272727272727274</v>
      </c>
      <c r="M71" s="104">
        <v>55</v>
      </c>
      <c r="N71" s="183">
        <f t="shared" si="20"/>
        <v>1</v>
      </c>
      <c r="O71" s="104">
        <v>55</v>
      </c>
      <c r="P71" s="183">
        <f t="shared" si="21"/>
        <v>1</v>
      </c>
      <c r="Q71" s="104">
        <v>65</v>
      </c>
      <c r="R71" s="185">
        <f t="shared" si="22"/>
        <v>1.5599999999999998</v>
      </c>
      <c r="S71" s="104">
        <v>63</v>
      </c>
      <c r="T71" s="185">
        <f t="shared" si="23"/>
        <v>1.5119999999999998</v>
      </c>
    </row>
    <row r="72" spans="1:22">
      <c r="A72" s="4" t="s">
        <v>40</v>
      </c>
      <c r="B72" s="4" t="s">
        <v>117</v>
      </c>
      <c r="C72" s="138">
        <v>3952</v>
      </c>
      <c r="D72" s="180">
        <v>3145.833333333333</v>
      </c>
      <c r="E72" s="104">
        <v>2727</v>
      </c>
      <c r="F72" s="181">
        <f t="shared" si="16"/>
        <v>0.69003036437246967</v>
      </c>
      <c r="G72" s="104">
        <v>2656</v>
      </c>
      <c r="H72" s="181">
        <f t="shared" si="17"/>
        <v>0.84429139072847692</v>
      </c>
      <c r="I72" s="104">
        <v>2792</v>
      </c>
      <c r="J72" s="183">
        <f t="shared" si="18"/>
        <v>0.70647773279352222</v>
      </c>
      <c r="K72" s="104">
        <v>3100</v>
      </c>
      <c r="L72" s="183">
        <f t="shared" si="19"/>
        <v>0.78441295546558709</v>
      </c>
      <c r="M72" s="104">
        <v>2779</v>
      </c>
      <c r="N72" s="183">
        <f t="shared" si="20"/>
        <v>0.70318825910931171</v>
      </c>
      <c r="O72" s="104">
        <v>2773</v>
      </c>
      <c r="P72" s="183">
        <f t="shared" si="21"/>
        <v>0.70167004048582993</v>
      </c>
      <c r="Q72" s="104">
        <v>2570</v>
      </c>
      <c r="R72" s="185">
        <f t="shared" si="22"/>
        <v>0.81695364238410606</v>
      </c>
      <c r="S72" s="104">
        <v>3073</v>
      </c>
      <c r="T72" s="185">
        <f t="shared" si="23"/>
        <v>0.97684768211920536</v>
      </c>
    </row>
    <row r="73" spans="1:22">
      <c r="A73" s="4" t="s">
        <v>47</v>
      </c>
      <c r="B73" s="4" t="s">
        <v>118</v>
      </c>
      <c r="C73" s="138">
        <v>244</v>
      </c>
      <c r="D73" s="180">
        <v>172.91666666666669</v>
      </c>
      <c r="E73" s="104">
        <v>198</v>
      </c>
      <c r="F73" s="181">
        <f t="shared" si="16"/>
        <v>0.81147540983606559</v>
      </c>
      <c r="G73" s="104">
        <v>173</v>
      </c>
      <c r="H73" s="181">
        <f t="shared" si="17"/>
        <v>1.0004819277108432</v>
      </c>
      <c r="I73" s="104">
        <v>182</v>
      </c>
      <c r="J73" s="183">
        <f t="shared" si="18"/>
        <v>0.74590163934426235</v>
      </c>
      <c r="K73" s="104">
        <v>176</v>
      </c>
      <c r="L73" s="183">
        <f t="shared" si="19"/>
        <v>0.72131147540983609</v>
      </c>
      <c r="M73" s="104">
        <v>184</v>
      </c>
      <c r="N73" s="183">
        <f t="shared" si="20"/>
        <v>0.75409836065573765</v>
      </c>
      <c r="O73" s="104">
        <v>177</v>
      </c>
      <c r="P73" s="183">
        <f t="shared" si="21"/>
        <v>0.72540983606557374</v>
      </c>
      <c r="Q73" s="104">
        <v>184</v>
      </c>
      <c r="R73" s="185">
        <f t="shared" si="22"/>
        <v>1.0640963855421686</v>
      </c>
      <c r="S73" s="104">
        <v>182</v>
      </c>
      <c r="T73" s="185">
        <f t="shared" si="23"/>
        <v>1.0525301204819275</v>
      </c>
    </row>
    <row r="74" spans="1:22">
      <c r="A74" s="4" t="s">
        <v>49</v>
      </c>
      <c r="B74" s="4" t="s">
        <v>119</v>
      </c>
      <c r="C74" s="138">
        <v>140</v>
      </c>
      <c r="D74" s="180">
        <v>115.83333333333334</v>
      </c>
      <c r="E74" s="104">
        <v>140</v>
      </c>
      <c r="F74" s="181">
        <f t="shared" si="16"/>
        <v>1</v>
      </c>
      <c r="G74" s="104">
        <v>120</v>
      </c>
      <c r="H74" s="181">
        <f t="shared" si="17"/>
        <v>1.0359712230215827</v>
      </c>
      <c r="I74" s="104">
        <v>124</v>
      </c>
      <c r="J74" s="183">
        <f t="shared" si="18"/>
        <v>0.88571428571428568</v>
      </c>
      <c r="K74" s="104">
        <v>146</v>
      </c>
      <c r="L74" s="183">
        <f t="shared" si="19"/>
        <v>1.0428571428571429</v>
      </c>
      <c r="M74" s="104">
        <v>123</v>
      </c>
      <c r="N74" s="183">
        <f t="shared" si="20"/>
        <v>0.87857142857142856</v>
      </c>
      <c r="O74" s="104">
        <v>124</v>
      </c>
      <c r="P74" s="183">
        <f t="shared" si="21"/>
        <v>0.88571428571428568</v>
      </c>
      <c r="Q74" s="104">
        <v>36</v>
      </c>
      <c r="R74" s="185">
        <f t="shared" si="22"/>
        <v>0.3107913669064748</v>
      </c>
      <c r="S74" s="104">
        <v>124</v>
      </c>
      <c r="T74" s="185">
        <f t="shared" si="23"/>
        <v>1.070503597122302</v>
      </c>
    </row>
    <row r="75" spans="1:22">
      <c r="A75" s="4" t="s">
        <v>40</v>
      </c>
      <c r="B75" s="4" t="s">
        <v>120</v>
      </c>
      <c r="C75" s="138">
        <v>168</v>
      </c>
      <c r="D75" s="180">
        <v>136.66666666666666</v>
      </c>
      <c r="E75" s="104">
        <v>174</v>
      </c>
      <c r="F75" s="181">
        <f t="shared" si="16"/>
        <v>1.0357142857142858</v>
      </c>
      <c r="G75" s="104">
        <v>196</v>
      </c>
      <c r="H75" s="181">
        <f t="shared" si="17"/>
        <v>1.4341463414634148</v>
      </c>
      <c r="I75" s="104">
        <v>145</v>
      </c>
      <c r="J75" s="183">
        <f t="shared" si="18"/>
        <v>0.86309523809523814</v>
      </c>
      <c r="K75" s="104">
        <v>162</v>
      </c>
      <c r="L75" s="183">
        <f t="shared" si="19"/>
        <v>0.9642857142857143</v>
      </c>
      <c r="M75" s="104">
        <v>156</v>
      </c>
      <c r="N75" s="183">
        <f t="shared" si="20"/>
        <v>0.9285714285714286</v>
      </c>
      <c r="O75" s="104">
        <v>157</v>
      </c>
      <c r="P75" s="183">
        <f t="shared" si="21"/>
        <v>0.93452380952380953</v>
      </c>
      <c r="Q75" s="104">
        <v>130</v>
      </c>
      <c r="R75" s="185">
        <f t="shared" si="22"/>
        <v>0.95121951219512202</v>
      </c>
      <c r="S75" s="104">
        <v>144</v>
      </c>
      <c r="T75" s="185">
        <f t="shared" si="23"/>
        <v>1.0536585365853659</v>
      </c>
      <c r="V75" t="s">
        <v>0</v>
      </c>
    </row>
    <row r="76" spans="1:22">
      <c r="A76" s="4" t="s">
        <v>40</v>
      </c>
      <c r="B76" s="4" t="s">
        <v>121</v>
      </c>
      <c r="C76" s="138">
        <v>469</v>
      </c>
      <c r="D76" s="180">
        <v>443.33333333333337</v>
      </c>
      <c r="E76" s="104">
        <v>437</v>
      </c>
      <c r="F76" s="181">
        <f t="shared" si="16"/>
        <v>0.93176972281449888</v>
      </c>
      <c r="G76" s="104">
        <v>403</v>
      </c>
      <c r="H76" s="181">
        <f t="shared" si="17"/>
        <v>0.9090225563909774</v>
      </c>
      <c r="I76" s="104">
        <v>419</v>
      </c>
      <c r="J76" s="183">
        <f t="shared" si="18"/>
        <v>0.89339019189765456</v>
      </c>
      <c r="K76" s="104">
        <v>451</v>
      </c>
      <c r="L76" s="183">
        <f t="shared" si="19"/>
        <v>0.96162046908315568</v>
      </c>
      <c r="M76" s="104">
        <v>411</v>
      </c>
      <c r="N76" s="183">
        <f t="shared" si="20"/>
        <v>0.87633262260127931</v>
      </c>
      <c r="O76" s="104">
        <v>393</v>
      </c>
      <c r="P76" s="183">
        <f t="shared" si="21"/>
        <v>0.83795309168443499</v>
      </c>
      <c r="Q76" s="104">
        <v>320</v>
      </c>
      <c r="R76" s="185">
        <f t="shared" si="22"/>
        <v>0.72180451127819545</v>
      </c>
      <c r="S76" s="104">
        <v>398</v>
      </c>
      <c r="T76" s="185">
        <f t="shared" si="23"/>
        <v>0.89774436090225551</v>
      </c>
    </row>
    <row r="77" spans="1:22">
      <c r="A77" s="4" t="s">
        <v>43</v>
      </c>
      <c r="B77" s="4" t="s">
        <v>122</v>
      </c>
      <c r="C77" s="138">
        <v>55</v>
      </c>
      <c r="D77" s="180">
        <v>52.916666666666671</v>
      </c>
      <c r="E77" s="104">
        <v>79</v>
      </c>
      <c r="F77" s="181">
        <f t="shared" si="16"/>
        <v>1.4363636363636363</v>
      </c>
      <c r="G77" s="104">
        <v>66</v>
      </c>
      <c r="H77" s="181">
        <f t="shared" si="17"/>
        <v>1.2472440944881888</v>
      </c>
      <c r="I77" s="104">
        <v>54</v>
      </c>
      <c r="J77" s="183">
        <f t="shared" si="18"/>
        <v>0.98181818181818181</v>
      </c>
      <c r="K77" s="104">
        <v>73</v>
      </c>
      <c r="L77" s="183">
        <f t="shared" si="19"/>
        <v>1.3272727272727274</v>
      </c>
      <c r="M77" s="104">
        <v>60</v>
      </c>
      <c r="N77" s="183">
        <f t="shared" si="20"/>
        <v>1.0909090909090908</v>
      </c>
      <c r="O77" s="104">
        <v>58</v>
      </c>
      <c r="P77" s="183">
        <f t="shared" si="21"/>
        <v>1.0545454545454545</v>
      </c>
      <c r="Q77" s="104">
        <v>53</v>
      </c>
      <c r="R77" s="185">
        <f t="shared" si="22"/>
        <v>1.0015748031496061</v>
      </c>
      <c r="S77" s="104">
        <v>54</v>
      </c>
      <c r="T77" s="185">
        <f t="shared" si="23"/>
        <v>1.0204724409448818</v>
      </c>
    </row>
    <row r="78" spans="1:22">
      <c r="A78" s="4" t="s">
        <v>47</v>
      </c>
      <c r="B78" s="4" t="s">
        <v>123</v>
      </c>
      <c r="C78" s="138">
        <v>134</v>
      </c>
      <c r="D78" s="180">
        <v>70.416666666666671</v>
      </c>
      <c r="E78" s="104">
        <v>95</v>
      </c>
      <c r="F78" s="181">
        <f t="shared" si="16"/>
        <v>0.70895522388059706</v>
      </c>
      <c r="G78" s="104">
        <v>107</v>
      </c>
      <c r="H78" s="181">
        <f t="shared" si="17"/>
        <v>1.5195266272189347</v>
      </c>
      <c r="I78" s="104">
        <v>80</v>
      </c>
      <c r="J78" s="183">
        <f t="shared" si="18"/>
        <v>0.59701492537313428</v>
      </c>
      <c r="K78" s="104">
        <v>112</v>
      </c>
      <c r="L78" s="183">
        <f t="shared" si="19"/>
        <v>0.83582089552238803</v>
      </c>
      <c r="M78" s="104">
        <v>78</v>
      </c>
      <c r="N78" s="183">
        <f t="shared" si="20"/>
        <v>0.58208955223880599</v>
      </c>
      <c r="O78" s="104">
        <v>81</v>
      </c>
      <c r="P78" s="183">
        <f t="shared" si="21"/>
        <v>0.60447761194029848</v>
      </c>
      <c r="Q78" s="104">
        <v>87</v>
      </c>
      <c r="R78" s="185">
        <f t="shared" si="22"/>
        <v>1.2355029585798816</v>
      </c>
      <c r="S78" s="104">
        <v>88</v>
      </c>
      <c r="T78" s="185">
        <f t="shared" si="23"/>
        <v>1.2497041420118342</v>
      </c>
    </row>
    <row r="79" spans="1:22">
      <c r="A79" s="4" t="s">
        <v>40</v>
      </c>
      <c r="B79" s="4" t="s">
        <v>124</v>
      </c>
      <c r="C79" s="138">
        <v>2935</v>
      </c>
      <c r="D79" s="180">
        <v>2364.5833333333335</v>
      </c>
      <c r="E79" s="104">
        <v>2101</v>
      </c>
      <c r="F79" s="181">
        <f t="shared" si="16"/>
        <v>0.71584327086882449</v>
      </c>
      <c r="G79" s="104">
        <v>1697</v>
      </c>
      <c r="H79" s="181">
        <f t="shared" si="17"/>
        <v>0.71767400881057264</v>
      </c>
      <c r="I79" s="104">
        <v>2114</v>
      </c>
      <c r="J79" s="183">
        <f t="shared" si="18"/>
        <v>0.72027257240204434</v>
      </c>
      <c r="K79" s="104">
        <v>2439</v>
      </c>
      <c r="L79" s="183">
        <f t="shared" si="19"/>
        <v>0.83100511073253835</v>
      </c>
      <c r="M79" s="104">
        <v>2068</v>
      </c>
      <c r="N79" s="183">
        <f t="shared" si="20"/>
        <v>0.70459965928449741</v>
      </c>
      <c r="O79" s="104">
        <v>2131</v>
      </c>
      <c r="P79" s="183">
        <f t="shared" si="21"/>
        <v>0.72606473594548548</v>
      </c>
      <c r="Q79" s="104">
        <v>1676</v>
      </c>
      <c r="R79" s="185">
        <f t="shared" si="22"/>
        <v>0.70879295154185018</v>
      </c>
      <c r="S79" s="104">
        <v>1966</v>
      </c>
      <c r="T79" s="185">
        <f t="shared" si="23"/>
        <v>0.83143612334801753</v>
      </c>
    </row>
    <row r="80" spans="1:22">
      <c r="A80" s="4" t="s">
        <v>40</v>
      </c>
      <c r="B80" s="4" t="s">
        <v>125</v>
      </c>
      <c r="C80" s="138">
        <v>1903</v>
      </c>
      <c r="D80" s="180">
        <v>1597.0833333333335</v>
      </c>
      <c r="E80" s="104">
        <v>1630</v>
      </c>
      <c r="F80" s="181">
        <f t="shared" si="16"/>
        <v>0.8565423016290068</v>
      </c>
      <c r="G80" s="104">
        <v>1173</v>
      </c>
      <c r="H80" s="181">
        <f t="shared" si="17"/>
        <v>0.73446386642316719</v>
      </c>
      <c r="I80" s="104">
        <v>1674</v>
      </c>
      <c r="J80" s="183">
        <f t="shared" si="18"/>
        <v>0.87966368891224378</v>
      </c>
      <c r="K80" s="104">
        <v>1630</v>
      </c>
      <c r="L80" s="183">
        <f t="shared" si="19"/>
        <v>0.8565423016290068</v>
      </c>
      <c r="M80" s="104">
        <v>1507</v>
      </c>
      <c r="N80" s="183">
        <f t="shared" si="20"/>
        <v>0.79190751445086704</v>
      </c>
      <c r="O80" s="104">
        <v>1506</v>
      </c>
      <c r="P80" s="183">
        <f t="shared" si="21"/>
        <v>0.79138202837624805</v>
      </c>
      <c r="Q80" s="104">
        <v>1220</v>
      </c>
      <c r="R80" s="185">
        <f t="shared" si="22"/>
        <v>0.76389251239238187</v>
      </c>
      <c r="S80" s="104">
        <v>1532</v>
      </c>
      <c r="T80" s="185">
        <f t="shared" si="23"/>
        <v>0.95924863031567953</v>
      </c>
    </row>
    <row r="82" spans="1:37" s="1" customFormat="1">
      <c r="A82"/>
      <c r="B82" s="6" t="s">
        <v>126</v>
      </c>
      <c r="C82" s="138">
        <f>SUMIF($A$3:$A$80,"Norte",C$3:C$80)</f>
        <v>3151</v>
      </c>
      <c r="D82" s="138">
        <f>SUMIF($A$3:$A$80,"Norte",D$3:D$80)</f>
        <v>2412.083333333333</v>
      </c>
      <c r="E82" s="104">
        <f>SUMIF($A$3:$A$80,"Norte",E$3:E$80)</f>
        <v>2440</v>
      </c>
      <c r="F82" s="181">
        <f>E82/C82</f>
        <v>0.77435734687400826</v>
      </c>
      <c r="G82" s="104">
        <f>SUMIF($A$3:$A$80,"Norte",G$3:G$80)</f>
        <v>2283</v>
      </c>
      <c r="H82" s="181">
        <f>G82/D82</f>
        <v>0.94648471238555898</v>
      </c>
      <c r="I82" s="104">
        <f>SUMIF($A$3:$A$80,"Norte",I$3:I$80)</f>
        <v>2400</v>
      </c>
      <c r="J82" s="183">
        <f>I82/C82</f>
        <v>0.76166296413836876</v>
      </c>
      <c r="K82" s="104">
        <f>SUMIF($A$3:$A$80,"Norte",K$3:K$80)</f>
        <v>2800</v>
      </c>
      <c r="L82" s="183">
        <f>K82/C82</f>
        <v>0.88860679149476351</v>
      </c>
      <c r="M82" s="6">
        <f>SUMIF($A$3:$A$80,"Norte",M$3:M$80)</f>
        <v>2416</v>
      </c>
      <c r="N82" s="183">
        <f>M82/C82</f>
        <v>0.7667407172326246</v>
      </c>
      <c r="O82" s="6">
        <f>SUMIF($A$3:$A$80,"Norte",O$3:O$80)</f>
        <v>2404</v>
      </c>
      <c r="P82" s="183">
        <f>O82/C82</f>
        <v>0.76293240241193272</v>
      </c>
      <c r="Q82" s="6">
        <f>SUMIF($A$3:$A$80,"Norte",Q$3:Q$80)</f>
        <v>1981</v>
      </c>
      <c r="R82" s="185">
        <f>Q82/D82</f>
        <v>0.82128174123337372</v>
      </c>
      <c r="S82" s="6">
        <f>SUMIF($A$3:$A$80,"Norte",S$3:S$80)</f>
        <v>2428</v>
      </c>
      <c r="T82" s="185">
        <f>S82/D82</f>
        <v>1.0065987217135948</v>
      </c>
    </row>
    <row r="83" spans="1:37" s="1" customFormat="1">
      <c r="A83"/>
      <c r="B83" s="6" t="s">
        <v>127</v>
      </c>
      <c r="C83" s="138">
        <f>SUMIF($A$3:$A$80,"Central",C$3:C$80)</f>
        <v>3816</v>
      </c>
      <c r="D83" s="138">
        <f>SUMIF($A$3:$A$80,"Central",D$3:D$80)</f>
        <v>2851.2499999999995</v>
      </c>
      <c r="E83" s="104">
        <f>SUMIF($A$3:$A$80,"Central",E$3:E$80)</f>
        <v>2958</v>
      </c>
      <c r="F83" s="181">
        <f>E83/C83</f>
        <v>0.77515723270440251</v>
      </c>
      <c r="G83" s="104">
        <f>SUMIF($A$3:$A$80,"Central",G$3:G$80)</f>
        <v>2771</v>
      </c>
      <c r="H83" s="181">
        <f>G83/D83</f>
        <v>0.97185444980271829</v>
      </c>
      <c r="I83" s="104">
        <f>SUMIF($A$3:$A$80,"Central",I$3:I$80)</f>
        <v>2786</v>
      </c>
      <c r="J83" s="183">
        <f>I83/C83</f>
        <v>0.73008385744234805</v>
      </c>
      <c r="K83" s="104">
        <f>SUMIF($A$3:$A$80,"Central",K$3:K$80)</f>
        <v>3191</v>
      </c>
      <c r="L83" s="183">
        <f>K83/C83</f>
        <v>0.83621593291404617</v>
      </c>
      <c r="M83" s="6">
        <f>SUMIF($A$3:$A$80,"Central",M$3:M$80)</f>
        <v>2708</v>
      </c>
      <c r="N83" s="183">
        <f>M83/C83</f>
        <v>0.70964360587002095</v>
      </c>
      <c r="O83" s="6">
        <f>SUMIF($A$3:$A$80,"Central",O$3:O$80)</f>
        <v>2760</v>
      </c>
      <c r="P83" s="183">
        <f>O83/C83</f>
        <v>0.72327044025157228</v>
      </c>
      <c r="Q83" s="6">
        <f>SUMIF($A$3:$A$80,"Central",Q$3:Q$80)</f>
        <v>2422</v>
      </c>
      <c r="R83" s="185">
        <f>Q83/D83</f>
        <v>0.84945199473914967</v>
      </c>
      <c r="S83" s="6">
        <f>SUMIF($A$3:$A$80,"Central",S$3:S$80)</f>
        <v>2698</v>
      </c>
      <c r="T83" s="185">
        <f>S83/D83</f>
        <v>0.94625164401578266</v>
      </c>
    </row>
    <row r="84" spans="1:37" s="1" customFormat="1">
      <c r="A84"/>
      <c r="B84" s="6" t="s">
        <v>128</v>
      </c>
      <c r="C84" s="138">
        <f>SUMIF($A$3:$A$80,"Metropolitana",C$3:C$80)</f>
        <v>15532</v>
      </c>
      <c r="D84" s="138">
        <f>SUMIF($A$3:$A$80,"Metropolitana",D$3:D$80)</f>
        <v>12582.083333333334</v>
      </c>
      <c r="E84" s="104">
        <f>SUMIF($A$3:$A$80,"Metropolitana",E$3:E$80)</f>
        <v>11997</v>
      </c>
      <c r="F84" s="181">
        <f>E84/C84</f>
        <v>0.77240535668297705</v>
      </c>
      <c r="G84" s="104">
        <f>SUMIF($A$3:$A$80,"Metropolitana",G$3:G$80)</f>
        <v>10963</v>
      </c>
      <c r="H84" s="181">
        <f>G84/D84</f>
        <v>0.87131834288174315</v>
      </c>
      <c r="I84" s="104">
        <f>SUMIF($A$3:$A$80,"Metropolitana",I$3:I$80)</f>
        <v>11913</v>
      </c>
      <c r="J84" s="183">
        <f>I84/C84</f>
        <v>0.76699716713881017</v>
      </c>
      <c r="K84" s="104">
        <f>SUMIF($A$3:$A$80,"Metropolitana",K$3:K$80)</f>
        <v>13358</v>
      </c>
      <c r="L84" s="183">
        <f>K84/C84</f>
        <v>0.86003090394025239</v>
      </c>
      <c r="M84" s="6">
        <f>SUMIF($A$3:$A$80,"Metropolitana",M$3:M$80)</f>
        <v>11708</v>
      </c>
      <c r="N84" s="183">
        <f>M84/C84</f>
        <v>0.75379860932268861</v>
      </c>
      <c r="O84" s="6">
        <f>SUMIF($A$3:$A$80,"Metropolitana",O$3:O$80)</f>
        <v>11775</v>
      </c>
      <c r="P84" s="183">
        <f>O84/C84</f>
        <v>0.75811228431625033</v>
      </c>
      <c r="Q84" s="6">
        <f>SUMIF($A$3:$A$80,"Metropolitana",Q$3:Q$80)</f>
        <v>10237</v>
      </c>
      <c r="R84" s="185">
        <f>Q84/D84</f>
        <v>0.81361724674636549</v>
      </c>
      <c r="S84" s="6">
        <f>SUMIF($A$3:$A$80,"Metropolitana",S$3:S$80)</f>
        <v>12148</v>
      </c>
      <c r="T84" s="185">
        <f>S84/D84</f>
        <v>0.96549988409444643</v>
      </c>
    </row>
    <row r="85" spans="1:37" s="1" customFormat="1">
      <c r="A85"/>
      <c r="B85" s="6" t="s">
        <v>129</v>
      </c>
      <c r="C85" s="138">
        <f>SUMIF($A$3:$A$80,"sul",C$3:C$80)</f>
        <v>4191</v>
      </c>
      <c r="D85" s="138">
        <f>SUMIF($A$3:$A$80,"sul",D$3:D$80)</f>
        <v>3620.0000000000005</v>
      </c>
      <c r="E85" s="104">
        <f>SUMIF($A$3:$A$80,"sul",E$3:E$80)</f>
        <v>3587</v>
      </c>
      <c r="F85" s="181">
        <f>E85/C85</f>
        <v>0.85588165115724169</v>
      </c>
      <c r="G85" s="104">
        <f>SUMIF($A$3:$A$80,"sul",G$3:G$80)</f>
        <v>3365</v>
      </c>
      <c r="H85" s="181">
        <f>G85/D85</f>
        <v>0.92955801104972369</v>
      </c>
      <c r="I85" s="104">
        <f>SUMIF($A$3:$A$80,"Sul",I$3:I$80)</f>
        <v>3510</v>
      </c>
      <c r="J85" s="183">
        <f>I85/C85</f>
        <v>0.83750894774516826</v>
      </c>
      <c r="K85" s="104">
        <f>SUMIF($A$3:$A$80,"Sul",K$3:K$80)</f>
        <v>3791</v>
      </c>
      <c r="L85" s="183">
        <f>K85/C85</f>
        <v>0.90455738487234549</v>
      </c>
      <c r="M85" s="6">
        <f>SUMIF($A$3:$A$80,"Sul",M$3:M$80)</f>
        <v>3473</v>
      </c>
      <c r="N85" s="183">
        <f>M85/C85</f>
        <v>0.82868050584586017</v>
      </c>
      <c r="O85" s="6">
        <f>SUMIF($A$3:$A$80,"Sul",O$3:O$80)</f>
        <v>3469</v>
      </c>
      <c r="P85" s="183">
        <f>O85/C85</f>
        <v>0.82772607969458367</v>
      </c>
      <c r="Q85" s="6">
        <f>SUMIF($A$3:$A$80,"Sul",Q$3:Q$80)</f>
        <v>2819</v>
      </c>
      <c r="R85" s="185">
        <f>Q85/D85</f>
        <v>0.77872928176795575</v>
      </c>
      <c r="S85" s="6">
        <f>SUMIF($A$3:$A$80,"Sul",S$3:S$80)</f>
        <v>3397</v>
      </c>
      <c r="T85" s="185">
        <f>S85/D85</f>
        <v>0.93839779005524848</v>
      </c>
    </row>
    <row r="86" spans="1:37" s="1" customFormat="1">
      <c r="A86"/>
      <c r="B86" s="7" t="s">
        <v>130</v>
      </c>
      <c r="C86" s="186">
        <f>SUM(C3:C80)</f>
        <v>26690</v>
      </c>
      <c r="D86" s="186">
        <f>SUM(D3:D80)</f>
        <v>21465.416666666668</v>
      </c>
      <c r="E86" s="7">
        <f>SUM(E3:E80)</f>
        <v>20982</v>
      </c>
      <c r="F86" s="181">
        <f>E86/C86</f>
        <v>0.78613713001124019</v>
      </c>
      <c r="G86" s="7">
        <f>SUM(G3:G80)</f>
        <v>19382</v>
      </c>
      <c r="H86" s="181">
        <f>G86/D86</f>
        <v>0.90294077683094898</v>
      </c>
      <c r="I86" s="7">
        <f>SUM(I3:I80)</f>
        <v>20609</v>
      </c>
      <c r="J86" s="183">
        <f>I86/C86</f>
        <v>0.77216185837392282</v>
      </c>
      <c r="K86" s="7">
        <f>SUM(K3:K80)</f>
        <v>23140</v>
      </c>
      <c r="L86" s="183">
        <f>K86/C86</f>
        <v>0.8669913825402773</v>
      </c>
      <c r="M86" s="7">
        <f>SUM(M3:M80)</f>
        <v>20305</v>
      </c>
      <c r="N86" s="183">
        <f>M86/C86</f>
        <v>0.7607718246534283</v>
      </c>
      <c r="O86" s="7">
        <f>SUM(O3:O80)</f>
        <v>20408</v>
      </c>
      <c r="P86" s="183">
        <f>O86/C86</f>
        <v>0.76463094792056951</v>
      </c>
      <c r="Q86" s="7">
        <f>SUM(Q3:Q80)</f>
        <v>17459</v>
      </c>
      <c r="R86" s="212">
        <f>Q86/D86</f>
        <v>0.8133548149154648</v>
      </c>
      <c r="S86" s="7">
        <f>SUM(S3:S80)</f>
        <v>20671</v>
      </c>
      <c r="T86" s="212">
        <f>S86/D86</f>
        <v>0.96299085738688195</v>
      </c>
    </row>
    <row r="88" spans="1:37">
      <c r="U88" s="177"/>
      <c r="V88" s="177"/>
      <c r="W88" s="177"/>
      <c r="X88" s="177"/>
      <c r="Y88" s="177"/>
      <c r="Z88" s="177"/>
      <c r="AA88" s="177"/>
    </row>
    <row r="91" spans="1:37" s="281" customFormat="1">
      <c r="A91" s="214" t="s">
        <v>236</v>
      </c>
      <c r="B91" s="215"/>
      <c r="C91" s="215"/>
      <c r="D91" s="215"/>
      <c r="E91" s="215"/>
      <c r="F91" s="215" t="s">
        <v>0</v>
      </c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281" customFormat="1">
      <c r="A92" s="221" t="s">
        <v>223</v>
      </c>
      <c r="B92" s="222"/>
      <c r="C92" s="222"/>
      <c r="D92" s="222"/>
      <c r="E92" s="222" t="s">
        <v>0</v>
      </c>
      <c r="F92" s="222"/>
      <c r="G92" s="222" t="s">
        <v>0</v>
      </c>
      <c r="H92" s="222"/>
      <c r="I92" s="222" t="s">
        <v>0</v>
      </c>
      <c r="J92" s="222"/>
      <c r="K92" s="222"/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281" customFormat="1">
      <c r="A93" s="227" t="s">
        <v>132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281" customFormat="1" ht="17.25" customHeight="1">
      <c r="A94" s="213" t="s">
        <v>237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281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281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281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32" customFormat="1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8"/>
      <c r="S98" s="148"/>
      <c r="T98" s="148"/>
      <c r="U98" s="148"/>
      <c r="V98" s="148"/>
      <c r="W98" s="148"/>
      <c r="X98" s="148"/>
      <c r="Y98" s="148"/>
      <c r="AB98"/>
      <c r="AC98" s="148"/>
      <c r="AD98"/>
      <c r="AE98" s="148"/>
      <c r="AF98" s="148"/>
      <c r="AG98"/>
    </row>
    <row r="99" spans="1:38" s="281" customFormat="1">
      <c r="A99" s="149"/>
      <c r="B99" s="146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8"/>
      <c r="S99" s="148"/>
      <c r="T99" s="148"/>
      <c r="U99" s="148"/>
      <c r="V99" s="148"/>
      <c r="W99" s="148"/>
      <c r="X99" s="148"/>
      <c r="Y99" s="148"/>
      <c r="AB99"/>
      <c r="AC99" s="148"/>
      <c r="AD99"/>
      <c r="AE99" s="148"/>
      <c r="AF99" s="148"/>
      <c r="AG99"/>
    </row>
    <row r="100" spans="1:38" s="281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281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281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autoFilter ref="A2:T80"/>
  <customSheetViews>
    <customSheetView guid="{9EFA0E2E-4423-4194-BE85-A51AF61C76D7}" showGridLines="0">
      <pane xSplit="6" ySplit="2" topLeftCell="G3" state="frozen"/>
      <selection activeCell="F9" sqref="F9"/>
      <pageMargins left="0" right="0" top="0" bottom="0" header="0" footer="0"/>
      <pageSetup paperSize="9" orientation="portrait"/>
    </customSheetView>
    <customSheetView guid="{1A030D3C-92EE-4DAF-ABAC-228947DF045D}" showGridLines="0">
      <pane ySplit="1" topLeftCell="A2" state="frozen"/>
      <selection activeCell="A95" sqref="A95:N95"/>
      <pageMargins left="0" right="0" top="0" bottom="0" header="0" footer="0"/>
      <pageSetup paperSize="9" orientation="portrait"/>
    </customSheetView>
    <customSheetView guid="{3750D93B-2A32-4040-BAE5-F8408ECDBB1D}" showGridLines="0">
      <pane ySplit="1" topLeftCell="A2" state="frozen"/>
      <selection activeCell="A95" sqref="A95:N95"/>
      <pageMargins left="0" right="0" top="0" bottom="0" header="0" footer="0"/>
      <pageSetup paperSize="9" orientation="portrait"/>
    </customSheetView>
  </customSheetViews>
  <mergeCells count="3">
    <mergeCell ref="E1:H1"/>
    <mergeCell ref="I1:P1"/>
    <mergeCell ref="Q1:T1"/>
  </mergeCells>
  <conditionalFormatting sqref="R86 T86">
    <cfRule type="cellIs" dxfId="1" priority="2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T82:T85 R82:R85 L82:L86 Q86:T86 J82:J8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4" tint="0.39994506668294322"/>
  </sheetPr>
  <dimension ref="A1:AL107"/>
  <sheetViews>
    <sheetView showGridLines="0" zoomScale="90" zoomScaleNormal="90" workbookViewId="0">
      <pane xSplit="4" ySplit="2" topLeftCell="E3" activePane="bottomRight" state="frozen"/>
      <selection activeCell="AN89" sqref="AN89"/>
      <selection pane="topRight" activeCell="AN89" sqref="AN89"/>
      <selection pane="bottomLeft" activeCell="AN89" sqref="AN89"/>
      <selection pane="bottomRight" activeCell="V15" sqref="V15"/>
    </sheetView>
  </sheetViews>
  <sheetFormatPr defaultColWidth="9" defaultRowHeight="15"/>
  <cols>
    <col min="1" max="1" width="18.140625" customWidth="1"/>
    <col min="2" max="2" width="23.85546875" customWidth="1"/>
    <col min="3" max="4" width="14.140625" style="177" customWidth="1"/>
    <col min="5" max="5" width="12" style="177" customWidth="1"/>
    <col min="6" max="20" width="13" style="177" customWidth="1"/>
  </cols>
  <sheetData>
    <row r="1" spans="1:20">
      <c r="E1" s="354" t="s">
        <v>139</v>
      </c>
      <c r="F1" s="354"/>
      <c r="G1" s="354"/>
      <c r="H1" s="354"/>
      <c r="I1" s="355" t="s">
        <v>140</v>
      </c>
      <c r="J1" s="356"/>
      <c r="K1" s="356"/>
      <c r="L1" s="356"/>
      <c r="M1" s="356"/>
      <c r="N1" s="356"/>
      <c r="O1" s="356"/>
      <c r="P1" s="357"/>
      <c r="Q1" s="358" t="s">
        <v>141</v>
      </c>
      <c r="R1" s="358"/>
      <c r="S1" s="358"/>
      <c r="T1" s="358"/>
    </row>
    <row r="2" spans="1:20" ht="59.25" customHeight="1">
      <c r="A2" s="2" t="s">
        <v>5</v>
      </c>
      <c r="B2" s="2" t="s">
        <v>6</v>
      </c>
      <c r="C2" s="17" t="s">
        <v>161</v>
      </c>
      <c r="D2" s="17" t="s">
        <v>162</v>
      </c>
      <c r="E2" s="178" t="s">
        <v>144</v>
      </c>
      <c r="F2" s="179" t="s">
        <v>145</v>
      </c>
      <c r="G2" s="178" t="s">
        <v>146</v>
      </c>
      <c r="H2" s="179" t="s">
        <v>147</v>
      </c>
      <c r="I2" s="178" t="s">
        <v>148</v>
      </c>
      <c r="J2" s="182" t="s">
        <v>149</v>
      </c>
      <c r="K2" s="178" t="s">
        <v>150</v>
      </c>
      <c r="L2" s="182" t="s">
        <v>151</v>
      </c>
      <c r="M2" s="178" t="s">
        <v>152</v>
      </c>
      <c r="N2" s="182" t="s">
        <v>153</v>
      </c>
      <c r="O2" s="178" t="s">
        <v>154</v>
      </c>
      <c r="P2" s="182" t="s">
        <v>155</v>
      </c>
      <c r="Q2" s="178" t="s">
        <v>156</v>
      </c>
      <c r="R2" s="184" t="s">
        <v>157</v>
      </c>
      <c r="S2" s="178" t="s">
        <v>158</v>
      </c>
      <c r="T2" s="184" t="s">
        <v>159</v>
      </c>
    </row>
    <row r="3" spans="1:20">
      <c r="A3" s="4" t="s">
        <v>40</v>
      </c>
      <c r="B3" s="4" t="s">
        <v>41</v>
      </c>
      <c r="C3" s="138">
        <v>169</v>
      </c>
      <c r="D3" s="180">
        <v>173.33333333333331</v>
      </c>
      <c r="E3" s="104">
        <v>178</v>
      </c>
      <c r="F3" s="181">
        <f t="shared" ref="F3:F34" si="0">E3/C3</f>
        <v>1.0532544378698225</v>
      </c>
      <c r="G3" s="104">
        <v>178</v>
      </c>
      <c r="H3" s="181">
        <f t="shared" ref="H3:H34" si="1">G3/D3</f>
        <v>1.026923076923077</v>
      </c>
      <c r="I3" s="104">
        <v>159</v>
      </c>
      <c r="J3" s="183">
        <f t="shared" ref="J3:J34" si="2">I3/C3</f>
        <v>0.94082840236686394</v>
      </c>
      <c r="K3" s="104">
        <v>186</v>
      </c>
      <c r="L3" s="183">
        <f t="shared" ref="L3:L34" si="3">K3/C3</f>
        <v>1.1005917159763314</v>
      </c>
      <c r="M3" s="104">
        <v>171</v>
      </c>
      <c r="N3" s="183">
        <f t="shared" ref="N3:N34" si="4">M3/C3</f>
        <v>1.0118343195266273</v>
      </c>
      <c r="O3" s="104">
        <v>171</v>
      </c>
      <c r="P3" s="183">
        <f t="shared" ref="P3:P34" si="5">O3/C3</f>
        <v>1.0118343195266273</v>
      </c>
      <c r="Q3" s="104">
        <v>181</v>
      </c>
      <c r="R3" s="185">
        <f t="shared" ref="R3:R34" si="6">Q3/D3</f>
        <v>1.0442307692307693</v>
      </c>
      <c r="S3" s="104">
        <v>196</v>
      </c>
      <c r="T3" s="185">
        <f t="shared" ref="T3:T34" si="7">S3/D3</f>
        <v>1.130769230769231</v>
      </c>
    </row>
    <row r="4" spans="1:20">
      <c r="A4" s="4" t="s">
        <v>43</v>
      </c>
      <c r="B4" s="4" t="s">
        <v>44</v>
      </c>
      <c r="C4" s="138">
        <v>64</v>
      </c>
      <c r="D4" s="180">
        <v>62.916666666666671</v>
      </c>
      <c r="E4" s="104">
        <v>71</v>
      </c>
      <c r="F4" s="181">
        <f t="shared" si="0"/>
        <v>1.109375</v>
      </c>
      <c r="G4" s="104">
        <v>71</v>
      </c>
      <c r="H4" s="181">
        <f t="shared" si="1"/>
        <v>1.1284768211920528</v>
      </c>
      <c r="I4" s="104">
        <v>38</v>
      </c>
      <c r="J4" s="183">
        <f t="shared" si="2"/>
        <v>0.59375</v>
      </c>
      <c r="K4" s="104">
        <v>53</v>
      </c>
      <c r="L4" s="183">
        <f t="shared" si="3"/>
        <v>0.828125</v>
      </c>
      <c r="M4" s="104">
        <v>61</v>
      </c>
      <c r="N4" s="183">
        <f t="shared" si="4"/>
        <v>0.953125</v>
      </c>
      <c r="O4" s="104">
        <v>67</v>
      </c>
      <c r="P4" s="183">
        <f t="shared" si="5"/>
        <v>1.046875</v>
      </c>
      <c r="Q4" s="104">
        <v>67</v>
      </c>
      <c r="R4" s="185">
        <f t="shared" si="6"/>
        <v>1.0649006622516555</v>
      </c>
      <c r="S4" s="104">
        <v>77</v>
      </c>
      <c r="T4" s="185">
        <f t="shared" si="7"/>
        <v>1.223841059602649</v>
      </c>
    </row>
    <row r="5" spans="1:20">
      <c r="A5" s="4" t="s">
        <v>47</v>
      </c>
      <c r="B5" s="4" t="s">
        <v>48</v>
      </c>
      <c r="C5" s="138">
        <v>88</v>
      </c>
      <c r="D5" s="180">
        <v>53.75</v>
      </c>
      <c r="E5" s="104">
        <v>69</v>
      </c>
      <c r="F5" s="181">
        <f t="shared" si="0"/>
        <v>0.78409090909090906</v>
      </c>
      <c r="G5" s="104">
        <v>69</v>
      </c>
      <c r="H5" s="181">
        <f t="shared" si="1"/>
        <v>1.2837209302325581</v>
      </c>
      <c r="I5" s="104">
        <v>74</v>
      </c>
      <c r="J5" s="183">
        <f t="shared" si="2"/>
        <v>0.84090909090909094</v>
      </c>
      <c r="K5" s="104">
        <v>81</v>
      </c>
      <c r="L5" s="183">
        <f t="shared" si="3"/>
        <v>0.92045454545454541</v>
      </c>
      <c r="M5" s="104">
        <v>66</v>
      </c>
      <c r="N5" s="183">
        <f t="shared" si="4"/>
        <v>0.75</v>
      </c>
      <c r="O5" s="104">
        <v>67</v>
      </c>
      <c r="P5" s="183">
        <f t="shared" si="5"/>
        <v>0.76136363636363635</v>
      </c>
      <c r="Q5" s="104">
        <v>64</v>
      </c>
      <c r="R5" s="185">
        <f t="shared" si="6"/>
        <v>1.1906976744186046</v>
      </c>
      <c r="S5" s="104">
        <v>63</v>
      </c>
      <c r="T5" s="185">
        <f t="shared" si="7"/>
        <v>1.172093023255814</v>
      </c>
    </row>
    <row r="6" spans="1:20">
      <c r="A6" s="4" t="s">
        <v>49</v>
      </c>
      <c r="B6" s="4" t="s">
        <v>50</v>
      </c>
      <c r="C6" s="138">
        <v>173</v>
      </c>
      <c r="D6" s="180">
        <v>155</v>
      </c>
      <c r="E6" s="104">
        <v>129</v>
      </c>
      <c r="F6" s="181">
        <f t="shared" si="0"/>
        <v>0.74566473988439308</v>
      </c>
      <c r="G6" s="104">
        <v>129</v>
      </c>
      <c r="H6" s="181">
        <f t="shared" si="1"/>
        <v>0.83225806451612905</v>
      </c>
      <c r="I6" s="104">
        <v>135</v>
      </c>
      <c r="J6" s="183">
        <f t="shared" si="2"/>
        <v>0.78034682080924855</v>
      </c>
      <c r="K6" s="104">
        <v>154</v>
      </c>
      <c r="L6" s="183">
        <f t="shared" si="3"/>
        <v>0.89017341040462428</v>
      </c>
      <c r="M6" s="104">
        <v>133</v>
      </c>
      <c r="N6" s="183">
        <f t="shared" si="4"/>
        <v>0.76878612716763006</v>
      </c>
      <c r="O6" s="104">
        <v>134</v>
      </c>
      <c r="P6" s="183">
        <f t="shared" si="5"/>
        <v>0.77456647398843925</v>
      </c>
      <c r="Q6" s="104">
        <v>153</v>
      </c>
      <c r="R6" s="185">
        <f t="shared" si="6"/>
        <v>0.98709677419354835</v>
      </c>
      <c r="S6" s="104">
        <v>147</v>
      </c>
      <c r="T6" s="185">
        <f t="shared" si="7"/>
        <v>0.94838709677419353</v>
      </c>
    </row>
    <row r="7" spans="1:20">
      <c r="A7" s="4" t="s">
        <v>49</v>
      </c>
      <c r="B7" s="4" t="s">
        <v>51</v>
      </c>
      <c r="C7" s="138">
        <v>69</v>
      </c>
      <c r="D7" s="180">
        <v>57.5</v>
      </c>
      <c r="E7" s="104">
        <v>55</v>
      </c>
      <c r="F7" s="181">
        <f t="shared" si="0"/>
        <v>0.79710144927536231</v>
      </c>
      <c r="G7" s="104">
        <v>55</v>
      </c>
      <c r="H7" s="181">
        <f t="shared" si="1"/>
        <v>0.95652173913043481</v>
      </c>
      <c r="I7" s="104">
        <v>48</v>
      </c>
      <c r="J7" s="183">
        <f t="shared" si="2"/>
        <v>0.69565217391304346</v>
      </c>
      <c r="K7" s="104">
        <v>59</v>
      </c>
      <c r="L7" s="183">
        <f t="shared" si="3"/>
        <v>0.85507246376811596</v>
      </c>
      <c r="M7" s="104">
        <v>50</v>
      </c>
      <c r="N7" s="183">
        <f t="shared" si="4"/>
        <v>0.72463768115942029</v>
      </c>
      <c r="O7" s="104">
        <v>47</v>
      </c>
      <c r="P7" s="183">
        <f t="shared" si="5"/>
        <v>0.6811594202898551</v>
      </c>
      <c r="Q7" s="104">
        <v>55</v>
      </c>
      <c r="R7" s="185">
        <f t="shared" si="6"/>
        <v>0.95652173913043481</v>
      </c>
      <c r="S7" s="104">
        <v>58</v>
      </c>
      <c r="T7" s="185">
        <f t="shared" si="7"/>
        <v>1.008695652173913</v>
      </c>
    </row>
    <row r="8" spans="1:20">
      <c r="A8" s="4" t="s">
        <v>47</v>
      </c>
      <c r="B8" s="4" t="s">
        <v>52</v>
      </c>
      <c r="C8" s="138">
        <v>62</v>
      </c>
      <c r="D8" s="180">
        <v>42.5</v>
      </c>
      <c r="E8" s="104">
        <v>36</v>
      </c>
      <c r="F8" s="181">
        <f t="shared" si="0"/>
        <v>0.58064516129032262</v>
      </c>
      <c r="G8" s="104">
        <v>36</v>
      </c>
      <c r="H8" s="181">
        <f t="shared" si="1"/>
        <v>0.84705882352941175</v>
      </c>
      <c r="I8" s="104">
        <v>45</v>
      </c>
      <c r="J8" s="183">
        <f t="shared" si="2"/>
        <v>0.72580645161290325</v>
      </c>
      <c r="K8" s="104">
        <v>56</v>
      </c>
      <c r="L8" s="183">
        <f t="shared" si="3"/>
        <v>0.90322580645161288</v>
      </c>
      <c r="M8" s="104">
        <v>36</v>
      </c>
      <c r="N8" s="183">
        <f t="shared" si="4"/>
        <v>0.58064516129032262</v>
      </c>
      <c r="O8" s="104">
        <v>35</v>
      </c>
      <c r="P8" s="183">
        <f t="shared" si="5"/>
        <v>0.56451612903225812</v>
      </c>
      <c r="Q8" s="104">
        <v>47</v>
      </c>
      <c r="R8" s="185">
        <f t="shared" si="6"/>
        <v>1.1058823529411765</v>
      </c>
      <c r="S8" s="104">
        <v>49</v>
      </c>
      <c r="T8" s="185">
        <f t="shared" si="7"/>
        <v>1.1529411764705881</v>
      </c>
    </row>
    <row r="9" spans="1:20">
      <c r="A9" s="4" t="s">
        <v>49</v>
      </c>
      <c r="B9" s="4" t="s">
        <v>53</v>
      </c>
      <c r="C9" s="138">
        <v>174</v>
      </c>
      <c r="D9" s="180">
        <v>162.5</v>
      </c>
      <c r="E9" s="104">
        <v>218</v>
      </c>
      <c r="F9" s="181">
        <f t="shared" si="0"/>
        <v>1.2528735632183907</v>
      </c>
      <c r="G9" s="104">
        <v>218</v>
      </c>
      <c r="H9" s="181">
        <f t="shared" si="1"/>
        <v>1.3415384615384616</v>
      </c>
      <c r="I9" s="104">
        <v>160</v>
      </c>
      <c r="J9" s="183">
        <f t="shared" si="2"/>
        <v>0.91954022988505746</v>
      </c>
      <c r="K9" s="104">
        <v>186</v>
      </c>
      <c r="L9" s="183">
        <f t="shared" si="3"/>
        <v>1.0689655172413792</v>
      </c>
      <c r="M9" s="104">
        <v>204</v>
      </c>
      <c r="N9" s="183">
        <f t="shared" si="4"/>
        <v>1.1724137931034482</v>
      </c>
      <c r="O9" s="104">
        <v>204</v>
      </c>
      <c r="P9" s="183">
        <f t="shared" si="5"/>
        <v>1.1724137931034482</v>
      </c>
      <c r="Q9" s="104">
        <v>170</v>
      </c>
      <c r="R9" s="185">
        <f t="shared" si="6"/>
        <v>1.0461538461538462</v>
      </c>
      <c r="S9" s="104">
        <v>230</v>
      </c>
      <c r="T9" s="185">
        <f t="shared" si="7"/>
        <v>1.4153846153846155</v>
      </c>
    </row>
    <row r="10" spans="1:20">
      <c r="A10" s="4" t="s">
        <v>49</v>
      </c>
      <c r="B10" s="4" t="s">
        <v>54</v>
      </c>
      <c r="C10" s="138">
        <v>38</v>
      </c>
      <c r="D10" s="180">
        <v>37.5</v>
      </c>
      <c r="E10" s="104">
        <v>26</v>
      </c>
      <c r="F10" s="181">
        <f t="shared" si="0"/>
        <v>0.68421052631578949</v>
      </c>
      <c r="G10" s="104">
        <v>26</v>
      </c>
      <c r="H10" s="181">
        <f t="shared" si="1"/>
        <v>0.69333333333333336</v>
      </c>
      <c r="I10" s="104">
        <v>28</v>
      </c>
      <c r="J10" s="183">
        <f t="shared" si="2"/>
        <v>0.73684210526315785</v>
      </c>
      <c r="K10" s="104">
        <v>30</v>
      </c>
      <c r="L10" s="183">
        <f t="shared" si="3"/>
        <v>0.78947368421052633</v>
      </c>
      <c r="M10" s="104">
        <v>24</v>
      </c>
      <c r="N10" s="183">
        <f t="shared" si="4"/>
        <v>0.63157894736842102</v>
      </c>
      <c r="O10" s="104">
        <v>23</v>
      </c>
      <c r="P10" s="183">
        <f t="shared" si="5"/>
        <v>0.60526315789473684</v>
      </c>
      <c r="Q10" s="104">
        <v>5</v>
      </c>
      <c r="R10" s="185">
        <f t="shared" si="6"/>
        <v>0.13333333333333333</v>
      </c>
      <c r="S10" s="104">
        <v>18</v>
      </c>
      <c r="T10" s="185">
        <f t="shared" si="7"/>
        <v>0.48</v>
      </c>
    </row>
    <row r="11" spans="1:20">
      <c r="A11" s="4" t="s">
        <v>40</v>
      </c>
      <c r="B11" s="4" t="s">
        <v>55</v>
      </c>
      <c r="C11" s="138">
        <v>795</v>
      </c>
      <c r="D11" s="180">
        <v>591.66666666666663</v>
      </c>
      <c r="E11" s="104">
        <v>630</v>
      </c>
      <c r="F11" s="181">
        <f t="shared" si="0"/>
        <v>0.79245283018867929</v>
      </c>
      <c r="G11" s="104">
        <v>630</v>
      </c>
      <c r="H11" s="181">
        <f t="shared" si="1"/>
        <v>1.0647887323943663</v>
      </c>
      <c r="I11" s="104">
        <v>571</v>
      </c>
      <c r="J11" s="183">
        <f t="shared" si="2"/>
        <v>0.71823899371069178</v>
      </c>
      <c r="K11" s="104">
        <v>687</v>
      </c>
      <c r="L11" s="183">
        <f t="shared" si="3"/>
        <v>0.86415094339622645</v>
      </c>
      <c r="M11" s="104">
        <v>585</v>
      </c>
      <c r="N11" s="183">
        <f t="shared" si="4"/>
        <v>0.73584905660377353</v>
      </c>
      <c r="O11" s="104">
        <v>561</v>
      </c>
      <c r="P11" s="183">
        <f t="shared" si="5"/>
        <v>0.70566037735849052</v>
      </c>
      <c r="Q11" s="104">
        <v>504</v>
      </c>
      <c r="R11" s="185">
        <f t="shared" si="6"/>
        <v>0.851830985915493</v>
      </c>
      <c r="S11" s="104">
        <v>597</v>
      </c>
      <c r="T11" s="185">
        <f t="shared" si="7"/>
        <v>1.0090140845070423</v>
      </c>
    </row>
    <row r="12" spans="1:20">
      <c r="A12" s="4" t="s">
        <v>49</v>
      </c>
      <c r="B12" s="4" t="s">
        <v>56</v>
      </c>
      <c r="C12" s="138">
        <v>71</v>
      </c>
      <c r="D12" s="180">
        <v>57.5</v>
      </c>
      <c r="E12" s="104">
        <v>97</v>
      </c>
      <c r="F12" s="181">
        <f t="shared" si="0"/>
        <v>1.3661971830985915</v>
      </c>
      <c r="G12" s="104">
        <v>97</v>
      </c>
      <c r="H12" s="181">
        <f t="shared" si="1"/>
        <v>1.6869565217391305</v>
      </c>
      <c r="I12" s="104">
        <v>79</v>
      </c>
      <c r="J12" s="183">
        <f t="shared" si="2"/>
        <v>1.1126760563380282</v>
      </c>
      <c r="K12" s="104">
        <v>75</v>
      </c>
      <c r="L12" s="183">
        <f t="shared" si="3"/>
        <v>1.056338028169014</v>
      </c>
      <c r="M12" s="104">
        <v>93</v>
      </c>
      <c r="N12" s="183">
        <f t="shared" si="4"/>
        <v>1.3098591549295775</v>
      </c>
      <c r="O12" s="104">
        <v>91</v>
      </c>
      <c r="P12" s="183">
        <f t="shared" si="5"/>
        <v>1.2816901408450705</v>
      </c>
      <c r="Q12" s="104">
        <v>70</v>
      </c>
      <c r="R12" s="185">
        <f t="shared" si="6"/>
        <v>1.2173913043478262</v>
      </c>
      <c r="S12" s="104">
        <v>70</v>
      </c>
      <c r="T12" s="185">
        <f t="shared" si="7"/>
        <v>1.2173913043478262</v>
      </c>
    </row>
    <row r="13" spans="1:20">
      <c r="A13" s="4" t="s">
        <v>47</v>
      </c>
      <c r="B13" s="4" t="s">
        <v>58</v>
      </c>
      <c r="C13" s="138">
        <v>187</v>
      </c>
      <c r="D13" s="180">
        <v>177.91666666666669</v>
      </c>
      <c r="E13" s="104">
        <v>147</v>
      </c>
      <c r="F13" s="181">
        <f t="shared" si="0"/>
        <v>0.78609625668449201</v>
      </c>
      <c r="G13" s="104">
        <v>147</v>
      </c>
      <c r="H13" s="181">
        <f t="shared" si="1"/>
        <v>0.82622950819672125</v>
      </c>
      <c r="I13" s="104">
        <v>166</v>
      </c>
      <c r="J13" s="183">
        <f t="shared" si="2"/>
        <v>0.88770053475935828</v>
      </c>
      <c r="K13" s="104">
        <v>179</v>
      </c>
      <c r="L13" s="183">
        <f t="shared" si="3"/>
        <v>0.95721925133689845</v>
      </c>
      <c r="M13" s="104">
        <v>135</v>
      </c>
      <c r="N13" s="183">
        <f t="shared" si="4"/>
        <v>0.72192513368983957</v>
      </c>
      <c r="O13" s="104">
        <v>138</v>
      </c>
      <c r="P13" s="183">
        <f t="shared" si="5"/>
        <v>0.73796791443850263</v>
      </c>
      <c r="Q13" s="104">
        <v>142</v>
      </c>
      <c r="R13" s="185">
        <f t="shared" si="6"/>
        <v>0.7981264637002341</v>
      </c>
      <c r="S13" s="104">
        <v>155</v>
      </c>
      <c r="T13" s="185">
        <f t="shared" si="7"/>
        <v>0.87119437939110056</v>
      </c>
    </row>
    <row r="14" spans="1:20">
      <c r="A14" s="4" t="s">
        <v>43</v>
      </c>
      <c r="B14" s="4" t="s">
        <v>59</v>
      </c>
      <c r="C14" s="138">
        <v>329</v>
      </c>
      <c r="D14" s="180">
        <v>245.41666666666669</v>
      </c>
      <c r="E14" s="104">
        <v>213</v>
      </c>
      <c r="F14" s="181">
        <f t="shared" si="0"/>
        <v>0.64741641337386013</v>
      </c>
      <c r="G14" s="104">
        <v>213</v>
      </c>
      <c r="H14" s="181">
        <f t="shared" si="1"/>
        <v>0.86791171477079787</v>
      </c>
      <c r="I14" s="104">
        <v>248</v>
      </c>
      <c r="J14" s="183">
        <f t="shared" si="2"/>
        <v>0.75379939209726443</v>
      </c>
      <c r="K14" s="104">
        <v>292</v>
      </c>
      <c r="L14" s="183">
        <f t="shared" si="3"/>
        <v>0.88753799392097266</v>
      </c>
      <c r="M14" s="104">
        <v>214</v>
      </c>
      <c r="N14" s="183">
        <f t="shared" si="4"/>
        <v>0.65045592705167177</v>
      </c>
      <c r="O14" s="104">
        <v>213</v>
      </c>
      <c r="P14" s="183">
        <f t="shared" si="5"/>
        <v>0.64741641337386013</v>
      </c>
      <c r="Q14" s="104">
        <v>147</v>
      </c>
      <c r="R14" s="185">
        <f t="shared" si="6"/>
        <v>0.59898132427843798</v>
      </c>
      <c r="S14" s="104">
        <v>188</v>
      </c>
      <c r="T14" s="185">
        <f t="shared" si="7"/>
        <v>0.76604414261460096</v>
      </c>
    </row>
    <row r="15" spans="1:20">
      <c r="A15" s="4" t="s">
        <v>43</v>
      </c>
      <c r="B15" s="4" t="s">
        <v>60</v>
      </c>
      <c r="C15" s="138">
        <v>98</v>
      </c>
      <c r="D15" s="180">
        <v>83.333333333333343</v>
      </c>
      <c r="E15" s="104">
        <v>97</v>
      </c>
      <c r="F15" s="181">
        <f t="shared" si="0"/>
        <v>0.98979591836734693</v>
      </c>
      <c r="G15" s="104">
        <v>97</v>
      </c>
      <c r="H15" s="181">
        <f t="shared" si="1"/>
        <v>1.1639999999999999</v>
      </c>
      <c r="I15" s="104">
        <v>95</v>
      </c>
      <c r="J15" s="183">
        <f t="shared" si="2"/>
        <v>0.96938775510204078</v>
      </c>
      <c r="K15" s="104">
        <v>101</v>
      </c>
      <c r="L15" s="183">
        <f t="shared" si="3"/>
        <v>1.0306122448979591</v>
      </c>
      <c r="M15" s="104">
        <v>93</v>
      </c>
      <c r="N15" s="183">
        <f t="shared" si="4"/>
        <v>0.94897959183673475</v>
      </c>
      <c r="O15" s="104">
        <v>95</v>
      </c>
      <c r="P15" s="183">
        <f t="shared" si="5"/>
        <v>0.96938775510204078</v>
      </c>
      <c r="Q15" s="104">
        <v>55</v>
      </c>
      <c r="R15" s="185">
        <f t="shared" si="6"/>
        <v>0.65999999999999992</v>
      </c>
      <c r="S15" s="104">
        <v>81</v>
      </c>
      <c r="T15" s="185">
        <f t="shared" si="7"/>
        <v>0.97199999999999986</v>
      </c>
    </row>
    <row r="16" spans="1:20">
      <c r="A16" s="4" t="s">
        <v>49</v>
      </c>
      <c r="B16" s="4" t="s">
        <v>61</v>
      </c>
      <c r="C16" s="138">
        <v>44</v>
      </c>
      <c r="D16" s="180">
        <v>60.833333333333329</v>
      </c>
      <c r="E16" s="104">
        <v>37</v>
      </c>
      <c r="F16" s="181">
        <f t="shared" si="0"/>
        <v>0.84090909090909094</v>
      </c>
      <c r="G16" s="104">
        <v>37</v>
      </c>
      <c r="H16" s="181">
        <f t="shared" si="1"/>
        <v>0.60821917808219184</v>
      </c>
      <c r="I16" s="104">
        <v>44</v>
      </c>
      <c r="J16" s="183">
        <f t="shared" si="2"/>
        <v>1</v>
      </c>
      <c r="K16" s="104">
        <v>53</v>
      </c>
      <c r="L16" s="183">
        <f t="shared" si="3"/>
        <v>1.2045454545454546</v>
      </c>
      <c r="M16" s="104">
        <v>36</v>
      </c>
      <c r="N16" s="183">
        <f t="shared" si="4"/>
        <v>0.81818181818181823</v>
      </c>
      <c r="O16" s="104">
        <v>36</v>
      </c>
      <c r="P16" s="183">
        <f t="shared" si="5"/>
        <v>0.81818181818181823</v>
      </c>
      <c r="Q16" s="104">
        <v>38</v>
      </c>
      <c r="R16" s="185">
        <f t="shared" si="6"/>
        <v>0.62465753424657544</v>
      </c>
      <c r="S16" s="104">
        <v>38</v>
      </c>
      <c r="T16" s="185">
        <f t="shared" si="7"/>
        <v>0.62465753424657544</v>
      </c>
    </row>
    <row r="17" spans="1:20">
      <c r="A17" s="4" t="s">
        <v>40</v>
      </c>
      <c r="B17" s="4" t="s">
        <v>62</v>
      </c>
      <c r="C17" s="138">
        <v>131</v>
      </c>
      <c r="D17" s="180">
        <v>70.416666666666671</v>
      </c>
      <c r="E17" s="104">
        <v>117</v>
      </c>
      <c r="F17" s="181">
        <f t="shared" si="0"/>
        <v>0.89312977099236646</v>
      </c>
      <c r="G17" s="104">
        <v>117</v>
      </c>
      <c r="H17" s="181">
        <f t="shared" si="1"/>
        <v>1.6615384615384614</v>
      </c>
      <c r="I17" s="104">
        <v>109</v>
      </c>
      <c r="J17" s="183">
        <f t="shared" si="2"/>
        <v>0.83206106870229013</v>
      </c>
      <c r="K17" s="104">
        <v>113</v>
      </c>
      <c r="L17" s="183">
        <f t="shared" si="3"/>
        <v>0.86259541984732824</v>
      </c>
      <c r="M17" s="104">
        <v>112</v>
      </c>
      <c r="N17" s="183">
        <f t="shared" si="4"/>
        <v>0.85496183206106868</v>
      </c>
      <c r="O17" s="104">
        <v>113</v>
      </c>
      <c r="P17" s="183">
        <f t="shared" si="5"/>
        <v>0.86259541984732824</v>
      </c>
      <c r="Q17" s="104">
        <v>96</v>
      </c>
      <c r="R17" s="185">
        <f t="shared" si="6"/>
        <v>1.3633136094674556</v>
      </c>
      <c r="S17" s="104">
        <v>93</v>
      </c>
      <c r="T17" s="185">
        <f t="shared" si="7"/>
        <v>1.3207100591715975</v>
      </c>
    </row>
    <row r="18" spans="1:20">
      <c r="A18" s="4" t="s">
        <v>49</v>
      </c>
      <c r="B18" s="4" t="s">
        <v>63</v>
      </c>
      <c r="C18" s="138">
        <v>1189</v>
      </c>
      <c r="D18" s="180">
        <v>1007.0833333333333</v>
      </c>
      <c r="E18" s="104">
        <v>924</v>
      </c>
      <c r="F18" s="181">
        <f t="shared" si="0"/>
        <v>0.77712363330529854</v>
      </c>
      <c r="G18" s="104">
        <v>924</v>
      </c>
      <c r="H18" s="181">
        <f t="shared" si="1"/>
        <v>0.91750103434009112</v>
      </c>
      <c r="I18" s="104">
        <v>930</v>
      </c>
      <c r="J18" s="183">
        <f t="shared" si="2"/>
        <v>0.78216989066442388</v>
      </c>
      <c r="K18" s="104">
        <v>935</v>
      </c>
      <c r="L18" s="183">
        <f t="shared" si="3"/>
        <v>0.78637510513036168</v>
      </c>
      <c r="M18" s="104">
        <v>896</v>
      </c>
      <c r="N18" s="183">
        <f t="shared" si="4"/>
        <v>0.75357443229604715</v>
      </c>
      <c r="O18" s="104">
        <v>891</v>
      </c>
      <c r="P18" s="183">
        <f t="shared" si="5"/>
        <v>0.74936921783010935</v>
      </c>
      <c r="Q18" s="104">
        <v>711</v>
      </c>
      <c r="R18" s="185">
        <f t="shared" si="6"/>
        <v>0.70599917252792721</v>
      </c>
      <c r="S18" s="104">
        <v>875</v>
      </c>
      <c r="T18" s="185">
        <f t="shared" si="7"/>
        <v>0.86884567645841959</v>
      </c>
    </row>
    <row r="19" spans="1:20">
      <c r="A19" s="4" t="s">
        <v>40</v>
      </c>
      <c r="B19" s="4" t="s">
        <v>64</v>
      </c>
      <c r="C19" s="138">
        <v>2577</v>
      </c>
      <c r="D19" s="180">
        <v>2085.4166666666665</v>
      </c>
      <c r="E19" s="104">
        <v>1834</v>
      </c>
      <c r="F19" s="181">
        <f t="shared" si="0"/>
        <v>0.71168024835079546</v>
      </c>
      <c r="G19" s="104">
        <v>1834</v>
      </c>
      <c r="H19" s="181">
        <f t="shared" si="1"/>
        <v>0.87944055944055954</v>
      </c>
      <c r="I19" s="104">
        <v>1892</v>
      </c>
      <c r="J19" s="183">
        <f t="shared" si="2"/>
        <v>0.73418703919285988</v>
      </c>
      <c r="K19" s="104">
        <v>2146</v>
      </c>
      <c r="L19" s="183">
        <f t="shared" si="3"/>
        <v>0.83275126115638343</v>
      </c>
      <c r="M19" s="104">
        <v>1803</v>
      </c>
      <c r="N19" s="183">
        <f t="shared" si="4"/>
        <v>0.69965075669383003</v>
      </c>
      <c r="O19" s="104">
        <v>1817</v>
      </c>
      <c r="P19" s="183">
        <f t="shared" si="5"/>
        <v>0.7050834303453628</v>
      </c>
      <c r="Q19" s="104">
        <v>1824</v>
      </c>
      <c r="R19" s="185">
        <f t="shared" si="6"/>
        <v>0.87464535464535476</v>
      </c>
      <c r="S19" s="104">
        <v>2185</v>
      </c>
      <c r="T19" s="185">
        <f t="shared" si="7"/>
        <v>1.0477522477522478</v>
      </c>
    </row>
    <row r="20" spans="1:20">
      <c r="A20" s="4" t="s">
        <v>49</v>
      </c>
      <c r="B20" s="4" t="s">
        <v>65</v>
      </c>
      <c r="C20" s="138">
        <v>217</v>
      </c>
      <c r="D20" s="180">
        <v>166.25</v>
      </c>
      <c r="E20" s="104">
        <v>183</v>
      </c>
      <c r="F20" s="181">
        <f t="shared" si="0"/>
        <v>0.84331797235023043</v>
      </c>
      <c r="G20" s="104">
        <v>183</v>
      </c>
      <c r="H20" s="181">
        <f t="shared" si="1"/>
        <v>1.1007518796992481</v>
      </c>
      <c r="I20" s="104">
        <v>175</v>
      </c>
      <c r="J20" s="183">
        <f t="shared" si="2"/>
        <v>0.80645161290322576</v>
      </c>
      <c r="K20" s="104">
        <v>196</v>
      </c>
      <c r="L20" s="183">
        <f t="shared" si="3"/>
        <v>0.90322580645161288</v>
      </c>
      <c r="M20" s="104">
        <v>184</v>
      </c>
      <c r="N20" s="183">
        <f t="shared" si="4"/>
        <v>0.84792626728110598</v>
      </c>
      <c r="O20" s="104">
        <v>185</v>
      </c>
      <c r="P20" s="183">
        <f t="shared" si="5"/>
        <v>0.85253456221198154</v>
      </c>
      <c r="Q20" s="104">
        <v>175</v>
      </c>
      <c r="R20" s="185">
        <f t="shared" si="6"/>
        <v>1.0526315789473684</v>
      </c>
      <c r="S20" s="104">
        <v>190</v>
      </c>
      <c r="T20" s="185">
        <f t="shared" si="7"/>
        <v>1.1428571428571428</v>
      </c>
    </row>
    <row r="21" spans="1:20">
      <c r="A21" s="4" t="s">
        <v>47</v>
      </c>
      <c r="B21" s="4" t="s">
        <v>66</v>
      </c>
      <c r="C21" s="138">
        <v>788</v>
      </c>
      <c r="D21" s="180">
        <v>650.41666666666674</v>
      </c>
      <c r="E21" s="104">
        <v>584</v>
      </c>
      <c r="F21" s="181">
        <f t="shared" si="0"/>
        <v>0.74111675126903553</v>
      </c>
      <c r="G21" s="104">
        <v>584</v>
      </c>
      <c r="H21" s="181">
        <f t="shared" si="1"/>
        <v>0.89788597053171038</v>
      </c>
      <c r="I21" s="104">
        <v>551</v>
      </c>
      <c r="J21" s="183">
        <f t="shared" si="2"/>
        <v>0.699238578680203</v>
      </c>
      <c r="K21" s="104">
        <v>665</v>
      </c>
      <c r="L21" s="183">
        <f t="shared" si="3"/>
        <v>0.84390862944162437</v>
      </c>
      <c r="M21" s="104">
        <v>523</v>
      </c>
      <c r="N21" s="183">
        <f t="shared" si="4"/>
        <v>0.66370558375634514</v>
      </c>
      <c r="O21" s="104">
        <v>533</v>
      </c>
      <c r="P21" s="183">
        <f t="shared" si="5"/>
        <v>0.67639593908629436</v>
      </c>
      <c r="Q21" s="104">
        <v>467</v>
      </c>
      <c r="R21" s="185">
        <f t="shared" si="6"/>
        <v>0.71800128122998075</v>
      </c>
      <c r="S21" s="104">
        <v>495</v>
      </c>
      <c r="T21" s="185">
        <f t="shared" si="7"/>
        <v>0.76105060858424078</v>
      </c>
    </row>
    <row r="22" spans="1:20">
      <c r="A22" s="4" t="s">
        <v>43</v>
      </c>
      <c r="B22" s="4" t="s">
        <v>67</v>
      </c>
      <c r="C22" s="138">
        <v>230</v>
      </c>
      <c r="D22" s="180">
        <v>162.91666666666669</v>
      </c>
      <c r="E22" s="104">
        <v>196</v>
      </c>
      <c r="F22" s="181">
        <f t="shared" si="0"/>
        <v>0.85217391304347823</v>
      </c>
      <c r="G22" s="104">
        <v>196</v>
      </c>
      <c r="H22" s="181">
        <f t="shared" si="1"/>
        <v>1.2030690537084399</v>
      </c>
      <c r="I22" s="104">
        <v>172</v>
      </c>
      <c r="J22" s="183">
        <f t="shared" si="2"/>
        <v>0.74782608695652175</v>
      </c>
      <c r="K22" s="104">
        <v>213</v>
      </c>
      <c r="L22" s="183">
        <f t="shared" si="3"/>
        <v>0.92608695652173911</v>
      </c>
      <c r="M22" s="104">
        <v>183</v>
      </c>
      <c r="N22" s="183">
        <f t="shared" si="4"/>
        <v>0.79565217391304344</v>
      </c>
      <c r="O22" s="104">
        <v>181</v>
      </c>
      <c r="P22" s="183">
        <f t="shared" si="5"/>
        <v>0.78695652173913044</v>
      </c>
      <c r="Q22" s="104">
        <v>155</v>
      </c>
      <c r="R22" s="185">
        <f t="shared" si="6"/>
        <v>0.95140664961636823</v>
      </c>
      <c r="S22" s="104">
        <v>192</v>
      </c>
      <c r="T22" s="185">
        <f t="shared" si="7"/>
        <v>1.1785166240409206</v>
      </c>
    </row>
    <row r="23" spans="1:20">
      <c r="A23" s="4" t="s">
        <v>40</v>
      </c>
      <c r="B23" s="4" t="s">
        <v>68</v>
      </c>
      <c r="C23" s="138">
        <v>79</v>
      </c>
      <c r="D23" s="180">
        <v>60</v>
      </c>
      <c r="E23" s="104">
        <v>78</v>
      </c>
      <c r="F23" s="181">
        <f t="shared" si="0"/>
        <v>0.98734177215189878</v>
      </c>
      <c r="G23" s="104">
        <v>78</v>
      </c>
      <c r="H23" s="181">
        <f t="shared" si="1"/>
        <v>1.3</v>
      </c>
      <c r="I23" s="104">
        <v>64</v>
      </c>
      <c r="J23" s="183">
        <f t="shared" si="2"/>
        <v>0.810126582278481</v>
      </c>
      <c r="K23" s="104">
        <v>68</v>
      </c>
      <c r="L23" s="183">
        <f t="shared" si="3"/>
        <v>0.86075949367088611</v>
      </c>
      <c r="M23" s="104">
        <v>70</v>
      </c>
      <c r="N23" s="183">
        <f t="shared" si="4"/>
        <v>0.88607594936708856</v>
      </c>
      <c r="O23" s="104">
        <v>72</v>
      </c>
      <c r="P23" s="183">
        <f t="shared" si="5"/>
        <v>0.91139240506329111</v>
      </c>
      <c r="Q23" s="104">
        <v>57</v>
      </c>
      <c r="R23" s="185">
        <f t="shared" si="6"/>
        <v>0.95</v>
      </c>
      <c r="S23" s="104">
        <v>49</v>
      </c>
      <c r="T23" s="185">
        <f t="shared" si="7"/>
        <v>0.81666666666666665</v>
      </c>
    </row>
    <row r="24" spans="1:20">
      <c r="A24" s="4" t="s">
        <v>49</v>
      </c>
      <c r="B24" s="4" t="s">
        <v>69</v>
      </c>
      <c r="C24" s="138">
        <v>25</v>
      </c>
      <c r="D24" s="180">
        <v>28.333333333333336</v>
      </c>
      <c r="E24" s="104">
        <v>26</v>
      </c>
      <c r="F24" s="181">
        <f t="shared" si="0"/>
        <v>1.04</v>
      </c>
      <c r="G24" s="104">
        <v>26</v>
      </c>
      <c r="H24" s="181">
        <f t="shared" si="1"/>
        <v>0.91764705882352937</v>
      </c>
      <c r="I24" s="104">
        <v>25</v>
      </c>
      <c r="J24" s="183">
        <f t="shared" si="2"/>
        <v>1</v>
      </c>
      <c r="K24" s="104">
        <v>30</v>
      </c>
      <c r="L24" s="183">
        <f t="shared" si="3"/>
        <v>1.2</v>
      </c>
      <c r="M24" s="104">
        <v>26</v>
      </c>
      <c r="N24" s="183">
        <f t="shared" si="4"/>
        <v>1.04</v>
      </c>
      <c r="O24" s="104">
        <v>27</v>
      </c>
      <c r="P24" s="183">
        <f t="shared" si="5"/>
        <v>1.08</v>
      </c>
      <c r="Q24" s="104">
        <v>23</v>
      </c>
      <c r="R24" s="185">
        <f t="shared" si="6"/>
        <v>0.81176470588235283</v>
      </c>
      <c r="S24" s="104">
        <v>23</v>
      </c>
      <c r="T24" s="185">
        <f t="shared" si="7"/>
        <v>0.81176470588235283</v>
      </c>
    </row>
    <row r="25" spans="1:20">
      <c r="A25" s="4" t="s">
        <v>40</v>
      </c>
      <c r="B25" s="4" t="s">
        <v>70</v>
      </c>
      <c r="C25" s="138">
        <v>223</v>
      </c>
      <c r="D25" s="180">
        <v>171.25</v>
      </c>
      <c r="E25" s="104">
        <v>184</v>
      </c>
      <c r="F25" s="181">
        <f t="shared" si="0"/>
        <v>0.82511210762331844</v>
      </c>
      <c r="G25" s="104">
        <v>184</v>
      </c>
      <c r="H25" s="181">
        <f t="shared" si="1"/>
        <v>1.0744525547445256</v>
      </c>
      <c r="I25" s="104">
        <v>187</v>
      </c>
      <c r="J25" s="183">
        <f t="shared" si="2"/>
        <v>0.83856502242152464</v>
      </c>
      <c r="K25" s="104">
        <v>197</v>
      </c>
      <c r="L25" s="183">
        <f t="shared" si="3"/>
        <v>0.88340807174887892</v>
      </c>
      <c r="M25" s="104">
        <v>181</v>
      </c>
      <c r="N25" s="183">
        <f t="shared" si="4"/>
        <v>0.81165919282511212</v>
      </c>
      <c r="O25" s="104">
        <v>180</v>
      </c>
      <c r="P25" s="183">
        <f t="shared" si="5"/>
        <v>0.80717488789237668</v>
      </c>
      <c r="Q25" s="104">
        <v>147</v>
      </c>
      <c r="R25" s="185">
        <f t="shared" si="6"/>
        <v>0.85839416058394158</v>
      </c>
      <c r="S25" s="104">
        <v>182</v>
      </c>
      <c r="T25" s="185">
        <f t="shared" si="7"/>
        <v>1.0627737226277372</v>
      </c>
    </row>
    <row r="26" spans="1:20">
      <c r="A26" s="4" t="s">
        <v>49</v>
      </c>
      <c r="B26" s="4" t="s">
        <v>71</v>
      </c>
      <c r="C26" s="138">
        <v>46</v>
      </c>
      <c r="D26" s="180">
        <v>38.333333333333336</v>
      </c>
      <c r="E26" s="104">
        <v>49</v>
      </c>
      <c r="F26" s="181">
        <f t="shared" si="0"/>
        <v>1.0652173913043479</v>
      </c>
      <c r="G26" s="104">
        <v>49</v>
      </c>
      <c r="H26" s="181">
        <f t="shared" si="1"/>
        <v>1.2782608695652173</v>
      </c>
      <c r="I26" s="104">
        <v>52</v>
      </c>
      <c r="J26" s="183">
        <f t="shared" si="2"/>
        <v>1.1304347826086956</v>
      </c>
      <c r="K26" s="104">
        <v>51</v>
      </c>
      <c r="L26" s="183">
        <f t="shared" si="3"/>
        <v>1.1086956521739131</v>
      </c>
      <c r="M26" s="104">
        <v>46</v>
      </c>
      <c r="N26" s="183">
        <f t="shared" si="4"/>
        <v>1</v>
      </c>
      <c r="O26" s="104">
        <v>46</v>
      </c>
      <c r="P26" s="183">
        <f t="shared" si="5"/>
        <v>1</v>
      </c>
      <c r="Q26" s="104">
        <v>26</v>
      </c>
      <c r="R26" s="185">
        <f t="shared" si="6"/>
        <v>0.67826086956521736</v>
      </c>
      <c r="S26" s="104">
        <v>25</v>
      </c>
      <c r="T26" s="185">
        <f t="shared" si="7"/>
        <v>0.65217391304347827</v>
      </c>
    </row>
    <row r="27" spans="1:20">
      <c r="A27" s="4" t="s">
        <v>43</v>
      </c>
      <c r="B27" s="4" t="s">
        <v>72</v>
      </c>
      <c r="C27" s="138">
        <v>123</v>
      </c>
      <c r="D27" s="180">
        <v>117.91666666666666</v>
      </c>
      <c r="E27" s="104">
        <v>129</v>
      </c>
      <c r="F27" s="181">
        <f t="shared" si="0"/>
        <v>1.0487804878048781</v>
      </c>
      <c r="G27" s="104">
        <v>129</v>
      </c>
      <c r="H27" s="181">
        <f t="shared" si="1"/>
        <v>1.0939929328621909</v>
      </c>
      <c r="I27" s="104">
        <v>118</v>
      </c>
      <c r="J27" s="183">
        <f t="shared" si="2"/>
        <v>0.95934959349593496</v>
      </c>
      <c r="K27" s="104">
        <v>137</v>
      </c>
      <c r="L27" s="183">
        <f t="shared" si="3"/>
        <v>1.1138211382113821</v>
      </c>
      <c r="M27" s="104">
        <v>136</v>
      </c>
      <c r="N27" s="183">
        <f t="shared" si="4"/>
        <v>1.1056910569105691</v>
      </c>
      <c r="O27" s="104">
        <v>132</v>
      </c>
      <c r="P27" s="183">
        <f t="shared" si="5"/>
        <v>1.0731707317073171</v>
      </c>
      <c r="Q27" s="104">
        <v>100</v>
      </c>
      <c r="R27" s="185">
        <f t="shared" si="6"/>
        <v>0.84805653710247353</v>
      </c>
      <c r="S27" s="104">
        <v>96</v>
      </c>
      <c r="T27" s="185">
        <f t="shared" si="7"/>
        <v>0.81413427561837459</v>
      </c>
    </row>
    <row r="28" spans="1:20">
      <c r="A28" s="4" t="s">
        <v>40</v>
      </c>
      <c r="B28" s="4" t="s">
        <v>73</v>
      </c>
      <c r="C28" s="138">
        <v>120</v>
      </c>
      <c r="D28" s="180">
        <v>90.833333333333343</v>
      </c>
      <c r="E28" s="104">
        <v>107</v>
      </c>
      <c r="F28" s="181">
        <f t="shared" si="0"/>
        <v>0.89166666666666672</v>
      </c>
      <c r="G28" s="104">
        <v>107</v>
      </c>
      <c r="H28" s="181">
        <f t="shared" si="1"/>
        <v>1.1779816513761467</v>
      </c>
      <c r="I28" s="104">
        <v>106</v>
      </c>
      <c r="J28" s="183">
        <f t="shared" si="2"/>
        <v>0.8833333333333333</v>
      </c>
      <c r="K28" s="104">
        <v>124</v>
      </c>
      <c r="L28" s="183">
        <f t="shared" si="3"/>
        <v>1.0333333333333334</v>
      </c>
      <c r="M28" s="104">
        <v>104</v>
      </c>
      <c r="N28" s="183">
        <f t="shared" si="4"/>
        <v>0.8666666666666667</v>
      </c>
      <c r="O28" s="104">
        <v>104</v>
      </c>
      <c r="P28" s="183">
        <f t="shared" si="5"/>
        <v>0.8666666666666667</v>
      </c>
      <c r="Q28" s="104">
        <v>72</v>
      </c>
      <c r="R28" s="185">
        <f t="shared" si="6"/>
        <v>0.79266055045871553</v>
      </c>
      <c r="S28" s="104">
        <v>86</v>
      </c>
      <c r="T28" s="185">
        <f t="shared" si="7"/>
        <v>0.94678899082568801</v>
      </c>
    </row>
    <row r="29" spans="1:20">
      <c r="A29" s="4" t="s">
        <v>47</v>
      </c>
      <c r="B29" s="4" t="s">
        <v>74</v>
      </c>
      <c r="C29" s="138">
        <v>75</v>
      </c>
      <c r="D29" s="180">
        <v>59.166666666666671</v>
      </c>
      <c r="E29" s="104">
        <v>46</v>
      </c>
      <c r="F29" s="181">
        <f t="shared" si="0"/>
        <v>0.61333333333333329</v>
      </c>
      <c r="G29" s="104">
        <v>46</v>
      </c>
      <c r="H29" s="181">
        <f t="shared" si="1"/>
        <v>0.77746478873239433</v>
      </c>
      <c r="I29" s="104">
        <v>44</v>
      </c>
      <c r="J29" s="183">
        <f t="shared" si="2"/>
        <v>0.58666666666666667</v>
      </c>
      <c r="K29" s="104">
        <v>55</v>
      </c>
      <c r="L29" s="183">
        <f t="shared" si="3"/>
        <v>0.73333333333333328</v>
      </c>
      <c r="M29" s="104">
        <v>42</v>
      </c>
      <c r="N29" s="183">
        <f t="shared" si="4"/>
        <v>0.56000000000000005</v>
      </c>
      <c r="O29" s="104">
        <v>39</v>
      </c>
      <c r="P29" s="183">
        <f t="shared" si="5"/>
        <v>0.52</v>
      </c>
      <c r="Q29" s="104">
        <v>63</v>
      </c>
      <c r="R29" s="185">
        <f t="shared" si="6"/>
        <v>1.0647887323943661</v>
      </c>
      <c r="S29" s="104">
        <v>71</v>
      </c>
      <c r="T29" s="185">
        <f t="shared" si="7"/>
        <v>1.2</v>
      </c>
    </row>
    <row r="30" spans="1:20">
      <c r="A30" s="4" t="s">
        <v>49</v>
      </c>
      <c r="B30" s="4" t="s">
        <v>75</v>
      </c>
      <c r="C30" s="138">
        <v>190</v>
      </c>
      <c r="D30" s="180">
        <v>169.58333333333331</v>
      </c>
      <c r="E30" s="104">
        <v>142</v>
      </c>
      <c r="F30" s="181">
        <f t="shared" si="0"/>
        <v>0.74736842105263157</v>
      </c>
      <c r="G30" s="104">
        <v>142</v>
      </c>
      <c r="H30" s="181">
        <f t="shared" si="1"/>
        <v>0.83734643734643743</v>
      </c>
      <c r="I30" s="104">
        <v>163</v>
      </c>
      <c r="J30" s="183">
        <f t="shared" si="2"/>
        <v>0.85789473684210527</v>
      </c>
      <c r="K30" s="104">
        <v>175</v>
      </c>
      <c r="L30" s="183">
        <f t="shared" si="3"/>
        <v>0.92105263157894735</v>
      </c>
      <c r="M30" s="104">
        <v>142</v>
      </c>
      <c r="N30" s="183">
        <f t="shared" si="4"/>
        <v>0.74736842105263157</v>
      </c>
      <c r="O30" s="104">
        <v>145</v>
      </c>
      <c r="P30" s="183">
        <f t="shared" si="5"/>
        <v>0.76315789473684215</v>
      </c>
      <c r="Q30" s="104">
        <v>149</v>
      </c>
      <c r="R30" s="185">
        <f t="shared" si="6"/>
        <v>0.87862407862407876</v>
      </c>
      <c r="S30" s="104">
        <v>158</v>
      </c>
      <c r="T30" s="185">
        <f t="shared" si="7"/>
        <v>0.93169533169533181</v>
      </c>
    </row>
    <row r="31" spans="1:20">
      <c r="A31" s="4" t="s">
        <v>40</v>
      </c>
      <c r="B31" s="4" t="s">
        <v>76</v>
      </c>
      <c r="C31" s="138">
        <v>774</v>
      </c>
      <c r="D31" s="180">
        <v>648.75</v>
      </c>
      <c r="E31" s="104">
        <v>578</v>
      </c>
      <c r="F31" s="181">
        <f t="shared" si="0"/>
        <v>0.74677002583979324</v>
      </c>
      <c r="G31" s="104">
        <v>578</v>
      </c>
      <c r="H31" s="181">
        <f t="shared" si="1"/>
        <v>0.89094412331406547</v>
      </c>
      <c r="I31" s="104">
        <v>699</v>
      </c>
      <c r="J31" s="183">
        <f t="shared" si="2"/>
        <v>0.9031007751937985</v>
      </c>
      <c r="K31" s="104">
        <v>735</v>
      </c>
      <c r="L31" s="183">
        <f t="shared" si="3"/>
        <v>0.94961240310077522</v>
      </c>
      <c r="M31" s="104">
        <v>645</v>
      </c>
      <c r="N31" s="183">
        <f t="shared" si="4"/>
        <v>0.83333333333333337</v>
      </c>
      <c r="O31" s="104">
        <v>660</v>
      </c>
      <c r="P31" s="183">
        <f t="shared" si="5"/>
        <v>0.8527131782945736</v>
      </c>
      <c r="Q31" s="104">
        <v>439</v>
      </c>
      <c r="R31" s="185">
        <f t="shared" si="6"/>
        <v>0.67668593448940273</v>
      </c>
      <c r="S31" s="104">
        <v>598</v>
      </c>
      <c r="T31" s="185">
        <f t="shared" si="7"/>
        <v>0.92177263969171486</v>
      </c>
    </row>
    <row r="32" spans="1:20">
      <c r="A32" s="4" t="s">
        <v>40</v>
      </c>
      <c r="B32" s="4" t="s">
        <v>77</v>
      </c>
      <c r="C32" s="138">
        <v>215</v>
      </c>
      <c r="D32" s="180">
        <v>147.5</v>
      </c>
      <c r="E32" s="104">
        <v>185</v>
      </c>
      <c r="F32" s="181">
        <f t="shared" si="0"/>
        <v>0.86046511627906974</v>
      </c>
      <c r="G32" s="104">
        <v>185</v>
      </c>
      <c r="H32" s="181">
        <f t="shared" si="1"/>
        <v>1.2542372881355932</v>
      </c>
      <c r="I32" s="104">
        <v>156</v>
      </c>
      <c r="J32" s="183">
        <f t="shared" si="2"/>
        <v>0.72558139534883725</v>
      </c>
      <c r="K32" s="104">
        <v>188</v>
      </c>
      <c r="L32" s="183">
        <f t="shared" si="3"/>
        <v>0.87441860465116283</v>
      </c>
      <c r="M32" s="104">
        <v>167</v>
      </c>
      <c r="N32" s="183">
        <f t="shared" si="4"/>
        <v>0.77674418604651163</v>
      </c>
      <c r="O32" s="104">
        <v>171</v>
      </c>
      <c r="P32" s="183">
        <f t="shared" si="5"/>
        <v>0.79534883720930227</v>
      </c>
      <c r="Q32" s="104">
        <v>116</v>
      </c>
      <c r="R32" s="185">
        <f t="shared" si="6"/>
        <v>0.78644067796610173</v>
      </c>
      <c r="S32" s="104">
        <v>147</v>
      </c>
      <c r="T32" s="185">
        <f t="shared" si="7"/>
        <v>0.99661016949152548</v>
      </c>
    </row>
    <row r="33" spans="1:20">
      <c r="A33" s="4" t="s">
        <v>40</v>
      </c>
      <c r="B33" s="4" t="s">
        <v>78</v>
      </c>
      <c r="C33" s="138">
        <v>52</v>
      </c>
      <c r="D33" s="180">
        <v>66.666666666666671</v>
      </c>
      <c r="E33" s="104">
        <v>71</v>
      </c>
      <c r="F33" s="181">
        <f t="shared" si="0"/>
        <v>1.3653846153846154</v>
      </c>
      <c r="G33" s="104">
        <v>71</v>
      </c>
      <c r="H33" s="181">
        <f t="shared" si="1"/>
        <v>1.0649999999999999</v>
      </c>
      <c r="I33" s="104">
        <v>40</v>
      </c>
      <c r="J33" s="183">
        <f t="shared" si="2"/>
        <v>0.76923076923076927</v>
      </c>
      <c r="K33" s="104">
        <v>53</v>
      </c>
      <c r="L33" s="183">
        <f t="shared" si="3"/>
        <v>1.0192307692307692</v>
      </c>
      <c r="M33" s="104">
        <v>59</v>
      </c>
      <c r="N33" s="183">
        <f t="shared" si="4"/>
        <v>1.1346153846153846</v>
      </c>
      <c r="O33" s="104">
        <v>60</v>
      </c>
      <c r="P33" s="183">
        <f t="shared" si="5"/>
        <v>1.1538461538461537</v>
      </c>
      <c r="Q33" s="104">
        <v>55</v>
      </c>
      <c r="R33" s="185">
        <f t="shared" si="6"/>
        <v>0.82499999999999996</v>
      </c>
      <c r="S33" s="104">
        <v>55</v>
      </c>
      <c r="T33" s="185">
        <f t="shared" si="7"/>
        <v>0.82499999999999996</v>
      </c>
    </row>
    <row r="34" spans="1:20">
      <c r="A34" s="4" t="s">
        <v>49</v>
      </c>
      <c r="B34" s="4" t="s">
        <v>79</v>
      </c>
      <c r="C34" s="138">
        <v>80</v>
      </c>
      <c r="D34" s="180">
        <v>61.666666666666671</v>
      </c>
      <c r="E34" s="104">
        <v>75</v>
      </c>
      <c r="F34" s="181">
        <f t="shared" si="0"/>
        <v>0.9375</v>
      </c>
      <c r="G34" s="104">
        <v>75</v>
      </c>
      <c r="H34" s="181">
        <f t="shared" si="1"/>
        <v>1.2162162162162162</v>
      </c>
      <c r="I34" s="104">
        <v>76</v>
      </c>
      <c r="J34" s="183">
        <f t="shared" si="2"/>
        <v>0.95</v>
      </c>
      <c r="K34" s="104">
        <v>85</v>
      </c>
      <c r="L34" s="183">
        <f t="shared" si="3"/>
        <v>1.0625</v>
      </c>
      <c r="M34" s="104">
        <v>77</v>
      </c>
      <c r="N34" s="183">
        <f t="shared" si="4"/>
        <v>0.96250000000000002</v>
      </c>
      <c r="O34" s="104">
        <v>79</v>
      </c>
      <c r="P34" s="183">
        <f t="shared" si="5"/>
        <v>0.98750000000000004</v>
      </c>
      <c r="Q34" s="104">
        <v>59</v>
      </c>
      <c r="R34" s="185">
        <f t="shared" si="6"/>
        <v>0.95675675675675664</v>
      </c>
      <c r="S34" s="104">
        <v>72</v>
      </c>
      <c r="T34" s="185">
        <f t="shared" si="7"/>
        <v>1.1675675675675674</v>
      </c>
    </row>
    <row r="35" spans="1:20">
      <c r="A35" s="4" t="s">
        <v>49</v>
      </c>
      <c r="B35" s="4" t="s">
        <v>80</v>
      </c>
      <c r="C35" s="138">
        <v>51</v>
      </c>
      <c r="D35" s="180">
        <v>65</v>
      </c>
      <c r="E35" s="104">
        <v>63</v>
      </c>
      <c r="F35" s="181">
        <f t="shared" ref="F35:F66" si="8">E35/C35</f>
        <v>1.2352941176470589</v>
      </c>
      <c r="G35" s="104">
        <v>63</v>
      </c>
      <c r="H35" s="181">
        <f t="shared" ref="H35:H66" si="9">G35/D35</f>
        <v>0.96923076923076923</v>
      </c>
      <c r="I35" s="104">
        <v>57</v>
      </c>
      <c r="J35" s="183">
        <f t="shared" ref="J35:J66" si="10">I35/C35</f>
        <v>1.1176470588235294</v>
      </c>
      <c r="K35" s="104">
        <v>63</v>
      </c>
      <c r="L35" s="183">
        <f t="shared" ref="L35:L66" si="11">K35/C35</f>
        <v>1.2352941176470589</v>
      </c>
      <c r="M35" s="104">
        <v>63</v>
      </c>
      <c r="N35" s="183">
        <f t="shared" ref="N35:N66" si="12">M35/C35</f>
        <v>1.2352941176470589</v>
      </c>
      <c r="O35" s="104">
        <v>63</v>
      </c>
      <c r="P35" s="183">
        <f t="shared" ref="P35:P66" si="13">O35/C35</f>
        <v>1.2352941176470589</v>
      </c>
      <c r="Q35" s="104">
        <v>65</v>
      </c>
      <c r="R35" s="185">
        <f t="shared" ref="R35:R66" si="14">Q35/D35</f>
        <v>1</v>
      </c>
      <c r="S35" s="104">
        <v>63</v>
      </c>
      <c r="T35" s="185">
        <f t="shared" ref="T35:T66" si="15">S35/D35</f>
        <v>0.96923076923076923</v>
      </c>
    </row>
    <row r="36" spans="1:20">
      <c r="A36" s="4" t="s">
        <v>49</v>
      </c>
      <c r="B36" s="4" t="s">
        <v>81</v>
      </c>
      <c r="C36" s="138">
        <v>103</v>
      </c>
      <c r="D36" s="180">
        <v>83.333333333333343</v>
      </c>
      <c r="E36" s="104">
        <v>85</v>
      </c>
      <c r="F36" s="181">
        <f t="shared" si="8"/>
        <v>0.82524271844660191</v>
      </c>
      <c r="G36" s="104">
        <v>85</v>
      </c>
      <c r="H36" s="181">
        <f t="shared" si="9"/>
        <v>1.0199999999999998</v>
      </c>
      <c r="I36" s="104">
        <v>74</v>
      </c>
      <c r="J36" s="183">
        <f t="shared" si="10"/>
        <v>0.71844660194174759</v>
      </c>
      <c r="K36" s="104">
        <v>87</v>
      </c>
      <c r="L36" s="183">
        <f t="shared" si="11"/>
        <v>0.84466019417475724</v>
      </c>
      <c r="M36" s="104">
        <v>74</v>
      </c>
      <c r="N36" s="183">
        <f t="shared" si="12"/>
        <v>0.71844660194174759</v>
      </c>
      <c r="O36" s="104">
        <v>74</v>
      </c>
      <c r="P36" s="183">
        <f t="shared" si="13"/>
        <v>0.71844660194174759</v>
      </c>
      <c r="Q36" s="104">
        <v>79</v>
      </c>
      <c r="R36" s="185">
        <f t="shared" si="14"/>
        <v>0.94799999999999984</v>
      </c>
      <c r="S36" s="104">
        <v>86</v>
      </c>
      <c r="T36" s="185">
        <f t="shared" si="15"/>
        <v>1.0319999999999998</v>
      </c>
    </row>
    <row r="37" spans="1:20">
      <c r="A37" s="4" t="s">
        <v>40</v>
      </c>
      <c r="B37" s="4" t="s">
        <v>82</v>
      </c>
      <c r="C37" s="138">
        <v>74</v>
      </c>
      <c r="D37" s="180">
        <v>64.166666666666671</v>
      </c>
      <c r="E37" s="104">
        <v>53</v>
      </c>
      <c r="F37" s="181">
        <f t="shared" si="8"/>
        <v>0.71621621621621623</v>
      </c>
      <c r="G37" s="104">
        <v>53</v>
      </c>
      <c r="H37" s="181">
        <f t="shared" si="9"/>
        <v>0.82597402597402592</v>
      </c>
      <c r="I37" s="104">
        <v>55</v>
      </c>
      <c r="J37" s="183">
        <f t="shared" si="10"/>
        <v>0.7432432432432432</v>
      </c>
      <c r="K37" s="104">
        <v>66</v>
      </c>
      <c r="L37" s="183">
        <f t="shared" si="11"/>
        <v>0.89189189189189189</v>
      </c>
      <c r="M37" s="104">
        <v>49</v>
      </c>
      <c r="N37" s="183">
        <f t="shared" si="12"/>
        <v>0.66216216216216217</v>
      </c>
      <c r="O37" s="104">
        <v>49</v>
      </c>
      <c r="P37" s="183">
        <f t="shared" si="13"/>
        <v>0.66216216216216217</v>
      </c>
      <c r="Q37" s="104">
        <v>48</v>
      </c>
      <c r="R37" s="185">
        <f t="shared" si="14"/>
        <v>0.74805194805194797</v>
      </c>
      <c r="S37" s="104">
        <v>45</v>
      </c>
      <c r="T37" s="185">
        <f t="shared" si="15"/>
        <v>0.7012987012987012</v>
      </c>
    </row>
    <row r="38" spans="1:20">
      <c r="A38" s="4" t="s">
        <v>49</v>
      </c>
      <c r="B38" s="4" t="s">
        <v>83</v>
      </c>
      <c r="C38" s="138">
        <v>280</v>
      </c>
      <c r="D38" s="180">
        <v>231.66666666666669</v>
      </c>
      <c r="E38" s="104">
        <v>220</v>
      </c>
      <c r="F38" s="181">
        <f t="shared" si="8"/>
        <v>0.7857142857142857</v>
      </c>
      <c r="G38" s="104">
        <v>220</v>
      </c>
      <c r="H38" s="181">
        <f t="shared" si="9"/>
        <v>0.94964028776978404</v>
      </c>
      <c r="I38" s="104">
        <v>222</v>
      </c>
      <c r="J38" s="183">
        <f t="shared" si="10"/>
        <v>0.79285714285714282</v>
      </c>
      <c r="K38" s="104">
        <v>246</v>
      </c>
      <c r="L38" s="183">
        <f t="shared" si="11"/>
        <v>0.87857142857142856</v>
      </c>
      <c r="M38" s="104">
        <v>213</v>
      </c>
      <c r="N38" s="183">
        <f t="shared" si="12"/>
        <v>0.76071428571428568</v>
      </c>
      <c r="O38" s="104">
        <v>213</v>
      </c>
      <c r="P38" s="183">
        <f t="shared" si="13"/>
        <v>0.76071428571428568</v>
      </c>
      <c r="Q38" s="104">
        <v>144</v>
      </c>
      <c r="R38" s="185">
        <f t="shared" si="14"/>
        <v>0.62158273381294959</v>
      </c>
      <c r="S38" s="104">
        <v>190</v>
      </c>
      <c r="T38" s="185">
        <f t="shared" si="15"/>
        <v>0.82014388489208623</v>
      </c>
    </row>
    <row r="39" spans="1:20">
      <c r="A39" s="4" t="s">
        <v>40</v>
      </c>
      <c r="B39" s="4" t="s">
        <v>84</v>
      </c>
      <c r="C39" s="138">
        <v>76</v>
      </c>
      <c r="D39" s="180">
        <v>53.333333333333329</v>
      </c>
      <c r="E39" s="104">
        <v>49</v>
      </c>
      <c r="F39" s="181">
        <f t="shared" si="8"/>
        <v>0.64473684210526316</v>
      </c>
      <c r="G39" s="104">
        <v>49</v>
      </c>
      <c r="H39" s="181">
        <f t="shared" si="9"/>
        <v>0.91875000000000007</v>
      </c>
      <c r="I39" s="104">
        <v>60</v>
      </c>
      <c r="J39" s="183">
        <f t="shared" si="10"/>
        <v>0.78947368421052633</v>
      </c>
      <c r="K39" s="104">
        <v>68</v>
      </c>
      <c r="L39" s="183">
        <f t="shared" si="11"/>
        <v>0.89473684210526316</v>
      </c>
      <c r="M39" s="104">
        <v>51</v>
      </c>
      <c r="N39" s="183">
        <f t="shared" si="12"/>
        <v>0.67105263157894735</v>
      </c>
      <c r="O39" s="104">
        <v>50</v>
      </c>
      <c r="P39" s="183">
        <f t="shared" si="13"/>
        <v>0.65789473684210531</v>
      </c>
      <c r="Q39" s="104">
        <v>54</v>
      </c>
      <c r="R39" s="185">
        <f t="shared" si="14"/>
        <v>1.0125000000000002</v>
      </c>
      <c r="S39" s="104">
        <v>52</v>
      </c>
      <c r="T39" s="185">
        <f t="shared" si="15"/>
        <v>0.97500000000000009</v>
      </c>
    </row>
    <row r="40" spans="1:20">
      <c r="A40" s="4" t="s">
        <v>49</v>
      </c>
      <c r="B40" s="4" t="s">
        <v>85</v>
      </c>
      <c r="C40" s="138">
        <v>189</v>
      </c>
      <c r="D40" s="180">
        <v>170.83333333333331</v>
      </c>
      <c r="E40" s="104">
        <v>173</v>
      </c>
      <c r="F40" s="181">
        <f t="shared" si="8"/>
        <v>0.91534391534391535</v>
      </c>
      <c r="G40" s="104">
        <v>173</v>
      </c>
      <c r="H40" s="181">
        <f t="shared" si="9"/>
        <v>1.0126829268292683</v>
      </c>
      <c r="I40" s="104">
        <v>158</v>
      </c>
      <c r="J40" s="183">
        <f t="shared" si="10"/>
        <v>0.83597883597883593</v>
      </c>
      <c r="K40" s="104">
        <v>191</v>
      </c>
      <c r="L40" s="183">
        <f t="shared" si="11"/>
        <v>1.0105820105820107</v>
      </c>
      <c r="M40" s="104">
        <v>158</v>
      </c>
      <c r="N40" s="183">
        <f t="shared" si="12"/>
        <v>0.83597883597883593</v>
      </c>
      <c r="O40" s="104">
        <v>161</v>
      </c>
      <c r="P40" s="183">
        <f t="shared" si="13"/>
        <v>0.85185185185185186</v>
      </c>
      <c r="Q40" s="104">
        <v>130</v>
      </c>
      <c r="R40" s="185">
        <f t="shared" si="14"/>
        <v>0.76097560975609768</v>
      </c>
      <c r="S40" s="104">
        <v>145</v>
      </c>
      <c r="T40" s="185">
        <f t="shared" si="15"/>
        <v>0.84878048780487814</v>
      </c>
    </row>
    <row r="41" spans="1:20">
      <c r="A41" s="4" t="s">
        <v>43</v>
      </c>
      <c r="B41" s="4" t="s">
        <v>86</v>
      </c>
      <c r="C41" s="138">
        <v>267</v>
      </c>
      <c r="D41" s="180">
        <v>185.41666666666669</v>
      </c>
      <c r="E41" s="104">
        <v>197</v>
      </c>
      <c r="F41" s="181">
        <f t="shared" si="8"/>
        <v>0.73782771535580527</v>
      </c>
      <c r="G41" s="104">
        <v>197</v>
      </c>
      <c r="H41" s="181">
        <f t="shared" si="9"/>
        <v>1.0624719101123594</v>
      </c>
      <c r="I41" s="104">
        <v>200</v>
      </c>
      <c r="J41" s="183">
        <f t="shared" si="10"/>
        <v>0.74906367041198507</v>
      </c>
      <c r="K41" s="104">
        <v>219</v>
      </c>
      <c r="L41" s="183">
        <f t="shared" si="11"/>
        <v>0.8202247191011236</v>
      </c>
      <c r="M41" s="104">
        <v>204</v>
      </c>
      <c r="N41" s="183">
        <f t="shared" si="12"/>
        <v>0.7640449438202247</v>
      </c>
      <c r="O41" s="104">
        <v>199</v>
      </c>
      <c r="P41" s="183">
        <f t="shared" si="13"/>
        <v>0.74531835205992514</v>
      </c>
      <c r="Q41" s="104">
        <v>161</v>
      </c>
      <c r="R41" s="185">
        <f t="shared" si="14"/>
        <v>0.8683146067415729</v>
      </c>
      <c r="S41" s="104">
        <v>194</v>
      </c>
      <c r="T41" s="185">
        <f t="shared" si="15"/>
        <v>1.0462921348314607</v>
      </c>
    </row>
    <row r="42" spans="1:20">
      <c r="A42" s="4" t="s">
        <v>49</v>
      </c>
      <c r="B42" s="4" t="s">
        <v>87</v>
      </c>
      <c r="C42" s="138">
        <v>76</v>
      </c>
      <c r="D42" s="180">
        <v>65.416666666666671</v>
      </c>
      <c r="E42" s="104">
        <v>56</v>
      </c>
      <c r="F42" s="181">
        <f t="shared" si="8"/>
        <v>0.73684210526315785</v>
      </c>
      <c r="G42" s="104">
        <v>56</v>
      </c>
      <c r="H42" s="181">
        <f t="shared" si="9"/>
        <v>0.85605095541401266</v>
      </c>
      <c r="I42" s="104">
        <v>44</v>
      </c>
      <c r="J42" s="183">
        <f t="shared" si="10"/>
        <v>0.57894736842105265</v>
      </c>
      <c r="K42" s="104">
        <v>39</v>
      </c>
      <c r="L42" s="183">
        <f t="shared" si="11"/>
        <v>0.51315789473684215</v>
      </c>
      <c r="M42" s="104">
        <v>61</v>
      </c>
      <c r="N42" s="183">
        <f t="shared" si="12"/>
        <v>0.80263157894736847</v>
      </c>
      <c r="O42" s="104">
        <v>62</v>
      </c>
      <c r="P42" s="183">
        <f t="shared" si="13"/>
        <v>0.81578947368421051</v>
      </c>
      <c r="Q42" s="104">
        <v>55</v>
      </c>
      <c r="R42" s="185">
        <f t="shared" si="14"/>
        <v>0.84076433121019101</v>
      </c>
      <c r="S42" s="104">
        <v>64</v>
      </c>
      <c r="T42" s="185">
        <f t="shared" si="15"/>
        <v>0.97834394904458588</v>
      </c>
    </row>
    <row r="43" spans="1:20">
      <c r="A43" s="4" t="s">
        <v>40</v>
      </c>
      <c r="B43" s="4" t="s">
        <v>88</v>
      </c>
      <c r="C43" s="138">
        <v>87</v>
      </c>
      <c r="D43" s="180">
        <v>59.166666666666671</v>
      </c>
      <c r="E43" s="104">
        <v>59</v>
      </c>
      <c r="F43" s="181">
        <f t="shared" si="8"/>
        <v>0.67816091954022983</v>
      </c>
      <c r="G43" s="104">
        <v>59</v>
      </c>
      <c r="H43" s="181">
        <f t="shared" si="9"/>
        <v>0.99718309859154919</v>
      </c>
      <c r="I43" s="104">
        <v>52</v>
      </c>
      <c r="J43" s="183">
        <f t="shared" si="10"/>
        <v>0.5977011494252874</v>
      </c>
      <c r="K43" s="104">
        <v>67</v>
      </c>
      <c r="L43" s="183">
        <f t="shared" si="11"/>
        <v>0.77011494252873558</v>
      </c>
      <c r="M43" s="104">
        <v>57</v>
      </c>
      <c r="N43" s="183">
        <f t="shared" si="12"/>
        <v>0.65517241379310343</v>
      </c>
      <c r="O43" s="104">
        <v>59</v>
      </c>
      <c r="P43" s="183">
        <f t="shared" si="13"/>
        <v>0.67816091954022983</v>
      </c>
      <c r="Q43" s="104">
        <v>70</v>
      </c>
      <c r="R43" s="185">
        <f t="shared" si="14"/>
        <v>1.1830985915492958</v>
      </c>
      <c r="S43" s="104">
        <v>65</v>
      </c>
      <c r="T43" s="185">
        <f t="shared" si="15"/>
        <v>1.0985915492957745</v>
      </c>
    </row>
    <row r="44" spans="1:20">
      <c r="A44" s="4" t="s">
        <v>40</v>
      </c>
      <c r="B44" s="4" t="s">
        <v>89</v>
      </c>
      <c r="C44" s="138">
        <v>71</v>
      </c>
      <c r="D44" s="180">
        <v>55.416666666666671</v>
      </c>
      <c r="E44" s="104">
        <v>63</v>
      </c>
      <c r="F44" s="181">
        <f t="shared" si="8"/>
        <v>0.88732394366197187</v>
      </c>
      <c r="G44" s="104">
        <v>63</v>
      </c>
      <c r="H44" s="181">
        <f t="shared" si="9"/>
        <v>1.1368421052631579</v>
      </c>
      <c r="I44" s="104">
        <v>60</v>
      </c>
      <c r="J44" s="183">
        <f t="shared" si="10"/>
        <v>0.84507042253521125</v>
      </c>
      <c r="K44" s="104">
        <v>65</v>
      </c>
      <c r="L44" s="183">
        <f t="shared" si="11"/>
        <v>0.91549295774647887</v>
      </c>
      <c r="M44" s="104">
        <v>61</v>
      </c>
      <c r="N44" s="183">
        <f t="shared" si="12"/>
        <v>0.85915492957746475</v>
      </c>
      <c r="O44" s="104">
        <v>61</v>
      </c>
      <c r="P44" s="183">
        <f t="shared" si="13"/>
        <v>0.85915492957746475</v>
      </c>
      <c r="Q44" s="104">
        <v>35</v>
      </c>
      <c r="R44" s="185">
        <f t="shared" si="14"/>
        <v>0.63157894736842102</v>
      </c>
      <c r="S44" s="104">
        <v>45</v>
      </c>
      <c r="T44" s="185">
        <f t="shared" si="15"/>
        <v>0.81203007518796988</v>
      </c>
    </row>
    <row r="45" spans="1:20">
      <c r="A45" s="4" t="s">
        <v>47</v>
      </c>
      <c r="B45" s="4" t="s">
        <v>90</v>
      </c>
      <c r="C45" s="138">
        <v>1452</v>
      </c>
      <c r="D45" s="180">
        <v>1021.6666666666667</v>
      </c>
      <c r="E45" s="104">
        <v>1078</v>
      </c>
      <c r="F45" s="181">
        <f t="shared" si="8"/>
        <v>0.74242424242424243</v>
      </c>
      <c r="G45" s="104">
        <v>1078</v>
      </c>
      <c r="H45" s="181">
        <f t="shared" si="9"/>
        <v>1.0551386623164762</v>
      </c>
      <c r="I45" s="104">
        <v>963</v>
      </c>
      <c r="J45" s="183">
        <f t="shared" si="10"/>
        <v>0.66322314049586772</v>
      </c>
      <c r="K45" s="104">
        <v>1087</v>
      </c>
      <c r="L45" s="183">
        <f t="shared" si="11"/>
        <v>0.74862258953168048</v>
      </c>
      <c r="M45" s="104">
        <v>992</v>
      </c>
      <c r="N45" s="183">
        <f t="shared" si="12"/>
        <v>0.6831955922865014</v>
      </c>
      <c r="O45" s="104">
        <v>1027</v>
      </c>
      <c r="P45" s="183">
        <f t="shared" si="13"/>
        <v>0.70730027548209362</v>
      </c>
      <c r="Q45" s="104">
        <v>726</v>
      </c>
      <c r="R45" s="185">
        <f t="shared" si="14"/>
        <v>0.71060358890701458</v>
      </c>
      <c r="S45" s="104">
        <v>902</v>
      </c>
      <c r="T45" s="185">
        <f t="shared" si="15"/>
        <v>0.88287112561174541</v>
      </c>
    </row>
    <row r="46" spans="1:20">
      <c r="A46" s="4" t="s">
        <v>47</v>
      </c>
      <c r="B46" s="4" t="s">
        <v>91</v>
      </c>
      <c r="C46" s="138">
        <v>84</v>
      </c>
      <c r="D46" s="180">
        <v>69.166666666666671</v>
      </c>
      <c r="E46" s="104">
        <v>58</v>
      </c>
      <c r="F46" s="181">
        <f t="shared" si="8"/>
        <v>0.69047619047619047</v>
      </c>
      <c r="G46" s="104">
        <v>58</v>
      </c>
      <c r="H46" s="181">
        <f t="shared" si="9"/>
        <v>0.83855421686746978</v>
      </c>
      <c r="I46" s="104">
        <v>57</v>
      </c>
      <c r="J46" s="183">
        <f t="shared" si="10"/>
        <v>0.6785714285714286</v>
      </c>
      <c r="K46" s="104">
        <v>61</v>
      </c>
      <c r="L46" s="183">
        <f t="shared" si="11"/>
        <v>0.72619047619047616</v>
      </c>
      <c r="M46" s="104">
        <v>52</v>
      </c>
      <c r="N46" s="183">
        <f t="shared" si="12"/>
        <v>0.61904761904761907</v>
      </c>
      <c r="O46" s="104">
        <v>52</v>
      </c>
      <c r="P46" s="183">
        <f t="shared" si="13"/>
        <v>0.61904761904761907</v>
      </c>
      <c r="Q46" s="104">
        <v>66</v>
      </c>
      <c r="R46" s="185">
        <f t="shared" si="14"/>
        <v>0.95421686746987944</v>
      </c>
      <c r="S46" s="104">
        <v>60</v>
      </c>
      <c r="T46" s="185">
        <f t="shared" si="15"/>
        <v>0.8674698795180722</v>
      </c>
    </row>
    <row r="47" spans="1:20">
      <c r="A47" s="4" t="s">
        <v>49</v>
      </c>
      <c r="B47" s="4" t="s">
        <v>92</v>
      </c>
      <c r="C47" s="138">
        <v>285</v>
      </c>
      <c r="D47" s="180">
        <v>241.25</v>
      </c>
      <c r="E47" s="104">
        <v>230</v>
      </c>
      <c r="F47" s="181">
        <f t="shared" si="8"/>
        <v>0.80701754385964908</v>
      </c>
      <c r="G47" s="104">
        <v>230</v>
      </c>
      <c r="H47" s="181">
        <f t="shared" si="9"/>
        <v>0.95336787564766834</v>
      </c>
      <c r="I47" s="104">
        <v>216</v>
      </c>
      <c r="J47" s="183">
        <f t="shared" si="10"/>
        <v>0.75789473684210529</v>
      </c>
      <c r="K47" s="104">
        <v>244</v>
      </c>
      <c r="L47" s="183">
        <f t="shared" si="11"/>
        <v>0.85614035087719298</v>
      </c>
      <c r="M47" s="104">
        <v>232</v>
      </c>
      <c r="N47" s="183">
        <f t="shared" si="12"/>
        <v>0.81403508771929822</v>
      </c>
      <c r="O47" s="104">
        <v>230</v>
      </c>
      <c r="P47" s="183">
        <f t="shared" si="13"/>
        <v>0.80701754385964908</v>
      </c>
      <c r="Q47" s="104">
        <v>135</v>
      </c>
      <c r="R47" s="185">
        <f t="shared" si="14"/>
        <v>0.55958549222797926</v>
      </c>
      <c r="S47" s="104">
        <v>179</v>
      </c>
      <c r="T47" s="185">
        <f t="shared" si="15"/>
        <v>0.74196891191709846</v>
      </c>
    </row>
    <row r="48" spans="1:20">
      <c r="A48" s="4" t="s">
        <v>40</v>
      </c>
      <c r="B48" s="4" t="s">
        <v>93</v>
      </c>
      <c r="C48" s="138">
        <v>91</v>
      </c>
      <c r="D48" s="180">
        <v>98.333333333333343</v>
      </c>
      <c r="E48" s="104">
        <v>87</v>
      </c>
      <c r="F48" s="181">
        <f t="shared" si="8"/>
        <v>0.95604395604395609</v>
      </c>
      <c r="G48" s="104">
        <v>87</v>
      </c>
      <c r="H48" s="181">
        <f t="shared" si="9"/>
        <v>0.88474576271186434</v>
      </c>
      <c r="I48" s="104">
        <v>88</v>
      </c>
      <c r="J48" s="183">
        <f t="shared" si="10"/>
        <v>0.96703296703296704</v>
      </c>
      <c r="K48" s="104">
        <v>100</v>
      </c>
      <c r="L48" s="183">
        <f t="shared" si="11"/>
        <v>1.098901098901099</v>
      </c>
      <c r="M48" s="104">
        <v>80</v>
      </c>
      <c r="N48" s="183">
        <f t="shared" si="12"/>
        <v>0.87912087912087911</v>
      </c>
      <c r="O48" s="104">
        <v>83</v>
      </c>
      <c r="P48" s="183">
        <f t="shared" si="13"/>
        <v>0.91208791208791207</v>
      </c>
      <c r="Q48" s="104">
        <v>87</v>
      </c>
      <c r="R48" s="185">
        <f t="shared" si="14"/>
        <v>0.88474576271186434</v>
      </c>
      <c r="S48" s="104">
        <v>82</v>
      </c>
      <c r="T48" s="185">
        <f t="shared" si="15"/>
        <v>0.83389830508474572</v>
      </c>
    </row>
    <row r="49" spans="1:20">
      <c r="A49" s="4" t="s">
        <v>47</v>
      </c>
      <c r="B49" s="4" t="s">
        <v>94</v>
      </c>
      <c r="C49" s="138">
        <v>84</v>
      </c>
      <c r="D49" s="180">
        <v>68.333333333333329</v>
      </c>
      <c r="E49" s="104">
        <v>77</v>
      </c>
      <c r="F49" s="181">
        <f t="shared" si="8"/>
        <v>0.91666666666666663</v>
      </c>
      <c r="G49" s="104">
        <v>77</v>
      </c>
      <c r="H49" s="181">
        <f t="shared" si="9"/>
        <v>1.126829268292683</v>
      </c>
      <c r="I49" s="104">
        <v>61</v>
      </c>
      <c r="J49" s="183">
        <f t="shared" si="10"/>
        <v>0.72619047619047616</v>
      </c>
      <c r="K49" s="104">
        <v>86</v>
      </c>
      <c r="L49" s="183">
        <f t="shared" si="11"/>
        <v>1.0238095238095237</v>
      </c>
      <c r="M49" s="104">
        <v>70</v>
      </c>
      <c r="N49" s="183">
        <f t="shared" si="12"/>
        <v>0.83333333333333337</v>
      </c>
      <c r="O49" s="104">
        <v>71</v>
      </c>
      <c r="P49" s="183">
        <f t="shared" si="13"/>
        <v>0.84523809523809523</v>
      </c>
      <c r="Q49" s="104">
        <v>53</v>
      </c>
      <c r="R49" s="185">
        <f t="shared" si="14"/>
        <v>0.775609756097561</v>
      </c>
      <c r="S49" s="104">
        <v>58</v>
      </c>
      <c r="T49" s="185">
        <f t="shared" si="15"/>
        <v>0.84878048780487814</v>
      </c>
    </row>
    <row r="50" spans="1:20">
      <c r="A50" s="4" t="s">
        <v>49</v>
      </c>
      <c r="B50" s="4" t="s">
        <v>95</v>
      </c>
      <c r="C50" s="138">
        <v>163</v>
      </c>
      <c r="D50" s="180">
        <v>115</v>
      </c>
      <c r="E50" s="104">
        <v>131</v>
      </c>
      <c r="F50" s="181">
        <f t="shared" si="8"/>
        <v>0.80368098159509205</v>
      </c>
      <c r="G50" s="104">
        <v>131</v>
      </c>
      <c r="H50" s="181">
        <f t="shared" si="9"/>
        <v>1.1391304347826088</v>
      </c>
      <c r="I50" s="104">
        <v>137</v>
      </c>
      <c r="J50" s="183">
        <f t="shared" si="10"/>
        <v>0.8404907975460123</v>
      </c>
      <c r="K50" s="104">
        <v>152</v>
      </c>
      <c r="L50" s="183">
        <f t="shared" si="11"/>
        <v>0.93251533742331283</v>
      </c>
      <c r="M50" s="104">
        <v>131</v>
      </c>
      <c r="N50" s="183">
        <f t="shared" si="12"/>
        <v>0.80368098159509205</v>
      </c>
      <c r="O50" s="104">
        <v>132</v>
      </c>
      <c r="P50" s="183">
        <f t="shared" si="13"/>
        <v>0.80981595092024539</v>
      </c>
      <c r="Q50" s="104">
        <v>79</v>
      </c>
      <c r="R50" s="185">
        <f t="shared" si="14"/>
        <v>0.68695652173913047</v>
      </c>
      <c r="S50" s="104">
        <v>107</v>
      </c>
      <c r="T50" s="185">
        <f t="shared" si="15"/>
        <v>0.93043478260869561</v>
      </c>
    </row>
    <row r="51" spans="1:20">
      <c r="A51" s="4" t="s">
        <v>43</v>
      </c>
      <c r="B51" s="4" t="s">
        <v>96</v>
      </c>
      <c r="C51" s="138">
        <v>121</v>
      </c>
      <c r="D51" s="180">
        <v>115.83333333333334</v>
      </c>
      <c r="E51" s="104">
        <v>111</v>
      </c>
      <c r="F51" s="181">
        <f t="shared" si="8"/>
        <v>0.9173553719008265</v>
      </c>
      <c r="G51" s="104">
        <v>111</v>
      </c>
      <c r="H51" s="181">
        <f t="shared" si="9"/>
        <v>0.95827338129496398</v>
      </c>
      <c r="I51" s="104">
        <v>99</v>
      </c>
      <c r="J51" s="183">
        <f t="shared" si="10"/>
        <v>0.81818181818181823</v>
      </c>
      <c r="K51" s="104">
        <v>119</v>
      </c>
      <c r="L51" s="183">
        <f t="shared" si="11"/>
        <v>0.98347107438016534</v>
      </c>
      <c r="M51" s="104">
        <v>109</v>
      </c>
      <c r="N51" s="183">
        <f t="shared" si="12"/>
        <v>0.90082644628099173</v>
      </c>
      <c r="O51" s="104">
        <v>105</v>
      </c>
      <c r="P51" s="183">
        <f t="shared" si="13"/>
        <v>0.86776859504132231</v>
      </c>
      <c r="Q51" s="104">
        <v>128</v>
      </c>
      <c r="R51" s="185">
        <f t="shared" si="14"/>
        <v>1.1050359712230216</v>
      </c>
      <c r="S51" s="104">
        <v>132</v>
      </c>
      <c r="T51" s="185">
        <f t="shared" si="15"/>
        <v>1.1395683453237409</v>
      </c>
    </row>
    <row r="52" spans="1:20">
      <c r="A52" s="4" t="s">
        <v>43</v>
      </c>
      <c r="B52" s="4" t="s">
        <v>97</v>
      </c>
      <c r="C52" s="138">
        <v>48</v>
      </c>
      <c r="D52" s="180">
        <v>40.416666666666671</v>
      </c>
      <c r="E52" s="104">
        <v>30</v>
      </c>
      <c r="F52" s="181">
        <f t="shared" si="8"/>
        <v>0.625</v>
      </c>
      <c r="G52" s="104">
        <v>30</v>
      </c>
      <c r="H52" s="181">
        <f t="shared" si="9"/>
        <v>0.74226804123711332</v>
      </c>
      <c r="I52" s="104">
        <v>23</v>
      </c>
      <c r="J52" s="183">
        <f t="shared" si="10"/>
        <v>0.47916666666666669</v>
      </c>
      <c r="K52" s="104">
        <v>20</v>
      </c>
      <c r="L52" s="183">
        <f t="shared" si="11"/>
        <v>0.41666666666666669</v>
      </c>
      <c r="M52" s="104">
        <v>28</v>
      </c>
      <c r="N52" s="183">
        <f t="shared" si="12"/>
        <v>0.58333333333333337</v>
      </c>
      <c r="O52" s="104">
        <v>31</v>
      </c>
      <c r="P52" s="183">
        <f t="shared" si="13"/>
        <v>0.64583333333333337</v>
      </c>
      <c r="Q52" s="104">
        <v>24</v>
      </c>
      <c r="R52" s="185">
        <f t="shared" si="14"/>
        <v>0.59381443298969061</v>
      </c>
      <c r="S52" s="104">
        <v>29</v>
      </c>
      <c r="T52" s="185">
        <f t="shared" si="15"/>
        <v>0.71752577319587618</v>
      </c>
    </row>
    <row r="53" spans="1:20">
      <c r="A53" s="4" t="s">
        <v>49</v>
      </c>
      <c r="B53" s="4" t="s">
        <v>98</v>
      </c>
      <c r="C53" s="138">
        <v>129</v>
      </c>
      <c r="D53" s="180">
        <v>114.58333333333334</v>
      </c>
      <c r="E53" s="104">
        <v>110</v>
      </c>
      <c r="F53" s="181">
        <f t="shared" si="8"/>
        <v>0.8527131782945736</v>
      </c>
      <c r="G53" s="104">
        <v>110</v>
      </c>
      <c r="H53" s="181">
        <f t="shared" si="9"/>
        <v>0.96</v>
      </c>
      <c r="I53" s="104">
        <v>105</v>
      </c>
      <c r="J53" s="183">
        <f t="shared" si="10"/>
        <v>0.81395348837209303</v>
      </c>
      <c r="K53" s="104">
        <v>116</v>
      </c>
      <c r="L53" s="183">
        <f t="shared" si="11"/>
        <v>0.89922480620155043</v>
      </c>
      <c r="M53" s="104">
        <v>114</v>
      </c>
      <c r="N53" s="183">
        <f t="shared" si="12"/>
        <v>0.88372093023255816</v>
      </c>
      <c r="O53" s="104">
        <v>115</v>
      </c>
      <c r="P53" s="183">
        <f t="shared" si="13"/>
        <v>0.89147286821705429</v>
      </c>
      <c r="Q53" s="104">
        <v>93</v>
      </c>
      <c r="R53" s="185">
        <f t="shared" si="14"/>
        <v>0.8116363636363636</v>
      </c>
      <c r="S53" s="104">
        <v>103</v>
      </c>
      <c r="T53" s="185">
        <f t="shared" si="15"/>
        <v>0.89890909090909088</v>
      </c>
    </row>
    <row r="54" spans="1:20">
      <c r="A54" s="4" t="s">
        <v>49</v>
      </c>
      <c r="B54" s="4" t="s">
        <v>99</v>
      </c>
      <c r="C54" s="138">
        <v>86</v>
      </c>
      <c r="D54" s="180">
        <v>63.333333333333329</v>
      </c>
      <c r="E54" s="104">
        <v>66</v>
      </c>
      <c r="F54" s="181">
        <f t="shared" si="8"/>
        <v>0.76744186046511631</v>
      </c>
      <c r="G54" s="104">
        <v>66</v>
      </c>
      <c r="H54" s="181">
        <f t="shared" si="9"/>
        <v>1.0421052631578949</v>
      </c>
      <c r="I54" s="104">
        <v>82</v>
      </c>
      <c r="J54" s="183">
        <f t="shared" si="10"/>
        <v>0.95348837209302328</v>
      </c>
      <c r="K54" s="104">
        <v>94</v>
      </c>
      <c r="L54" s="183">
        <f t="shared" si="11"/>
        <v>1.0930232558139534</v>
      </c>
      <c r="M54" s="104">
        <v>62</v>
      </c>
      <c r="N54" s="183">
        <f t="shared" si="12"/>
        <v>0.72093023255813948</v>
      </c>
      <c r="O54" s="104">
        <v>66</v>
      </c>
      <c r="P54" s="183">
        <f t="shared" si="13"/>
        <v>0.76744186046511631</v>
      </c>
      <c r="Q54" s="104">
        <v>78</v>
      </c>
      <c r="R54" s="185">
        <f t="shared" si="14"/>
        <v>1.2315789473684211</v>
      </c>
      <c r="S54" s="104">
        <v>87</v>
      </c>
      <c r="T54" s="185">
        <f t="shared" si="15"/>
        <v>1.3736842105263158</v>
      </c>
    </row>
    <row r="55" spans="1:20">
      <c r="A55" s="4" t="s">
        <v>43</v>
      </c>
      <c r="B55" s="4" t="s">
        <v>100</v>
      </c>
      <c r="C55" s="138">
        <v>385</v>
      </c>
      <c r="D55" s="180">
        <v>273.33333333333331</v>
      </c>
      <c r="E55" s="104">
        <v>325</v>
      </c>
      <c r="F55" s="181">
        <f t="shared" si="8"/>
        <v>0.8441558441558441</v>
      </c>
      <c r="G55" s="104">
        <v>325</v>
      </c>
      <c r="H55" s="181">
        <f t="shared" si="9"/>
        <v>1.1890243902439026</v>
      </c>
      <c r="I55" s="104">
        <v>283</v>
      </c>
      <c r="J55" s="183">
        <f t="shared" si="10"/>
        <v>0.73506493506493509</v>
      </c>
      <c r="K55" s="104">
        <v>335</v>
      </c>
      <c r="L55" s="183">
        <f t="shared" si="11"/>
        <v>0.87012987012987009</v>
      </c>
      <c r="M55" s="104">
        <v>304</v>
      </c>
      <c r="N55" s="183">
        <f t="shared" si="12"/>
        <v>0.78961038961038965</v>
      </c>
      <c r="O55" s="104">
        <v>303</v>
      </c>
      <c r="P55" s="183">
        <f t="shared" si="13"/>
        <v>0.78701298701298705</v>
      </c>
      <c r="Q55" s="104">
        <v>216</v>
      </c>
      <c r="R55" s="185">
        <f t="shared" si="14"/>
        <v>0.79024390243902443</v>
      </c>
      <c r="S55" s="104">
        <v>278</v>
      </c>
      <c r="T55" s="185">
        <f t="shared" si="15"/>
        <v>1.0170731707317073</v>
      </c>
    </row>
    <row r="56" spans="1:20">
      <c r="A56" s="4" t="s">
        <v>47</v>
      </c>
      <c r="B56" s="4" t="s">
        <v>101</v>
      </c>
      <c r="C56" s="138">
        <v>96</v>
      </c>
      <c r="D56" s="180">
        <v>101.66666666666666</v>
      </c>
      <c r="E56" s="104">
        <v>110</v>
      </c>
      <c r="F56" s="181">
        <f t="shared" si="8"/>
        <v>1.1458333333333333</v>
      </c>
      <c r="G56" s="104">
        <v>110</v>
      </c>
      <c r="H56" s="181">
        <f t="shared" si="9"/>
        <v>1.0819672131147542</v>
      </c>
      <c r="I56" s="104">
        <v>105</v>
      </c>
      <c r="J56" s="183">
        <f t="shared" si="10"/>
        <v>1.09375</v>
      </c>
      <c r="K56" s="104">
        <v>114</v>
      </c>
      <c r="L56" s="183">
        <f t="shared" si="11"/>
        <v>1.1875</v>
      </c>
      <c r="M56" s="104">
        <v>105</v>
      </c>
      <c r="N56" s="183">
        <f t="shared" si="12"/>
        <v>1.09375</v>
      </c>
      <c r="O56" s="104">
        <v>107</v>
      </c>
      <c r="P56" s="183">
        <f t="shared" si="13"/>
        <v>1.1145833333333333</v>
      </c>
      <c r="Q56" s="104">
        <v>77</v>
      </c>
      <c r="R56" s="185">
        <f t="shared" si="14"/>
        <v>0.75737704918032789</v>
      </c>
      <c r="S56" s="104">
        <v>95</v>
      </c>
      <c r="T56" s="185">
        <f t="shared" si="15"/>
        <v>0.93442622950819676</v>
      </c>
    </row>
    <row r="57" spans="1:20">
      <c r="A57" s="4" t="s">
        <v>43</v>
      </c>
      <c r="B57" s="4" t="s">
        <v>102</v>
      </c>
      <c r="C57" s="138">
        <v>173</v>
      </c>
      <c r="D57" s="180">
        <v>140.83333333333334</v>
      </c>
      <c r="E57" s="104">
        <v>141</v>
      </c>
      <c r="F57" s="181">
        <f t="shared" si="8"/>
        <v>0.81502890173410403</v>
      </c>
      <c r="G57" s="104">
        <v>141</v>
      </c>
      <c r="H57" s="181">
        <f t="shared" si="9"/>
        <v>1.0011834319526627</v>
      </c>
      <c r="I57" s="104">
        <v>154</v>
      </c>
      <c r="J57" s="183">
        <f t="shared" si="10"/>
        <v>0.89017341040462428</v>
      </c>
      <c r="K57" s="104">
        <v>180</v>
      </c>
      <c r="L57" s="183">
        <f t="shared" si="11"/>
        <v>1.0404624277456647</v>
      </c>
      <c r="M57" s="104">
        <v>137</v>
      </c>
      <c r="N57" s="183">
        <f t="shared" si="12"/>
        <v>0.79190751445086704</v>
      </c>
      <c r="O57" s="104">
        <v>134</v>
      </c>
      <c r="P57" s="183">
        <f t="shared" si="13"/>
        <v>0.77456647398843925</v>
      </c>
      <c r="Q57" s="104">
        <v>149</v>
      </c>
      <c r="R57" s="185">
        <f t="shared" si="14"/>
        <v>1.0579881656804733</v>
      </c>
      <c r="S57" s="104">
        <v>187</v>
      </c>
      <c r="T57" s="185">
        <f t="shared" si="15"/>
        <v>1.3278106508875738</v>
      </c>
    </row>
    <row r="58" spans="1:20">
      <c r="A58" s="4" t="s">
        <v>43</v>
      </c>
      <c r="B58" s="4" t="s">
        <v>103</v>
      </c>
      <c r="C58" s="138">
        <v>167</v>
      </c>
      <c r="D58" s="180">
        <v>159.58333333333334</v>
      </c>
      <c r="E58" s="104">
        <v>139</v>
      </c>
      <c r="F58" s="181">
        <f t="shared" si="8"/>
        <v>0.83233532934131738</v>
      </c>
      <c r="G58" s="104">
        <v>139</v>
      </c>
      <c r="H58" s="181">
        <f t="shared" si="9"/>
        <v>0.87101827676240207</v>
      </c>
      <c r="I58" s="104">
        <v>163</v>
      </c>
      <c r="J58" s="183">
        <f t="shared" si="10"/>
        <v>0.9760479041916168</v>
      </c>
      <c r="K58" s="104">
        <v>191</v>
      </c>
      <c r="L58" s="183">
        <f t="shared" si="11"/>
        <v>1.1437125748502994</v>
      </c>
      <c r="M58" s="104">
        <v>161</v>
      </c>
      <c r="N58" s="183">
        <f t="shared" si="12"/>
        <v>0.9640718562874252</v>
      </c>
      <c r="O58" s="104">
        <v>153</v>
      </c>
      <c r="P58" s="183">
        <f t="shared" si="13"/>
        <v>0.91616766467065869</v>
      </c>
      <c r="Q58" s="104">
        <v>119</v>
      </c>
      <c r="R58" s="185">
        <f t="shared" si="14"/>
        <v>0.74569190600522184</v>
      </c>
      <c r="S58" s="104">
        <v>160</v>
      </c>
      <c r="T58" s="185">
        <f t="shared" si="15"/>
        <v>1.0026109660574412</v>
      </c>
    </row>
    <row r="59" spans="1:20">
      <c r="A59" s="4" t="s">
        <v>49</v>
      </c>
      <c r="B59" s="4" t="s">
        <v>104</v>
      </c>
      <c r="C59" s="138">
        <v>146</v>
      </c>
      <c r="D59" s="180">
        <v>129.58333333333334</v>
      </c>
      <c r="E59" s="104">
        <v>140</v>
      </c>
      <c r="F59" s="181">
        <f t="shared" si="8"/>
        <v>0.95890410958904104</v>
      </c>
      <c r="G59" s="104">
        <v>140</v>
      </c>
      <c r="H59" s="181">
        <f t="shared" si="9"/>
        <v>1.080385852090032</v>
      </c>
      <c r="I59" s="104">
        <v>147</v>
      </c>
      <c r="J59" s="183">
        <f t="shared" si="10"/>
        <v>1.0068493150684932</v>
      </c>
      <c r="K59" s="104">
        <v>117</v>
      </c>
      <c r="L59" s="183">
        <f t="shared" si="11"/>
        <v>0.80136986301369861</v>
      </c>
      <c r="M59" s="104">
        <v>144</v>
      </c>
      <c r="N59" s="183">
        <f t="shared" si="12"/>
        <v>0.98630136986301364</v>
      </c>
      <c r="O59" s="104">
        <v>143</v>
      </c>
      <c r="P59" s="183">
        <f t="shared" si="13"/>
        <v>0.97945205479452058</v>
      </c>
      <c r="Q59" s="104">
        <v>93</v>
      </c>
      <c r="R59" s="185">
        <f t="shared" si="14"/>
        <v>0.71768488745980707</v>
      </c>
      <c r="S59" s="104">
        <v>120</v>
      </c>
      <c r="T59" s="185">
        <f t="shared" si="15"/>
        <v>0.92604501607717038</v>
      </c>
    </row>
    <row r="60" spans="1:20">
      <c r="A60" s="4" t="s">
        <v>43</v>
      </c>
      <c r="B60" s="4" t="s">
        <v>105</v>
      </c>
      <c r="C60" s="138">
        <v>46</v>
      </c>
      <c r="D60" s="180">
        <v>35.416666666666664</v>
      </c>
      <c r="E60" s="104">
        <v>38</v>
      </c>
      <c r="F60" s="181">
        <f t="shared" si="8"/>
        <v>0.82608695652173914</v>
      </c>
      <c r="G60" s="104">
        <v>38</v>
      </c>
      <c r="H60" s="181">
        <f t="shared" si="9"/>
        <v>1.0729411764705883</v>
      </c>
      <c r="I60" s="104">
        <v>29</v>
      </c>
      <c r="J60" s="183">
        <f t="shared" si="10"/>
        <v>0.63043478260869568</v>
      </c>
      <c r="K60" s="104">
        <v>31</v>
      </c>
      <c r="L60" s="183">
        <f t="shared" si="11"/>
        <v>0.67391304347826086</v>
      </c>
      <c r="M60" s="104">
        <v>32</v>
      </c>
      <c r="N60" s="183">
        <f t="shared" si="12"/>
        <v>0.69565217391304346</v>
      </c>
      <c r="O60" s="104">
        <v>34</v>
      </c>
      <c r="P60" s="183">
        <f t="shared" si="13"/>
        <v>0.73913043478260865</v>
      </c>
      <c r="Q60" s="104">
        <v>46</v>
      </c>
      <c r="R60" s="185">
        <f t="shared" si="14"/>
        <v>1.2988235294117647</v>
      </c>
      <c r="S60" s="104">
        <v>44</v>
      </c>
      <c r="T60" s="185">
        <f t="shared" si="15"/>
        <v>1.2423529411764707</v>
      </c>
    </row>
    <row r="61" spans="1:20">
      <c r="A61" s="4" t="s">
        <v>49</v>
      </c>
      <c r="B61" s="4" t="s">
        <v>106</v>
      </c>
      <c r="C61" s="138">
        <v>113</v>
      </c>
      <c r="D61" s="180">
        <v>99.583333333333343</v>
      </c>
      <c r="E61" s="104">
        <v>102</v>
      </c>
      <c r="F61" s="181">
        <f t="shared" si="8"/>
        <v>0.90265486725663713</v>
      </c>
      <c r="G61" s="104">
        <v>102</v>
      </c>
      <c r="H61" s="181">
        <f t="shared" si="9"/>
        <v>1.0242677824267781</v>
      </c>
      <c r="I61" s="104">
        <v>104</v>
      </c>
      <c r="J61" s="183">
        <f t="shared" si="10"/>
        <v>0.92035398230088494</v>
      </c>
      <c r="K61" s="104">
        <v>113</v>
      </c>
      <c r="L61" s="183">
        <f t="shared" si="11"/>
        <v>1</v>
      </c>
      <c r="M61" s="104">
        <v>97</v>
      </c>
      <c r="N61" s="183">
        <f t="shared" si="12"/>
        <v>0.8584070796460177</v>
      </c>
      <c r="O61" s="104">
        <v>91</v>
      </c>
      <c r="P61" s="183">
        <f t="shared" si="13"/>
        <v>0.80530973451327437</v>
      </c>
      <c r="Q61" s="104">
        <v>74</v>
      </c>
      <c r="R61" s="185">
        <f t="shared" si="14"/>
        <v>0.74309623430962335</v>
      </c>
      <c r="S61" s="104">
        <v>86</v>
      </c>
      <c r="T61" s="185">
        <f t="shared" si="15"/>
        <v>0.86359832635983258</v>
      </c>
    </row>
    <row r="62" spans="1:20">
      <c r="A62" s="4" t="s">
        <v>47</v>
      </c>
      <c r="B62" s="4" t="s">
        <v>107</v>
      </c>
      <c r="C62" s="138">
        <v>147</v>
      </c>
      <c r="D62" s="180">
        <v>95.416666666666657</v>
      </c>
      <c r="E62" s="104">
        <v>145</v>
      </c>
      <c r="F62" s="181">
        <f t="shared" si="8"/>
        <v>0.98639455782312924</v>
      </c>
      <c r="G62" s="104">
        <v>145</v>
      </c>
      <c r="H62" s="181">
        <f t="shared" si="9"/>
        <v>1.5196506550218343</v>
      </c>
      <c r="I62" s="104">
        <v>108</v>
      </c>
      <c r="J62" s="183">
        <f t="shared" si="10"/>
        <v>0.73469387755102045</v>
      </c>
      <c r="K62" s="104">
        <v>130</v>
      </c>
      <c r="L62" s="183">
        <f t="shared" si="11"/>
        <v>0.88435374149659862</v>
      </c>
      <c r="M62" s="104">
        <v>133</v>
      </c>
      <c r="N62" s="183">
        <f t="shared" si="12"/>
        <v>0.90476190476190477</v>
      </c>
      <c r="O62" s="104">
        <v>136</v>
      </c>
      <c r="P62" s="183">
        <f t="shared" si="13"/>
        <v>0.92517006802721091</v>
      </c>
      <c r="Q62" s="104">
        <v>155</v>
      </c>
      <c r="R62" s="185">
        <f t="shared" si="14"/>
        <v>1.624454148471616</v>
      </c>
      <c r="S62" s="104">
        <v>157</v>
      </c>
      <c r="T62" s="185">
        <f t="shared" si="15"/>
        <v>1.6454148471615722</v>
      </c>
    </row>
    <row r="63" spans="1:20">
      <c r="A63" s="4" t="s">
        <v>49</v>
      </c>
      <c r="B63" s="4" t="s">
        <v>108</v>
      </c>
      <c r="C63" s="138">
        <v>61</v>
      </c>
      <c r="D63" s="180">
        <v>60</v>
      </c>
      <c r="E63" s="104">
        <v>53</v>
      </c>
      <c r="F63" s="181">
        <f t="shared" si="8"/>
        <v>0.86885245901639341</v>
      </c>
      <c r="G63" s="104">
        <v>53</v>
      </c>
      <c r="H63" s="181">
        <f t="shared" si="9"/>
        <v>0.8833333333333333</v>
      </c>
      <c r="I63" s="104">
        <v>56</v>
      </c>
      <c r="J63" s="183">
        <f t="shared" si="10"/>
        <v>0.91803278688524592</v>
      </c>
      <c r="K63" s="104">
        <v>58</v>
      </c>
      <c r="L63" s="183">
        <f t="shared" si="11"/>
        <v>0.95081967213114749</v>
      </c>
      <c r="M63" s="104">
        <v>48</v>
      </c>
      <c r="N63" s="183">
        <f t="shared" si="12"/>
        <v>0.78688524590163933</v>
      </c>
      <c r="O63" s="104">
        <v>49</v>
      </c>
      <c r="P63" s="183">
        <f t="shared" si="13"/>
        <v>0.80327868852459017</v>
      </c>
      <c r="Q63" s="104">
        <v>39</v>
      </c>
      <c r="R63" s="185">
        <f t="shared" si="14"/>
        <v>0.65</v>
      </c>
      <c r="S63" s="104">
        <v>62</v>
      </c>
      <c r="T63" s="185">
        <f t="shared" si="15"/>
        <v>1.0333333333333334</v>
      </c>
    </row>
    <row r="64" spans="1:20">
      <c r="A64" s="4" t="s">
        <v>40</v>
      </c>
      <c r="B64" s="4" t="s">
        <v>109</v>
      </c>
      <c r="C64" s="138">
        <v>45</v>
      </c>
      <c r="D64" s="180">
        <v>64.583333333333329</v>
      </c>
      <c r="E64" s="104">
        <v>57</v>
      </c>
      <c r="F64" s="181">
        <f t="shared" si="8"/>
        <v>1.2666666666666666</v>
      </c>
      <c r="G64" s="104">
        <v>57</v>
      </c>
      <c r="H64" s="181">
        <f t="shared" si="9"/>
        <v>0.88258064516129042</v>
      </c>
      <c r="I64" s="104">
        <v>47</v>
      </c>
      <c r="J64" s="183">
        <f t="shared" si="10"/>
        <v>1.0444444444444445</v>
      </c>
      <c r="K64" s="104">
        <v>62</v>
      </c>
      <c r="L64" s="183">
        <f t="shared" si="11"/>
        <v>1.3777777777777778</v>
      </c>
      <c r="M64" s="104">
        <v>54</v>
      </c>
      <c r="N64" s="183">
        <f t="shared" si="12"/>
        <v>1.2</v>
      </c>
      <c r="O64" s="104">
        <v>56</v>
      </c>
      <c r="P64" s="183">
        <f t="shared" si="13"/>
        <v>1.2444444444444445</v>
      </c>
      <c r="Q64" s="104">
        <v>55</v>
      </c>
      <c r="R64" s="185">
        <f t="shared" si="14"/>
        <v>0.85161290322580652</v>
      </c>
      <c r="S64" s="104">
        <v>63</v>
      </c>
      <c r="T64" s="185">
        <f t="shared" si="15"/>
        <v>0.97548387096774203</v>
      </c>
    </row>
    <row r="65" spans="1:20">
      <c r="A65" s="4" t="s">
        <v>40</v>
      </c>
      <c r="B65" s="4" t="s">
        <v>110</v>
      </c>
      <c r="C65" s="138">
        <v>374</v>
      </c>
      <c r="D65" s="180">
        <v>285.41666666666669</v>
      </c>
      <c r="E65" s="104">
        <v>309</v>
      </c>
      <c r="F65" s="181">
        <f t="shared" si="8"/>
        <v>0.8262032085561497</v>
      </c>
      <c r="G65" s="104">
        <v>309</v>
      </c>
      <c r="H65" s="181">
        <f t="shared" si="9"/>
        <v>1.0826277372262774</v>
      </c>
      <c r="I65" s="104">
        <v>264</v>
      </c>
      <c r="J65" s="183">
        <f t="shared" si="10"/>
        <v>0.70588235294117652</v>
      </c>
      <c r="K65" s="104">
        <v>318</v>
      </c>
      <c r="L65" s="183">
        <f t="shared" si="11"/>
        <v>0.85026737967914434</v>
      </c>
      <c r="M65" s="104">
        <v>288</v>
      </c>
      <c r="N65" s="183">
        <f t="shared" si="12"/>
        <v>0.77005347593582885</v>
      </c>
      <c r="O65" s="104">
        <v>288</v>
      </c>
      <c r="P65" s="183">
        <f t="shared" si="13"/>
        <v>0.77005347593582885</v>
      </c>
      <c r="Q65" s="104">
        <v>207</v>
      </c>
      <c r="R65" s="185">
        <f t="shared" si="14"/>
        <v>0.72525547445255467</v>
      </c>
      <c r="S65" s="104">
        <v>247</v>
      </c>
      <c r="T65" s="185">
        <f t="shared" si="15"/>
        <v>0.86540145985401451</v>
      </c>
    </row>
    <row r="66" spans="1:20">
      <c r="A66" s="4" t="s">
        <v>40</v>
      </c>
      <c r="B66" s="4" t="s">
        <v>111</v>
      </c>
      <c r="C66" s="138">
        <v>152</v>
      </c>
      <c r="D66" s="180">
        <v>108.33333333333334</v>
      </c>
      <c r="E66" s="104">
        <v>136</v>
      </c>
      <c r="F66" s="181">
        <f t="shared" si="8"/>
        <v>0.89473684210526316</v>
      </c>
      <c r="G66" s="104">
        <v>136</v>
      </c>
      <c r="H66" s="181">
        <f t="shared" si="9"/>
        <v>1.2553846153846153</v>
      </c>
      <c r="I66" s="104">
        <v>108</v>
      </c>
      <c r="J66" s="183">
        <f t="shared" si="10"/>
        <v>0.71052631578947367</v>
      </c>
      <c r="K66" s="104">
        <v>140</v>
      </c>
      <c r="L66" s="183">
        <f t="shared" si="11"/>
        <v>0.92105263157894735</v>
      </c>
      <c r="M66" s="104">
        <v>129</v>
      </c>
      <c r="N66" s="183">
        <f t="shared" si="12"/>
        <v>0.84868421052631582</v>
      </c>
      <c r="O66" s="104">
        <v>122</v>
      </c>
      <c r="P66" s="183">
        <f t="shared" si="13"/>
        <v>0.80263157894736847</v>
      </c>
      <c r="Q66" s="104">
        <v>104</v>
      </c>
      <c r="R66" s="185">
        <f t="shared" si="14"/>
        <v>0.96</v>
      </c>
      <c r="S66" s="104">
        <v>104</v>
      </c>
      <c r="T66" s="185">
        <f t="shared" si="15"/>
        <v>0.96</v>
      </c>
    </row>
    <row r="67" spans="1:20">
      <c r="A67" s="4" t="s">
        <v>47</v>
      </c>
      <c r="B67" s="4" t="s">
        <v>112</v>
      </c>
      <c r="C67" s="138">
        <v>60</v>
      </c>
      <c r="D67" s="180">
        <v>48.75</v>
      </c>
      <c r="E67" s="104">
        <v>61</v>
      </c>
      <c r="F67" s="181">
        <f t="shared" ref="F67:F80" si="16">E67/C67</f>
        <v>1.0166666666666666</v>
      </c>
      <c r="G67" s="104">
        <v>61</v>
      </c>
      <c r="H67" s="181">
        <f t="shared" ref="H67:H80" si="17">G67/D67</f>
        <v>1.2512820512820513</v>
      </c>
      <c r="I67" s="104">
        <v>48</v>
      </c>
      <c r="J67" s="183">
        <f t="shared" ref="J67:J80" si="18">I67/C67</f>
        <v>0.8</v>
      </c>
      <c r="K67" s="104">
        <v>53</v>
      </c>
      <c r="L67" s="183">
        <f t="shared" ref="L67:L80" si="19">K67/C67</f>
        <v>0.8833333333333333</v>
      </c>
      <c r="M67" s="104">
        <v>56</v>
      </c>
      <c r="N67" s="183">
        <f t="shared" ref="N67:N80" si="20">M67/C67</f>
        <v>0.93333333333333335</v>
      </c>
      <c r="O67" s="104">
        <v>54</v>
      </c>
      <c r="P67" s="183">
        <f t="shared" ref="P67:P80" si="21">O67/C67</f>
        <v>0.9</v>
      </c>
      <c r="Q67" s="104">
        <v>54</v>
      </c>
      <c r="R67" s="185">
        <f t="shared" ref="R67:R80" si="22">Q67/D67</f>
        <v>1.1076923076923078</v>
      </c>
      <c r="S67" s="104">
        <v>61</v>
      </c>
      <c r="T67" s="185">
        <f t="shared" ref="T67:T80" si="23">S67/D67</f>
        <v>1.2512820512820513</v>
      </c>
    </row>
    <row r="68" spans="1:20">
      <c r="A68" s="4" t="s">
        <v>47</v>
      </c>
      <c r="B68" s="4" t="s">
        <v>113</v>
      </c>
      <c r="C68" s="138">
        <v>260</v>
      </c>
      <c r="D68" s="180">
        <v>177.5</v>
      </c>
      <c r="E68" s="104">
        <v>150</v>
      </c>
      <c r="F68" s="181">
        <f t="shared" si="16"/>
        <v>0.57692307692307687</v>
      </c>
      <c r="G68" s="104">
        <v>150</v>
      </c>
      <c r="H68" s="181">
        <f t="shared" si="17"/>
        <v>0.84507042253521125</v>
      </c>
      <c r="I68" s="104">
        <v>164</v>
      </c>
      <c r="J68" s="183">
        <f t="shared" si="18"/>
        <v>0.63076923076923075</v>
      </c>
      <c r="K68" s="104">
        <v>184</v>
      </c>
      <c r="L68" s="183">
        <f t="shared" si="19"/>
        <v>0.70769230769230773</v>
      </c>
      <c r="M68" s="104">
        <v>140</v>
      </c>
      <c r="N68" s="183">
        <f t="shared" si="20"/>
        <v>0.53846153846153844</v>
      </c>
      <c r="O68" s="104">
        <v>142</v>
      </c>
      <c r="P68" s="183">
        <f t="shared" si="21"/>
        <v>0.5461538461538461</v>
      </c>
      <c r="Q68" s="104">
        <v>134</v>
      </c>
      <c r="R68" s="185">
        <f t="shared" si="22"/>
        <v>0.75492957746478873</v>
      </c>
      <c r="S68" s="104">
        <v>139</v>
      </c>
      <c r="T68" s="185">
        <f t="shared" si="23"/>
        <v>0.78309859154929573</v>
      </c>
    </row>
    <row r="69" spans="1:20">
      <c r="A69" s="4" t="s">
        <v>49</v>
      </c>
      <c r="B69" s="4" t="s">
        <v>114</v>
      </c>
      <c r="C69" s="138">
        <v>53</v>
      </c>
      <c r="D69" s="180">
        <v>62.5</v>
      </c>
      <c r="E69" s="104">
        <v>34</v>
      </c>
      <c r="F69" s="181">
        <f t="shared" si="16"/>
        <v>0.64150943396226412</v>
      </c>
      <c r="G69" s="104">
        <v>34</v>
      </c>
      <c r="H69" s="181">
        <f t="shared" si="17"/>
        <v>0.54400000000000004</v>
      </c>
      <c r="I69" s="104">
        <v>44</v>
      </c>
      <c r="J69" s="183">
        <f t="shared" si="18"/>
        <v>0.83018867924528306</v>
      </c>
      <c r="K69" s="104">
        <v>46</v>
      </c>
      <c r="L69" s="183">
        <f t="shared" si="19"/>
        <v>0.86792452830188682</v>
      </c>
      <c r="M69" s="104">
        <v>29</v>
      </c>
      <c r="N69" s="183">
        <f t="shared" si="20"/>
        <v>0.54716981132075471</v>
      </c>
      <c r="O69" s="104">
        <v>28</v>
      </c>
      <c r="P69" s="183">
        <f t="shared" si="21"/>
        <v>0.52830188679245282</v>
      </c>
      <c r="Q69" s="104">
        <v>43</v>
      </c>
      <c r="R69" s="185">
        <f t="shared" si="22"/>
        <v>0.68799999999999994</v>
      </c>
      <c r="S69" s="104">
        <v>43</v>
      </c>
      <c r="T69" s="185">
        <f t="shared" si="23"/>
        <v>0.68799999999999994</v>
      </c>
    </row>
    <row r="70" spans="1:20">
      <c r="A70" s="4" t="s">
        <v>43</v>
      </c>
      <c r="B70" s="4" t="s">
        <v>115</v>
      </c>
      <c r="C70" s="138">
        <v>1045</v>
      </c>
      <c r="D70" s="180">
        <v>735.83333333333326</v>
      </c>
      <c r="E70" s="104">
        <v>640</v>
      </c>
      <c r="F70" s="181">
        <f t="shared" si="16"/>
        <v>0.61244019138755978</v>
      </c>
      <c r="G70" s="104">
        <v>640</v>
      </c>
      <c r="H70" s="181">
        <f t="shared" si="17"/>
        <v>0.86976217440543613</v>
      </c>
      <c r="I70" s="104">
        <v>699</v>
      </c>
      <c r="J70" s="183">
        <f t="shared" si="18"/>
        <v>0.66889952153110044</v>
      </c>
      <c r="K70" s="104">
        <v>808</v>
      </c>
      <c r="L70" s="183">
        <f t="shared" si="19"/>
        <v>0.77320574162679423</v>
      </c>
      <c r="M70" s="104">
        <v>659</v>
      </c>
      <c r="N70" s="183">
        <f t="shared" si="20"/>
        <v>0.63062200956937797</v>
      </c>
      <c r="O70" s="104">
        <v>669</v>
      </c>
      <c r="P70" s="183">
        <f t="shared" si="21"/>
        <v>0.64019138755980864</v>
      </c>
      <c r="Q70" s="104">
        <v>518</v>
      </c>
      <c r="R70" s="185">
        <f t="shared" si="22"/>
        <v>0.70396375990939986</v>
      </c>
      <c r="S70" s="104">
        <v>650</v>
      </c>
      <c r="T70" s="185">
        <f t="shared" si="23"/>
        <v>0.88335220838052109</v>
      </c>
    </row>
    <row r="71" spans="1:20">
      <c r="A71" s="4" t="s">
        <v>47</v>
      </c>
      <c r="B71" s="4" t="s">
        <v>116</v>
      </c>
      <c r="C71" s="138">
        <v>55</v>
      </c>
      <c r="D71" s="180">
        <v>41.666666666666671</v>
      </c>
      <c r="E71" s="104">
        <v>59</v>
      </c>
      <c r="F71" s="181">
        <f t="shared" si="16"/>
        <v>1.0727272727272728</v>
      </c>
      <c r="G71" s="104">
        <v>59</v>
      </c>
      <c r="H71" s="181">
        <f t="shared" si="17"/>
        <v>1.4159999999999999</v>
      </c>
      <c r="I71" s="104">
        <v>62</v>
      </c>
      <c r="J71" s="183">
        <f t="shared" si="18"/>
        <v>1.1272727272727272</v>
      </c>
      <c r="K71" s="104">
        <v>77</v>
      </c>
      <c r="L71" s="183">
        <f t="shared" si="19"/>
        <v>1.4</v>
      </c>
      <c r="M71" s="104">
        <v>55</v>
      </c>
      <c r="N71" s="183">
        <f t="shared" si="20"/>
        <v>1</v>
      </c>
      <c r="O71" s="104">
        <v>55</v>
      </c>
      <c r="P71" s="183">
        <f t="shared" si="21"/>
        <v>1</v>
      </c>
      <c r="Q71" s="104">
        <v>65</v>
      </c>
      <c r="R71" s="185">
        <f t="shared" si="22"/>
        <v>1.5599999999999998</v>
      </c>
      <c r="S71" s="104">
        <v>63</v>
      </c>
      <c r="T71" s="185">
        <f t="shared" si="23"/>
        <v>1.5119999999999998</v>
      </c>
    </row>
    <row r="72" spans="1:20">
      <c r="A72" s="4" t="s">
        <v>40</v>
      </c>
      <c r="B72" s="4" t="s">
        <v>117</v>
      </c>
      <c r="C72" s="138">
        <v>3952</v>
      </c>
      <c r="D72" s="180">
        <v>3145.833333333333</v>
      </c>
      <c r="E72" s="104">
        <v>2701</v>
      </c>
      <c r="F72" s="181">
        <f t="shared" si="16"/>
        <v>0.68345141700404854</v>
      </c>
      <c r="G72" s="104">
        <v>2701</v>
      </c>
      <c r="H72" s="181">
        <f t="shared" si="17"/>
        <v>0.85859602649006628</v>
      </c>
      <c r="I72" s="104">
        <v>2820</v>
      </c>
      <c r="J72" s="183">
        <f t="shared" si="18"/>
        <v>0.71356275303643724</v>
      </c>
      <c r="K72" s="104">
        <v>3059</v>
      </c>
      <c r="L72" s="183">
        <f t="shared" si="19"/>
        <v>0.77403846153846156</v>
      </c>
      <c r="M72" s="104">
        <v>2771</v>
      </c>
      <c r="N72" s="183">
        <f t="shared" si="20"/>
        <v>0.70116396761133604</v>
      </c>
      <c r="O72" s="104">
        <v>2768</v>
      </c>
      <c r="P72" s="183">
        <f t="shared" si="21"/>
        <v>0.70040485829959509</v>
      </c>
      <c r="Q72" s="104">
        <v>2508</v>
      </c>
      <c r="R72" s="185">
        <f t="shared" si="22"/>
        <v>0.79724503311258288</v>
      </c>
      <c r="S72" s="104">
        <v>3036</v>
      </c>
      <c r="T72" s="185">
        <f t="shared" si="23"/>
        <v>0.96508609271523194</v>
      </c>
    </row>
    <row r="73" spans="1:20">
      <c r="A73" s="4" t="s">
        <v>47</v>
      </c>
      <c r="B73" s="4" t="s">
        <v>118</v>
      </c>
      <c r="C73" s="138">
        <v>244</v>
      </c>
      <c r="D73" s="180">
        <v>172.91666666666669</v>
      </c>
      <c r="E73" s="104">
        <v>185</v>
      </c>
      <c r="F73" s="181">
        <f t="shared" si="16"/>
        <v>0.75819672131147542</v>
      </c>
      <c r="G73" s="104">
        <v>185</v>
      </c>
      <c r="H73" s="181">
        <f t="shared" si="17"/>
        <v>1.0698795180722891</v>
      </c>
      <c r="I73" s="104">
        <v>174</v>
      </c>
      <c r="J73" s="183">
        <f t="shared" si="18"/>
        <v>0.71311475409836067</v>
      </c>
      <c r="K73" s="104">
        <v>165</v>
      </c>
      <c r="L73" s="183">
        <f t="shared" si="19"/>
        <v>0.67622950819672134</v>
      </c>
      <c r="M73" s="104">
        <v>178</v>
      </c>
      <c r="N73" s="183">
        <f t="shared" si="20"/>
        <v>0.72950819672131151</v>
      </c>
      <c r="O73" s="104">
        <v>172</v>
      </c>
      <c r="P73" s="183">
        <f t="shared" si="21"/>
        <v>0.70491803278688525</v>
      </c>
      <c r="Q73" s="104">
        <v>171</v>
      </c>
      <c r="R73" s="185">
        <f t="shared" si="22"/>
        <v>0.98891566265060227</v>
      </c>
      <c r="S73" s="104">
        <v>172</v>
      </c>
      <c r="T73" s="185">
        <f t="shared" si="23"/>
        <v>0.99469879518072279</v>
      </c>
    </row>
    <row r="74" spans="1:20">
      <c r="A74" s="4" t="s">
        <v>49</v>
      </c>
      <c r="B74" s="4" t="s">
        <v>119</v>
      </c>
      <c r="C74" s="138">
        <v>140</v>
      </c>
      <c r="D74" s="180">
        <v>115.83333333333334</v>
      </c>
      <c r="E74" s="104">
        <v>131</v>
      </c>
      <c r="F74" s="181">
        <f t="shared" si="16"/>
        <v>0.93571428571428572</v>
      </c>
      <c r="G74" s="104">
        <v>131</v>
      </c>
      <c r="H74" s="181">
        <f t="shared" si="17"/>
        <v>1.1309352517985611</v>
      </c>
      <c r="I74" s="104">
        <v>130</v>
      </c>
      <c r="J74" s="183">
        <f t="shared" si="18"/>
        <v>0.9285714285714286</v>
      </c>
      <c r="K74" s="104">
        <v>146</v>
      </c>
      <c r="L74" s="183">
        <f t="shared" si="19"/>
        <v>1.0428571428571429</v>
      </c>
      <c r="M74" s="104">
        <v>117</v>
      </c>
      <c r="N74" s="183">
        <f t="shared" si="20"/>
        <v>0.83571428571428574</v>
      </c>
      <c r="O74" s="104">
        <v>117</v>
      </c>
      <c r="P74" s="183">
        <f t="shared" si="21"/>
        <v>0.83571428571428574</v>
      </c>
      <c r="Q74" s="104">
        <v>39</v>
      </c>
      <c r="R74" s="185">
        <f t="shared" si="22"/>
        <v>0.33669064748201438</v>
      </c>
      <c r="S74" s="104">
        <v>117</v>
      </c>
      <c r="T74" s="185">
        <f t="shared" si="23"/>
        <v>1.0100719424460431</v>
      </c>
    </row>
    <row r="75" spans="1:20">
      <c r="A75" s="4" t="s">
        <v>40</v>
      </c>
      <c r="B75" s="4" t="s">
        <v>120</v>
      </c>
      <c r="C75" s="138">
        <v>168</v>
      </c>
      <c r="D75" s="180">
        <v>136.66666666666666</v>
      </c>
      <c r="E75" s="104">
        <v>189</v>
      </c>
      <c r="F75" s="181">
        <f t="shared" si="16"/>
        <v>1.125</v>
      </c>
      <c r="G75" s="104">
        <v>189</v>
      </c>
      <c r="H75" s="181">
        <f t="shared" si="17"/>
        <v>1.3829268292682928</v>
      </c>
      <c r="I75" s="104">
        <v>160</v>
      </c>
      <c r="J75" s="183">
        <f t="shared" si="18"/>
        <v>0.95238095238095233</v>
      </c>
      <c r="K75" s="104">
        <v>176</v>
      </c>
      <c r="L75" s="183">
        <f t="shared" si="19"/>
        <v>1.0476190476190477</v>
      </c>
      <c r="M75" s="104">
        <v>174</v>
      </c>
      <c r="N75" s="183">
        <f t="shared" si="20"/>
        <v>1.0357142857142858</v>
      </c>
      <c r="O75" s="104">
        <v>175</v>
      </c>
      <c r="P75" s="183">
        <f t="shared" si="21"/>
        <v>1.0416666666666667</v>
      </c>
      <c r="Q75" s="104">
        <v>134</v>
      </c>
      <c r="R75" s="185">
        <f t="shared" si="22"/>
        <v>0.98048780487804887</v>
      </c>
      <c r="S75" s="104">
        <v>151</v>
      </c>
      <c r="T75" s="185">
        <f t="shared" si="23"/>
        <v>1.1048780487804879</v>
      </c>
    </row>
    <row r="76" spans="1:20">
      <c r="A76" s="4" t="s">
        <v>40</v>
      </c>
      <c r="B76" s="4" t="s">
        <v>121</v>
      </c>
      <c r="C76" s="138">
        <v>469</v>
      </c>
      <c r="D76" s="180">
        <v>443.33333333333337</v>
      </c>
      <c r="E76" s="104">
        <v>420</v>
      </c>
      <c r="F76" s="181">
        <f t="shared" si="16"/>
        <v>0.89552238805970152</v>
      </c>
      <c r="G76" s="104">
        <v>420</v>
      </c>
      <c r="H76" s="181">
        <f t="shared" si="17"/>
        <v>0.94736842105263153</v>
      </c>
      <c r="I76" s="104">
        <v>395</v>
      </c>
      <c r="J76" s="183">
        <f t="shared" si="18"/>
        <v>0.84221748400852881</v>
      </c>
      <c r="K76" s="104">
        <v>420</v>
      </c>
      <c r="L76" s="183">
        <f t="shared" si="19"/>
        <v>0.89552238805970152</v>
      </c>
      <c r="M76" s="104">
        <v>399</v>
      </c>
      <c r="N76" s="183">
        <f t="shared" si="20"/>
        <v>0.85074626865671643</v>
      </c>
      <c r="O76" s="104">
        <v>382</v>
      </c>
      <c r="P76" s="183">
        <f t="shared" si="21"/>
        <v>0.81449893390191896</v>
      </c>
      <c r="Q76" s="104">
        <v>298</v>
      </c>
      <c r="R76" s="185">
        <f t="shared" si="22"/>
        <v>0.67218045112781954</v>
      </c>
      <c r="S76" s="104">
        <v>363</v>
      </c>
      <c r="T76" s="185">
        <f t="shared" si="23"/>
        <v>0.81879699248120297</v>
      </c>
    </row>
    <row r="77" spans="1:20">
      <c r="A77" s="4" t="s">
        <v>43</v>
      </c>
      <c r="B77" s="4" t="s">
        <v>122</v>
      </c>
      <c r="C77" s="138">
        <v>55</v>
      </c>
      <c r="D77" s="180">
        <v>52.916666666666671</v>
      </c>
      <c r="E77" s="104">
        <v>73</v>
      </c>
      <c r="F77" s="181">
        <f t="shared" si="16"/>
        <v>1.3272727272727274</v>
      </c>
      <c r="G77" s="104">
        <v>73</v>
      </c>
      <c r="H77" s="181">
        <f t="shared" si="17"/>
        <v>1.3795275590551179</v>
      </c>
      <c r="I77" s="104">
        <v>46</v>
      </c>
      <c r="J77" s="183">
        <f t="shared" si="18"/>
        <v>0.83636363636363631</v>
      </c>
      <c r="K77" s="104">
        <v>59</v>
      </c>
      <c r="L77" s="183">
        <f t="shared" si="19"/>
        <v>1.0727272727272728</v>
      </c>
      <c r="M77" s="104">
        <v>52</v>
      </c>
      <c r="N77" s="183">
        <f t="shared" si="20"/>
        <v>0.94545454545454544</v>
      </c>
      <c r="O77" s="104">
        <v>52</v>
      </c>
      <c r="P77" s="183">
        <f t="shared" si="21"/>
        <v>0.94545454545454544</v>
      </c>
      <c r="Q77" s="104">
        <v>51</v>
      </c>
      <c r="R77" s="185">
        <f t="shared" si="22"/>
        <v>0.96377952755905505</v>
      </c>
      <c r="S77" s="104">
        <v>59</v>
      </c>
      <c r="T77" s="185">
        <f t="shared" si="23"/>
        <v>1.1149606299212598</v>
      </c>
    </row>
    <row r="78" spans="1:20">
      <c r="A78" s="4" t="s">
        <v>47</v>
      </c>
      <c r="B78" s="4" t="s">
        <v>123</v>
      </c>
      <c r="C78" s="138">
        <v>134</v>
      </c>
      <c r="D78" s="180">
        <v>70.416666666666671</v>
      </c>
      <c r="E78" s="104">
        <v>102</v>
      </c>
      <c r="F78" s="181">
        <f t="shared" si="16"/>
        <v>0.76119402985074625</v>
      </c>
      <c r="G78" s="104">
        <v>102</v>
      </c>
      <c r="H78" s="181">
        <f t="shared" si="17"/>
        <v>1.4485207100591715</v>
      </c>
      <c r="I78" s="104">
        <v>100</v>
      </c>
      <c r="J78" s="183">
        <f t="shared" si="18"/>
        <v>0.74626865671641796</v>
      </c>
      <c r="K78" s="104">
        <v>121</v>
      </c>
      <c r="L78" s="183">
        <f t="shared" si="19"/>
        <v>0.90298507462686572</v>
      </c>
      <c r="M78" s="104">
        <v>87</v>
      </c>
      <c r="N78" s="183">
        <f t="shared" si="20"/>
        <v>0.64925373134328357</v>
      </c>
      <c r="O78" s="104">
        <v>88</v>
      </c>
      <c r="P78" s="183">
        <f t="shared" si="21"/>
        <v>0.65671641791044777</v>
      </c>
      <c r="Q78" s="104">
        <v>80</v>
      </c>
      <c r="R78" s="185">
        <f t="shared" si="22"/>
        <v>1.136094674556213</v>
      </c>
      <c r="S78" s="104">
        <v>80</v>
      </c>
      <c r="T78" s="185">
        <f t="shared" si="23"/>
        <v>1.136094674556213</v>
      </c>
    </row>
    <row r="79" spans="1:20">
      <c r="A79" s="4" t="s">
        <v>40</v>
      </c>
      <c r="B79" s="4" t="s">
        <v>124</v>
      </c>
      <c r="C79" s="138">
        <v>2935</v>
      </c>
      <c r="D79" s="180">
        <v>2364.5833333333335</v>
      </c>
      <c r="E79" s="104">
        <v>1984</v>
      </c>
      <c r="F79" s="181">
        <f t="shared" si="16"/>
        <v>0.67597955706984669</v>
      </c>
      <c r="G79" s="104">
        <v>1984</v>
      </c>
      <c r="H79" s="181">
        <f t="shared" si="17"/>
        <v>0.83904845814977969</v>
      </c>
      <c r="I79" s="104">
        <v>1992</v>
      </c>
      <c r="J79" s="183">
        <f t="shared" si="18"/>
        <v>0.6787052810902896</v>
      </c>
      <c r="K79" s="104">
        <v>2294</v>
      </c>
      <c r="L79" s="183">
        <f t="shared" si="19"/>
        <v>0.78160136286201021</v>
      </c>
      <c r="M79" s="104">
        <v>1967</v>
      </c>
      <c r="N79" s="183">
        <f t="shared" si="20"/>
        <v>0.67018739352640544</v>
      </c>
      <c r="O79" s="104">
        <v>2031</v>
      </c>
      <c r="P79" s="183">
        <f t="shared" si="21"/>
        <v>0.69199318568994894</v>
      </c>
      <c r="Q79" s="104">
        <v>1672</v>
      </c>
      <c r="R79" s="185">
        <f t="shared" si="22"/>
        <v>0.707101321585903</v>
      </c>
      <c r="S79" s="104">
        <v>1958</v>
      </c>
      <c r="T79" s="185">
        <f t="shared" si="23"/>
        <v>0.82805286343612328</v>
      </c>
    </row>
    <row r="80" spans="1:20">
      <c r="A80" s="4" t="s">
        <v>40</v>
      </c>
      <c r="B80" s="4" t="s">
        <v>125</v>
      </c>
      <c r="C80" s="138">
        <v>1903</v>
      </c>
      <c r="D80" s="180">
        <v>1597.0833333333335</v>
      </c>
      <c r="E80" s="104">
        <v>1765</v>
      </c>
      <c r="F80" s="181">
        <f t="shared" si="16"/>
        <v>0.92748292170257485</v>
      </c>
      <c r="G80" s="104">
        <v>1765</v>
      </c>
      <c r="H80" s="181">
        <f t="shared" si="17"/>
        <v>1.1051395773545525</v>
      </c>
      <c r="I80" s="104">
        <v>1650</v>
      </c>
      <c r="J80" s="183">
        <f t="shared" si="18"/>
        <v>0.86705202312138729</v>
      </c>
      <c r="K80" s="104">
        <v>1867</v>
      </c>
      <c r="L80" s="183">
        <f t="shared" si="19"/>
        <v>0.98108250131371522</v>
      </c>
      <c r="M80" s="104">
        <v>1545</v>
      </c>
      <c r="N80" s="183">
        <f t="shared" si="20"/>
        <v>0.81187598528638993</v>
      </c>
      <c r="O80" s="104">
        <v>1540</v>
      </c>
      <c r="P80" s="183">
        <f t="shared" si="21"/>
        <v>0.80924855491329484</v>
      </c>
      <c r="Q80" s="104">
        <v>1183</v>
      </c>
      <c r="R80" s="185">
        <f t="shared" si="22"/>
        <v>0.7407252804591703</v>
      </c>
      <c r="S80" s="104">
        <v>1380</v>
      </c>
      <c r="T80" s="185">
        <f t="shared" si="23"/>
        <v>0.86407513696843197</v>
      </c>
    </row>
    <row r="82" spans="1:37" s="1" customFormat="1">
      <c r="A82"/>
      <c r="B82" s="6" t="s">
        <v>126</v>
      </c>
      <c r="C82" s="138">
        <f>SUMIF($A$3:$A$80,"Norte",C$3:C$80)</f>
        <v>3151</v>
      </c>
      <c r="D82" s="138">
        <f>SUMIF($A$3:$A$80,"Norte",D$3:D$80)</f>
        <v>2412.083333333333</v>
      </c>
      <c r="E82" s="104">
        <f>SUMIF($A$3:$A$80,"Norte",E$3:E$80)</f>
        <v>2400</v>
      </c>
      <c r="F82" s="181">
        <f>E82/C82</f>
        <v>0.76166296413836876</v>
      </c>
      <c r="G82" s="104">
        <f>SUMIF($A$3:$A$80,"Norte",G$3:G$80)</f>
        <v>2400</v>
      </c>
      <c r="H82" s="181">
        <f>G82/D82</f>
        <v>0.9949904992226638</v>
      </c>
      <c r="I82" s="104">
        <f>SUMIF($A$3:$A$80,"Norte",I$3:I$80)</f>
        <v>2367</v>
      </c>
      <c r="J82" s="183">
        <f>I82/C82</f>
        <v>0.75119009838146622</v>
      </c>
      <c r="K82" s="104">
        <f>SUMIF($A$3:$A$80,"Norte",K$3:K$80)</f>
        <v>2758</v>
      </c>
      <c r="L82" s="183">
        <f>K82/C82</f>
        <v>0.87527768962234209</v>
      </c>
      <c r="M82" s="104">
        <f>SUMIF($A$3:$A$80,"Norte",M$3:M$80)</f>
        <v>2373</v>
      </c>
      <c r="N82" s="183">
        <f>M82/C82</f>
        <v>0.75309425579181211</v>
      </c>
      <c r="O82" s="104">
        <f>SUMIF($A$3:$A$80,"Norte",O$3:O$80)</f>
        <v>2368</v>
      </c>
      <c r="P82" s="183">
        <f>O82/C82</f>
        <v>0.75150745794985718</v>
      </c>
      <c r="Q82" s="104">
        <f>SUMIF($A$3:$A$80,"Norte",Q$3:Q$80)</f>
        <v>1936</v>
      </c>
      <c r="R82" s="185">
        <f>Q82/D82</f>
        <v>0.80262566937294877</v>
      </c>
      <c r="S82" s="104">
        <f>SUMIF($A$3:$A$80,"Norte",S$3:S$80)</f>
        <v>2367</v>
      </c>
      <c r="T82" s="185">
        <f>S82/D82</f>
        <v>0.9813093798583522</v>
      </c>
    </row>
    <row r="83" spans="1:37" s="1" customFormat="1">
      <c r="A83"/>
      <c r="B83" s="6" t="s">
        <v>127</v>
      </c>
      <c r="C83" s="138">
        <f>SUMIF($A$3:$A$80,"Central",C$3:C$80)</f>
        <v>3816</v>
      </c>
      <c r="D83" s="138">
        <f>SUMIF($A$3:$A$80,"Central",D$3:D$80)</f>
        <v>2851.2499999999995</v>
      </c>
      <c r="E83" s="104">
        <f>SUMIF($A$3:$A$80,"Central",E$3:E$80)</f>
        <v>2907</v>
      </c>
      <c r="F83" s="181">
        <f>E83/C83</f>
        <v>0.7617924528301887</v>
      </c>
      <c r="G83" s="104">
        <f>SUMIF($A$3:$A$80,"Central",G$3:G$80)</f>
        <v>2907</v>
      </c>
      <c r="H83" s="181">
        <f>G83/D83</f>
        <v>1.0195528277071462</v>
      </c>
      <c r="I83" s="104">
        <f>SUMIF($A$3:$A$80,"Central",I$3:I$80)</f>
        <v>2722</v>
      </c>
      <c r="J83" s="183">
        <f>I83/C83</f>
        <v>0.7133123689727463</v>
      </c>
      <c r="K83" s="104">
        <f>SUMIF($A$3:$A$80,"Central",K$3:K$80)</f>
        <v>3114</v>
      </c>
      <c r="L83" s="183">
        <f>K83/C83</f>
        <v>0.81603773584905659</v>
      </c>
      <c r="M83" s="104">
        <f>SUMIF($A$3:$A$80,"Central",M$3:M$80)</f>
        <v>2670</v>
      </c>
      <c r="N83" s="183">
        <f>M83/C83</f>
        <v>0.69968553459119498</v>
      </c>
      <c r="O83" s="104">
        <f>SUMIF($A$3:$A$80,"Central",O$3:O$80)</f>
        <v>2716</v>
      </c>
      <c r="P83" s="183">
        <f>O83/C83</f>
        <v>0.7117400419287212</v>
      </c>
      <c r="Q83" s="104">
        <f>SUMIF($A$3:$A$80,"Central",Q$3:Q$80)</f>
        <v>2364</v>
      </c>
      <c r="R83" s="185">
        <f>Q83/D83</f>
        <v>0.82911003945637896</v>
      </c>
      <c r="S83" s="104">
        <f>SUMIF($A$3:$A$80,"Central",S$3:S$80)</f>
        <v>2620</v>
      </c>
      <c r="T83" s="185">
        <f>S83/D83</f>
        <v>0.91889522139412549</v>
      </c>
    </row>
    <row r="84" spans="1:37" s="1" customFormat="1">
      <c r="A84"/>
      <c r="B84" s="6" t="s">
        <v>128</v>
      </c>
      <c r="C84" s="138">
        <f>SUMIF($A$3:$A$80,"Metropolitana",C$3:C$80)</f>
        <v>15532</v>
      </c>
      <c r="D84" s="138">
        <f>SUMIF($A$3:$A$80,"Metropolitana",D$3:D$80)</f>
        <v>12582.083333333334</v>
      </c>
      <c r="E84" s="104">
        <f>SUMIF($A$3:$A$80,"Metropolitana",E$3:E$80)</f>
        <v>11834</v>
      </c>
      <c r="F84" s="181">
        <f>E84/C84</f>
        <v>0.76191089363893894</v>
      </c>
      <c r="G84" s="104">
        <f>SUMIF($A$3:$A$80,"Metropolitana",G$3:G$80)</f>
        <v>11834</v>
      </c>
      <c r="H84" s="181">
        <f>G84/D84</f>
        <v>0.94054376262542627</v>
      </c>
      <c r="I84" s="104">
        <f>SUMIF($A$3:$A$80,"Metropolitana",I$3:I$80)</f>
        <v>11734</v>
      </c>
      <c r="J84" s="183">
        <f>I84/C84</f>
        <v>0.75547257275302604</v>
      </c>
      <c r="K84" s="104">
        <f>SUMIF($A$3:$A$80,"Metropolitana",K$3:K$80)</f>
        <v>13199</v>
      </c>
      <c r="L84" s="183">
        <f>K84/C84</f>
        <v>0.84979397373165078</v>
      </c>
      <c r="M84" s="104">
        <f>SUMIF($A$3:$A$80,"Metropolitana",M$3:M$80)</f>
        <v>11522</v>
      </c>
      <c r="N84" s="183">
        <f>M84/C84</f>
        <v>0.74182333247489052</v>
      </c>
      <c r="O84" s="104">
        <f>SUMIF($A$3:$A$80,"Metropolitana",O$3:O$80)</f>
        <v>11573</v>
      </c>
      <c r="P84" s="183">
        <f>O84/C84</f>
        <v>0.74510687612670612</v>
      </c>
      <c r="Q84" s="104">
        <f>SUMIF($A$3:$A$80,"Metropolitana",Q$3:Q$80)</f>
        <v>9946</v>
      </c>
      <c r="R84" s="185">
        <f>Q84/D84</f>
        <v>0.79048912143590422</v>
      </c>
      <c r="S84" s="104">
        <f>SUMIF($A$3:$A$80,"Metropolitana",S$3:S$80)</f>
        <v>11779</v>
      </c>
      <c r="T84" s="185">
        <f>S84/D84</f>
        <v>0.93617246746365523</v>
      </c>
    </row>
    <row r="85" spans="1:37" s="1" customFormat="1">
      <c r="A85"/>
      <c r="B85" s="6" t="s">
        <v>129</v>
      </c>
      <c r="C85" s="138">
        <f>SUMIF($A$3:$A$80,"sul",C$3:C$80)</f>
        <v>4191</v>
      </c>
      <c r="D85" s="138">
        <f>SUMIF($A$3:$A$80,"sul",D$3:D$80)</f>
        <v>3620.0000000000005</v>
      </c>
      <c r="E85" s="104">
        <f>SUMIF($A$3:$A$80,"sul",E$3:E$80)</f>
        <v>3555</v>
      </c>
      <c r="F85" s="181">
        <f>E85/C85</f>
        <v>0.84824624194702936</v>
      </c>
      <c r="G85" s="104">
        <f>SUMIF($A$3:$A$80,"sul",G$3:G$80)</f>
        <v>3555</v>
      </c>
      <c r="H85" s="181">
        <f>G85/D85</f>
        <v>0.98204419889502748</v>
      </c>
      <c r="I85" s="104">
        <f>SUMIF($A$3:$A$80,"sul",I$3:I$80)</f>
        <v>3491</v>
      </c>
      <c r="J85" s="183">
        <f>I85/C85</f>
        <v>0.83297542352660459</v>
      </c>
      <c r="K85" s="104">
        <f>SUMIF($A$3:$A$80,"sul",K$3:K$80)</f>
        <v>3741</v>
      </c>
      <c r="L85" s="183">
        <f>K85/C85</f>
        <v>0.89262705798138864</v>
      </c>
      <c r="M85" s="104">
        <f>SUMIF($A$3:$A$80,"sul",M$3:M$80)</f>
        <v>3454</v>
      </c>
      <c r="N85" s="183">
        <f>M85/C85</f>
        <v>0.8241469816272966</v>
      </c>
      <c r="O85" s="104">
        <f>SUMIF($A$3:$A$80,"sul",O$3:O$80)</f>
        <v>3452</v>
      </c>
      <c r="P85" s="183">
        <f>O85/C85</f>
        <v>0.8236697685516583</v>
      </c>
      <c r="Q85" s="104">
        <f>SUMIF($A$3:$A$80,"sul",Q$3:Q$80)</f>
        <v>2780</v>
      </c>
      <c r="R85" s="185">
        <f>Q85/D85</f>
        <v>0.7679558011049723</v>
      </c>
      <c r="S85" s="104">
        <f>SUMIF($A$3:$A$80,"sul",S$3:S$80)</f>
        <v>3356</v>
      </c>
      <c r="T85" s="185">
        <f>S85/D85</f>
        <v>0.92707182320441972</v>
      </c>
    </row>
    <row r="86" spans="1:37" s="1" customFormat="1">
      <c r="A86"/>
      <c r="B86" s="7" t="s">
        <v>130</v>
      </c>
      <c r="C86" s="186">
        <f>SUM(C3:C80)</f>
        <v>26690</v>
      </c>
      <c r="D86" s="186">
        <f>SUM(D3:D80)</f>
        <v>21465.416666666668</v>
      </c>
      <c r="E86" s="7">
        <f>SUM(E3:E80)</f>
        <v>20696</v>
      </c>
      <c r="F86" s="181">
        <f>E86/C86</f>
        <v>0.77542150618209071</v>
      </c>
      <c r="G86" s="7">
        <f>SUM(G3:G80)</f>
        <v>20696</v>
      </c>
      <c r="H86" s="209">
        <f>G86/D86</f>
        <v>0.96415552147834693</v>
      </c>
      <c r="I86" s="7">
        <f>SUM(I3:I80)</f>
        <v>20314</v>
      </c>
      <c r="J86" s="183">
        <f>I86/C86</f>
        <v>0.76110902959910076</v>
      </c>
      <c r="K86" s="7">
        <f>SUM(K3:K80)</f>
        <v>22812</v>
      </c>
      <c r="L86" s="183">
        <f>K86/C86</f>
        <v>0.85470213563132258</v>
      </c>
      <c r="M86" s="7">
        <f>SUM(M3:M80)</f>
        <v>20019</v>
      </c>
      <c r="N86" s="183">
        <f>M86/C86</f>
        <v>0.75005620082427871</v>
      </c>
      <c r="O86" s="7">
        <f>SUM(O3:O80)</f>
        <v>20109</v>
      </c>
      <c r="P86" s="183">
        <f>O86/C86</f>
        <v>0.75342825028100413</v>
      </c>
      <c r="Q86" s="7">
        <f>SUM(Q3:Q80)</f>
        <v>17026</v>
      </c>
      <c r="R86" s="212">
        <f>Q86/D86</f>
        <v>0.79318283285129176</v>
      </c>
      <c r="S86" s="7">
        <f>SUM(S3:S80)</f>
        <v>20122</v>
      </c>
      <c r="T86" s="212">
        <f>S86/D86</f>
        <v>0.9374148339383116</v>
      </c>
    </row>
    <row r="88" spans="1:37">
      <c r="P88" s="177" t="s">
        <v>0</v>
      </c>
    </row>
    <row r="90" spans="1:37">
      <c r="A90" s="359"/>
      <c r="B90" s="359"/>
      <c r="C90" s="359"/>
      <c r="D90" s="359"/>
      <c r="E90" s="359"/>
      <c r="F90" s="359"/>
      <c r="G90" s="359"/>
      <c r="H90" s="359"/>
      <c r="I90" s="359"/>
      <c r="J90" s="359"/>
    </row>
    <row r="91" spans="1:37" s="281" customFormat="1">
      <c r="A91" s="214" t="s">
        <v>234</v>
      </c>
      <c r="B91" s="215"/>
      <c r="C91" s="215"/>
      <c r="D91" s="215"/>
      <c r="E91" s="215"/>
      <c r="F91" s="215" t="s">
        <v>0</v>
      </c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281" customFormat="1">
      <c r="A92" s="221" t="s">
        <v>226</v>
      </c>
      <c r="B92" s="222"/>
      <c r="C92" s="222"/>
      <c r="D92" s="222"/>
      <c r="E92" s="222" t="s">
        <v>0</v>
      </c>
      <c r="F92" s="222"/>
      <c r="G92" s="222" t="s">
        <v>0</v>
      </c>
      <c r="H92" s="222"/>
      <c r="I92" s="222" t="s">
        <v>0</v>
      </c>
      <c r="J92" s="222"/>
      <c r="K92" s="222"/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281" customFormat="1">
      <c r="A93" s="227" t="s">
        <v>132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281" customFormat="1" ht="17.25" customHeight="1">
      <c r="A94" s="213" t="s">
        <v>235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281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281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281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32" customFormat="1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/>
      <c r="P98"/>
      <c r="Q98"/>
      <c r="R98" s="148"/>
      <c r="S98" s="148"/>
      <c r="T98" s="148"/>
      <c r="U98" s="148"/>
      <c r="V98" s="148"/>
      <c r="W98" s="148"/>
      <c r="X98" s="148"/>
      <c r="Y98" s="148"/>
      <c r="AB98"/>
      <c r="AC98" s="148"/>
      <c r="AD98"/>
      <c r="AE98" s="148"/>
      <c r="AF98" s="148"/>
      <c r="AG98"/>
    </row>
    <row r="99" spans="1:38" s="281" customFormat="1">
      <c r="A99" s="149"/>
      <c r="B99" s="146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/>
      <c r="P99"/>
      <c r="Q99"/>
      <c r="R99" s="148"/>
      <c r="S99" s="148"/>
      <c r="T99" s="148"/>
      <c r="U99" s="148"/>
      <c r="V99" s="148"/>
      <c r="W99" s="148"/>
      <c r="X99" s="148"/>
      <c r="Y99" s="148"/>
      <c r="AB99"/>
      <c r="AC99" s="148"/>
      <c r="AD99"/>
      <c r="AE99" s="148"/>
      <c r="AF99" s="148"/>
      <c r="AG99"/>
    </row>
    <row r="100" spans="1:38" s="281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281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 s="148" customFormat="1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 s="148" customFormat="1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281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autoFilter ref="A2:T80"/>
  <customSheetViews>
    <customSheetView guid="{9EFA0E2E-4423-4194-BE85-A51AF61C76D7}" showGridLines="0">
      <pane xSplit="6" ySplit="2" topLeftCell="G84" state="frozen"/>
      <selection activeCell="F3" sqref="F3:F80"/>
      <pageMargins left="0" right="0" top="0" bottom="0" header="0" footer="0"/>
      <pageSetup paperSize="9" orientation="portrait"/>
    </customSheetView>
    <customSheetView guid="{1A030D3C-92EE-4DAF-ABAC-228947DF045D}" showGridLines="0">
      <pane ySplit="1" topLeftCell="A2" state="frozen"/>
      <selection activeCell="A96" sqref="A96:N96"/>
      <pageMargins left="0" right="0" top="0" bottom="0" header="0" footer="0"/>
      <pageSetup paperSize="9" orientation="portrait"/>
    </customSheetView>
    <customSheetView guid="{3750D93B-2A32-4040-BAE5-F8408ECDBB1D}" showGridLines="0">
      <pane ySplit="1" topLeftCell="A2" state="frozen"/>
      <selection activeCell="A96" sqref="A96:N96"/>
      <pageMargins left="0" right="0" top="0" bottom="0" header="0" footer="0"/>
      <pageSetup paperSize="9" orientation="portrait"/>
    </customSheetView>
  </customSheetViews>
  <mergeCells count="4">
    <mergeCell ref="E1:H1"/>
    <mergeCell ref="I1:P1"/>
    <mergeCell ref="Q1:T1"/>
    <mergeCell ref="A90:J90"/>
  </mergeCells>
  <conditionalFormatting sqref="H86 R86 T86">
    <cfRule type="cellIs" dxfId="0" priority="1" operator="greaterThan">
      <formula>0.95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N927"/>
  <sheetViews>
    <sheetView showGridLines="0" workbookViewId="0">
      <selection activeCell="G6" sqref="G6"/>
    </sheetView>
  </sheetViews>
  <sheetFormatPr defaultColWidth="9.140625" defaultRowHeight="15"/>
  <cols>
    <col min="1" max="1" width="20.5703125" style="148" customWidth="1"/>
    <col min="2" max="2" width="23.85546875" style="148" customWidth="1"/>
    <col min="3" max="3" width="14.28515625" style="148" customWidth="1"/>
    <col min="4" max="10" width="9.140625" style="148"/>
    <col min="11" max="11" width="26.5703125" customWidth="1"/>
    <col min="12" max="12" width="9.140625" customWidth="1"/>
    <col min="13" max="13" width="23.28515625" customWidth="1"/>
    <col min="14" max="14" width="8.7109375" customWidth="1"/>
    <col min="15" max="16384" width="9.140625" style="148"/>
  </cols>
  <sheetData>
    <row r="1" spans="1:9" ht="24.75" customHeight="1">
      <c r="A1" s="169" t="s">
        <v>5</v>
      </c>
      <c r="B1" s="169" t="s">
        <v>6</v>
      </c>
      <c r="C1" s="169" t="s">
        <v>163</v>
      </c>
      <c r="I1"/>
    </row>
    <row r="2" spans="1:9">
      <c r="A2" s="170" t="s">
        <v>164</v>
      </c>
      <c r="B2" s="170" t="s">
        <v>41</v>
      </c>
      <c r="C2" s="171"/>
    </row>
    <row r="3" spans="1:9">
      <c r="A3" s="170" t="s">
        <v>165</v>
      </c>
      <c r="B3" s="170" t="s">
        <v>44</v>
      </c>
      <c r="C3" s="171"/>
    </row>
    <row r="4" spans="1:9">
      <c r="A4" s="170" t="s">
        <v>166</v>
      </c>
      <c r="B4" s="170" t="s">
        <v>48</v>
      </c>
      <c r="C4" s="171"/>
    </row>
    <row r="5" spans="1:9">
      <c r="A5" s="170" t="s">
        <v>167</v>
      </c>
      <c r="B5" s="170" t="s">
        <v>50</v>
      </c>
      <c r="C5" s="171"/>
    </row>
    <row r="6" spans="1:9">
      <c r="A6" s="170" t="s">
        <v>167</v>
      </c>
      <c r="B6" s="170" t="s">
        <v>51</v>
      </c>
      <c r="C6" s="171"/>
    </row>
    <row r="7" spans="1:9">
      <c r="A7" s="170" t="s">
        <v>166</v>
      </c>
      <c r="B7" s="170" t="s">
        <v>52</v>
      </c>
      <c r="C7" s="171"/>
    </row>
    <row r="8" spans="1:9">
      <c r="A8" s="170" t="s">
        <v>167</v>
      </c>
      <c r="B8" s="170" t="s">
        <v>53</v>
      </c>
      <c r="C8" s="171"/>
    </row>
    <row r="9" spans="1:9">
      <c r="A9" s="170" t="s">
        <v>167</v>
      </c>
      <c r="B9" s="170" t="s">
        <v>54</v>
      </c>
      <c r="C9" s="171"/>
      <c r="I9"/>
    </row>
    <row r="10" spans="1:9">
      <c r="A10" s="170" t="s">
        <v>164</v>
      </c>
      <c r="B10" s="170" t="s">
        <v>55</v>
      </c>
      <c r="C10" s="171"/>
    </row>
    <row r="11" spans="1:9">
      <c r="A11" s="170" t="s">
        <v>167</v>
      </c>
      <c r="B11" s="170" t="s">
        <v>56</v>
      </c>
      <c r="C11" s="171"/>
    </row>
    <row r="12" spans="1:9">
      <c r="A12" s="170" t="s">
        <v>166</v>
      </c>
      <c r="B12" s="170" t="s">
        <v>58</v>
      </c>
      <c r="C12" s="171"/>
    </row>
    <row r="13" spans="1:9">
      <c r="A13" s="170" t="s">
        <v>165</v>
      </c>
      <c r="B13" s="170" t="s">
        <v>59</v>
      </c>
      <c r="C13" s="171"/>
    </row>
    <row r="14" spans="1:9">
      <c r="A14" s="170" t="s">
        <v>165</v>
      </c>
      <c r="B14" s="170" t="s">
        <v>60</v>
      </c>
      <c r="C14" s="171"/>
    </row>
    <row r="15" spans="1:9">
      <c r="A15" s="170" t="s">
        <v>167</v>
      </c>
      <c r="B15" s="170" t="s">
        <v>61</v>
      </c>
      <c r="C15" s="171"/>
      <c r="I15"/>
    </row>
    <row r="16" spans="1:9">
      <c r="A16" s="170" t="s">
        <v>164</v>
      </c>
      <c r="B16" s="170" t="s">
        <v>62</v>
      </c>
      <c r="C16" s="171"/>
    </row>
    <row r="17" spans="1:14">
      <c r="A17" s="170" t="s">
        <v>167</v>
      </c>
      <c r="B17" s="170" t="s">
        <v>63</v>
      </c>
      <c r="C17" s="171"/>
      <c r="I17"/>
    </row>
    <row r="18" spans="1:14">
      <c r="A18" s="170" t="s">
        <v>164</v>
      </c>
      <c r="B18" s="170" t="s">
        <v>64</v>
      </c>
      <c r="C18" s="171"/>
    </row>
    <row r="19" spans="1:14">
      <c r="A19" s="170" t="s">
        <v>167</v>
      </c>
      <c r="B19" s="170" t="s">
        <v>65</v>
      </c>
      <c r="C19" s="171"/>
    </row>
    <row r="20" spans="1:14">
      <c r="A20" s="170" t="s">
        <v>166</v>
      </c>
      <c r="B20" s="170" t="s">
        <v>66</v>
      </c>
      <c r="C20" s="171"/>
    </row>
    <row r="21" spans="1:14">
      <c r="A21" s="170" t="s">
        <v>165</v>
      </c>
      <c r="B21" s="170" t="s">
        <v>67</v>
      </c>
      <c r="C21" s="171"/>
      <c r="I21"/>
    </row>
    <row r="22" spans="1:14">
      <c r="A22" s="170" t="s">
        <v>164</v>
      </c>
      <c r="B22" s="170" t="s">
        <v>68</v>
      </c>
      <c r="C22" s="171"/>
    </row>
    <row r="23" spans="1:14">
      <c r="A23" s="170" t="s">
        <v>167</v>
      </c>
      <c r="B23" s="170" t="s">
        <v>69</v>
      </c>
      <c r="C23" s="171"/>
      <c r="I23"/>
    </row>
    <row r="24" spans="1:14">
      <c r="A24" s="170" t="s">
        <v>164</v>
      </c>
      <c r="B24" s="170" t="s">
        <v>70</v>
      </c>
      <c r="C24" s="171"/>
    </row>
    <row r="25" spans="1:14">
      <c r="A25" s="170" t="s">
        <v>167</v>
      </c>
      <c r="B25" s="170" t="s">
        <v>71</v>
      </c>
      <c r="C25" s="171"/>
    </row>
    <row r="26" spans="1:14">
      <c r="A26" s="170" t="s">
        <v>165</v>
      </c>
      <c r="B26" s="170" t="s">
        <v>72</v>
      </c>
      <c r="C26" s="171"/>
      <c r="I26"/>
    </row>
    <row r="27" spans="1:14">
      <c r="A27" s="170" t="s">
        <v>164</v>
      </c>
      <c r="B27" s="170" t="s">
        <v>73</v>
      </c>
      <c r="C27" s="171"/>
    </row>
    <row r="28" spans="1:14">
      <c r="A28" s="170" t="s">
        <v>166</v>
      </c>
      <c r="B28" s="170" t="s">
        <v>74</v>
      </c>
      <c r="C28" s="171"/>
    </row>
    <row r="29" spans="1:14">
      <c r="A29" s="170" t="s">
        <v>167</v>
      </c>
      <c r="B29" s="170" t="s">
        <v>75</v>
      </c>
      <c r="C29" s="171"/>
      <c r="I29"/>
      <c r="L29" s="172"/>
    </row>
    <row r="30" spans="1:14">
      <c r="A30" s="170" t="s">
        <v>164</v>
      </c>
      <c r="B30" s="170" t="s">
        <v>76</v>
      </c>
      <c r="C30" s="171"/>
      <c r="I30"/>
      <c r="J30"/>
      <c r="K30" s="148"/>
      <c r="L30" s="148"/>
      <c r="M30" s="148"/>
      <c r="N30" s="148"/>
    </row>
    <row r="31" spans="1:14">
      <c r="A31" s="170" t="s">
        <v>164</v>
      </c>
      <c r="B31" s="170" t="s">
        <v>77</v>
      </c>
      <c r="C31" s="171"/>
      <c r="I31"/>
      <c r="J31"/>
      <c r="K31" s="148"/>
      <c r="L31" s="148"/>
      <c r="M31" s="148"/>
      <c r="N31" s="148"/>
    </row>
    <row r="32" spans="1:14">
      <c r="A32" s="170" t="s">
        <v>164</v>
      </c>
      <c r="B32" s="170" t="s">
        <v>78</v>
      </c>
      <c r="C32" s="171"/>
      <c r="J32"/>
      <c r="K32" s="148"/>
      <c r="L32" s="148"/>
      <c r="M32" s="148"/>
      <c r="N32" s="148"/>
    </row>
    <row r="33" spans="1:14">
      <c r="A33" s="170" t="s">
        <v>167</v>
      </c>
      <c r="B33" s="170" t="s">
        <v>79</v>
      </c>
      <c r="C33" s="171"/>
      <c r="J33"/>
      <c r="K33" s="148"/>
      <c r="L33" s="148"/>
      <c r="M33" s="148"/>
      <c r="N33" s="148"/>
    </row>
    <row r="34" spans="1:14">
      <c r="A34" s="170" t="s">
        <v>167</v>
      </c>
      <c r="B34" s="170" t="s">
        <v>80</v>
      </c>
      <c r="C34" s="171"/>
      <c r="J34"/>
      <c r="K34" s="148"/>
      <c r="L34" s="148"/>
      <c r="M34" s="148"/>
      <c r="N34" s="148"/>
    </row>
    <row r="35" spans="1:14">
      <c r="A35" s="170" t="s">
        <v>167</v>
      </c>
      <c r="B35" s="170" t="s">
        <v>81</v>
      </c>
      <c r="C35" s="171"/>
      <c r="I35"/>
      <c r="J35"/>
      <c r="K35" s="148"/>
      <c r="L35" s="148"/>
      <c r="M35" s="148"/>
      <c r="N35" s="148"/>
    </row>
    <row r="36" spans="1:14">
      <c r="A36" s="170" t="s">
        <v>164</v>
      </c>
      <c r="B36" s="170" t="s">
        <v>82</v>
      </c>
      <c r="C36" s="171"/>
      <c r="J36"/>
      <c r="K36" s="148"/>
      <c r="L36" s="148"/>
      <c r="M36" s="148"/>
      <c r="N36" s="148"/>
    </row>
    <row r="37" spans="1:14">
      <c r="A37" s="170" t="s">
        <v>167</v>
      </c>
      <c r="B37" s="170" t="s">
        <v>83</v>
      </c>
      <c r="C37" s="171"/>
      <c r="I37"/>
      <c r="J37"/>
      <c r="K37" s="148"/>
      <c r="L37" s="148"/>
      <c r="M37" s="148"/>
      <c r="N37" s="148"/>
    </row>
    <row r="38" spans="1:14">
      <c r="A38" s="170" t="s">
        <v>164</v>
      </c>
      <c r="B38" s="170" t="s">
        <v>84</v>
      </c>
      <c r="C38" s="171"/>
      <c r="J38"/>
      <c r="K38" s="148"/>
      <c r="L38" s="148"/>
      <c r="M38" s="148"/>
      <c r="N38" s="148"/>
    </row>
    <row r="39" spans="1:14">
      <c r="A39" s="170" t="s">
        <v>167</v>
      </c>
      <c r="B39" s="170" t="s">
        <v>85</v>
      </c>
      <c r="C39" s="171"/>
      <c r="J39"/>
      <c r="K39" s="148"/>
      <c r="L39" s="148"/>
      <c r="M39" s="148"/>
      <c r="N39" s="148"/>
    </row>
    <row r="40" spans="1:14">
      <c r="A40" s="170" t="s">
        <v>165</v>
      </c>
      <c r="B40" s="170" t="s">
        <v>86</v>
      </c>
      <c r="C40" s="171"/>
      <c r="J40"/>
      <c r="K40" s="148"/>
      <c r="L40" s="148"/>
      <c r="M40" s="148"/>
      <c r="N40" s="148"/>
    </row>
    <row r="41" spans="1:14">
      <c r="A41" s="170" t="s">
        <v>167</v>
      </c>
      <c r="B41" s="170" t="s">
        <v>87</v>
      </c>
      <c r="C41" s="171"/>
      <c r="I41"/>
      <c r="J41"/>
      <c r="K41" s="148"/>
      <c r="L41" s="148"/>
      <c r="M41" s="148"/>
      <c r="N41" s="148"/>
    </row>
    <row r="42" spans="1:14">
      <c r="A42" s="170" t="s">
        <v>164</v>
      </c>
      <c r="B42" s="170" t="s">
        <v>88</v>
      </c>
      <c r="C42" s="171"/>
      <c r="I42"/>
      <c r="J42"/>
      <c r="K42" s="148"/>
      <c r="L42" s="148"/>
      <c r="M42" s="148"/>
      <c r="N42" s="148"/>
    </row>
    <row r="43" spans="1:14">
      <c r="A43" s="170" t="s">
        <v>164</v>
      </c>
      <c r="B43" s="170" t="s">
        <v>89</v>
      </c>
      <c r="C43" s="171"/>
      <c r="J43"/>
      <c r="K43" s="148"/>
      <c r="L43" s="148"/>
      <c r="M43" s="148"/>
      <c r="N43" s="148"/>
    </row>
    <row r="44" spans="1:14">
      <c r="A44" s="170" t="s">
        <v>166</v>
      </c>
      <c r="B44" s="170" t="s">
        <v>90</v>
      </c>
      <c r="C44" s="171"/>
      <c r="J44"/>
      <c r="K44" s="148"/>
      <c r="L44" s="148"/>
      <c r="M44" s="148"/>
      <c r="N44" s="148"/>
    </row>
    <row r="45" spans="1:14">
      <c r="A45" s="170" t="s">
        <v>166</v>
      </c>
      <c r="B45" s="170" t="s">
        <v>91</v>
      </c>
      <c r="C45" s="171"/>
      <c r="J45"/>
      <c r="K45" s="148"/>
      <c r="L45" s="148"/>
      <c r="M45" s="148"/>
      <c r="N45" s="148"/>
    </row>
    <row r="46" spans="1:14">
      <c r="A46" s="170" t="s">
        <v>167</v>
      </c>
      <c r="B46" s="170" t="s">
        <v>92</v>
      </c>
      <c r="C46" s="171"/>
      <c r="I46"/>
      <c r="J46"/>
      <c r="K46" s="148"/>
      <c r="L46" s="148"/>
      <c r="M46" s="148"/>
      <c r="N46" s="148"/>
    </row>
    <row r="47" spans="1:14">
      <c r="A47" s="170" t="s">
        <v>164</v>
      </c>
      <c r="B47" s="170" t="s">
        <v>93</v>
      </c>
      <c r="C47" s="171"/>
      <c r="J47"/>
      <c r="K47" s="148"/>
      <c r="L47" s="148"/>
      <c r="M47" s="148"/>
      <c r="N47" s="148"/>
    </row>
    <row r="48" spans="1:14">
      <c r="A48" s="170" t="s">
        <v>166</v>
      </c>
      <c r="B48" s="170" t="s">
        <v>94</v>
      </c>
      <c r="C48" s="171"/>
      <c r="J48"/>
      <c r="K48" s="148"/>
      <c r="L48" s="148"/>
      <c r="M48" s="148"/>
      <c r="N48" s="148"/>
    </row>
    <row r="49" spans="1:14">
      <c r="A49" s="170" t="s">
        <v>167</v>
      </c>
      <c r="B49" s="170" t="s">
        <v>95</v>
      </c>
      <c r="C49" s="171"/>
      <c r="J49"/>
      <c r="K49" s="148"/>
      <c r="L49" s="148"/>
      <c r="M49" s="148"/>
      <c r="N49" s="148"/>
    </row>
    <row r="50" spans="1:14">
      <c r="A50" s="170" t="s">
        <v>165</v>
      </c>
      <c r="B50" s="170" t="s">
        <v>96</v>
      </c>
      <c r="C50" s="171"/>
      <c r="J50"/>
      <c r="K50" s="148"/>
      <c r="L50" s="148"/>
      <c r="M50" s="148"/>
      <c r="N50" s="148"/>
    </row>
    <row r="51" spans="1:14">
      <c r="A51" s="170" t="s">
        <v>165</v>
      </c>
      <c r="B51" s="170" t="s">
        <v>97</v>
      </c>
      <c r="C51" s="171"/>
      <c r="J51"/>
      <c r="K51" s="148"/>
      <c r="L51" s="148"/>
      <c r="M51" s="148"/>
      <c r="N51" s="148"/>
    </row>
    <row r="52" spans="1:14">
      <c r="A52" s="170" t="s">
        <v>167</v>
      </c>
      <c r="B52" s="170" t="s">
        <v>98</v>
      </c>
      <c r="C52" s="171"/>
      <c r="J52"/>
      <c r="K52" s="148"/>
      <c r="L52" s="148"/>
      <c r="M52" s="148"/>
      <c r="N52" s="148"/>
    </row>
    <row r="53" spans="1:14">
      <c r="A53" s="170" t="s">
        <v>167</v>
      </c>
      <c r="B53" s="170" t="s">
        <v>99</v>
      </c>
      <c r="C53" s="171"/>
    </row>
    <row r="54" spans="1:14">
      <c r="A54" s="170" t="s">
        <v>165</v>
      </c>
      <c r="B54" s="170" t="s">
        <v>100</v>
      </c>
      <c r="C54" s="171"/>
    </row>
    <row r="55" spans="1:14">
      <c r="A55" s="170" t="s">
        <v>166</v>
      </c>
      <c r="B55" s="170" t="s">
        <v>101</v>
      </c>
      <c r="C55" s="171"/>
    </row>
    <row r="56" spans="1:14">
      <c r="A56" s="170" t="s">
        <v>165</v>
      </c>
      <c r="B56" s="170" t="s">
        <v>102</v>
      </c>
      <c r="C56" s="171"/>
    </row>
    <row r="57" spans="1:14">
      <c r="A57" s="170" t="s">
        <v>165</v>
      </c>
      <c r="B57" s="170" t="s">
        <v>103</v>
      </c>
      <c r="C57" s="171"/>
    </row>
    <row r="58" spans="1:14">
      <c r="A58" s="170" t="s">
        <v>167</v>
      </c>
      <c r="B58" s="170" t="s">
        <v>104</v>
      </c>
      <c r="C58" s="171"/>
    </row>
    <row r="59" spans="1:14">
      <c r="A59" s="170" t="s">
        <v>165</v>
      </c>
      <c r="B59" s="170" t="s">
        <v>105</v>
      </c>
      <c r="C59" s="171"/>
      <c r="L59" s="172"/>
    </row>
    <row r="60" spans="1:14">
      <c r="A60" s="170" t="s">
        <v>167</v>
      </c>
      <c r="B60" s="170" t="s">
        <v>106</v>
      </c>
      <c r="C60" s="171"/>
      <c r="L60" s="172"/>
    </row>
    <row r="61" spans="1:14">
      <c r="A61" s="170" t="s">
        <v>166</v>
      </c>
      <c r="B61" s="170" t="s">
        <v>107</v>
      </c>
      <c r="C61" s="171"/>
      <c r="L61" s="172"/>
    </row>
    <row r="62" spans="1:14">
      <c r="A62" s="170" t="s">
        <v>167</v>
      </c>
      <c r="B62" s="170" t="s">
        <v>108</v>
      </c>
      <c r="C62" s="171"/>
      <c r="I62"/>
      <c r="L62" s="172"/>
    </row>
    <row r="63" spans="1:14">
      <c r="A63" s="170" t="s">
        <v>164</v>
      </c>
      <c r="B63" s="170" t="s">
        <v>109</v>
      </c>
      <c r="C63" s="171"/>
      <c r="I63"/>
      <c r="L63" s="172"/>
    </row>
    <row r="64" spans="1:14">
      <c r="A64" s="170" t="s">
        <v>164</v>
      </c>
      <c r="B64" s="170" t="s">
        <v>110</v>
      </c>
      <c r="C64" s="171"/>
      <c r="I64"/>
      <c r="L64" s="172"/>
    </row>
    <row r="65" spans="1:12">
      <c r="A65" s="170" t="s">
        <v>164</v>
      </c>
      <c r="B65" s="170" t="s">
        <v>111</v>
      </c>
      <c r="C65" s="171"/>
      <c r="L65" s="172"/>
    </row>
    <row r="66" spans="1:12">
      <c r="A66" s="170" t="s">
        <v>166</v>
      </c>
      <c r="B66" s="170" t="s">
        <v>112</v>
      </c>
      <c r="C66" s="171"/>
      <c r="L66" s="172"/>
    </row>
    <row r="67" spans="1:12">
      <c r="A67" s="170" t="s">
        <v>166</v>
      </c>
      <c r="B67" s="170" t="s">
        <v>113</v>
      </c>
      <c r="C67" s="171"/>
      <c r="L67" s="172"/>
    </row>
    <row r="68" spans="1:12">
      <c r="A68" s="170" t="s">
        <v>167</v>
      </c>
      <c r="B68" s="170" t="s">
        <v>114</v>
      </c>
      <c r="C68" s="171"/>
      <c r="L68" s="172"/>
    </row>
    <row r="69" spans="1:12">
      <c r="A69" s="170" t="s">
        <v>165</v>
      </c>
      <c r="B69" s="170" t="s">
        <v>115</v>
      </c>
      <c r="C69" s="171"/>
      <c r="L69" s="172"/>
    </row>
    <row r="70" spans="1:12">
      <c r="A70" s="170" t="s">
        <v>166</v>
      </c>
      <c r="B70" s="170" t="s">
        <v>116</v>
      </c>
      <c r="C70" s="171"/>
      <c r="I70"/>
      <c r="L70" s="172"/>
    </row>
    <row r="71" spans="1:12">
      <c r="A71" s="170" t="s">
        <v>164</v>
      </c>
      <c r="B71" s="170" t="s">
        <v>117</v>
      </c>
      <c r="C71" s="171"/>
      <c r="L71" s="172"/>
    </row>
    <row r="72" spans="1:12">
      <c r="A72" s="170" t="s">
        <v>166</v>
      </c>
      <c r="B72" s="170" t="s">
        <v>118</v>
      </c>
      <c r="C72" s="171"/>
      <c r="L72" s="172"/>
    </row>
    <row r="73" spans="1:12">
      <c r="A73" s="170" t="s">
        <v>167</v>
      </c>
      <c r="B73" s="170" t="s">
        <v>119</v>
      </c>
      <c r="C73" s="171"/>
      <c r="I73"/>
      <c r="L73" s="172"/>
    </row>
    <row r="74" spans="1:12">
      <c r="A74" s="170" t="s">
        <v>164</v>
      </c>
      <c r="B74" s="170" t="s">
        <v>120</v>
      </c>
      <c r="C74" s="171"/>
      <c r="I74"/>
      <c r="L74" s="172"/>
    </row>
    <row r="75" spans="1:12">
      <c r="A75" s="170" t="s">
        <v>164</v>
      </c>
      <c r="B75" s="170" t="s">
        <v>121</v>
      </c>
      <c r="C75" s="171"/>
      <c r="L75" s="172"/>
    </row>
    <row r="76" spans="1:12">
      <c r="A76" s="170" t="s">
        <v>165</v>
      </c>
      <c r="B76" s="170" t="s">
        <v>122</v>
      </c>
      <c r="C76" s="171"/>
      <c r="L76" s="172"/>
    </row>
    <row r="77" spans="1:12">
      <c r="A77" s="170" t="s">
        <v>166</v>
      </c>
      <c r="B77" s="170" t="s">
        <v>123</v>
      </c>
      <c r="C77" s="171"/>
      <c r="I77"/>
      <c r="L77" s="172"/>
    </row>
    <row r="78" spans="1:12">
      <c r="A78" s="170" t="s">
        <v>164</v>
      </c>
      <c r="B78" s="170" t="s">
        <v>124</v>
      </c>
      <c r="C78" s="171"/>
      <c r="I78"/>
      <c r="L78" s="172"/>
    </row>
    <row r="79" spans="1:12" customFormat="1">
      <c r="A79" s="170" t="s">
        <v>164</v>
      </c>
      <c r="B79" s="170" t="s">
        <v>125</v>
      </c>
      <c r="C79" s="171"/>
      <c r="D79" s="148"/>
      <c r="E79" s="148"/>
      <c r="F79" s="148"/>
      <c r="G79" s="148"/>
      <c r="H79" s="148"/>
      <c r="I79" s="148"/>
      <c r="J79" s="148"/>
      <c r="L79" s="172"/>
    </row>
    <row r="80" spans="1:12" customFormat="1">
      <c r="A80" s="148"/>
      <c r="B80" s="148"/>
      <c r="C80" s="148"/>
      <c r="D80" s="148"/>
      <c r="E80" s="148"/>
      <c r="F80" s="148"/>
      <c r="G80" s="148"/>
      <c r="H80" s="148"/>
      <c r="I80" s="148"/>
      <c r="J80" s="148"/>
      <c r="L80" s="172"/>
    </row>
    <row r="81" spans="1:12" customFormat="1">
      <c r="A81" s="148"/>
      <c r="B81" s="173" t="s">
        <v>168</v>
      </c>
      <c r="C81" s="174"/>
      <c r="D81" s="148"/>
      <c r="E81" s="148"/>
      <c r="F81" s="148"/>
      <c r="G81" s="148"/>
      <c r="H81" s="148"/>
      <c r="I81" s="148"/>
      <c r="J81" s="148"/>
      <c r="L81" s="172"/>
    </row>
    <row r="82" spans="1:12" customFormat="1">
      <c r="A82" s="148"/>
      <c r="B82" s="175" t="s">
        <v>165</v>
      </c>
      <c r="C82" s="176"/>
      <c r="D82" s="148"/>
      <c r="E82" s="148"/>
      <c r="F82" s="148"/>
      <c r="G82" s="148"/>
      <c r="H82" s="148"/>
      <c r="I82" s="148"/>
      <c r="J82" s="148"/>
      <c r="L82" s="172"/>
    </row>
    <row r="83" spans="1:12" customFormat="1">
      <c r="A83" s="148"/>
      <c r="B83" s="175" t="s">
        <v>166</v>
      </c>
      <c r="C83" s="176"/>
      <c r="D83" s="148"/>
      <c r="E83" s="148"/>
      <c r="F83" s="148"/>
      <c r="G83" s="148"/>
      <c r="H83" s="148"/>
      <c r="I83" s="148"/>
      <c r="J83" s="148"/>
      <c r="L83" s="172"/>
    </row>
    <row r="84" spans="1:12" customFormat="1">
      <c r="A84" s="148"/>
      <c r="B84" s="175" t="s">
        <v>164</v>
      </c>
      <c r="C84" s="176"/>
      <c r="D84" s="148"/>
      <c r="E84" s="148"/>
      <c r="F84" s="148"/>
      <c r="G84" s="148"/>
      <c r="H84" s="148"/>
      <c r="I84" s="148"/>
      <c r="J84" s="148"/>
      <c r="L84" s="172"/>
    </row>
    <row r="85" spans="1:12" customFormat="1">
      <c r="A85" s="148"/>
      <c r="B85" s="175" t="s">
        <v>167</v>
      </c>
      <c r="C85" s="176"/>
      <c r="D85" s="148"/>
      <c r="E85" s="148"/>
      <c r="F85" s="148"/>
      <c r="G85" s="148"/>
      <c r="H85" s="148"/>
      <c r="I85" s="148"/>
      <c r="J85" s="148"/>
      <c r="L85" s="172"/>
    </row>
    <row r="86" spans="1:12" customFormat="1">
      <c r="A86" s="148"/>
      <c r="B86" s="148"/>
      <c r="C86" s="148"/>
      <c r="D86" s="148"/>
      <c r="E86" s="148"/>
      <c r="F86" s="148"/>
      <c r="G86" s="148"/>
      <c r="H86" s="148"/>
      <c r="I86" s="148"/>
      <c r="J86" s="148"/>
      <c r="L86" s="172"/>
    </row>
    <row r="87" spans="1:12" customFormat="1">
      <c r="A87" s="361" t="s">
        <v>169</v>
      </c>
      <c r="B87" s="361"/>
      <c r="C87" s="361"/>
      <c r="D87" s="361"/>
      <c r="E87" s="361"/>
      <c r="F87" s="361"/>
      <c r="G87" s="361"/>
      <c r="H87" s="361"/>
      <c r="I87" s="361"/>
      <c r="J87" s="361"/>
      <c r="L87" s="172"/>
    </row>
    <row r="88" spans="1:12" customFormat="1">
      <c r="A88" s="361" t="s">
        <v>170</v>
      </c>
      <c r="B88" s="361"/>
      <c r="C88" s="361"/>
      <c r="D88" s="361"/>
      <c r="E88" s="361"/>
      <c r="F88" s="361"/>
      <c r="G88" s="361"/>
      <c r="H88" s="361"/>
      <c r="I88" s="361"/>
      <c r="J88" s="361"/>
      <c r="L88" s="172"/>
    </row>
    <row r="89" spans="1:12" customFormat="1">
      <c r="A89" s="361" t="s">
        <v>171</v>
      </c>
      <c r="B89" s="361"/>
      <c r="C89" s="361"/>
      <c r="D89" s="361"/>
      <c r="E89" s="361"/>
      <c r="F89" s="361"/>
      <c r="G89" s="361"/>
      <c r="H89" s="361"/>
      <c r="I89" s="361"/>
      <c r="J89" s="361"/>
      <c r="L89" s="172"/>
    </row>
    <row r="90" spans="1:12" customFormat="1">
      <c r="A90" s="362" t="s">
        <v>172</v>
      </c>
      <c r="B90" s="362"/>
      <c r="C90" s="362"/>
      <c r="D90" s="362"/>
      <c r="E90" s="362"/>
      <c r="F90" s="362"/>
      <c r="G90" s="362"/>
      <c r="H90" s="362"/>
      <c r="I90" s="362"/>
      <c r="J90" s="362"/>
      <c r="L90" s="172"/>
    </row>
    <row r="91" spans="1:12" customFormat="1">
      <c r="A91" s="361" t="s">
        <v>173</v>
      </c>
      <c r="B91" s="361"/>
      <c r="C91" s="361"/>
      <c r="D91" s="361"/>
      <c r="E91" s="361"/>
      <c r="F91" s="361"/>
      <c r="G91" s="361"/>
      <c r="H91" s="361"/>
      <c r="I91" s="361"/>
      <c r="J91" s="361"/>
      <c r="L91" s="172"/>
    </row>
    <row r="92" spans="1:12" customFormat="1">
      <c r="A92" s="360" t="s">
        <v>174</v>
      </c>
      <c r="B92" s="360"/>
      <c r="C92" s="360"/>
      <c r="D92" s="360"/>
      <c r="E92" s="360"/>
      <c r="F92" s="360"/>
      <c r="G92" s="360"/>
      <c r="H92" s="360"/>
      <c r="I92" s="360"/>
      <c r="J92" s="360"/>
      <c r="L92" s="172"/>
    </row>
    <row r="93" spans="1:12" customFormat="1">
      <c r="A93" s="148"/>
      <c r="B93" s="148"/>
      <c r="C93" s="148"/>
      <c r="D93" s="148"/>
      <c r="E93" s="148"/>
      <c r="F93" s="148"/>
      <c r="G93" s="148"/>
      <c r="H93" s="148"/>
      <c r="I93" s="148"/>
      <c r="J93" s="148"/>
      <c r="L93" s="172"/>
    </row>
    <row r="94" spans="1:12" customFormat="1">
      <c r="A94" s="148"/>
      <c r="B94" s="148"/>
      <c r="C94" s="148"/>
      <c r="D94" s="148"/>
      <c r="E94" s="148"/>
      <c r="F94" s="148"/>
      <c r="G94" s="148"/>
      <c r="H94" s="148"/>
      <c r="I94" s="148"/>
      <c r="J94" s="148"/>
      <c r="L94" s="172"/>
    </row>
    <row r="95" spans="1:12" customFormat="1">
      <c r="A95" s="148"/>
      <c r="B95" s="148"/>
      <c r="C95" s="148"/>
      <c r="D95" s="148"/>
      <c r="E95" s="148"/>
      <c r="F95" s="148"/>
      <c r="G95" s="148"/>
      <c r="H95" s="148"/>
      <c r="I95" s="148"/>
      <c r="J95" s="148"/>
      <c r="L95" s="172"/>
    </row>
    <row r="96" spans="1:12" customFormat="1">
      <c r="A96" s="148"/>
      <c r="B96" s="148"/>
      <c r="C96" s="148"/>
      <c r="D96" s="148"/>
      <c r="E96" s="148"/>
      <c r="F96" s="148"/>
      <c r="G96" s="148"/>
      <c r="H96" s="148"/>
      <c r="I96" s="148"/>
      <c r="J96" s="148"/>
      <c r="L96" s="172"/>
    </row>
    <row r="97" spans="1:12" customFormat="1">
      <c r="A97" s="148"/>
      <c r="B97" s="148"/>
      <c r="C97" s="148"/>
      <c r="D97" s="148"/>
      <c r="E97" s="148"/>
      <c r="F97" s="148"/>
      <c r="G97" s="148"/>
      <c r="H97" s="148"/>
      <c r="I97" s="148"/>
      <c r="J97" s="148"/>
      <c r="L97" s="172"/>
    </row>
    <row r="98" spans="1:12" customFormat="1">
      <c r="A98" s="148"/>
      <c r="B98" s="148"/>
      <c r="C98" s="148"/>
      <c r="D98" s="148"/>
      <c r="E98" s="148"/>
      <c r="F98" s="148"/>
      <c r="G98" s="148"/>
      <c r="H98" s="148"/>
      <c r="I98" s="148"/>
      <c r="J98" s="148"/>
      <c r="L98" s="172"/>
    </row>
    <row r="99" spans="1:12" customFormat="1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L99" s="172"/>
    </row>
    <row r="100" spans="1:12" customFormat="1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L100" s="172"/>
    </row>
    <row r="101" spans="1:12" customFormat="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L101" s="172"/>
    </row>
    <row r="102" spans="1:12" customFormat="1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L102" s="172"/>
    </row>
    <row r="103" spans="1:12" customFormat="1">
      <c r="A103" s="148"/>
      <c r="B103" s="148"/>
      <c r="C103" s="148"/>
      <c r="D103" s="148"/>
      <c r="E103" s="148"/>
      <c r="F103" s="148"/>
      <c r="G103" s="148"/>
      <c r="H103" s="148"/>
      <c r="I103" s="148"/>
      <c r="J103" s="148"/>
      <c r="L103" s="172"/>
    </row>
    <row r="104" spans="1:12" customFormat="1">
      <c r="A104" s="148"/>
      <c r="B104" s="148"/>
      <c r="C104" s="148"/>
      <c r="D104" s="148"/>
      <c r="E104" s="148"/>
      <c r="F104" s="148"/>
      <c r="G104" s="148"/>
      <c r="H104" s="148"/>
      <c r="I104" s="148"/>
      <c r="J104" s="148"/>
      <c r="L104" s="172"/>
    </row>
    <row r="105" spans="1:12" customFormat="1">
      <c r="A105" s="148"/>
      <c r="B105" s="148"/>
      <c r="C105" s="148"/>
      <c r="D105" s="148"/>
      <c r="E105" s="148"/>
      <c r="F105" s="148"/>
      <c r="G105" s="148"/>
      <c r="H105" s="148"/>
      <c r="I105" s="148"/>
      <c r="J105" s="148"/>
      <c r="L105" s="172"/>
    </row>
    <row r="106" spans="1:12" customFormat="1">
      <c r="A106" s="148"/>
      <c r="B106" s="148"/>
      <c r="C106" s="148"/>
      <c r="D106" s="148"/>
      <c r="E106" s="148"/>
      <c r="F106" s="148"/>
      <c r="G106" s="148"/>
      <c r="H106" s="148"/>
      <c r="I106" s="148"/>
      <c r="J106" s="148"/>
      <c r="L106" s="172"/>
    </row>
    <row r="107" spans="1:12" customFormat="1">
      <c r="A107" s="148"/>
      <c r="B107" s="148"/>
      <c r="C107" s="148"/>
      <c r="D107" s="148"/>
      <c r="E107" s="148"/>
      <c r="F107" s="148"/>
      <c r="G107" s="148"/>
      <c r="H107" s="148"/>
      <c r="I107" s="148"/>
      <c r="J107" s="148"/>
      <c r="L107" s="172"/>
    </row>
    <row r="108" spans="1:12" customFormat="1">
      <c r="A108" s="148"/>
      <c r="B108" s="148"/>
      <c r="C108" s="148"/>
      <c r="D108" s="148"/>
      <c r="E108" s="148"/>
      <c r="F108" s="148"/>
      <c r="G108" s="148"/>
      <c r="H108" s="148"/>
      <c r="I108" s="148"/>
      <c r="J108" s="148"/>
      <c r="L108" s="172"/>
    </row>
    <row r="109" spans="1:12" customFormat="1">
      <c r="A109" s="148"/>
      <c r="B109" s="148"/>
      <c r="C109" s="148"/>
      <c r="D109" s="148"/>
      <c r="E109" s="148"/>
      <c r="F109" s="148"/>
      <c r="G109" s="148"/>
      <c r="H109" s="148"/>
      <c r="I109" s="148"/>
      <c r="J109" s="148"/>
      <c r="L109" s="172"/>
    </row>
    <row r="110" spans="1:12" customFormat="1">
      <c r="A110" s="148"/>
      <c r="B110" s="148"/>
      <c r="C110" s="148"/>
      <c r="D110" s="148"/>
      <c r="E110" s="148"/>
      <c r="F110" s="148"/>
      <c r="G110" s="148"/>
      <c r="H110" s="148"/>
      <c r="I110" s="148"/>
      <c r="J110" s="148"/>
      <c r="L110" s="172"/>
    </row>
    <row r="111" spans="1:12" customFormat="1">
      <c r="A111" s="148"/>
      <c r="B111" s="148"/>
      <c r="C111" s="148"/>
      <c r="D111" s="148"/>
      <c r="E111" s="148"/>
      <c r="F111" s="148"/>
      <c r="G111" s="148"/>
      <c r="H111" s="148"/>
      <c r="I111" s="148"/>
      <c r="J111" s="148"/>
      <c r="L111" s="172"/>
    </row>
    <row r="112" spans="1:12" customFormat="1">
      <c r="A112" s="148"/>
      <c r="B112" s="148"/>
      <c r="C112" s="148"/>
      <c r="D112" s="148"/>
      <c r="E112" s="148"/>
      <c r="F112" s="148"/>
      <c r="G112" s="148"/>
      <c r="H112" s="148"/>
      <c r="I112" s="148"/>
      <c r="J112" s="148"/>
      <c r="L112" s="172"/>
    </row>
    <row r="113" spans="1:12" customFormat="1">
      <c r="A113" s="148"/>
      <c r="B113" s="148"/>
      <c r="C113" s="148"/>
      <c r="D113" s="148"/>
      <c r="E113" s="148"/>
      <c r="F113" s="148"/>
      <c r="G113" s="148"/>
      <c r="H113" s="148"/>
      <c r="I113" s="148"/>
      <c r="J113" s="148"/>
      <c r="L113" s="172"/>
    </row>
    <row r="114" spans="1:12" customFormat="1">
      <c r="A114" s="148"/>
      <c r="B114" s="148"/>
      <c r="C114" s="148"/>
      <c r="D114" s="148"/>
      <c r="E114" s="148"/>
      <c r="F114" s="148"/>
      <c r="G114" s="148"/>
      <c r="H114" s="148"/>
      <c r="I114" s="148"/>
      <c r="J114" s="148"/>
      <c r="L114" s="172"/>
    </row>
    <row r="115" spans="1:12" customFormat="1">
      <c r="A115" s="148"/>
      <c r="B115" s="148"/>
      <c r="C115" s="148"/>
      <c r="D115" s="148"/>
      <c r="E115" s="148"/>
      <c r="F115" s="148"/>
      <c r="G115" s="148"/>
      <c r="H115" s="148"/>
      <c r="I115" s="148"/>
      <c r="J115" s="148"/>
      <c r="L115" s="172"/>
    </row>
    <row r="116" spans="1:12" customFormat="1">
      <c r="A116" s="148"/>
      <c r="B116" s="148"/>
      <c r="C116" s="148"/>
      <c r="D116" s="148"/>
      <c r="E116" s="148"/>
      <c r="F116" s="148"/>
      <c r="G116" s="148"/>
      <c r="H116" s="148"/>
      <c r="I116" s="148"/>
      <c r="J116" s="148"/>
      <c r="L116" s="172"/>
    </row>
    <row r="117" spans="1:12" customFormat="1">
      <c r="A117" s="148"/>
      <c r="B117" s="148"/>
      <c r="C117" s="148"/>
      <c r="D117" s="148"/>
      <c r="E117" s="148"/>
      <c r="F117" s="148"/>
      <c r="G117" s="148"/>
      <c r="H117" s="148"/>
      <c r="I117" s="148"/>
      <c r="J117" s="148"/>
      <c r="L117" s="172"/>
    </row>
    <row r="118" spans="1:12" customFormat="1">
      <c r="A118" s="148"/>
      <c r="B118" s="148"/>
      <c r="C118" s="148"/>
      <c r="D118" s="148"/>
      <c r="E118" s="148"/>
      <c r="F118" s="148"/>
      <c r="G118" s="148"/>
      <c r="H118" s="148"/>
      <c r="I118" s="148"/>
      <c r="J118" s="148"/>
      <c r="L118" s="172"/>
    </row>
    <row r="119" spans="1:12" customFormat="1">
      <c r="A119" s="148"/>
      <c r="B119" s="148"/>
      <c r="C119" s="148"/>
      <c r="D119" s="148"/>
      <c r="E119" s="148"/>
      <c r="F119" s="148"/>
      <c r="G119" s="148"/>
      <c r="H119" s="148"/>
      <c r="I119" s="148"/>
      <c r="J119" s="148"/>
      <c r="L119" s="172"/>
    </row>
    <row r="120" spans="1:12" customFormat="1">
      <c r="A120" s="148"/>
      <c r="B120" s="148"/>
      <c r="C120" s="148"/>
      <c r="D120" s="148"/>
      <c r="E120" s="148"/>
      <c r="F120" s="148"/>
      <c r="G120" s="148"/>
      <c r="H120" s="148"/>
      <c r="I120" s="148"/>
      <c r="J120" s="148"/>
      <c r="L120" s="172"/>
    </row>
    <row r="121" spans="1:12" customFormat="1">
      <c r="A121" s="148"/>
      <c r="B121" s="148"/>
      <c r="C121" s="148"/>
      <c r="D121" s="148"/>
      <c r="E121" s="148"/>
      <c r="F121" s="148"/>
      <c r="G121" s="148"/>
      <c r="H121" s="148"/>
      <c r="I121" s="148"/>
      <c r="J121" s="148"/>
      <c r="L121" s="172"/>
    </row>
    <row r="122" spans="1:12" customFormat="1">
      <c r="A122" s="148"/>
      <c r="B122" s="148"/>
      <c r="C122" s="148"/>
      <c r="D122" s="148"/>
      <c r="E122" s="148"/>
      <c r="F122" s="148"/>
      <c r="G122" s="148"/>
      <c r="H122" s="148"/>
      <c r="I122" s="148"/>
      <c r="J122" s="148"/>
      <c r="L122" s="172"/>
    </row>
    <row r="123" spans="1:12" customFormat="1">
      <c r="A123" s="148"/>
      <c r="B123" s="148"/>
      <c r="C123" s="148"/>
      <c r="D123" s="148"/>
      <c r="E123" s="148"/>
      <c r="F123" s="148"/>
      <c r="G123" s="148"/>
      <c r="H123" s="148"/>
      <c r="I123" s="148"/>
      <c r="J123" s="148"/>
      <c r="L123" s="172"/>
    </row>
    <row r="124" spans="1:12" customFormat="1">
      <c r="A124" s="148"/>
      <c r="B124" s="148"/>
      <c r="C124" s="148"/>
      <c r="D124" s="148"/>
      <c r="E124" s="148"/>
      <c r="F124" s="148"/>
      <c r="G124" s="148"/>
      <c r="H124" s="148"/>
      <c r="I124" s="148"/>
      <c r="J124" s="148"/>
      <c r="L124" s="172"/>
    </row>
    <row r="125" spans="1:12" customFormat="1">
      <c r="A125" s="148"/>
      <c r="B125" s="148"/>
      <c r="C125" s="148"/>
      <c r="D125" s="148"/>
      <c r="E125" s="148"/>
      <c r="F125" s="148"/>
      <c r="G125" s="148"/>
      <c r="H125" s="148"/>
      <c r="I125" s="148"/>
      <c r="J125" s="148"/>
      <c r="L125" s="172"/>
    </row>
    <row r="126" spans="1:12" customFormat="1">
      <c r="A126" s="148"/>
      <c r="B126" s="148"/>
      <c r="C126" s="148"/>
      <c r="D126" s="148"/>
      <c r="E126" s="148"/>
      <c r="F126" s="148"/>
      <c r="G126" s="148"/>
      <c r="H126" s="148"/>
      <c r="I126" s="148"/>
      <c r="J126" s="148"/>
      <c r="L126" s="172"/>
    </row>
    <row r="127" spans="1:12" customFormat="1">
      <c r="A127" s="148"/>
      <c r="B127" s="148"/>
      <c r="C127" s="148"/>
      <c r="D127" s="148"/>
      <c r="E127" s="148"/>
      <c r="F127" s="148"/>
      <c r="G127" s="148"/>
      <c r="H127" s="148"/>
      <c r="I127" s="148"/>
      <c r="J127" s="148"/>
      <c r="L127" s="172"/>
    </row>
    <row r="128" spans="1:12" customFormat="1">
      <c r="A128" s="148"/>
      <c r="B128" s="148"/>
      <c r="C128" s="148"/>
      <c r="D128" s="148"/>
      <c r="E128" s="148"/>
      <c r="F128" s="148"/>
      <c r="G128" s="148"/>
      <c r="H128" s="148"/>
      <c r="I128" s="148"/>
      <c r="J128" s="148"/>
      <c r="L128" s="172"/>
    </row>
    <row r="129" spans="1:12" customFormat="1">
      <c r="A129" s="148"/>
      <c r="B129" s="148"/>
      <c r="C129" s="148"/>
      <c r="D129" s="148"/>
      <c r="E129" s="148"/>
      <c r="F129" s="148"/>
      <c r="G129" s="148"/>
      <c r="H129" s="148"/>
      <c r="I129" s="148"/>
      <c r="J129" s="148"/>
      <c r="L129" s="172"/>
    </row>
    <row r="130" spans="1:12" customFormat="1">
      <c r="A130" s="148"/>
      <c r="B130" s="148"/>
      <c r="C130" s="148"/>
      <c r="D130" s="148"/>
      <c r="E130" s="148"/>
      <c r="F130" s="148"/>
      <c r="G130" s="148"/>
      <c r="H130" s="148"/>
      <c r="I130" s="148"/>
      <c r="J130" s="148"/>
      <c r="L130" s="172"/>
    </row>
    <row r="131" spans="1:12" customFormat="1">
      <c r="A131" s="148"/>
      <c r="B131" s="148"/>
      <c r="C131" s="148"/>
      <c r="D131" s="148"/>
      <c r="E131" s="148"/>
      <c r="F131" s="148"/>
      <c r="G131" s="148"/>
      <c r="H131" s="148"/>
      <c r="I131" s="148"/>
      <c r="J131" s="148"/>
      <c r="L131" s="172"/>
    </row>
    <row r="132" spans="1:12" customFormat="1">
      <c r="A132" s="148"/>
      <c r="B132" s="148"/>
      <c r="C132" s="148"/>
      <c r="D132" s="148"/>
      <c r="E132" s="148"/>
      <c r="F132" s="148"/>
      <c r="G132" s="148"/>
      <c r="H132" s="148"/>
      <c r="I132" s="148"/>
      <c r="J132" s="148"/>
      <c r="L132" s="172"/>
    </row>
    <row r="133" spans="1:12" customFormat="1">
      <c r="A133" s="148"/>
      <c r="B133" s="148"/>
      <c r="C133" s="148"/>
      <c r="D133" s="148"/>
      <c r="E133" s="148"/>
      <c r="F133" s="148"/>
      <c r="G133" s="148"/>
      <c r="H133" s="148"/>
      <c r="I133" s="148"/>
      <c r="J133" s="148"/>
      <c r="L133" s="172"/>
    </row>
    <row r="134" spans="1:12" customFormat="1">
      <c r="A134" s="148"/>
      <c r="B134" s="148"/>
      <c r="C134" s="148"/>
      <c r="D134" s="148"/>
      <c r="E134" s="148"/>
      <c r="F134" s="148"/>
      <c r="G134" s="148"/>
      <c r="H134" s="148"/>
      <c r="I134" s="148"/>
      <c r="J134" s="148"/>
      <c r="L134" s="172"/>
    </row>
    <row r="135" spans="1:12" customFormat="1">
      <c r="A135" s="148"/>
      <c r="B135" s="148"/>
      <c r="C135" s="148"/>
      <c r="D135" s="148"/>
      <c r="E135" s="148"/>
      <c r="F135" s="148"/>
      <c r="G135" s="148"/>
      <c r="H135" s="148"/>
      <c r="I135" s="148"/>
      <c r="J135" s="148"/>
      <c r="L135" s="172"/>
    </row>
    <row r="136" spans="1:12" customFormat="1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L136" s="172"/>
    </row>
    <row r="137" spans="1:12" customFormat="1">
      <c r="A137" s="148"/>
      <c r="B137" s="148"/>
      <c r="C137" s="148"/>
      <c r="D137" s="148"/>
      <c r="E137" s="148"/>
      <c r="F137" s="148"/>
      <c r="G137" s="148"/>
      <c r="H137" s="148"/>
      <c r="I137" s="148"/>
      <c r="J137" s="148"/>
      <c r="L137" s="172"/>
    </row>
    <row r="138" spans="1:12" customFormat="1">
      <c r="A138" s="148"/>
      <c r="B138" s="148"/>
      <c r="C138" s="148"/>
      <c r="D138" s="148"/>
      <c r="E138" s="148"/>
      <c r="F138" s="148"/>
      <c r="G138" s="148"/>
      <c r="H138" s="148"/>
      <c r="I138" s="148"/>
      <c r="J138" s="148"/>
      <c r="L138" s="172"/>
    </row>
    <row r="139" spans="1:12" customFormat="1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L139" s="172"/>
    </row>
    <row r="140" spans="1:12" customFormat="1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L140" s="172"/>
    </row>
    <row r="141" spans="1:12" customFormat="1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L141" s="172"/>
    </row>
    <row r="142" spans="1:12" customFormat="1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L142" s="172"/>
    </row>
    <row r="143" spans="1:12" customFormat="1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L143" s="172"/>
    </row>
    <row r="144" spans="1:12" customFormat="1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L144" s="172"/>
    </row>
    <row r="145" spans="1:12" customFormat="1">
      <c r="A145" s="148"/>
      <c r="B145" s="148"/>
      <c r="C145" s="148"/>
      <c r="D145" s="148"/>
      <c r="E145" s="148"/>
      <c r="F145" s="148"/>
      <c r="G145" s="148"/>
      <c r="H145" s="148"/>
      <c r="I145" s="148"/>
      <c r="J145" s="148"/>
      <c r="L145" s="172"/>
    </row>
    <row r="146" spans="1:12" customFormat="1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L146" s="172"/>
    </row>
    <row r="147" spans="1:12" customFormat="1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L147" s="172"/>
    </row>
    <row r="148" spans="1:12" customFormat="1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L148" s="172"/>
    </row>
    <row r="149" spans="1:12" customFormat="1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L149" s="172"/>
    </row>
    <row r="150" spans="1:12" customFormat="1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L150" s="172"/>
    </row>
    <row r="151" spans="1:12" customFormat="1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L151" s="172"/>
    </row>
    <row r="152" spans="1:12" customFormat="1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L152" s="172"/>
    </row>
    <row r="153" spans="1:12" customFormat="1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L153" s="172"/>
    </row>
    <row r="154" spans="1:12" customFormat="1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L154" s="172"/>
    </row>
    <row r="155" spans="1:12" customFormat="1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L155" s="172"/>
    </row>
    <row r="156" spans="1:12" customFormat="1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L156" s="172"/>
    </row>
    <row r="157" spans="1:12" customFormat="1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L157" s="172"/>
    </row>
    <row r="158" spans="1:12" customFormat="1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L158" s="172"/>
    </row>
    <row r="159" spans="1:12" customFormat="1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L159" s="172"/>
    </row>
    <row r="160" spans="1:12" customFormat="1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L160" s="172"/>
    </row>
    <row r="161" spans="1:12" customFormat="1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L161" s="172"/>
    </row>
    <row r="162" spans="1:12" customFormat="1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L162" s="172"/>
    </row>
    <row r="163" spans="1:12" customFormat="1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L163" s="172"/>
    </row>
    <row r="164" spans="1:12" customFormat="1">
      <c r="A164" s="148"/>
      <c r="B164" s="148"/>
      <c r="C164" s="148"/>
      <c r="D164" s="148"/>
      <c r="E164" s="148"/>
      <c r="F164" s="148"/>
      <c r="G164" s="148"/>
      <c r="H164" s="148"/>
      <c r="I164" s="148"/>
      <c r="J164" s="148"/>
      <c r="L164" s="172"/>
    </row>
    <row r="165" spans="1:12" customFormat="1">
      <c r="A165" s="148"/>
      <c r="B165" s="148"/>
      <c r="C165" s="148"/>
      <c r="D165" s="148"/>
      <c r="E165" s="148"/>
      <c r="F165" s="148"/>
      <c r="G165" s="148"/>
      <c r="H165" s="148"/>
      <c r="I165" s="148"/>
      <c r="J165" s="148"/>
      <c r="L165" s="172"/>
    </row>
    <row r="166" spans="1:12" customFormat="1">
      <c r="A166" s="148"/>
      <c r="B166" s="148"/>
      <c r="C166" s="148"/>
      <c r="D166" s="148"/>
      <c r="E166" s="148"/>
      <c r="F166" s="148"/>
      <c r="G166" s="148"/>
      <c r="H166" s="148"/>
      <c r="I166" s="148"/>
      <c r="J166" s="148"/>
      <c r="L166" s="172"/>
    </row>
    <row r="167" spans="1:12" customFormat="1">
      <c r="A167" s="148"/>
      <c r="B167" s="148"/>
      <c r="C167" s="148"/>
      <c r="D167" s="148"/>
      <c r="E167" s="148"/>
      <c r="F167" s="148"/>
      <c r="G167" s="148"/>
      <c r="H167" s="148"/>
      <c r="I167" s="148"/>
      <c r="J167" s="148"/>
      <c r="L167" s="172"/>
    </row>
    <row r="168" spans="1:12" customFormat="1">
      <c r="A168" s="148"/>
      <c r="B168" s="148"/>
      <c r="C168" s="148"/>
      <c r="D168" s="148"/>
      <c r="E168" s="148"/>
      <c r="F168" s="148"/>
      <c r="G168" s="148"/>
      <c r="H168" s="148"/>
      <c r="I168" s="148"/>
      <c r="J168" s="148"/>
      <c r="L168" s="172"/>
    </row>
    <row r="169" spans="1:12" customFormat="1">
      <c r="A169" s="148"/>
      <c r="B169" s="148"/>
      <c r="C169" s="148"/>
      <c r="D169" s="148"/>
      <c r="E169" s="148"/>
      <c r="F169" s="148"/>
      <c r="G169" s="148"/>
      <c r="H169" s="148"/>
      <c r="I169" s="148"/>
      <c r="J169" s="148"/>
      <c r="L169" s="172"/>
    </row>
    <row r="170" spans="1:12" customFormat="1">
      <c r="A170" s="148"/>
      <c r="B170" s="148"/>
      <c r="C170" s="148"/>
      <c r="D170" s="148"/>
      <c r="E170" s="148"/>
      <c r="F170" s="148"/>
      <c r="G170" s="148"/>
      <c r="H170" s="148"/>
      <c r="I170" s="148"/>
      <c r="J170" s="148"/>
      <c r="L170" s="172"/>
    </row>
    <row r="171" spans="1:12" customFormat="1">
      <c r="A171" s="148"/>
      <c r="B171" s="148"/>
      <c r="C171" s="148"/>
      <c r="D171" s="148"/>
      <c r="E171" s="148"/>
      <c r="F171" s="148"/>
      <c r="G171" s="148"/>
      <c r="H171" s="148"/>
      <c r="I171" s="148"/>
      <c r="J171" s="148"/>
      <c r="L171" s="172"/>
    </row>
    <row r="172" spans="1:12" customFormat="1">
      <c r="A172" s="148"/>
      <c r="B172" s="148"/>
      <c r="C172" s="148"/>
      <c r="D172" s="148"/>
      <c r="E172" s="148"/>
      <c r="F172" s="148"/>
      <c r="G172" s="148"/>
      <c r="H172" s="148"/>
      <c r="I172" s="148"/>
      <c r="J172" s="148"/>
      <c r="L172" s="172"/>
    </row>
    <row r="173" spans="1:12" customFormat="1">
      <c r="A173" s="148"/>
      <c r="B173" s="148"/>
      <c r="C173" s="148"/>
      <c r="D173" s="148"/>
      <c r="E173" s="148"/>
      <c r="F173" s="148"/>
      <c r="G173" s="148"/>
      <c r="H173" s="148"/>
      <c r="I173" s="148"/>
      <c r="J173" s="148"/>
      <c r="L173" s="172"/>
    </row>
    <row r="174" spans="1:12" customFormat="1">
      <c r="A174" s="148"/>
      <c r="B174" s="148"/>
      <c r="C174" s="148"/>
      <c r="D174" s="148"/>
      <c r="E174" s="148"/>
      <c r="F174" s="148"/>
      <c r="G174" s="148"/>
      <c r="H174" s="148"/>
      <c r="I174" s="148"/>
      <c r="J174" s="148"/>
      <c r="L174" s="172"/>
    </row>
    <row r="175" spans="1:12" customFormat="1">
      <c r="A175" s="148"/>
      <c r="B175" s="148"/>
      <c r="C175" s="148"/>
      <c r="D175" s="148"/>
      <c r="E175" s="148"/>
      <c r="F175" s="148"/>
      <c r="G175" s="148"/>
      <c r="H175" s="148"/>
      <c r="I175" s="148"/>
      <c r="J175" s="148"/>
      <c r="L175" s="172"/>
    </row>
    <row r="176" spans="1:12" customFormat="1">
      <c r="A176" s="148"/>
      <c r="B176" s="148"/>
      <c r="C176" s="148"/>
      <c r="D176" s="148"/>
      <c r="E176" s="148"/>
      <c r="F176" s="148"/>
      <c r="G176" s="148"/>
      <c r="H176" s="148"/>
      <c r="I176" s="148"/>
      <c r="J176" s="148"/>
      <c r="L176" s="172"/>
    </row>
    <row r="177" spans="1:12" customFormat="1">
      <c r="A177" s="148"/>
      <c r="B177" s="148"/>
      <c r="C177" s="148"/>
      <c r="D177" s="148"/>
      <c r="E177" s="148"/>
      <c r="F177" s="148"/>
      <c r="G177" s="148"/>
      <c r="H177" s="148"/>
      <c r="I177" s="148"/>
      <c r="J177" s="148"/>
      <c r="L177" s="172"/>
    </row>
    <row r="178" spans="1:12" customFormat="1">
      <c r="A178" s="148"/>
      <c r="B178" s="148"/>
      <c r="C178" s="148"/>
      <c r="D178" s="148"/>
      <c r="E178" s="148"/>
      <c r="F178" s="148"/>
      <c r="G178" s="148"/>
      <c r="H178" s="148"/>
      <c r="I178" s="148"/>
      <c r="J178" s="148"/>
      <c r="L178" s="172"/>
    </row>
    <row r="179" spans="1:12" customFormat="1">
      <c r="A179" s="148"/>
      <c r="B179" s="148"/>
      <c r="C179" s="148"/>
      <c r="D179" s="148"/>
      <c r="E179" s="148"/>
      <c r="F179" s="148"/>
      <c r="G179" s="148"/>
      <c r="H179" s="148"/>
      <c r="I179" s="148"/>
      <c r="J179" s="148"/>
      <c r="L179" s="172"/>
    </row>
    <row r="180" spans="1:12" customFormat="1">
      <c r="A180" s="148"/>
      <c r="B180" s="148"/>
      <c r="C180" s="148"/>
      <c r="D180" s="148"/>
      <c r="E180" s="148"/>
      <c r="F180" s="148"/>
      <c r="G180" s="148"/>
      <c r="H180" s="148"/>
      <c r="I180" s="148"/>
      <c r="J180" s="148"/>
      <c r="L180" s="172"/>
    </row>
    <row r="181" spans="1:12" customFormat="1">
      <c r="A181" s="148"/>
      <c r="B181" s="148"/>
      <c r="C181" s="148"/>
      <c r="D181" s="148"/>
      <c r="E181" s="148"/>
      <c r="F181" s="148"/>
      <c r="G181" s="148"/>
      <c r="H181" s="148"/>
      <c r="I181" s="148"/>
      <c r="J181" s="148"/>
      <c r="L181" s="172"/>
    </row>
    <row r="182" spans="1:12" customFormat="1">
      <c r="A182" s="148"/>
      <c r="B182" s="148"/>
      <c r="C182" s="148"/>
      <c r="D182" s="148"/>
      <c r="E182" s="148"/>
      <c r="F182" s="148"/>
      <c r="G182" s="148"/>
      <c r="H182" s="148"/>
      <c r="I182" s="148"/>
      <c r="J182" s="148"/>
      <c r="L182" s="172"/>
    </row>
    <row r="183" spans="1:12" customFormat="1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L183" s="172"/>
    </row>
    <row r="184" spans="1:12" customFormat="1">
      <c r="A184" s="148"/>
      <c r="B184" s="148"/>
      <c r="C184" s="148"/>
      <c r="D184" s="148"/>
      <c r="E184" s="148"/>
      <c r="F184" s="148"/>
      <c r="G184" s="148"/>
      <c r="H184" s="148"/>
      <c r="I184" s="148"/>
      <c r="J184" s="148"/>
      <c r="L184" s="172"/>
    </row>
    <row r="185" spans="1:12" customFormat="1">
      <c r="A185" s="148"/>
      <c r="B185" s="148"/>
      <c r="C185" s="148"/>
      <c r="D185" s="148"/>
      <c r="E185" s="148"/>
      <c r="F185" s="148"/>
      <c r="G185" s="148"/>
      <c r="H185" s="148"/>
      <c r="I185" s="148"/>
      <c r="J185" s="148"/>
      <c r="L185" s="172"/>
    </row>
    <row r="186" spans="1:12" customFormat="1">
      <c r="A186" s="148"/>
      <c r="B186" s="148"/>
      <c r="C186" s="148"/>
      <c r="D186" s="148"/>
      <c r="E186" s="148"/>
      <c r="F186" s="148"/>
      <c r="G186" s="148"/>
      <c r="H186" s="148"/>
      <c r="I186" s="148"/>
      <c r="J186" s="148"/>
      <c r="L186" s="172"/>
    </row>
    <row r="187" spans="1:12" customFormat="1">
      <c r="A187" s="148"/>
      <c r="B187" s="148"/>
      <c r="C187" s="148"/>
      <c r="D187" s="148"/>
      <c r="E187" s="148"/>
      <c r="F187" s="148"/>
      <c r="G187" s="148"/>
      <c r="H187" s="148"/>
      <c r="I187" s="148"/>
      <c r="J187" s="148"/>
      <c r="L187" s="172"/>
    </row>
    <row r="188" spans="1:12" customFormat="1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L188" s="172"/>
    </row>
    <row r="189" spans="1:12" customFormat="1">
      <c r="A189" s="148"/>
      <c r="B189" s="148"/>
      <c r="C189" s="148"/>
      <c r="D189" s="148"/>
      <c r="E189" s="148"/>
      <c r="F189" s="148"/>
      <c r="G189" s="148"/>
      <c r="H189" s="148"/>
      <c r="I189" s="148"/>
      <c r="J189" s="148"/>
      <c r="L189" s="172"/>
    </row>
    <row r="190" spans="1:12" customFormat="1">
      <c r="A190" s="148"/>
      <c r="B190" s="148"/>
      <c r="C190" s="148"/>
      <c r="D190" s="148"/>
      <c r="E190" s="148"/>
      <c r="F190" s="148"/>
      <c r="G190" s="148"/>
      <c r="H190" s="148"/>
      <c r="I190" s="148"/>
      <c r="J190" s="148"/>
      <c r="L190" s="172"/>
    </row>
    <row r="191" spans="1:12" customFormat="1">
      <c r="A191" s="148"/>
      <c r="B191" s="148"/>
      <c r="C191" s="148"/>
      <c r="D191" s="148"/>
      <c r="E191" s="148"/>
      <c r="F191" s="148"/>
      <c r="G191" s="148"/>
      <c r="H191" s="148"/>
      <c r="I191" s="148"/>
      <c r="J191" s="148"/>
      <c r="L191" s="172"/>
    </row>
    <row r="192" spans="1:12" customFormat="1">
      <c r="A192" s="148"/>
      <c r="B192" s="148"/>
      <c r="C192" s="148"/>
      <c r="D192" s="148"/>
      <c r="E192" s="148"/>
      <c r="F192" s="148"/>
      <c r="G192" s="148"/>
      <c r="H192" s="148"/>
      <c r="I192" s="148"/>
      <c r="J192" s="148"/>
      <c r="L192" s="172"/>
    </row>
    <row r="193" spans="1:12" customFormat="1">
      <c r="A193" s="148"/>
      <c r="B193" s="148"/>
      <c r="C193" s="148"/>
      <c r="D193" s="148"/>
      <c r="E193" s="148"/>
      <c r="F193" s="148"/>
      <c r="G193" s="148"/>
      <c r="H193" s="148"/>
      <c r="I193" s="148"/>
      <c r="J193" s="148"/>
      <c r="L193" s="172"/>
    </row>
    <row r="194" spans="1:12" customFormat="1">
      <c r="A194" s="148"/>
      <c r="B194" s="148"/>
      <c r="C194" s="148"/>
      <c r="D194" s="148"/>
      <c r="E194" s="148"/>
      <c r="F194" s="148"/>
      <c r="G194" s="148"/>
      <c r="H194" s="148"/>
      <c r="I194" s="148"/>
      <c r="J194" s="148"/>
      <c r="L194" s="172"/>
    </row>
    <row r="195" spans="1:12" customFormat="1">
      <c r="A195" s="148"/>
      <c r="B195" s="148"/>
      <c r="C195" s="148"/>
      <c r="D195" s="148"/>
      <c r="E195" s="148"/>
      <c r="F195" s="148"/>
      <c r="G195" s="148"/>
      <c r="H195" s="148"/>
      <c r="I195" s="148"/>
      <c r="J195" s="148"/>
      <c r="L195" s="172"/>
    </row>
    <row r="196" spans="1:12" customFormat="1">
      <c r="A196" s="148"/>
      <c r="B196" s="148"/>
      <c r="C196" s="148"/>
      <c r="D196" s="148"/>
      <c r="E196" s="148"/>
      <c r="F196" s="148"/>
      <c r="G196" s="148"/>
      <c r="H196" s="148"/>
      <c r="I196" s="148"/>
      <c r="J196" s="148"/>
      <c r="L196" s="172"/>
    </row>
    <row r="197" spans="1:12" customFormat="1">
      <c r="A197" s="148"/>
      <c r="B197" s="148"/>
      <c r="C197" s="148"/>
      <c r="D197" s="148"/>
      <c r="E197" s="148"/>
      <c r="F197" s="148"/>
      <c r="G197" s="148"/>
      <c r="H197" s="148"/>
      <c r="I197" s="148"/>
      <c r="J197" s="148"/>
      <c r="L197" s="172"/>
    </row>
    <row r="198" spans="1:12" customFormat="1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L198" s="172"/>
    </row>
    <row r="199" spans="1:12" customFormat="1">
      <c r="A199" s="148"/>
      <c r="B199" s="148"/>
      <c r="C199" s="148"/>
      <c r="D199" s="148"/>
      <c r="E199" s="148"/>
      <c r="F199" s="148"/>
      <c r="G199" s="148"/>
      <c r="H199" s="148"/>
      <c r="I199" s="148"/>
      <c r="J199" s="148"/>
      <c r="L199" s="172"/>
    </row>
    <row r="200" spans="1:12" customFormat="1">
      <c r="A200" s="148"/>
      <c r="B200" s="148"/>
      <c r="C200" s="148"/>
      <c r="D200" s="148"/>
      <c r="E200" s="148"/>
      <c r="F200" s="148"/>
      <c r="G200" s="148"/>
      <c r="H200" s="148"/>
      <c r="I200" s="148"/>
      <c r="J200" s="148"/>
      <c r="L200" s="172"/>
    </row>
    <row r="201" spans="1:12" customFormat="1">
      <c r="A201" s="148"/>
      <c r="B201" s="148"/>
      <c r="C201" s="148"/>
      <c r="D201" s="148"/>
      <c r="E201" s="148"/>
      <c r="F201" s="148"/>
      <c r="G201" s="148"/>
      <c r="H201" s="148"/>
      <c r="I201" s="148"/>
      <c r="J201" s="148"/>
      <c r="L201" s="172"/>
    </row>
    <row r="202" spans="1:12" customFormat="1">
      <c r="A202" s="148"/>
      <c r="B202" s="148"/>
      <c r="C202" s="148"/>
      <c r="D202" s="148"/>
      <c r="E202" s="148"/>
      <c r="F202" s="148"/>
      <c r="G202" s="148"/>
      <c r="H202" s="148"/>
      <c r="I202" s="148"/>
      <c r="J202" s="148"/>
      <c r="L202" s="172"/>
    </row>
    <row r="203" spans="1:12" customFormat="1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L203" s="172"/>
    </row>
    <row r="204" spans="1:12" customFormat="1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L204" s="172"/>
    </row>
    <row r="205" spans="1:12" customFormat="1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L205" s="172"/>
    </row>
    <row r="206" spans="1:12" customFormat="1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L206" s="172"/>
    </row>
    <row r="207" spans="1:12" customFormat="1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L207" s="172"/>
    </row>
    <row r="208" spans="1:12" customFormat="1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L208" s="172"/>
    </row>
    <row r="209" spans="1:12" customFormat="1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L209" s="172"/>
    </row>
    <row r="210" spans="1:12" customFormat="1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L210" s="172"/>
    </row>
    <row r="211" spans="1:12" customFormat="1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L211" s="172"/>
    </row>
    <row r="212" spans="1:12" customFormat="1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L212" s="172"/>
    </row>
    <row r="213" spans="1:12" customFormat="1">
      <c r="A213" s="148"/>
      <c r="B213" s="148"/>
      <c r="C213" s="148"/>
      <c r="D213" s="148"/>
      <c r="E213" s="148"/>
      <c r="F213" s="148"/>
      <c r="G213" s="148"/>
      <c r="H213" s="148"/>
      <c r="I213" s="148"/>
      <c r="J213" s="148"/>
      <c r="L213" s="172"/>
    </row>
    <row r="214" spans="1:12" customFormat="1">
      <c r="A214" s="148"/>
      <c r="B214" s="148"/>
      <c r="C214" s="148"/>
      <c r="D214" s="148"/>
      <c r="E214" s="148"/>
      <c r="F214" s="148"/>
      <c r="G214" s="148"/>
      <c r="H214" s="148"/>
      <c r="I214" s="148"/>
      <c r="J214" s="148"/>
      <c r="L214" s="172"/>
    </row>
    <row r="215" spans="1:12" customFormat="1">
      <c r="A215" s="148"/>
      <c r="B215" s="148"/>
      <c r="C215" s="148"/>
      <c r="D215" s="148"/>
      <c r="E215" s="148"/>
      <c r="F215" s="148"/>
      <c r="G215" s="148"/>
      <c r="H215" s="148"/>
      <c r="I215" s="148"/>
      <c r="J215" s="148"/>
      <c r="L215" s="172"/>
    </row>
    <row r="216" spans="1:12" customFormat="1">
      <c r="A216" s="148"/>
      <c r="B216" s="148"/>
      <c r="C216" s="148"/>
      <c r="D216" s="148"/>
      <c r="E216" s="148"/>
      <c r="F216" s="148"/>
      <c r="G216" s="148"/>
      <c r="H216" s="148"/>
      <c r="I216" s="148"/>
      <c r="J216" s="148"/>
      <c r="L216" s="172"/>
    </row>
    <row r="217" spans="1:12" customFormat="1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L217" s="172"/>
    </row>
    <row r="218" spans="1:12" customFormat="1">
      <c r="A218" s="148"/>
      <c r="B218" s="148"/>
      <c r="C218" s="148"/>
      <c r="D218" s="148"/>
      <c r="E218" s="148"/>
      <c r="F218" s="148"/>
      <c r="G218" s="148"/>
      <c r="H218" s="148"/>
      <c r="I218" s="148"/>
      <c r="J218" s="148"/>
      <c r="L218" s="172"/>
    </row>
    <row r="219" spans="1:12" customFormat="1">
      <c r="A219" s="148"/>
      <c r="B219" s="148"/>
      <c r="C219" s="148"/>
      <c r="D219" s="148"/>
      <c r="E219" s="148"/>
      <c r="F219" s="148"/>
      <c r="G219" s="148"/>
      <c r="H219" s="148"/>
      <c r="I219" s="148"/>
      <c r="J219" s="148"/>
      <c r="L219" s="172"/>
    </row>
    <row r="220" spans="1:12" customFormat="1">
      <c r="A220" s="148"/>
      <c r="B220" s="148"/>
      <c r="C220" s="148"/>
      <c r="D220" s="148"/>
      <c r="E220" s="148"/>
      <c r="F220" s="148"/>
      <c r="G220" s="148"/>
      <c r="H220" s="148"/>
      <c r="I220" s="148"/>
      <c r="J220" s="148"/>
      <c r="L220" s="172"/>
    </row>
    <row r="221" spans="1:12" customFormat="1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L221" s="172"/>
    </row>
    <row r="222" spans="1:12" customFormat="1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L222" s="172"/>
    </row>
    <row r="223" spans="1:12" customFormat="1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L223" s="172"/>
    </row>
    <row r="224" spans="1:12" customFormat="1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L224" s="172"/>
    </row>
    <row r="225" spans="1:12" customFormat="1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L225" s="172"/>
    </row>
    <row r="226" spans="1:12" customFormat="1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L226" s="172"/>
    </row>
    <row r="227" spans="1:12" customFormat="1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L227" s="172"/>
    </row>
    <row r="228" spans="1:12" customFormat="1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L228" s="172"/>
    </row>
    <row r="229" spans="1:12" customFormat="1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L229" s="172"/>
    </row>
    <row r="230" spans="1:12" customFormat="1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L230" s="172"/>
    </row>
    <row r="231" spans="1:12" customFormat="1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L231" s="172"/>
    </row>
    <row r="232" spans="1:12" customFormat="1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L232" s="172"/>
    </row>
    <row r="233" spans="1:12" customFormat="1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L233" s="172"/>
    </row>
    <row r="234" spans="1:12" customFormat="1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L234" s="172"/>
    </row>
    <row r="235" spans="1:12" customFormat="1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L235" s="172"/>
    </row>
    <row r="236" spans="1:12" customFormat="1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L236" s="172"/>
    </row>
    <row r="237" spans="1:12" customFormat="1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L237" s="172"/>
    </row>
    <row r="238" spans="1:12" customFormat="1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L238" s="172"/>
    </row>
    <row r="239" spans="1:12" customFormat="1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L239" s="172"/>
    </row>
    <row r="240" spans="1:12" customFormat="1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L240" s="172"/>
    </row>
    <row r="241" spans="1:12" customFormat="1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L241" s="172"/>
    </row>
    <row r="242" spans="1:12" customFormat="1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L242" s="172"/>
    </row>
    <row r="243" spans="1:12" customFormat="1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L243" s="172"/>
    </row>
    <row r="244" spans="1:12" customFormat="1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L244" s="172"/>
    </row>
    <row r="245" spans="1:12" customFormat="1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L245" s="172"/>
    </row>
    <row r="246" spans="1:12" customFormat="1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L246" s="172"/>
    </row>
    <row r="247" spans="1:12" customFormat="1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L247" s="172"/>
    </row>
    <row r="248" spans="1:12" customFormat="1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L248" s="172"/>
    </row>
    <row r="249" spans="1:12" customFormat="1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L249" s="172"/>
    </row>
    <row r="250" spans="1:12" customFormat="1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L250" s="172"/>
    </row>
    <row r="251" spans="1:12" customFormat="1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L251" s="172"/>
    </row>
    <row r="252" spans="1:12" customFormat="1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L252" s="172"/>
    </row>
    <row r="253" spans="1:12" customFormat="1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L253" s="172"/>
    </row>
    <row r="254" spans="1:12" customFormat="1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L254" s="172"/>
    </row>
    <row r="255" spans="1:12" customFormat="1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L255" s="172"/>
    </row>
    <row r="256" spans="1:12" customFormat="1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L256" s="172"/>
    </row>
    <row r="257" spans="1:12" customFormat="1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L257" s="172"/>
    </row>
    <row r="258" spans="1:12" customFormat="1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L258" s="172"/>
    </row>
    <row r="259" spans="1:12" customFormat="1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L259" s="172"/>
    </row>
    <row r="260" spans="1:12" customFormat="1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L260" s="172"/>
    </row>
    <row r="261" spans="1:12" customFormat="1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L261" s="172"/>
    </row>
    <row r="262" spans="1:12" customFormat="1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L262" s="172"/>
    </row>
    <row r="263" spans="1:12" customFormat="1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L263" s="172"/>
    </row>
    <row r="264" spans="1:12" customFormat="1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L264" s="172"/>
    </row>
    <row r="265" spans="1:12" customFormat="1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L265" s="172"/>
    </row>
    <row r="266" spans="1:12" customFormat="1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L266" s="172"/>
    </row>
    <row r="267" spans="1:12" customFormat="1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L267" s="172"/>
    </row>
    <row r="268" spans="1:12" customFormat="1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L268" s="172"/>
    </row>
    <row r="269" spans="1:12" customFormat="1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L269" s="172"/>
    </row>
    <row r="270" spans="1:12" customFormat="1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L270" s="172"/>
    </row>
    <row r="271" spans="1:12" customFormat="1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L271" s="172"/>
    </row>
    <row r="272" spans="1:12" customFormat="1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L272" s="172"/>
    </row>
    <row r="273" spans="1:12" customFormat="1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L273" s="172"/>
    </row>
    <row r="274" spans="1:12" customFormat="1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L274" s="172"/>
    </row>
    <row r="275" spans="1:12" customFormat="1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L275" s="172"/>
    </row>
    <row r="276" spans="1:12" customFormat="1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L276" s="172"/>
    </row>
    <row r="277" spans="1:12" customFormat="1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L277" s="172"/>
    </row>
    <row r="278" spans="1:12" customFormat="1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L278" s="172"/>
    </row>
    <row r="279" spans="1:12" customFormat="1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L279" s="172"/>
    </row>
    <row r="280" spans="1:12" customFormat="1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L280" s="172"/>
    </row>
    <row r="281" spans="1:12" customFormat="1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L281" s="172"/>
    </row>
    <row r="282" spans="1:12" customFormat="1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L282" s="172"/>
    </row>
    <row r="283" spans="1:12" customFormat="1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L283" s="172"/>
    </row>
    <row r="284" spans="1:12" customFormat="1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L284" s="172"/>
    </row>
    <row r="285" spans="1:12" customFormat="1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L285" s="172"/>
    </row>
    <row r="286" spans="1:12" customFormat="1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L286" s="172"/>
    </row>
    <row r="287" spans="1:12" customFormat="1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L287" s="172"/>
    </row>
    <row r="288" spans="1:12" customFormat="1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L288" s="172"/>
    </row>
    <row r="289" spans="1:12" customFormat="1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L289" s="172"/>
    </row>
    <row r="290" spans="1:12" customFormat="1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L290" s="172"/>
    </row>
    <row r="291" spans="1:12" customFormat="1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L291" s="172"/>
    </row>
    <row r="292" spans="1:12" customFormat="1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L292" s="172"/>
    </row>
    <row r="293" spans="1:12" customFormat="1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L293" s="172"/>
    </row>
    <row r="294" spans="1:12" customFormat="1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L294" s="172"/>
    </row>
    <row r="295" spans="1:12" customFormat="1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L295" s="172"/>
    </row>
    <row r="296" spans="1:12" customFormat="1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L296" s="172"/>
    </row>
    <row r="297" spans="1:12" customFormat="1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L297" s="172"/>
    </row>
    <row r="298" spans="1:12" customFormat="1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L298" s="172"/>
    </row>
    <row r="299" spans="1:12" customFormat="1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L299" s="172"/>
    </row>
    <row r="300" spans="1:12" customFormat="1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L300" s="172"/>
    </row>
    <row r="301" spans="1:12" customFormat="1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L301" s="172"/>
    </row>
    <row r="302" spans="1:12" customFormat="1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L302" s="172"/>
    </row>
    <row r="303" spans="1:12" customFormat="1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L303" s="172"/>
    </row>
    <row r="304" spans="1:12" customFormat="1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L304" s="172"/>
    </row>
    <row r="305" spans="1:12" customFormat="1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L305" s="172"/>
    </row>
    <row r="306" spans="1:12" customFormat="1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L306" s="172"/>
    </row>
    <row r="307" spans="1:12" customFormat="1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L307" s="172"/>
    </row>
    <row r="308" spans="1:12" customFormat="1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L308" s="172"/>
    </row>
    <row r="309" spans="1:12" customFormat="1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L309" s="172"/>
    </row>
    <row r="310" spans="1:12" customFormat="1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L310" s="172"/>
    </row>
    <row r="311" spans="1:12" customFormat="1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L311" s="172"/>
    </row>
    <row r="312" spans="1:12" customFormat="1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L312" s="172"/>
    </row>
    <row r="313" spans="1:12" customFormat="1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L313" s="172"/>
    </row>
    <row r="314" spans="1:12" customFormat="1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L314" s="172"/>
    </row>
    <row r="315" spans="1:12" customFormat="1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L315" s="172"/>
    </row>
    <row r="316" spans="1:12" customFormat="1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L316" s="172"/>
    </row>
    <row r="317" spans="1:12" customFormat="1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L317" s="172"/>
    </row>
    <row r="318" spans="1:12" customFormat="1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L318" s="172"/>
    </row>
    <row r="319" spans="1:12" customFormat="1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L319" s="172"/>
    </row>
    <row r="320" spans="1:12" customFormat="1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L320" s="172"/>
    </row>
    <row r="321" spans="1:12" customFormat="1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L321" s="172"/>
    </row>
    <row r="322" spans="1:12" customFormat="1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L322" s="172"/>
    </row>
    <row r="323" spans="1:12" customFormat="1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L323" s="172"/>
    </row>
    <row r="324" spans="1:12" customFormat="1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L324" s="172"/>
    </row>
    <row r="325" spans="1:12" customFormat="1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L325" s="172"/>
    </row>
    <row r="326" spans="1:12" customFormat="1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L326" s="172"/>
    </row>
    <row r="327" spans="1:12" customFormat="1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L327" s="172"/>
    </row>
    <row r="328" spans="1:12" customFormat="1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L328" s="172"/>
    </row>
    <row r="329" spans="1:12" customFormat="1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L329" s="172"/>
    </row>
    <row r="330" spans="1:12" customFormat="1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L330" s="172"/>
    </row>
    <row r="331" spans="1:12" customFormat="1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L331" s="172"/>
    </row>
    <row r="332" spans="1:12" customFormat="1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L332" s="172"/>
    </row>
    <row r="333" spans="1:12" customFormat="1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L333" s="172"/>
    </row>
    <row r="334" spans="1:12" customFormat="1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L334" s="172"/>
    </row>
    <row r="335" spans="1:12" customFormat="1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L335" s="172"/>
    </row>
    <row r="336" spans="1:12" customFormat="1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L336" s="172"/>
    </row>
    <row r="337" spans="1:12" customFormat="1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L337" s="172"/>
    </row>
    <row r="338" spans="1:12" customFormat="1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L338" s="172"/>
    </row>
    <row r="339" spans="1:12" customFormat="1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L339" s="172"/>
    </row>
    <row r="340" spans="1:12" customFormat="1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L340" s="172"/>
    </row>
    <row r="341" spans="1:12" customFormat="1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L341" s="172"/>
    </row>
    <row r="342" spans="1:12" customFormat="1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L342" s="172"/>
    </row>
    <row r="343" spans="1:12" customFormat="1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L343" s="172"/>
    </row>
    <row r="344" spans="1:12" customFormat="1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L344" s="172"/>
    </row>
    <row r="345" spans="1:12" customFormat="1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L345" s="172"/>
    </row>
    <row r="346" spans="1:12" customFormat="1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L346" s="172"/>
    </row>
    <row r="347" spans="1:12" customFormat="1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L347" s="172"/>
    </row>
    <row r="348" spans="1:12" customFormat="1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L348" s="172"/>
    </row>
    <row r="349" spans="1:12" customFormat="1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L349" s="172"/>
    </row>
    <row r="350" spans="1:12" customFormat="1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L350" s="172"/>
    </row>
    <row r="351" spans="1:12" customFormat="1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L351" s="172"/>
    </row>
    <row r="352" spans="1:12" customFormat="1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L352" s="172"/>
    </row>
    <row r="353" spans="1:12" customFormat="1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L353" s="172"/>
    </row>
    <row r="354" spans="1:12" customFormat="1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L354" s="172"/>
    </row>
    <row r="355" spans="1:12" customFormat="1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L355" s="172"/>
    </row>
    <row r="356" spans="1:12" customFormat="1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L356" s="172"/>
    </row>
    <row r="357" spans="1:12" customFormat="1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L357" s="172"/>
    </row>
    <row r="358" spans="1:12" customFormat="1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L358" s="172"/>
    </row>
    <row r="359" spans="1:12" customFormat="1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L359" s="172"/>
    </row>
    <row r="360" spans="1:12" customFormat="1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L360" s="172"/>
    </row>
    <row r="361" spans="1:12" customFormat="1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L361" s="172"/>
    </row>
    <row r="362" spans="1:12" customFormat="1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L362" s="172"/>
    </row>
    <row r="363" spans="1:12" customFormat="1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L363" s="172"/>
    </row>
    <row r="364" spans="1:12" customFormat="1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L364" s="172"/>
    </row>
    <row r="365" spans="1:12" customFormat="1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L365" s="172"/>
    </row>
    <row r="366" spans="1:12" customFormat="1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L366" s="172"/>
    </row>
    <row r="367" spans="1:12" customFormat="1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L367" s="172"/>
    </row>
    <row r="368" spans="1:12" customFormat="1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L368" s="172"/>
    </row>
    <row r="369" spans="1:12" customFormat="1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L369" s="172"/>
    </row>
    <row r="370" spans="1:12" customFormat="1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L370" s="172"/>
    </row>
    <row r="371" spans="1:12" customFormat="1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L371" s="172"/>
    </row>
    <row r="372" spans="1:12" customFormat="1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L372" s="172"/>
    </row>
    <row r="373" spans="1:12" customFormat="1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L373" s="172"/>
    </row>
    <row r="374" spans="1:12" customFormat="1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L374" s="172"/>
    </row>
    <row r="375" spans="1:12" customFormat="1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L375" s="172"/>
    </row>
    <row r="376" spans="1:12" customFormat="1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L376" s="172"/>
    </row>
    <row r="377" spans="1:12" customFormat="1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L377" s="172"/>
    </row>
    <row r="378" spans="1:12" customFormat="1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L378" s="172"/>
    </row>
    <row r="379" spans="1:12" customFormat="1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L379" s="172"/>
    </row>
    <row r="380" spans="1:12" customFormat="1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L380" s="172"/>
    </row>
    <row r="381" spans="1:12" customFormat="1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L381" s="172"/>
    </row>
    <row r="382" spans="1:12" customFormat="1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L382" s="172"/>
    </row>
    <row r="383" spans="1:12" customFormat="1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L383" s="172"/>
    </row>
    <row r="384" spans="1:12" customFormat="1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L384" s="172"/>
    </row>
    <row r="385" spans="1:12" customFormat="1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L385" s="172"/>
    </row>
    <row r="386" spans="1:12" customFormat="1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L386" s="172"/>
    </row>
    <row r="387" spans="1:12" customFormat="1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L387" s="172"/>
    </row>
    <row r="388" spans="1:12" customFormat="1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L388" s="172"/>
    </row>
    <row r="389" spans="1:12" customFormat="1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L389" s="172"/>
    </row>
    <row r="390" spans="1:12" customFormat="1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L390" s="172"/>
    </row>
    <row r="391" spans="1:12" customFormat="1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L391" s="172"/>
    </row>
    <row r="392" spans="1:12" customFormat="1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L392" s="172"/>
    </row>
    <row r="393" spans="1:12" customFormat="1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L393" s="172"/>
    </row>
    <row r="394" spans="1:12" customFormat="1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L394" s="172"/>
    </row>
    <row r="395" spans="1:12" customFormat="1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L395" s="172"/>
    </row>
    <row r="396" spans="1:12" customFormat="1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L396" s="172"/>
    </row>
    <row r="397" spans="1:12" customFormat="1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L397" s="172"/>
    </row>
    <row r="398" spans="1:12" customFormat="1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L398" s="172"/>
    </row>
    <row r="399" spans="1:12" customFormat="1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L399" s="172"/>
    </row>
    <row r="400" spans="1:12" customFormat="1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L400" s="172"/>
    </row>
    <row r="401" spans="1:12" customFormat="1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L401" s="172"/>
    </row>
    <row r="402" spans="1:12" customFormat="1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L402" s="172"/>
    </row>
    <row r="403" spans="1:12" customFormat="1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L403" s="172"/>
    </row>
    <row r="404" spans="1:12" customFormat="1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L404" s="172"/>
    </row>
    <row r="405" spans="1:12" customFormat="1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L405" s="172"/>
    </row>
    <row r="406" spans="1:12" customFormat="1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L406" s="172"/>
    </row>
    <row r="407" spans="1:12" customFormat="1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L407" s="172"/>
    </row>
    <row r="408" spans="1:12" customFormat="1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L408" s="172"/>
    </row>
    <row r="409" spans="1:12" customFormat="1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L409" s="172"/>
    </row>
    <row r="410" spans="1:12" customFormat="1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L410" s="172"/>
    </row>
    <row r="411" spans="1:12" customFormat="1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L411" s="172"/>
    </row>
    <row r="412" spans="1:12" customFormat="1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L412" s="172"/>
    </row>
    <row r="413" spans="1:12" customFormat="1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L413" s="172"/>
    </row>
    <row r="414" spans="1:12" customFormat="1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L414" s="172"/>
    </row>
    <row r="415" spans="1:12" customFormat="1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L415" s="172"/>
    </row>
    <row r="416" spans="1:12" customFormat="1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L416" s="172"/>
    </row>
    <row r="417" spans="1:12" customFormat="1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L417" s="172"/>
    </row>
    <row r="418" spans="1:12" customFormat="1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L418" s="172"/>
    </row>
    <row r="419" spans="1:12" customFormat="1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L419" s="172"/>
    </row>
    <row r="420" spans="1:12" customFormat="1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L420" s="172"/>
    </row>
    <row r="421" spans="1:12" customFormat="1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L421" s="172"/>
    </row>
    <row r="422" spans="1:12" customFormat="1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L422" s="172"/>
    </row>
    <row r="423" spans="1:12" customFormat="1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L423" s="172"/>
    </row>
    <row r="424" spans="1:12" customFormat="1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L424" s="172"/>
    </row>
    <row r="425" spans="1:12" customFormat="1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L425" s="172"/>
    </row>
    <row r="426" spans="1:12" customFormat="1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L426" s="172"/>
    </row>
    <row r="427" spans="1:12" customFormat="1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L427" s="172"/>
    </row>
    <row r="428" spans="1:12" customFormat="1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L428" s="172"/>
    </row>
    <row r="429" spans="1:12" customFormat="1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L429" s="172"/>
    </row>
    <row r="430" spans="1:12" customFormat="1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L430" s="172"/>
    </row>
    <row r="431" spans="1:12" customFormat="1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L431" s="172"/>
    </row>
    <row r="432" spans="1:12" customFormat="1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L432" s="172"/>
    </row>
    <row r="433" spans="1:12" customFormat="1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L433" s="172"/>
    </row>
    <row r="434" spans="1:12" customFormat="1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L434" s="172"/>
    </row>
    <row r="435" spans="1:12" customFormat="1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L435" s="172"/>
    </row>
    <row r="436" spans="1:12" customFormat="1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L436" s="172"/>
    </row>
    <row r="437" spans="1:12" customFormat="1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L437" s="172"/>
    </row>
    <row r="438" spans="1:12" customFormat="1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L438" s="172"/>
    </row>
    <row r="439" spans="1:12" customFormat="1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L439" s="172"/>
    </row>
    <row r="440" spans="1:12" customFormat="1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L440" s="172"/>
    </row>
    <row r="441" spans="1:12" customFormat="1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L441" s="172"/>
    </row>
    <row r="442" spans="1:12" customFormat="1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L442" s="172"/>
    </row>
    <row r="443" spans="1:12" customFormat="1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L443" s="172"/>
    </row>
    <row r="444" spans="1:12" customFormat="1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L444" s="172"/>
    </row>
    <row r="445" spans="1:12" customFormat="1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L445" s="172"/>
    </row>
    <row r="446" spans="1:12" customFormat="1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L446" s="172"/>
    </row>
    <row r="447" spans="1:12" customFormat="1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L447" s="172"/>
    </row>
    <row r="448" spans="1:12" customFormat="1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L448" s="172"/>
    </row>
    <row r="449" spans="1:12" customFormat="1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L449" s="172"/>
    </row>
    <row r="450" spans="1:12" customFormat="1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L450" s="172"/>
    </row>
    <row r="451" spans="1:12" customFormat="1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L451" s="172"/>
    </row>
    <row r="452" spans="1:12" customFormat="1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L452" s="172"/>
    </row>
    <row r="453" spans="1:12" customFormat="1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L453" s="172"/>
    </row>
    <row r="454" spans="1:12" customFormat="1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L454" s="172"/>
    </row>
    <row r="455" spans="1:12" customFormat="1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L455" s="172"/>
    </row>
    <row r="456" spans="1:12" customFormat="1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L456" s="172"/>
    </row>
    <row r="457" spans="1:12" customFormat="1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L457" s="172"/>
    </row>
    <row r="458" spans="1:12" customFormat="1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L458" s="172"/>
    </row>
    <row r="459" spans="1:12" customFormat="1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L459" s="172"/>
    </row>
    <row r="460" spans="1:12" customFormat="1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L460" s="172"/>
    </row>
    <row r="461" spans="1:12" customFormat="1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L461" s="172"/>
    </row>
    <row r="462" spans="1:12" customFormat="1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L462" s="172"/>
    </row>
    <row r="463" spans="1:12" customFormat="1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L463" s="172"/>
    </row>
    <row r="464" spans="1:12" customFormat="1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L464" s="172"/>
    </row>
    <row r="465" spans="1:12" customFormat="1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L465" s="172"/>
    </row>
    <row r="466" spans="1:12" customFormat="1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L466" s="172"/>
    </row>
    <row r="467" spans="1:12" customFormat="1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L467" s="172"/>
    </row>
    <row r="468" spans="1:12" customFormat="1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L468" s="172"/>
    </row>
    <row r="469" spans="1:12" customFormat="1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L469" s="172"/>
    </row>
    <row r="470" spans="1:12" customFormat="1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L470" s="172"/>
    </row>
    <row r="471" spans="1:12" customFormat="1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L471" s="172"/>
    </row>
    <row r="472" spans="1:12" customFormat="1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L472" s="172"/>
    </row>
    <row r="473" spans="1:12" customFormat="1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L473" s="172"/>
    </row>
    <row r="474" spans="1:12" customFormat="1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L474" s="172"/>
    </row>
    <row r="475" spans="1:12" customFormat="1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L475" s="172"/>
    </row>
    <row r="476" spans="1:12" customFormat="1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L476" s="172"/>
    </row>
    <row r="477" spans="1:12" customFormat="1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L477" s="172"/>
    </row>
    <row r="478" spans="1:12" customFormat="1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L478" s="172"/>
    </row>
    <row r="479" spans="1:12" customFormat="1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L479" s="172"/>
    </row>
    <row r="480" spans="1:12" customFormat="1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L480" s="172"/>
    </row>
    <row r="481" spans="1:12" customFormat="1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L481" s="172"/>
    </row>
    <row r="482" spans="1:12" customFormat="1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L482" s="172"/>
    </row>
    <row r="483" spans="1:12" customFormat="1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L483" s="172"/>
    </row>
    <row r="484" spans="1:12" customFormat="1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L484" s="172"/>
    </row>
    <row r="485" spans="1:12" customFormat="1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L485" s="172"/>
    </row>
    <row r="486" spans="1:12" customFormat="1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L486" s="172"/>
    </row>
    <row r="487" spans="1:12" customFormat="1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L487" s="172"/>
    </row>
    <row r="488" spans="1:12" customFormat="1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L488" s="172"/>
    </row>
    <row r="489" spans="1:12" customFormat="1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L489" s="172"/>
    </row>
    <row r="490" spans="1:12" customFormat="1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L490" s="172"/>
    </row>
    <row r="491" spans="1:12" customFormat="1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L491" s="172"/>
    </row>
    <row r="492" spans="1:12" customFormat="1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L492" s="172"/>
    </row>
    <row r="493" spans="1:12" customFormat="1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L493" s="172"/>
    </row>
    <row r="494" spans="1:12" customFormat="1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L494" s="172"/>
    </row>
    <row r="495" spans="1:12" customFormat="1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L495" s="172"/>
    </row>
    <row r="496" spans="1:12" customFormat="1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L496" s="172"/>
    </row>
    <row r="497" spans="1:12" customFormat="1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L497" s="172"/>
    </row>
    <row r="498" spans="1:12" customFormat="1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L498" s="172"/>
    </row>
    <row r="499" spans="1:12" customFormat="1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L499" s="172"/>
    </row>
    <row r="500" spans="1:12" customFormat="1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L500" s="172"/>
    </row>
    <row r="501" spans="1:12" customFormat="1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L501" s="172"/>
    </row>
    <row r="502" spans="1:12" customFormat="1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L502" s="172"/>
    </row>
    <row r="503" spans="1:12" customFormat="1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L503" s="172"/>
    </row>
    <row r="504" spans="1:12" customFormat="1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L504" s="172"/>
    </row>
    <row r="505" spans="1:12" customFormat="1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L505" s="172"/>
    </row>
    <row r="506" spans="1:12" customFormat="1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L506" s="172"/>
    </row>
    <row r="507" spans="1:12" customFormat="1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L507" s="172"/>
    </row>
    <row r="508" spans="1:12" customFormat="1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L508" s="172"/>
    </row>
    <row r="509" spans="1:12" customFormat="1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L509" s="172"/>
    </row>
    <row r="510" spans="1:12" customFormat="1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L510" s="172"/>
    </row>
    <row r="511" spans="1:12" customFormat="1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L511" s="172"/>
    </row>
    <row r="512" spans="1:12" customFormat="1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L512" s="172"/>
    </row>
    <row r="513" spans="1:12" customFormat="1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L513" s="172"/>
    </row>
    <row r="514" spans="1:12" customFormat="1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L514" s="172"/>
    </row>
    <row r="515" spans="1:12" customFormat="1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L515" s="172"/>
    </row>
    <row r="516" spans="1:12" customFormat="1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L516" s="172"/>
    </row>
    <row r="517" spans="1:12" customFormat="1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L517" s="172"/>
    </row>
    <row r="518" spans="1:12" customFormat="1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L518" s="172"/>
    </row>
    <row r="519" spans="1:12" customFormat="1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L519" s="172"/>
    </row>
    <row r="520" spans="1:12" customFormat="1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L520" s="172"/>
    </row>
    <row r="521" spans="1:12" customFormat="1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L521" s="172"/>
    </row>
    <row r="522" spans="1:12" customFormat="1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L522" s="172"/>
    </row>
    <row r="523" spans="1:12" customFormat="1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L523" s="172"/>
    </row>
    <row r="524" spans="1:12" customFormat="1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L524" s="172"/>
    </row>
    <row r="525" spans="1:12" customFormat="1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L525" s="172"/>
    </row>
    <row r="526" spans="1:12" customFormat="1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L526" s="172"/>
    </row>
    <row r="527" spans="1:12" customFormat="1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L527" s="172"/>
    </row>
    <row r="528" spans="1:12" customFormat="1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L528" s="172"/>
    </row>
    <row r="529" spans="1:12" customFormat="1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L529" s="172"/>
    </row>
    <row r="530" spans="1:12" customFormat="1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L530" s="172"/>
    </row>
    <row r="531" spans="1:12" customFormat="1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L531" s="172"/>
    </row>
    <row r="532" spans="1:12" customFormat="1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L532" s="172"/>
    </row>
    <row r="533" spans="1:12" customFormat="1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L533" s="172"/>
    </row>
    <row r="534" spans="1:12" customFormat="1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L534" s="172"/>
    </row>
    <row r="535" spans="1:12" customFormat="1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L535" s="172"/>
    </row>
    <row r="536" spans="1:12" customFormat="1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L536" s="172"/>
    </row>
    <row r="537" spans="1:12" customFormat="1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L537" s="172"/>
    </row>
    <row r="538" spans="1:12" customFormat="1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L538" s="172"/>
    </row>
    <row r="539" spans="1:12" customFormat="1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L539" s="172"/>
    </row>
    <row r="540" spans="1:12" customFormat="1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L540" s="172"/>
    </row>
    <row r="541" spans="1:12" customFormat="1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L541" s="172"/>
    </row>
    <row r="542" spans="1:12" customFormat="1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L542" s="172"/>
    </row>
    <row r="543" spans="1:12" customFormat="1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L543" s="172"/>
    </row>
    <row r="544" spans="1:12" customFormat="1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L544" s="172"/>
    </row>
    <row r="545" spans="1:12" customFormat="1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L545" s="172"/>
    </row>
    <row r="546" spans="1:12" customFormat="1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L546" s="172"/>
    </row>
    <row r="547" spans="1:12" customFormat="1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L547" s="172"/>
    </row>
    <row r="548" spans="1:12" customFormat="1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L548" s="172"/>
    </row>
    <row r="549" spans="1:12" customFormat="1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L549" s="172"/>
    </row>
    <row r="550" spans="1:12" customFormat="1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L550" s="172"/>
    </row>
    <row r="551" spans="1:12" customFormat="1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L551" s="172"/>
    </row>
    <row r="552" spans="1:12" customFormat="1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L552" s="172"/>
    </row>
    <row r="553" spans="1:12" customFormat="1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L553" s="172"/>
    </row>
    <row r="554" spans="1:12" customFormat="1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L554" s="172"/>
    </row>
    <row r="555" spans="1:12" customFormat="1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L555" s="172"/>
    </row>
    <row r="556" spans="1:12" customFormat="1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L556" s="172"/>
    </row>
    <row r="557" spans="1:12" customFormat="1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L557" s="172"/>
    </row>
    <row r="558" spans="1:12" customFormat="1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L558" s="172"/>
    </row>
    <row r="559" spans="1:12" customFormat="1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L559" s="172"/>
    </row>
    <row r="560" spans="1:12" customFormat="1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L560" s="172"/>
    </row>
    <row r="561" spans="1:12" customFormat="1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L561" s="172"/>
    </row>
    <row r="562" spans="1:12" customFormat="1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L562" s="172"/>
    </row>
    <row r="563" spans="1:12" customFormat="1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L563" s="172"/>
    </row>
    <row r="564" spans="1:12" customFormat="1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L564" s="172"/>
    </row>
    <row r="565" spans="1:12" customFormat="1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L565" s="172"/>
    </row>
    <row r="566" spans="1:12" customFormat="1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L566" s="172"/>
    </row>
    <row r="567" spans="1:12" customFormat="1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L567" s="172"/>
    </row>
    <row r="568" spans="1:12" customFormat="1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L568" s="172"/>
    </row>
    <row r="569" spans="1:12" customFormat="1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L569" s="172"/>
    </row>
    <row r="570" spans="1:12" customFormat="1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L570" s="172"/>
    </row>
    <row r="571" spans="1:12" customFormat="1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L571" s="172"/>
    </row>
    <row r="572" spans="1:12" customFormat="1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L572" s="172"/>
    </row>
    <row r="573" spans="1:12" customFormat="1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L573" s="172"/>
    </row>
    <row r="574" spans="1:12" customFormat="1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L574" s="172"/>
    </row>
    <row r="575" spans="1:12" customFormat="1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L575" s="172"/>
    </row>
    <row r="576" spans="1:12" customFormat="1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L576" s="172"/>
    </row>
    <row r="577" spans="1:12" customFormat="1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L577" s="172"/>
    </row>
    <row r="578" spans="1:12" customFormat="1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L578" s="172"/>
    </row>
    <row r="579" spans="1:12" customFormat="1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L579" s="172"/>
    </row>
    <row r="580" spans="1:12" customFormat="1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L580" s="172"/>
    </row>
    <row r="581" spans="1:12" customFormat="1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L581" s="172"/>
    </row>
    <row r="582" spans="1:12" customFormat="1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L582" s="172"/>
    </row>
    <row r="583" spans="1:12" customFormat="1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L583" s="172"/>
    </row>
    <row r="584" spans="1:12" customFormat="1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L584" s="172"/>
    </row>
    <row r="585" spans="1:12" customFormat="1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L585" s="172"/>
    </row>
    <row r="586" spans="1:12" customFormat="1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L586" s="172"/>
    </row>
    <row r="587" spans="1:12" customFormat="1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L587" s="172"/>
    </row>
    <row r="588" spans="1:12" customFormat="1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L588" s="172"/>
    </row>
    <row r="589" spans="1:12" customFormat="1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L589" s="172"/>
    </row>
    <row r="590" spans="1:12" customFormat="1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L590" s="172"/>
    </row>
    <row r="591" spans="1:12" customFormat="1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L591" s="172"/>
    </row>
    <row r="592" spans="1:12" customFormat="1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L592" s="172"/>
    </row>
    <row r="593" spans="1:12" customFormat="1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L593" s="172"/>
    </row>
    <row r="594" spans="1:12" customFormat="1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L594" s="172"/>
    </row>
    <row r="595" spans="1:12" customFormat="1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L595" s="172"/>
    </row>
    <row r="596" spans="1:12" customFormat="1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L596" s="172"/>
    </row>
    <row r="597" spans="1:12" customFormat="1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L597" s="172"/>
    </row>
    <row r="598" spans="1:12" customFormat="1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L598" s="172"/>
    </row>
    <row r="599" spans="1:12" customFormat="1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L599" s="172"/>
    </row>
    <row r="600" spans="1:12" customFormat="1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L600" s="172"/>
    </row>
    <row r="601" spans="1:12" customFormat="1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L601" s="172"/>
    </row>
    <row r="602" spans="1:12" customFormat="1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L602" s="172"/>
    </row>
    <row r="603" spans="1:12" customFormat="1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L603" s="172"/>
    </row>
    <row r="604" spans="1:12" customFormat="1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L604" s="172"/>
    </row>
    <row r="605" spans="1:12" customFormat="1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L605" s="172"/>
    </row>
    <row r="606" spans="1:12" customFormat="1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L606" s="172"/>
    </row>
    <row r="607" spans="1:12" customFormat="1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L607" s="172"/>
    </row>
    <row r="608" spans="1:12" customFormat="1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L608" s="172"/>
    </row>
    <row r="609" spans="1:12" customFormat="1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L609" s="172"/>
    </row>
    <row r="610" spans="1:12" customFormat="1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L610" s="172"/>
    </row>
    <row r="611" spans="1:12" customFormat="1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L611" s="172"/>
    </row>
    <row r="612" spans="1:12" customFormat="1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L612" s="172"/>
    </row>
    <row r="613" spans="1:12" customFormat="1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L613" s="172"/>
    </row>
    <row r="614" spans="1:12" customFormat="1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L614" s="172"/>
    </row>
    <row r="615" spans="1:12" customFormat="1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L615" s="172"/>
    </row>
    <row r="616" spans="1:12" customFormat="1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L616" s="172"/>
    </row>
    <row r="617" spans="1:12" customFormat="1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L617" s="172"/>
    </row>
    <row r="618" spans="1:12" customFormat="1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L618" s="172"/>
    </row>
    <row r="619" spans="1:12" customFormat="1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L619" s="172"/>
    </row>
    <row r="620" spans="1:12" customFormat="1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L620" s="172"/>
    </row>
    <row r="621" spans="1:12" customFormat="1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L621" s="172"/>
    </row>
    <row r="622" spans="1:12" customFormat="1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L622" s="172"/>
    </row>
    <row r="623" spans="1:12" customFormat="1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L623" s="172"/>
    </row>
    <row r="624" spans="1:12" customFormat="1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L624" s="172"/>
    </row>
    <row r="625" spans="1:12" customFormat="1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L625" s="172"/>
    </row>
    <row r="626" spans="1:12" customFormat="1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L626" s="172"/>
    </row>
    <row r="627" spans="1:12" customFormat="1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L627" s="172"/>
    </row>
    <row r="628" spans="1:12" customFormat="1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L628" s="172"/>
    </row>
    <row r="629" spans="1:12" customFormat="1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L629" s="172"/>
    </row>
    <row r="630" spans="1:12" customFormat="1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L630" s="172"/>
    </row>
    <row r="631" spans="1:12" customFormat="1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L631" s="172"/>
    </row>
    <row r="632" spans="1:12" customFormat="1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L632" s="172"/>
    </row>
    <row r="633" spans="1:12" customFormat="1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L633" s="172"/>
    </row>
    <row r="634" spans="1:12" customFormat="1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L634" s="172"/>
    </row>
    <row r="635" spans="1:12" customFormat="1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L635" s="172"/>
    </row>
    <row r="636" spans="1:12" customFormat="1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L636" s="172"/>
    </row>
    <row r="637" spans="1:12" customFormat="1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L637" s="172"/>
    </row>
    <row r="638" spans="1:12" customFormat="1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L638" s="172"/>
    </row>
    <row r="639" spans="1:12" customFormat="1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L639" s="172"/>
    </row>
    <row r="640" spans="1:12" customFormat="1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L640" s="172"/>
    </row>
    <row r="641" spans="1:12" customFormat="1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L641" s="172"/>
    </row>
    <row r="642" spans="1:12" customFormat="1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L642" s="172"/>
    </row>
    <row r="643" spans="1:12" customFormat="1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L643" s="172"/>
    </row>
    <row r="644" spans="1:12" customFormat="1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L644" s="172"/>
    </row>
    <row r="645" spans="1:12" customFormat="1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L645" s="172"/>
    </row>
    <row r="646" spans="1:12" customFormat="1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L646" s="172"/>
    </row>
    <row r="647" spans="1:12" customFormat="1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L647" s="172"/>
    </row>
    <row r="648" spans="1:12" customFormat="1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L648" s="172"/>
    </row>
    <row r="649" spans="1:12" customFormat="1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L649" s="172"/>
    </row>
    <row r="650" spans="1:12" customFormat="1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L650" s="172"/>
    </row>
    <row r="651" spans="1:12" customFormat="1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L651" s="172"/>
    </row>
    <row r="652" spans="1:12" customFormat="1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L652" s="172"/>
    </row>
    <row r="653" spans="1:12" customFormat="1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L653" s="172"/>
    </row>
    <row r="654" spans="1:12" customFormat="1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L654" s="172"/>
    </row>
    <row r="655" spans="1:12" customFormat="1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L655" s="172"/>
    </row>
    <row r="656" spans="1:12" customFormat="1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L656" s="172"/>
    </row>
    <row r="657" spans="1:12" customFormat="1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L657" s="172"/>
    </row>
    <row r="658" spans="1:12" customFormat="1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L658" s="172"/>
    </row>
    <row r="659" spans="1:12" customFormat="1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L659" s="172"/>
    </row>
    <row r="660" spans="1:12" customFormat="1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L660" s="172"/>
    </row>
    <row r="661" spans="1:12" customFormat="1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L661" s="172"/>
    </row>
    <row r="662" spans="1:12" customFormat="1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L662" s="172"/>
    </row>
    <row r="663" spans="1:12" customFormat="1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L663" s="172"/>
    </row>
    <row r="664" spans="1:12" customFormat="1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L664" s="172"/>
    </row>
    <row r="665" spans="1:12" customFormat="1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L665" s="172"/>
    </row>
    <row r="666" spans="1:12" customFormat="1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L666" s="172"/>
    </row>
    <row r="667" spans="1:12" customFormat="1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L667" s="172"/>
    </row>
    <row r="668" spans="1:12" customFormat="1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L668" s="172"/>
    </row>
    <row r="669" spans="1:12" customFormat="1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L669" s="172"/>
    </row>
    <row r="670" spans="1:12" customFormat="1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L670" s="172"/>
    </row>
    <row r="671" spans="1:12" customFormat="1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L671" s="172"/>
    </row>
    <row r="672" spans="1:12" customFormat="1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L672" s="172"/>
    </row>
    <row r="673" spans="1:12" customFormat="1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L673" s="172"/>
    </row>
    <row r="674" spans="1:12" customFormat="1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L674" s="172"/>
    </row>
    <row r="675" spans="1:12" customFormat="1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L675" s="172"/>
    </row>
    <row r="676" spans="1:12" customFormat="1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L676" s="172"/>
    </row>
    <row r="677" spans="1:12" customFormat="1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L677" s="172"/>
    </row>
    <row r="678" spans="1:12" customFormat="1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L678" s="172"/>
    </row>
    <row r="679" spans="1:12" customFormat="1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L679" s="172"/>
    </row>
    <row r="680" spans="1:12" customFormat="1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L680" s="172"/>
    </row>
    <row r="681" spans="1:12" customFormat="1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L681" s="172"/>
    </row>
    <row r="682" spans="1:12" customFormat="1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L682" s="172"/>
    </row>
    <row r="683" spans="1:12" customFormat="1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L683" s="172"/>
    </row>
    <row r="684" spans="1:12" customFormat="1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L684" s="172"/>
    </row>
    <row r="685" spans="1:12" customFormat="1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L685" s="172"/>
    </row>
    <row r="686" spans="1:12" customFormat="1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L686" s="172"/>
    </row>
    <row r="687" spans="1:12" customFormat="1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L687" s="172"/>
    </row>
    <row r="688" spans="1:12" customFormat="1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L688" s="172"/>
    </row>
    <row r="689" spans="1:12" customFormat="1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L689" s="172"/>
    </row>
    <row r="690" spans="1:12" customFormat="1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L690" s="172"/>
    </row>
    <row r="691" spans="1:12" customFormat="1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L691" s="172"/>
    </row>
    <row r="692" spans="1:12" customFormat="1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L692" s="172"/>
    </row>
    <row r="693" spans="1:12" customFormat="1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L693" s="172"/>
    </row>
    <row r="694" spans="1:12" customFormat="1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L694" s="172"/>
    </row>
    <row r="695" spans="1:12" customFormat="1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L695" s="172"/>
    </row>
    <row r="696" spans="1:12" customFormat="1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L696" s="172"/>
    </row>
    <row r="697" spans="1:12" customFormat="1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L697" s="172"/>
    </row>
    <row r="698" spans="1:12" customFormat="1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L698" s="172"/>
    </row>
    <row r="699" spans="1:12" customFormat="1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L699" s="172"/>
    </row>
    <row r="700" spans="1:12" customFormat="1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L700" s="172"/>
    </row>
    <row r="701" spans="1:12" customFormat="1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L701" s="172"/>
    </row>
    <row r="702" spans="1:12" customFormat="1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L702" s="172"/>
    </row>
    <row r="703" spans="1:12" customFormat="1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L703" s="172"/>
    </row>
    <row r="704" spans="1:12" customFormat="1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L704" s="172"/>
    </row>
    <row r="705" spans="1:12" customFormat="1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L705" s="172"/>
    </row>
    <row r="706" spans="1:12" customFormat="1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L706" s="172"/>
    </row>
    <row r="707" spans="1:12" customFormat="1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L707" s="172"/>
    </row>
    <row r="708" spans="1:12" customFormat="1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L708" s="172"/>
    </row>
    <row r="709" spans="1:12" customFormat="1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L709" s="172"/>
    </row>
    <row r="710" spans="1:12" customFormat="1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L710" s="172"/>
    </row>
    <row r="711" spans="1:12" customFormat="1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L711" s="172"/>
    </row>
    <row r="712" spans="1:12" customFormat="1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L712" s="172"/>
    </row>
    <row r="713" spans="1:12" customFormat="1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L713" s="172"/>
    </row>
    <row r="714" spans="1:12" customFormat="1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L714" s="172"/>
    </row>
    <row r="715" spans="1:12" customFormat="1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L715" s="172"/>
    </row>
    <row r="716" spans="1:12" customFormat="1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L716" s="172"/>
    </row>
    <row r="717" spans="1:12" customFormat="1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L717" s="172"/>
    </row>
    <row r="718" spans="1:12" customFormat="1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L718" s="172"/>
    </row>
    <row r="719" spans="1:12" customFormat="1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L719" s="172"/>
    </row>
    <row r="720" spans="1:12" customFormat="1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L720" s="172"/>
    </row>
    <row r="721" spans="1:12" customFormat="1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L721" s="172"/>
    </row>
    <row r="722" spans="1:12" customFormat="1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L722" s="172"/>
    </row>
    <row r="723" spans="1:12" customFormat="1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L723" s="172"/>
    </row>
    <row r="724" spans="1:12" customFormat="1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L724" s="172"/>
    </row>
    <row r="725" spans="1:12" customFormat="1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L725" s="172"/>
    </row>
    <row r="726" spans="1:12" customFormat="1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L726" s="172"/>
    </row>
    <row r="727" spans="1:12" customFormat="1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L727" s="172"/>
    </row>
    <row r="728" spans="1:12" customFormat="1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L728" s="172"/>
    </row>
    <row r="729" spans="1:12" customFormat="1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L729" s="172"/>
    </row>
    <row r="730" spans="1:12" customFormat="1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L730" s="172"/>
    </row>
    <row r="731" spans="1:12" customFormat="1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L731" s="172"/>
    </row>
    <row r="732" spans="1:12" customFormat="1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L732" s="172"/>
    </row>
    <row r="733" spans="1:12" customFormat="1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L733" s="172"/>
    </row>
    <row r="734" spans="1:12" customFormat="1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L734" s="172"/>
    </row>
    <row r="735" spans="1:12" customFormat="1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L735" s="172"/>
    </row>
    <row r="736" spans="1:12" customFormat="1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L736" s="172"/>
    </row>
    <row r="737" spans="1:12" customFormat="1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L737" s="172"/>
    </row>
    <row r="738" spans="1:12" customFormat="1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L738" s="172"/>
    </row>
    <row r="739" spans="1:12" customFormat="1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L739" s="172"/>
    </row>
    <row r="740" spans="1:12" customFormat="1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L740" s="172"/>
    </row>
    <row r="741" spans="1:12" customFormat="1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L741" s="172"/>
    </row>
    <row r="742" spans="1:12" customFormat="1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L742" s="172"/>
    </row>
    <row r="743" spans="1:12" customFormat="1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L743" s="172"/>
    </row>
    <row r="744" spans="1:12" customFormat="1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L744" s="172"/>
    </row>
    <row r="745" spans="1:12" customFormat="1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L745" s="172"/>
    </row>
    <row r="746" spans="1:12" customFormat="1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L746" s="172"/>
    </row>
    <row r="747" spans="1:12" customFormat="1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L747" s="172"/>
    </row>
    <row r="748" spans="1:12" customFormat="1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L748" s="172"/>
    </row>
    <row r="749" spans="1:12" customFormat="1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L749" s="172"/>
    </row>
    <row r="750" spans="1:12" customFormat="1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L750" s="172"/>
    </row>
    <row r="751" spans="1:12" customFormat="1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L751" s="172"/>
    </row>
    <row r="752" spans="1:12" customFormat="1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L752" s="172"/>
    </row>
    <row r="753" spans="1:12" customFormat="1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L753" s="172"/>
    </row>
    <row r="754" spans="1:12" customFormat="1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L754" s="172"/>
    </row>
    <row r="755" spans="1:12" customFormat="1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L755" s="172"/>
    </row>
    <row r="756" spans="1:12" customFormat="1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L756" s="172"/>
    </row>
    <row r="757" spans="1:12" customFormat="1">
      <c r="A757" s="148"/>
      <c r="B757" s="148"/>
      <c r="C757" s="148"/>
      <c r="D757" s="148"/>
      <c r="E757" s="148"/>
      <c r="F757" s="148"/>
      <c r="G757" s="148"/>
      <c r="H757" s="148"/>
      <c r="I757" s="148"/>
      <c r="J757" s="148"/>
      <c r="L757" s="172"/>
    </row>
    <row r="758" spans="1:12" customFormat="1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L758" s="172"/>
    </row>
    <row r="759" spans="1:12" customFormat="1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L759" s="172"/>
    </row>
    <row r="760" spans="1:12" customFormat="1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L760" s="172"/>
    </row>
    <row r="761" spans="1:12" customFormat="1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L761" s="172"/>
    </row>
    <row r="762" spans="1:12" customFormat="1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L762" s="172"/>
    </row>
    <row r="763" spans="1:12" customFormat="1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L763" s="172"/>
    </row>
    <row r="764" spans="1:12" customFormat="1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L764" s="172"/>
    </row>
    <row r="765" spans="1:12" customFormat="1">
      <c r="A765" s="148"/>
      <c r="B765" s="148"/>
      <c r="C765" s="148"/>
      <c r="D765" s="148"/>
      <c r="E765" s="148"/>
      <c r="F765" s="148"/>
      <c r="G765" s="148"/>
      <c r="H765" s="148"/>
      <c r="I765" s="148"/>
      <c r="J765" s="148"/>
      <c r="L765" s="172"/>
    </row>
    <row r="766" spans="1:12" customFormat="1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L766" s="172"/>
    </row>
    <row r="767" spans="1:12" customFormat="1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L767" s="172"/>
    </row>
    <row r="768" spans="1:12" customFormat="1">
      <c r="A768" s="148"/>
      <c r="B768" s="148"/>
      <c r="C768" s="148"/>
      <c r="D768" s="148"/>
      <c r="E768" s="148"/>
      <c r="F768" s="148"/>
      <c r="G768" s="148"/>
      <c r="H768" s="148"/>
      <c r="I768" s="148"/>
      <c r="J768" s="148"/>
      <c r="L768" s="172"/>
    </row>
    <row r="769" spans="1:12" customFormat="1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L769" s="172"/>
    </row>
    <row r="770" spans="1:12" customFormat="1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L770" s="172"/>
    </row>
    <row r="771" spans="1:12" customFormat="1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L771" s="172"/>
    </row>
    <row r="772" spans="1:12" customFormat="1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L772" s="172"/>
    </row>
    <row r="773" spans="1:12" customFormat="1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L773" s="172"/>
    </row>
    <row r="774" spans="1:12" customFormat="1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L774" s="172"/>
    </row>
    <row r="775" spans="1:12" customFormat="1">
      <c r="A775" s="148"/>
      <c r="B775" s="148"/>
      <c r="C775" s="148"/>
      <c r="D775" s="148"/>
      <c r="E775" s="148"/>
      <c r="F775" s="148"/>
      <c r="G775" s="148"/>
      <c r="H775" s="148"/>
      <c r="I775" s="148"/>
      <c r="J775" s="148"/>
      <c r="L775" s="172"/>
    </row>
    <row r="776" spans="1:12" customFormat="1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L776" s="172"/>
    </row>
    <row r="777" spans="1:12" customFormat="1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L777" s="172"/>
    </row>
    <row r="778" spans="1:12" customFormat="1">
      <c r="A778" s="148"/>
      <c r="B778" s="148"/>
      <c r="C778" s="148"/>
      <c r="D778" s="148"/>
      <c r="E778" s="148"/>
      <c r="F778" s="148"/>
      <c r="G778" s="148"/>
      <c r="H778" s="148"/>
      <c r="I778" s="148"/>
      <c r="J778" s="148"/>
      <c r="L778" s="172"/>
    </row>
    <row r="779" spans="1:12" customFormat="1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L779" s="172"/>
    </row>
    <row r="780" spans="1:12" customFormat="1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L780" s="172"/>
    </row>
    <row r="781" spans="1:12" customFormat="1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L781" s="172"/>
    </row>
    <row r="782" spans="1:12" customFormat="1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L782" s="172"/>
    </row>
    <row r="783" spans="1:12" customFormat="1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L783" s="172"/>
    </row>
    <row r="784" spans="1:12" customFormat="1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L784" s="172"/>
    </row>
    <row r="785" spans="1:12" customFormat="1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L785" s="172"/>
    </row>
    <row r="786" spans="1:12" customFormat="1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L786" s="172"/>
    </row>
    <row r="787" spans="1:12" customFormat="1">
      <c r="A787" s="148"/>
      <c r="B787" s="148"/>
      <c r="C787" s="148"/>
      <c r="D787" s="148"/>
      <c r="E787" s="148"/>
      <c r="F787" s="148"/>
      <c r="G787" s="148"/>
      <c r="H787" s="148"/>
      <c r="I787" s="148"/>
      <c r="J787" s="148"/>
      <c r="L787" s="172"/>
    </row>
    <row r="788" spans="1:12" customFormat="1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L788" s="172"/>
    </row>
    <row r="789" spans="1:12" customFormat="1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L789" s="172"/>
    </row>
    <row r="790" spans="1:12" customFormat="1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L790" s="172"/>
    </row>
    <row r="791" spans="1:12" customFormat="1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L791" s="172"/>
    </row>
    <row r="792" spans="1:12" customFormat="1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L792" s="172"/>
    </row>
    <row r="793" spans="1:12" customFormat="1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L793" s="172"/>
    </row>
    <row r="794" spans="1:12" customFormat="1">
      <c r="A794" s="148"/>
      <c r="B794" s="148"/>
      <c r="C794" s="148"/>
      <c r="D794" s="148"/>
      <c r="E794" s="148"/>
      <c r="F794" s="148"/>
      <c r="G794" s="148"/>
      <c r="H794" s="148"/>
      <c r="I794" s="148"/>
      <c r="J794" s="148"/>
      <c r="L794" s="172"/>
    </row>
    <row r="795" spans="1:12" customFormat="1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L795" s="172"/>
    </row>
    <row r="796" spans="1:12" customFormat="1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L796" s="172"/>
    </row>
    <row r="797" spans="1:12" customFormat="1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L797" s="172"/>
    </row>
    <row r="798" spans="1:12" customFormat="1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L798" s="172"/>
    </row>
    <row r="799" spans="1:12" customFormat="1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L799" s="172"/>
    </row>
    <row r="800" spans="1:12" customFormat="1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L800" s="172"/>
    </row>
    <row r="801" spans="1:12" customFormat="1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L801" s="172"/>
    </row>
    <row r="802" spans="1:12" customFormat="1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L802" s="172"/>
    </row>
    <row r="803" spans="1:12" customFormat="1">
      <c r="A803" s="148"/>
      <c r="B803" s="148"/>
      <c r="C803" s="148"/>
      <c r="D803" s="148"/>
      <c r="E803" s="148"/>
      <c r="F803" s="148"/>
      <c r="G803" s="148"/>
      <c r="H803" s="148"/>
      <c r="I803" s="148"/>
      <c r="J803" s="148"/>
      <c r="L803" s="172"/>
    </row>
    <row r="804" spans="1:12" customFormat="1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L804" s="172"/>
    </row>
    <row r="805" spans="1:12" customFormat="1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L805" s="172"/>
    </row>
    <row r="806" spans="1:12" customFormat="1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L806" s="172"/>
    </row>
    <row r="807" spans="1:12" customFormat="1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L807" s="172"/>
    </row>
    <row r="808" spans="1:12" customFormat="1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L808" s="172"/>
    </row>
    <row r="809" spans="1:12" customFormat="1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L809" s="172"/>
    </row>
    <row r="810" spans="1:12" customFormat="1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L810" s="172"/>
    </row>
    <row r="811" spans="1:12" customFormat="1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L811" s="172"/>
    </row>
    <row r="812" spans="1:12" customFormat="1">
      <c r="A812" s="148"/>
      <c r="B812" s="148"/>
      <c r="C812" s="148"/>
      <c r="D812" s="148"/>
      <c r="E812" s="148"/>
      <c r="F812" s="148"/>
      <c r="G812" s="148"/>
      <c r="H812" s="148"/>
      <c r="I812" s="148"/>
      <c r="J812" s="148"/>
      <c r="L812" s="172"/>
    </row>
    <row r="813" spans="1:12" customFormat="1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L813" s="172"/>
    </row>
    <row r="814" spans="1:12" customFormat="1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L814" s="172"/>
    </row>
    <row r="815" spans="1:12" customFormat="1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L815" s="172"/>
    </row>
    <row r="816" spans="1:12" customFormat="1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L816" s="172"/>
    </row>
    <row r="817" spans="1:12" customFormat="1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L817" s="172"/>
    </row>
    <row r="818" spans="1:12" customFormat="1">
      <c r="A818" s="148"/>
      <c r="B818" s="148"/>
      <c r="C818" s="148"/>
      <c r="D818" s="148"/>
      <c r="E818" s="148"/>
      <c r="F818" s="148"/>
      <c r="G818" s="148"/>
      <c r="H818" s="148"/>
      <c r="I818" s="148"/>
      <c r="J818" s="148"/>
      <c r="L818" s="172"/>
    </row>
    <row r="819" spans="1:12" customFormat="1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L819" s="172"/>
    </row>
    <row r="820" spans="1:12" customFormat="1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L820" s="172"/>
    </row>
    <row r="821" spans="1:12" customFormat="1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L821" s="172"/>
    </row>
    <row r="822" spans="1:12" customFormat="1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L822" s="172"/>
    </row>
    <row r="823" spans="1:12" customFormat="1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L823" s="172"/>
    </row>
    <row r="824" spans="1:12" customFormat="1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L824" s="172"/>
    </row>
    <row r="825" spans="1:12" customFormat="1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L825" s="172"/>
    </row>
    <row r="826" spans="1:12" customFormat="1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L826" s="172"/>
    </row>
    <row r="827" spans="1:12" customFormat="1">
      <c r="A827" s="148"/>
      <c r="B827" s="148"/>
      <c r="C827" s="148"/>
      <c r="D827" s="148"/>
      <c r="E827" s="148"/>
      <c r="F827" s="148"/>
      <c r="G827" s="148"/>
      <c r="H827" s="148"/>
      <c r="I827" s="148"/>
      <c r="J827" s="148"/>
      <c r="L827" s="172"/>
    </row>
    <row r="828" spans="1:12" customFormat="1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L828" s="172"/>
    </row>
    <row r="829" spans="1:12" customFormat="1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L829" s="172"/>
    </row>
    <row r="830" spans="1:12" customFormat="1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L830" s="172"/>
    </row>
    <row r="831" spans="1:12" customFormat="1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L831" s="172"/>
    </row>
    <row r="832" spans="1:12" customFormat="1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L832" s="172"/>
    </row>
    <row r="833" spans="1:12" customFormat="1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L833" s="172"/>
    </row>
    <row r="834" spans="1:12" customFormat="1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L834" s="172"/>
    </row>
    <row r="835" spans="1:12" customFormat="1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L835" s="172"/>
    </row>
    <row r="836" spans="1:12" customFormat="1">
      <c r="A836" s="148"/>
      <c r="B836" s="148"/>
      <c r="C836" s="148"/>
      <c r="D836" s="148"/>
      <c r="E836" s="148"/>
      <c r="F836" s="148"/>
      <c r="G836" s="148"/>
      <c r="H836" s="148"/>
      <c r="I836" s="148"/>
      <c r="J836" s="148"/>
      <c r="L836" s="172"/>
    </row>
    <row r="837" spans="1:12" customFormat="1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L837" s="172"/>
    </row>
    <row r="838" spans="1:12" customFormat="1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L838" s="172"/>
    </row>
    <row r="839" spans="1:12" customFormat="1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L839" s="172"/>
    </row>
    <row r="840" spans="1:12" customFormat="1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L840" s="172"/>
    </row>
    <row r="841" spans="1:12" customFormat="1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L841" s="172"/>
    </row>
    <row r="842" spans="1:12" customFormat="1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L842" s="172"/>
    </row>
    <row r="843" spans="1:12" customFormat="1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L843" s="172"/>
    </row>
    <row r="844" spans="1:12" customFormat="1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L844" s="172"/>
    </row>
    <row r="845" spans="1:12" customFormat="1">
      <c r="A845" s="148"/>
      <c r="B845" s="148"/>
      <c r="C845" s="148"/>
      <c r="D845" s="148"/>
      <c r="E845" s="148"/>
      <c r="F845" s="148"/>
      <c r="G845" s="148"/>
      <c r="H845" s="148"/>
      <c r="I845" s="148"/>
      <c r="J845" s="148"/>
      <c r="L845" s="172"/>
    </row>
    <row r="846" spans="1:12" customFormat="1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L846" s="172"/>
    </row>
    <row r="847" spans="1:12" customFormat="1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L847" s="172"/>
    </row>
    <row r="848" spans="1:12" customFormat="1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L848" s="172"/>
    </row>
    <row r="849" spans="1:12" customFormat="1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L849" s="172"/>
    </row>
    <row r="850" spans="1:12" customFormat="1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L850" s="172"/>
    </row>
    <row r="851" spans="1:12" customFormat="1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L851" s="172"/>
    </row>
    <row r="852" spans="1:12" customFormat="1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L852" s="172"/>
    </row>
    <row r="853" spans="1:12" customFormat="1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L853" s="172"/>
    </row>
    <row r="854" spans="1:12" customFormat="1">
      <c r="A854" s="148"/>
      <c r="B854" s="148"/>
      <c r="C854" s="148"/>
      <c r="D854" s="148"/>
      <c r="E854" s="148"/>
      <c r="F854" s="148"/>
      <c r="G854" s="148"/>
      <c r="H854" s="148"/>
      <c r="I854" s="148"/>
      <c r="J854" s="148"/>
      <c r="L854" s="172"/>
    </row>
    <row r="855" spans="1:12" customFormat="1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L855" s="172"/>
    </row>
    <row r="856" spans="1:12" customFormat="1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L856" s="172"/>
    </row>
    <row r="857" spans="1:12" customFormat="1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L857" s="172"/>
    </row>
    <row r="858" spans="1:12" customFormat="1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L858" s="172"/>
    </row>
    <row r="859" spans="1:12" customFormat="1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L859" s="172"/>
    </row>
    <row r="860" spans="1:12" customFormat="1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L860" s="172"/>
    </row>
    <row r="861" spans="1:12" customFormat="1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L861" s="172"/>
    </row>
    <row r="862" spans="1:12" customFormat="1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L862" s="172"/>
    </row>
    <row r="863" spans="1:12" customFormat="1">
      <c r="A863" s="148"/>
      <c r="B863" s="148"/>
      <c r="C863" s="148"/>
      <c r="D863" s="148"/>
      <c r="E863" s="148"/>
      <c r="F863" s="148"/>
      <c r="G863" s="148"/>
      <c r="H863" s="148"/>
      <c r="I863" s="148"/>
      <c r="J863" s="148"/>
      <c r="L863" s="172"/>
    </row>
    <row r="864" spans="1:12" customFormat="1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L864" s="172"/>
    </row>
    <row r="865" spans="1:12" customFormat="1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L865" s="172"/>
    </row>
    <row r="866" spans="1:12" customFormat="1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L866" s="172"/>
    </row>
    <row r="867" spans="1:12" customFormat="1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L867" s="172"/>
    </row>
    <row r="868" spans="1:12" customFormat="1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L868" s="172"/>
    </row>
    <row r="869" spans="1:12" customFormat="1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L869" s="172"/>
    </row>
    <row r="870" spans="1:12" customFormat="1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L870" s="172"/>
    </row>
    <row r="871" spans="1:12" customFormat="1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L871" s="172"/>
    </row>
    <row r="872" spans="1:12" customFormat="1">
      <c r="A872" s="148"/>
      <c r="B872" s="148"/>
      <c r="C872" s="148"/>
      <c r="D872" s="148"/>
      <c r="E872" s="148"/>
      <c r="F872" s="148"/>
      <c r="G872" s="148"/>
      <c r="H872" s="148"/>
      <c r="I872" s="148"/>
      <c r="J872" s="148"/>
      <c r="L872" s="172"/>
    </row>
    <row r="873" spans="1:12" customFormat="1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L873" s="172"/>
    </row>
    <row r="874" spans="1:12" customFormat="1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L874" s="172"/>
    </row>
    <row r="875" spans="1:12" customFormat="1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L875" s="172"/>
    </row>
    <row r="876" spans="1:12" customFormat="1">
      <c r="A876" s="148"/>
      <c r="B876" s="148"/>
      <c r="C876" s="148"/>
      <c r="D876" s="148"/>
      <c r="E876" s="148"/>
      <c r="F876" s="148"/>
      <c r="G876" s="148"/>
      <c r="H876" s="148"/>
      <c r="I876" s="148"/>
      <c r="J876" s="148"/>
      <c r="L876" s="172"/>
    </row>
    <row r="877" spans="1:12" customFormat="1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L877" s="172"/>
    </row>
    <row r="878" spans="1:12" customFormat="1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L878" s="172"/>
    </row>
    <row r="879" spans="1:12" customFormat="1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L879" s="172"/>
    </row>
    <row r="880" spans="1:12" customFormat="1">
      <c r="A880" s="148"/>
      <c r="B880" s="148"/>
      <c r="C880" s="148"/>
      <c r="D880" s="148"/>
      <c r="E880" s="148"/>
      <c r="F880" s="148"/>
      <c r="G880" s="148"/>
      <c r="H880" s="148"/>
      <c r="I880" s="148"/>
      <c r="J880" s="148"/>
      <c r="L880" s="172"/>
    </row>
    <row r="881" spans="1:12" customFormat="1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L881" s="172"/>
    </row>
    <row r="882" spans="1:12" customFormat="1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L882" s="172"/>
    </row>
    <row r="883" spans="1:12" customFormat="1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L883" s="172"/>
    </row>
    <row r="884" spans="1:12" customFormat="1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L884" s="172"/>
    </row>
    <row r="885" spans="1:12" customFormat="1">
      <c r="A885" s="148"/>
      <c r="B885" s="148"/>
      <c r="C885" s="148"/>
      <c r="D885" s="148"/>
      <c r="E885" s="148"/>
      <c r="F885" s="148"/>
      <c r="G885" s="148"/>
      <c r="H885" s="148"/>
      <c r="I885" s="148"/>
      <c r="J885" s="148"/>
      <c r="L885" s="172"/>
    </row>
    <row r="886" spans="1:12" customFormat="1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L886" s="172"/>
    </row>
    <row r="887" spans="1:12" customFormat="1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L887" s="172"/>
    </row>
    <row r="888" spans="1:12" customFormat="1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L888" s="172"/>
    </row>
    <row r="889" spans="1:12" customFormat="1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L889" s="172"/>
    </row>
    <row r="890" spans="1:12" customFormat="1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L890" s="172"/>
    </row>
    <row r="891" spans="1:12" customFormat="1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L891" s="172"/>
    </row>
    <row r="892" spans="1:12" customFormat="1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L892" s="172"/>
    </row>
    <row r="893" spans="1:12" customFormat="1">
      <c r="A893" s="148"/>
      <c r="B893" s="148"/>
      <c r="C893" s="148"/>
      <c r="D893" s="148"/>
      <c r="E893" s="148"/>
      <c r="F893" s="148"/>
      <c r="G893" s="148"/>
      <c r="H893" s="148"/>
      <c r="I893" s="148"/>
      <c r="J893" s="148"/>
      <c r="L893" s="172"/>
    </row>
    <row r="894" spans="1:12" customFormat="1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L894" s="172"/>
    </row>
    <row r="895" spans="1:12" customFormat="1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L895" s="172"/>
    </row>
    <row r="896" spans="1:12" customFormat="1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L896" s="172"/>
    </row>
    <row r="897" spans="1:12" customFormat="1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L897" s="172"/>
    </row>
    <row r="898" spans="1:12" customFormat="1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L898" s="172"/>
    </row>
    <row r="899" spans="1:12" customFormat="1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L899" s="172"/>
    </row>
    <row r="900" spans="1:12" customFormat="1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L900" s="172"/>
    </row>
    <row r="901" spans="1:12" customFormat="1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L901" s="172"/>
    </row>
    <row r="902" spans="1:12" customFormat="1">
      <c r="A902" s="148"/>
      <c r="B902" s="148"/>
      <c r="C902" s="148"/>
      <c r="D902" s="148"/>
      <c r="E902" s="148"/>
      <c r="F902" s="148"/>
      <c r="G902" s="148"/>
      <c r="H902" s="148"/>
      <c r="I902" s="148"/>
      <c r="J902" s="148"/>
      <c r="L902" s="172"/>
    </row>
    <row r="903" spans="1:12" customFormat="1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L903" s="172"/>
    </row>
    <row r="904" spans="1:12" customFormat="1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L904" s="172"/>
    </row>
    <row r="905" spans="1:12" customFormat="1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L905" s="172"/>
    </row>
    <row r="906" spans="1:12" customFormat="1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L906" s="172"/>
    </row>
    <row r="907" spans="1:12" customFormat="1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L907" s="172"/>
    </row>
    <row r="908" spans="1:12" customFormat="1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L908" s="172"/>
    </row>
    <row r="909" spans="1:12" customFormat="1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L909" s="172"/>
    </row>
    <row r="910" spans="1:12" customFormat="1">
      <c r="A910" s="148"/>
      <c r="B910" s="148"/>
      <c r="C910" s="148"/>
      <c r="D910" s="148"/>
      <c r="E910" s="148"/>
      <c r="F910" s="148"/>
      <c r="G910" s="148"/>
      <c r="H910" s="148"/>
      <c r="I910" s="148"/>
      <c r="J910" s="148"/>
      <c r="L910" s="172"/>
    </row>
    <row r="911" spans="1:12" customFormat="1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L911" s="172"/>
    </row>
    <row r="912" spans="1:12" customFormat="1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L912" s="172"/>
    </row>
    <row r="913" spans="1:12" customFormat="1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L913" s="172"/>
    </row>
    <row r="914" spans="1:12" customFormat="1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L914" s="172"/>
    </row>
    <row r="915" spans="1:12" customFormat="1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L915" s="172"/>
    </row>
    <row r="916" spans="1:12" customFormat="1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L916" s="172"/>
    </row>
    <row r="917" spans="1:12" customFormat="1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L917" s="172"/>
    </row>
    <row r="918" spans="1:12" customFormat="1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L918" s="172"/>
    </row>
    <row r="919" spans="1:12" customFormat="1">
      <c r="A919" s="148"/>
      <c r="B919" s="148"/>
      <c r="C919" s="148"/>
      <c r="D919" s="148"/>
      <c r="E919" s="148"/>
      <c r="F919" s="148"/>
      <c r="G919" s="148"/>
      <c r="H919" s="148"/>
      <c r="I919" s="148"/>
      <c r="J919" s="148"/>
      <c r="L919" s="172"/>
    </row>
    <row r="920" spans="1:12" customFormat="1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L920" s="172"/>
    </row>
    <row r="921" spans="1:12" customFormat="1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L921" s="172"/>
    </row>
    <row r="922" spans="1:12" customFormat="1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L922" s="172"/>
    </row>
    <row r="923" spans="1:12" customFormat="1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L923" s="172"/>
    </row>
    <row r="924" spans="1:12" customFormat="1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L924" s="172"/>
    </row>
    <row r="925" spans="1:12" customFormat="1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L925" s="172"/>
    </row>
    <row r="926" spans="1:12" customFormat="1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L926" s="172"/>
    </row>
    <row r="927" spans="1:12" customFormat="1">
      <c r="A927" s="148"/>
      <c r="B927" s="148"/>
      <c r="C927" s="148"/>
      <c r="D927" s="148"/>
      <c r="E927" s="148"/>
      <c r="F927" s="148"/>
      <c r="G927" s="148"/>
      <c r="H927" s="148"/>
      <c r="I927" s="148"/>
      <c r="J927" s="148"/>
      <c r="L927" s="172"/>
    </row>
  </sheetData>
  <customSheetViews>
    <customSheetView guid="{9EFA0E2E-4423-4194-BE85-A51AF61C76D7}" showGridLines="0">
      <selection activeCell="A90" sqref="A90:J90"/>
      <pageMargins left="0" right="0" top="0" bottom="0" header="0" footer="0"/>
      <pageSetup paperSize="9" orientation="portrait"/>
    </customSheetView>
  </customSheetViews>
  <mergeCells count="6">
    <mergeCell ref="A92:J92"/>
    <mergeCell ref="A87:J87"/>
    <mergeCell ref="A88:J88"/>
    <mergeCell ref="A89:J89"/>
    <mergeCell ref="A90:J90"/>
    <mergeCell ref="A91:J91"/>
  </mergeCells>
  <pageMargins left="0.511811024" right="0.511811024" top="0.78740157499999996" bottom="0.78740157499999996" header="0.31496062000000002" footer="0.31496062000000002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tabColor rgb="FFFF99CC"/>
  </sheetPr>
  <dimension ref="A1:AL107"/>
  <sheetViews>
    <sheetView showGridLines="0" zoomScaleNormal="100" workbookViewId="0">
      <pane ySplit="1" topLeftCell="A74" activePane="bottomLeft" state="frozen"/>
      <selection activeCell="AN89" sqref="AN89"/>
      <selection pane="bottomLeft" activeCell="AN89" sqref="AN89"/>
    </sheetView>
  </sheetViews>
  <sheetFormatPr defaultColWidth="9.140625" defaultRowHeight="15"/>
  <cols>
    <col min="1" max="1" width="13.85546875" style="148" customWidth="1"/>
    <col min="2" max="2" width="27.28515625" style="148" customWidth="1"/>
    <col min="3" max="5" width="14.7109375" style="148" customWidth="1"/>
    <col min="6" max="10" width="9.140625" style="148"/>
    <col min="11" max="11" width="50.28515625" style="148" customWidth="1"/>
    <col min="12" max="16384" width="9.140625" style="148"/>
  </cols>
  <sheetData>
    <row r="1" spans="1:9" ht="36" customHeight="1">
      <c r="A1" s="164" t="s">
        <v>175</v>
      </c>
      <c r="B1" s="164" t="s">
        <v>6</v>
      </c>
      <c r="C1" s="165" t="s">
        <v>176</v>
      </c>
      <c r="D1" s="165" t="s">
        <v>177</v>
      </c>
      <c r="E1" s="165" t="s">
        <v>178</v>
      </c>
    </row>
    <row r="2" spans="1:9">
      <c r="A2" s="135" t="s">
        <v>40</v>
      </c>
      <c r="B2" s="104" t="s">
        <v>41</v>
      </c>
      <c r="C2" s="136">
        <v>169</v>
      </c>
      <c r="D2" s="6">
        <v>186</v>
      </c>
      <c r="E2" s="166">
        <f>D2/C2</f>
        <v>1.1005917159763314</v>
      </c>
    </row>
    <row r="3" spans="1:9">
      <c r="A3" s="135" t="s">
        <v>43</v>
      </c>
      <c r="B3" s="104" t="s">
        <v>44</v>
      </c>
      <c r="C3" s="136">
        <v>64</v>
      </c>
      <c r="D3" s="6">
        <v>92</v>
      </c>
      <c r="E3" s="166">
        <f t="shared" ref="E3:E66" si="0">D3/C3</f>
        <v>1.4375</v>
      </c>
    </row>
    <row r="4" spans="1:9">
      <c r="A4" s="135" t="s">
        <v>47</v>
      </c>
      <c r="B4" s="104" t="s">
        <v>48</v>
      </c>
      <c r="C4" s="136">
        <v>88</v>
      </c>
      <c r="D4" s="6">
        <v>79</v>
      </c>
      <c r="E4" s="166">
        <f t="shared" si="0"/>
        <v>0.89772727272727271</v>
      </c>
    </row>
    <row r="5" spans="1:9">
      <c r="A5" s="135" t="s">
        <v>49</v>
      </c>
      <c r="B5" s="104" t="s">
        <v>50</v>
      </c>
      <c r="C5" s="136">
        <v>173</v>
      </c>
      <c r="D5" s="6">
        <v>161</v>
      </c>
      <c r="E5" s="166">
        <f t="shared" si="0"/>
        <v>0.93063583815028905</v>
      </c>
    </row>
    <row r="6" spans="1:9">
      <c r="A6" s="135" t="s">
        <v>49</v>
      </c>
      <c r="B6" s="104" t="s">
        <v>51</v>
      </c>
      <c r="C6" s="136">
        <v>69</v>
      </c>
      <c r="D6" s="6">
        <v>65</v>
      </c>
      <c r="E6" s="166">
        <f t="shared" si="0"/>
        <v>0.94202898550724634</v>
      </c>
    </row>
    <row r="7" spans="1:9">
      <c r="A7" s="135" t="s">
        <v>47</v>
      </c>
      <c r="B7" s="104" t="s">
        <v>52</v>
      </c>
      <c r="C7" s="136">
        <v>62</v>
      </c>
      <c r="D7" s="6">
        <v>42</v>
      </c>
      <c r="E7" s="166">
        <f t="shared" si="0"/>
        <v>0.67741935483870963</v>
      </c>
    </row>
    <row r="8" spans="1:9">
      <c r="A8" s="135" t="s">
        <v>49</v>
      </c>
      <c r="B8" s="104" t="s">
        <v>53</v>
      </c>
      <c r="C8" s="136">
        <v>174</v>
      </c>
      <c r="D8" s="6">
        <v>200</v>
      </c>
      <c r="E8" s="166">
        <f t="shared" si="0"/>
        <v>1.1494252873563218</v>
      </c>
      <c r="I8" s="148" t="s">
        <v>0</v>
      </c>
    </row>
    <row r="9" spans="1:9">
      <c r="A9" s="135" t="s">
        <v>49</v>
      </c>
      <c r="B9" s="104" t="s">
        <v>54</v>
      </c>
      <c r="C9" s="136">
        <v>38</v>
      </c>
      <c r="D9" s="6">
        <v>25</v>
      </c>
      <c r="E9" s="166">
        <f t="shared" si="0"/>
        <v>0.65789473684210531</v>
      </c>
    </row>
    <row r="10" spans="1:9">
      <c r="A10" s="135" t="s">
        <v>40</v>
      </c>
      <c r="B10" s="104" t="s">
        <v>55</v>
      </c>
      <c r="C10" s="136">
        <v>795</v>
      </c>
      <c r="D10" s="6">
        <v>776</v>
      </c>
      <c r="E10" s="166">
        <f t="shared" si="0"/>
        <v>0.97610062893081762</v>
      </c>
    </row>
    <row r="11" spans="1:9">
      <c r="A11" s="135" t="s">
        <v>49</v>
      </c>
      <c r="B11" s="104" t="s">
        <v>56</v>
      </c>
      <c r="C11" s="136">
        <v>71</v>
      </c>
      <c r="D11" s="6">
        <v>72</v>
      </c>
      <c r="E11" s="166">
        <f t="shared" si="0"/>
        <v>1.0140845070422535</v>
      </c>
    </row>
    <row r="12" spans="1:9">
      <c r="A12" s="135" t="s">
        <v>47</v>
      </c>
      <c r="B12" s="104" t="s">
        <v>58</v>
      </c>
      <c r="C12" s="136">
        <v>187</v>
      </c>
      <c r="D12" s="6">
        <v>148</v>
      </c>
      <c r="E12" s="166">
        <f t="shared" si="0"/>
        <v>0.79144385026737973</v>
      </c>
    </row>
    <row r="13" spans="1:9">
      <c r="A13" s="135" t="s">
        <v>43</v>
      </c>
      <c r="B13" s="104" t="s">
        <v>59</v>
      </c>
      <c r="C13" s="136">
        <v>329</v>
      </c>
      <c r="D13" s="6">
        <v>254</v>
      </c>
      <c r="E13" s="166">
        <f t="shared" si="0"/>
        <v>0.77203647416413379</v>
      </c>
    </row>
    <row r="14" spans="1:9">
      <c r="A14" s="135" t="s">
        <v>43</v>
      </c>
      <c r="B14" s="104" t="s">
        <v>60</v>
      </c>
      <c r="C14" s="136">
        <v>98</v>
      </c>
      <c r="D14" s="6">
        <v>99</v>
      </c>
      <c r="E14" s="166">
        <f t="shared" si="0"/>
        <v>1.010204081632653</v>
      </c>
    </row>
    <row r="15" spans="1:9">
      <c r="A15" s="135" t="s">
        <v>49</v>
      </c>
      <c r="B15" s="104" t="s">
        <v>61</v>
      </c>
      <c r="C15" s="136">
        <v>44</v>
      </c>
      <c r="D15" s="6">
        <v>39</v>
      </c>
      <c r="E15" s="166">
        <f t="shared" si="0"/>
        <v>0.88636363636363635</v>
      </c>
    </row>
    <row r="16" spans="1:9">
      <c r="A16" s="135" t="s">
        <v>40</v>
      </c>
      <c r="B16" s="104" t="s">
        <v>62</v>
      </c>
      <c r="C16" s="136">
        <v>131</v>
      </c>
      <c r="D16" s="6">
        <v>135</v>
      </c>
      <c r="E16" s="166">
        <f t="shared" si="0"/>
        <v>1.0305343511450382</v>
      </c>
    </row>
    <row r="17" spans="1:15">
      <c r="A17" s="135" t="s">
        <v>49</v>
      </c>
      <c r="B17" s="104" t="s">
        <v>63</v>
      </c>
      <c r="C17" s="136">
        <v>1189</v>
      </c>
      <c r="D17" s="6">
        <v>1095</v>
      </c>
      <c r="E17" s="166">
        <f t="shared" si="0"/>
        <v>0.9209419680403701</v>
      </c>
    </row>
    <row r="18" spans="1:15">
      <c r="A18" s="135" t="s">
        <v>40</v>
      </c>
      <c r="B18" s="104" t="s">
        <v>64</v>
      </c>
      <c r="C18" s="136">
        <v>2577</v>
      </c>
      <c r="D18" s="6">
        <v>2170</v>
      </c>
      <c r="E18" s="166">
        <f t="shared" si="0"/>
        <v>0.84206441598758242</v>
      </c>
    </row>
    <row r="19" spans="1:15">
      <c r="A19" s="135" t="s">
        <v>49</v>
      </c>
      <c r="B19" s="104" t="s">
        <v>65</v>
      </c>
      <c r="C19" s="136">
        <v>217</v>
      </c>
      <c r="D19" s="6">
        <v>210</v>
      </c>
      <c r="E19" s="166">
        <f t="shared" si="0"/>
        <v>0.967741935483871</v>
      </c>
    </row>
    <row r="20" spans="1:15">
      <c r="A20" s="135" t="s">
        <v>47</v>
      </c>
      <c r="B20" s="104" t="s">
        <v>66</v>
      </c>
      <c r="C20" s="136">
        <v>788</v>
      </c>
      <c r="D20" s="6">
        <v>730</v>
      </c>
      <c r="E20" s="166">
        <f t="shared" si="0"/>
        <v>0.92639593908629436</v>
      </c>
    </row>
    <row r="21" spans="1:15">
      <c r="A21" s="135" t="s">
        <v>43</v>
      </c>
      <c r="B21" s="104" t="s">
        <v>67</v>
      </c>
      <c r="C21" s="136">
        <v>230</v>
      </c>
      <c r="D21" s="6">
        <v>226</v>
      </c>
      <c r="E21" s="166">
        <f t="shared" si="0"/>
        <v>0.9826086956521739</v>
      </c>
    </row>
    <row r="22" spans="1:15">
      <c r="A22" s="135" t="s">
        <v>40</v>
      </c>
      <c r="B22" s="104" t="s">
        <v>68</v>
      </c>
      <c r="C22" s="136">
        <v>79</v>
      </c>
      <c r="D22" s="6">
        <v>91</v>
      </c>
      <c r="E22" s="166">
        <f t="shared" si="0"/>
        <v>1.1518987341772151</v>
      </c>
    </row>
    <row r="23" spans="1:15">
      <c r="A23" s="135" t="s">
        <v>49</v>
      </c>
      <c r="B23" s="104" t="s">
        <v>69</v>
      </c>
      <c r="C23" s="136">
        <v>25</v>
      </c>
      <c r="D23" s="6">
        <v>36</v>
      </c>
      <c r="E23" s="166">
        <f t="shared" si="0"/>
        <v>1.44</v>
      </c>
    </row>
    <row r="24" spans="1:15">
      <c r="A24" s="135" t="s">
        <v>40</v>
      </c>
      <c r="B24" s="104" t="s">
        <v>70</v>
      </c>
      <c r="C24" s="136">
        <v>223</v>
      </c>
      <c r="D24" s="6">
        <v>234</v>
      </c>
      <c r="E24" s="166">
        <f t="shared" si="0"/>
        <v>1.0493273542600896</v>
      </c>
      <c r="O24" s="148" t="s">
        <v>0</v>
      </c>
    </row>
    <row r="25" spans="1:15">
      <c r="A25" s="135" t="s">
        <v>49</v>
      </c>
      <c r="B25" s="104" t="s">
        <v>71</v>
      </c>
      <c r="C25" s="136">
        <v>46</v>
      </c>
      <c r="D25" s="6">
        <v>48</v>
      </c>
      <c r="E25" s="166">
        <f t="shared" si="0"/>
        <v>1.0434782608695652</v>
      </c>
    </row>
    <row r="26" spans="1:15">
      <c r="A26" s="135" t="s">
        <v>43</v>
      </c>
      <c r="B26" s="104" t="s">
        <v>72</v>
      </c>
      <c r="C26" s="136">
        <v>123</v>
      </c>
      <c r="D26" s="6">
        <v>120</v>
      </c>
      <c r="E26" s="166">
        <f t="shared" si="0"/>
        <v>0.97560975609756095</v>
      </c>
    </row>
    <row r="27" spans="1:15">
      <c r="A27" s="135" t="s">
        <v>40</v>
      </c>
      <c r="B27" s="104" t="s">
        <v>73</v>
      </c>
      <c r="C27" s="136">
        <v>120</v>
      </c>
      <c r="D27" s="6">
        <v>121</v>
      </c>
      <c r="E27" s="166">
        <f t="shared" si="0"/>
        <v>1.0083333333333333</v>
      </c>
    </row>
    <row r="28" spans="1:15">
      <c r="A28" s="135" t="s">
        <v>47</v>
      </c>
      <c r="B28" s="104" t="s">
        <v>74</v>
      </c>
      <c r="C28" s="136">
        <v>75</v>
      </c>
      <c r="D28" s="6">
        <v>84</v>
      </c>
      <c r="E28" s="166">
        <f t="shared" si="0"/>
        <v>1.1200000000000001</v>
      </c>
    </row>
    <row r="29" spans="1:15">
      <c r="A29" s="135" t="s">
        <v>49</v>
      </c>
      <c r="B29" s="104" t="s">
        <v>75</v>
      </c>
      <c r="C29" s="136">
        <v>190</v>
      </c>
      <c r="D29" s="6">
        <v>199</v>
      </c>
      <c r="E29" s="166">
        <f t="shared" si="0"/>
        <v>1.0473684210526315</v>
      </c>
    </row>
    <row r="30" spans="1:15">
      <c r="A30" s="135" t="s">
        <v>40</v>
      </c>
      <c r="B30" s="104" t="s">
        <v>76</v>
      </c>
      <c r="C30" s="136">
        <v>774</v>
      </c>
      <c r="D30" s="6">
        <v>811</v>
      </c>
      <c r="E30" s="166">
        <f t="shared" si="0"/>
        <v>1.0478036175710594</v>
      </c>
    </row>
    <row r="31" spans="1:15">
      <c r="A31" s="135" t="s">
        <v>40</v>
      </c>
      <c r="B31" s="104" t="s">
        <v>77</v>
      </c>
      <c r="C31" s="136">
        <v>215</v>
      </c>
      <c r="D31" s="6">
        <v>225</v>
      </c>
      <c r="E31" s="166">
        <f t="shared" si="0"/>
        <v>1.0465116279069768</v>
      </c>
    </row>
    <row r="32" spans="1:15">
      <c r="A32" s="135" t="s">
        <v>40</v>
      </c>
      <c r="B32" s="104" t="s">
        <v>78</v>
      </c>
      <c r="C32" s="136">
        <v>52</v>
      </c>
      <c r="D32" s="6">
        <v>57</v>
      </c>
      <c r="E32" s="166">
        <f t="shared" si="0"/>
        <v>1.0961538461538463</v>
      </c>
    </row>
    <row r="33" spans="1:5">
      <c r="A33" s="135" t="s">
        <v>49</v>
      </c>
      <c r="B33" s="104" t="s">
        <v>79</v>
      </c>
      <c r="C33" s="136">
        <v>80</v>
      </c>
      <c r="D33" s="6">
        <v>66</v>
      </c>
      <c r="E33" s="166">
        <f t="shared" si="0"/>
        <v>0.82499999999999996</v>
      </c>
    </row>
    <row r="34" spans="1:5">
      <c r="A34" s="135" t="s">
        <v>49</v>
      </c>
      <c r="B34" s="104" t="s">
        <v>80</v>
      </c>
      <c r="C34" s="136">
        <v>51</v>
      </c>
      <c r="D34" s="6">
        <v>74</v>
      </c>
      <c r="E34" s="166">
        <f t="shared" si="0"/>
        <v>1.4509803921568627</v>
      </c>
    </row>
    <row r="35" spans="1:5">
      <c r="A35" s="135" t="s">
        <v>49</v>
      </c>
      <c r="B35" s="104" t="s">
        <v>81</v>
      </c>
      <c r="C35" s="136">
        <v>103</v>
      </c>
      <c r="D35" s="6">
        <v>112</v>
      </c>
      <c r="E35" s="166">
        <f t="shared" si="0"/>
        <v>1.087378640776699</v>
      </c>
    </row>
    <row r="36" spans="1:5">
      <c r="A36" s="135" t="s">
        <v>40</v>
      </c>
      <c r="B36" s="104" t="s">
        <v>82</v>
      </c>
      <c r="C36" s="136">
        <v>74</v>
      </c>
      <c r="D36" s="6">
        <v>62</v>
      </c>
      <c r="E36" s="166">
        <f t="shared" si="0"/>
        <v>0.83783783783783783</v>
      </c>
    </row>
    <row r="37" spans="1:5">
      <c r="A37" s="135" t="s">
        <v>49</v>
      </c>
      <c r="B37" s="104" t="s">
        <v>83</v>
      </c>
      <c r="C37" s="136">
        <v>280</v>
      </c>
      <c r="D37" s="6">
        <v>250</v>
      </c>
      <c r="E37" s="166">
        <f t="shared" si="0"/>
        <v>0.8928571428571429</v>
      </c>
    </row>
    <row r="38" spans="1:5">
      <c r="A38" s="135" t="s">
        <v>40</v>
      </c>
      <c r="B38" s="104" t="s">
        <v>84</v>
      </c>
      <c r="C38" s="136">
        <v>76</v>
      </c>
      <c r="D38" s="6">
        <v>60</v>
      </c>
      <c r="E38" s="166">
        <f t="shared" si="0"/>
        <v>0.78947368421052633</v>
      </c>
    </row>
    <row r="39" spans="1:5">
      <c r="A39" s="135" t="s">
        <v>49</v>
      </c>
      <c r="B39" s="104" t="s">
        <v>85</v>
      </c>
      <c r="C39" s="136">
        <v>189</v>
      </c>
      <c r="D39" s="6">
        <v>206</v>
      </c>
      <c r="E39" s="166">
        <f t="shared" si="0"/>
        <v>1.08994708994709</v>
      </c>
    </row>
    <row r="40" spans="1:5">
      <c r="A40" s="135" t="s">
        <v>43</v>
      </c>
      <c r="B40" s="104" t="s">
        <v>86</v>
      </c>
      <c r="C40" s="136">
        <v>267</v>
      </c>
      <c r="D40" s="6">
        <v>267</v>
      </c>
      <c r="E40" s="166">
        <f t="shared" si="0"/>
        <v>1</v>
      </c>
    </row>
    <row r="41" spans="1:5">
      <c r="A41" s="135" t="s">
        <v>49</v>
      </c>
      <c r="B41" s="104" t="s">
        <v>87</v>
      </c>
      <c r="C41" s="136">
        <v>76</v>
      </c>
      <c r="D41" s="6">
        <v>70</v>
      </c>
      <c r="E41" s="166">
        <f t="shared" si="0"/>
        <v>0.92105263157894735</v>
      </c>
    </row>
    <row r="42" spans="1:5">
      <c r="A42" s="135" t="s">
        <v>40</v>
      </c>
      <c r="B42" s="104" t="s">
        <v>88</v>
      </c>
      <c r="C42" s="136">
        <v>87</v>
      </c>
      <c r="D42" s="6">
        <v>72</v>
      </c>
      <c r="E42" s="166">
        <f t="shared" si="0"/>
        <v>0.82758620689655171</v>
      </c>
    </row>
    <row r="43" spans="1:5">
      <c r="A43" s="135" t="s">
        <v>40</v>
      </c>
      <c r="B43" s="104" t="s">
        <v>89</v>
      </c>
      <c r="C43" s="136">
        <v>71</v>
      </c>
      <c r="D43" s="6">
        <v>43</v>
      </c>
      <c r="E43" s="166">
        <f t="shared" si="0"/>
        <v>0.60563380281690138</v>
      </c>
    </row>
    <row r="44" spans="1:5">
      <c r="A44" s="135" t="s">
        <v>47</v>
      </c>
      <c r="B44" s="104" t="s">
        <v>90</v>
      </c>
      <c r="C44" s="136">
        <v>1452</v>
      </c>
      <c r="D44" s="6">
        <v>1210</v>
      </c>
      <c r="E44" s="166">
        <f t="shared" si="0"/>
        <v>0.83333333333333337</v>
      </c>
    </row>
    <row r="45" spans="1:5">
      <c r="A45" s="135" t="s">
        <v>47</v>
      </c>
      <c r="B45" s="104" t="s">
        <v>91</v>
      </c>
      <c r="C45" s="136">
        <v>84</v>
      </c>
      <c r="D45" s="6">
        <v>92</v>
      </c>
      <c r="E45" s="166">
        <f t="shared" si="0"/>
        <v>1.0952380952380953</v>
      </c>
    </row>
    <row r="46" spans="1:5">
      <c r="A46" s="135" t="s">
        <v>49</v>
      </c>
      <c r="B46" s="104" t="s">
        <v>92</v>
      </c>
      <c r="C46" s="136">
        <v>285</v>
      </c>
      <c r="D46" s="6">
        <v>283</v>
      </c>
      <c r="E46" s="166">
        <f t="shared" si="0"/>
        <v>0.99298245614035086</v>
      </c>
    </row>
    <row r="47" spans="1:5">
      <c r="A47" s="135" t="s">
        <v>40</v>
      </c>
      <c r="B47" s="104" t="s">
        <v>93</v>
      </c>
      <c r="C47" s="136">
        <v>91</v>
      </c>
      <c r="D47" s="6">
        <v>109</v>
      </c>
      <c r="E47" s="166">
        <f t="shared" si="0"/>
        <v>1.1978021978021978</v>
      </c>
    </row>
    <row r="48" spans="1:5">
      <c r="A48" s="135" t="s">
        <v>47</v>
      </c>
      <c r="B48" s="104" t="s">
        <v>94</v>
      </c>
      <c r="C48" s="136">
        <v>84</v>
      </c>
      <c r="D48" s="6">
        <v>84</v>
      </c>
      <c r="E48" s="166">
        <f t="shared" si="0"/>
        <v>1</v>
      </c>
    </row>
    <row r="49" spans="1:5">
      <c r="A49" s="135" t="s">
        <v>49</v>
      </c>
      <c r="B49" s="104" t="s">
        <v>95</v>
      </c>
      <c r="C49" s="136">
        <v>163</v>
      </c>
      <c r="D49" s="6">
        <v>124</v>
      </c>
      <c r="E49" s="166">
        <f t="shared" si="0"/>
        <v>0.76073619631901845</v>
      </c>
    </row>
    <row r="50" spans="1:5">
      <c r="A50" s="135" t="s">
        <v>43</v>
      </c>
      <c r="B50" s="104" t="s">
        <v>96</v>
      </c>
      <c r="C50" s="136">
        <v>121</v>
      </c>
      <c r="D50" s="6">
        <v>133</v>
      </c>
      <c r="E50" s="166">
        <f t="shared" si="0"/>
        <v>1.0991735537190082</v>
      </c>
    </row>
    <row r="51" spans="1:5">
      <c r="A51" s="135" t="s">
        <v>43</v>
      </c>
      <c r="B51" s="104" t="s">
        <v>97</v>
      </c>
      <c r="C51" s="136">
        <v>48</v>
      </c>
      <c r="D51" s="6">
        <v>44</v>
      </c>
      <c r="E51" s="166">
        <f t="shared" si="0"/>
        <v>0.91666666666666663</v>
      </c>
    </row>
    <row r="52" spans="1:5">
      <c r="A52" s="135" t="s">
        <v>49</v>
      </c>
      <c r="B52" s="104" t="s">
        <v>98</v>
      </c>
      <c r="C52" s="136">
        <v>129</v>
      </c>
      <c r="D52" s="6">
        <v>109</v>
      </c>
      <c r="E52" s="166">
        <f t="shared" si="0"/>
        <v>0.84496124031007747</v>
      </c>
    </row>
    <row r="53" spans="1:5">
      <c r="A53" s="135" t="s">
        <v>49</v>
      </c>
      <c r="B53" s="104" t="s">
        <v>99</v>
      </c>
      <c r="C53" s="136">
        <v>86</v>
      </c>
      <c r="D53" s="6">
        <v>74</v>
      </c>
      <c r="E53" s="166">
        <f t="shared" si="0"/>
        <v>0.86046511627906974</v>
      </c>
    </row>
    <row r="54" spans="1:5">
      <c r="A54" s="135" t="s">
        <v>43</v>
      </c>
      <c r="B54" s="104" t="s">
        <v>100</v>
      </c>
      <c r="C54" s="136">
        <v>385</v>
      </c>
      <c r="D54" s="6">
        <v>348</v>
      </c>
      <c r="E54" s="166">
        <f t="shared" si="0"/>
        <v>0.90389610389610386</v>
      </c>
    </row>
    <row r="55" spans="1:5">
      <c r="A55" s="135" t="s">
        <v>47</v>
      </c>
      <c r="B55" s="104" t="s">
        <v>101</v>
      </c>
      <c r="C55" s="136">
        <v>96</v>
      </c>
      <c r="D55" s="6">
        <v>105</v>
      </c>
      <c r="E55" s="166">
        <f t="shared" si="0"/>
        <v>1.09375</v>
      </c>
    </row>
    <row r="56" spans="1:5">
      <c r="A56" s="135" t="s">
        <v>43</v>
      </c>
      <c r="B56" s="104" t="s">
        <v>102</v>
      </c>
      <c r="C56" s="136">
        <v>173</v>
      </c>
      <c r="D56" s="6">
        <v>160</v>
      </c>
      <c r="E56" s="166">
        <f t="shared" si="0"/>
        <v>0.92485549132947975</v>
      </c>
    </row>
    <row r="57" spans="1:5">
      <c r="A57" s="135" t="s">
        <v>43</v>
      </c>
      <c r="B57" s="104" t="s">
        <v>103</v>
      </c>
      <c r="C57" s="136">
        <v>167</v>
      </c>
      <c r="D57" s="6">
        <v>181</v>
      </c>
      <c r="E57" s="166">
        <f t="shared" si="0"/>
        <v>1.0838323353293413</v>
      </c>
    </row>
    <row r="58" spans="1:5">
      <c r="A58" s="135" t="s">
        <v>49</v>
      </c>
      <c r="B58" s="104" t="s">
        <v>104</v>
      </c>
      <c r="C58" s="136">
        <v>146</v>
      </c>
      <c r="D58" s="6">
        <v>152</v>
      </c>
      <c r="E58" s="166">
        <f t="shared" si="0"/>
        <v>1.0410958904109588</v>
      </c>
    </row>
    <row r="59" spans="1:5">
      <c r="A59" s="135" t="s">
        <v>43</v>
      </c>
      <c r="B59" s="104" t="s">
        <v>105</v>
      </c>
      <c r="C59" s="136">
        <v>46</v>
      </c>
      <c r="D59" s="6">
        <v>49</v>
      </c>
      <c r="E59" s="166">
        <f t="shared" si="0"/>
        <v>1.0652173913043479</v>
      </c>
    </row>
    <row r="60" spans="1:5">
      <c r="A60" s="135" t="s">
        <v>49</v>
      </c>
      <c r="B60" s="104" t="s">
        <v>106</v>
      </c>
      <c r="C60" s="136">
        <v>113</v>
      </c>
      <c r="D60" s="6">
        <v>99</v>
      </c>
      <c r="E60" s="166">
        <f t="shared" si="0"/>
        <v>0.87610619469026552</v>
      </c>
    </row>
    <row r="61" spans="1:5">
      <c r="A61" s="135" t="s">
        <v>47</v>
      </c>
      <c r="B61" s="104" t="s">
        <v>107</v>
      </c>
      <c r="C61" s="136">
        <v>147</v>
      </c>
      <c r="D61" s="6">
        <v>174</v>
      </c>
      <c r="E61" s="166">
        <f t="shared" si="0"/>
        <v>1.1836734693877551</v>
      </c>
    </row>
    <row r="62" spans="1:5">
      <c r="A62" s="135" t="s">
        <v>49</v>
      </c>
      <c r="B62" s="104" t="s">
        <v>108</v>
      </c>
      <c r="C62" s="136">
        <v>61</v>
      </c>
      <c r="D62" s="6">
        <v>70</v>
      </c>
      <c r="E62" s="166">
        <f t="shared" si="0"/>
        <v>1.1475409836065573</v>
      </c>
    </row>
    <row r="63" spans="1:5">
      <c r="A63" s="135" t="s">
        <v>40</v>
      </c>
      <c r="B63" s="104" t="s">
        <v>109</v>
      </c>
      <c r="C63" s="136">
        <v>45</v>
      </c>
      <c r="D63" s="6">
        <v>73</v>
      </c>
      <c r="E63" s="166">
        <f t="shared" si="0"/>
        <v>1.6222222222222222</v>
      </c>
    </row>
    <row r="64" spans="1:5">
      <c r="A64" s="135" t="s">
        <v>40</v>
      </c>
      <c r="B64" s="104" t="s">
        <v>110</v>
      </c>
      <c r="C64" s="136">
        <v>374</v>
      </c>
      <c r="D64" s="6">
        <v>338</v>
      </c>
      <c r="E64" s="166">
        <f t="shared" si="0"/>
        <v>0.90374331550802134</v>
      </c>
    </row>
    <row r="65" spans="1:13">
      <c r="A65" s="135" t="s">
        <v>40</v>
      </c>
      <c r="B65" s="104" t="s">
        <v>111</v>
      </c>
      <c r="C65" s="136">
        <v>152</v>
      </c>
      <c r="D65" s="6">
        <v>151</v>
      </c>
      <c r="E65" s="166">
        <f t="shared" si="0"/>
        <v>0.99342105263157898</v>
      </c>
    </row>
    <row r="66" spans="1:13">
      <c r="A66" s="135" t="s">
        <v>47</v>
      </c>
      <c r="B66" s="104" t="s">
        <v>112</v>
      </c>
      <c r="C66" s="136">
        <v>60</v>
      </c>
      <c r="D66" s="6">
        <v>84</v>
      </c>
      <c r="E66" s="166">
        <f t="shared" si="0"/>
        <v>1.4</v>
      </c>
    </row>
    <row r="67" spans="1:13">
      <c r="A67" s="135" t="s">
        <v>47</v>
      </c>
      <c r="B67" s="104" t="s">
        <v>113</v>
      </c>
      <c r="C67" s="136">
        <v>260</v>
      </c>
      <c r="D67" s="6">
        <v>220</v>
      </c>
      <c r="E67" s="166">
        <f t="shared" ref="E67:E85" si="1">D67/C67</f>
        <v>0.84615384615384615</v>
      </c>
    </row>
    <row r="68" spans="1:13">
      <c r="A68" s="135" t="s">
        <v>49</v>
      </c>
      <c r="B68" s="104" t="s">
        <v>114</v>
      </c>
      <c r="C68" s="136">
        <v>53</v>
      </c>
      <c r="D68" s="6">
        <v>55</v>
      </c>
      <c r="E68" s="166">
        <f t="shared" si="1"/>
        <v>1.0377358490566038</v>
      </c>
      <c r="M68" s="148" t="s">
        <v>0</v>
      </c>
    </row>
    <row r="69" spans="1:13">
      <c r="A69" s="135" t="s">
        <v>43</v>
      </c>
      <c r="B69" s="104" t="s">
        <v>115</v>
      </c>
      <c r="C69" s="136">
        <v>1045</v>
      </c>
      <c r="D69" s="6">
        <v>900</v>
      </c>
      <c r="E69" s="166">
        <f t="shared" si="1"/>
        <v>0.86124401913875603</v>
      </c>
    </row>
    <row r="70" spans="1:13">
      <c r="A70" s="135" t="s">
        <v>47</v>
      </c>
      <c r="B70" s="104" t="s">
        <v>116</v>
      </c>
      <c r="C70" s="136">
        <v>55</v>
      </c>
      <c r="D70" s="6">
        <v>71</v>
      </c>
      <c r="E70" s="166">
        <f t="shared" si="1"/>
        <v>1.290909090909091</v>
      </c>
    </row>
    <row r="71" spans="1:13">
      <c r="A71" s="135" t="s">
        <v>40</v>
      </c>
      <c r="B71" s="104" t="s">
        <v>117</v>
      </c>
      <c r="C71" s="136">
        <v>3952</v>
      </c>
      <c r="D71" s="6">
        <v>3425</v>
      </c>
      <c r="E71" s="166">
        <f t="shared" si="1"/>
        <v>0.86664979757085026</v>
      </c>
    </row>
    <row r="72" spans="1:13">
      <c r="A72" s="135" t="s">
        <v>47</v>
      </c>
      <c r="B72" s="104" t="s">
        <v>118</v>
      </c>
      <c r="C72" s="136">
        <v>244</v>
      </c>
      <c r="D72" s="6">
        <v>250</v>
      </c>
      <c r="E72" s="166">
        <f t="shared" si="1"/>
        <v>1.0245901639344261</v>
      </c>
    </row>
    <row r="73" spans="1:13">
      <c r="A73" s="135" t="s">
        <v>49</v>
      </c>
      <c r="B73" s="104" t="s">
        <v>119</v>
      </c>
      <c r="C73" s="136">
        <v>140</v>
      </c>
      <c r="D73" s="6">
        <v>143</v>
      </c>
      <c r="E73" s="166">
        <f t="shared" si="1"/>
        <v>1.0214285714285714</v>
      </c>
    </row>
    <row r="74" spans="1:13">
      <c r="A74" s="135" t="s">
        <v>40</v>
      </c>
      <c r="B74" s="104" t="s">
        <v>120</v>
      </c>
      <c r="C74" s="136">
        <v>168</v>
      </c>
      <c r="D74" s="6">
        <v>176</v>
      </c>
      <c r="E74" s="166">
        <f t="shared" si="1"/>
        <v>1.0476190476190477</v>
      </c>
    </row>
    <row r="75" spans="1:13">
      <c r="A75" s="135" t="s">
        <v>40</v>
      </c>
      <c r="B75" s="104" t="s">
        <v>121</v>
      </c>
      <c r="C75" s="136">
        <v>469</v>
      </c>
      <c r="D75" s="6">
        <v>521</v>
      </c>
      <c r="E75" s="166">
        <f t="shared" si="1"/>
        <v>1.1108742004264391</v>
      </c>
    </row>
    <row r="76" spans="1:13">
      <c r="A76" s="135" t="s">
        <v>43</v>
      </c>
      <c r="B76" s="104" t="s">
        <v>122</v>
      </c>
      <c r="C76" s="136">
        <v>55</v>
      </c>
      <c r="D76" s="6">
        <v>69</v>
      </c>
      <c r="E76" s="166">
        <f t="shared" si="1"/>
        <v>1.2545454545454546</v>
      </c>
    </row>
    <row r="77" spans="1:13">
      <c r="A77" s="135" t="s">
        <v>47</v>
      </c>
      <c r="B77" s="104" t="s">
        <v>123</v>
      </c>
      <c r="C77" s="136">
        <v>134</v>
      </c>
      <c r="D77" s="6">
        <v>102</v>
      </c>
      <c r="E77" s="166">
        <f t="shared" si="1"/>
        <v>0.76119402985074625</v>
      </c>
    </row>
    <row r="78" spans="1:13">
      <c r="A78" s="135" t="s">
        <v>40</v>
      </c>
      <c r="B78" s="104" t="s">
        <v>124</v>
      </c>
      <c r="C78" s="136">
        <v>2935</v>
      </c>
      <c r="D78" s="6">
        <v>2618</v>
      </c>
      <c r="E78" s="166">
        <f t="shared" si="1"/>
        <v>0.8919931856899489</v>
      </c>
    </row>
    <row r="79" spans="1:13">
      <c r="A79" s="135" t="s">
        <v>40</v>
      </c>
      <c r="B79" s="104" t="s">
        <v>125</v>
      </c>
      <c r="C79" s="136">
        <v>1903</v>
      </c>
      <c r="D79" s="6">
        <v>1841</v>
      </c>
      <c r="E79" s="166">
        <f t="shared" si="1"/>
        <v>0.96741986337362063</v>
      </c>
    </row>
    <row r="81" spans="1:37">
      <c r="B81" s="6" t="s">
        <v>126</v>
      </c>
      <c r="C81" s="138">
        <f>SUMIF($A$2:$A$79,"Norte",C$2:C$79)</f>
        <v>3151</v>
      </c>
      <c r="D81" s="139">
        <f>SUMIF($A$2:$A$79,"Norte",D$2:D$79)</f>
        <v>2942</v>
      </c>
      <c r="E81" s="166">
        <f t="shared" si="1"/>
        <v>0.93367185020628374</v>
      </c>
      <c r="J81" s="148" t="s">
        <v>0</v>
      </c>
    </row>
    <row r="82" spans="1:37">
      <c r="B82" s="6" t="s">
        <v>127</v>
      </c>
      <c r="C82" s="138">
        <f>SUMIF($A$2:$A$79,"CENTRAL",C$2:C$79)</f>
        <v>3816</v>
      </c>
      <c r="D82" s="139">
        <f>SUMIF($A$2:$A$79,"CENTRAL",D$2:D$79)</f>
        <v>3475</v>
      </c>
      <c r="E82" s="166">
        <f t="shared" si="1"/>
        <v>0.91063941299790352</v>
      </c>
    </row>
    <row r="83" spans="1:37">
      <c r="B83" s="6" t="s">
        <v>128</v>
      </c>
      <c r="C83" s="138">
        <f>SUMIF($A$2:$A$79,"METROPOLITANA",C$2:C$79)</f>
        <v>15532</v>
      </c>
      <c r="D83" s="139">
        <f>SUMIF($A$2:$A$79,"METROPOLITANA",D$2:D$79)</f>
        <v>14295</v>
      </c>
      <c r="E83" s="166">
        <f t="shared" si="1"/>
        <v>0.9203579706412568</v>
      </c>
      <c r="I83" s="148" t="s">
        <v>0</v>
      </c>
    </row>
    <row r="84" spans="1:37">
      <c r="B84" s="6" t="s">
        <v>129</v>
      </c>
      <c r="C84" s="138">
        <f>SUMIF($A$2:$A$79,"SUL",C$2:C$79)</f>
        <v>4191</v>
      </c>
      <c r="D84" s="139">
        <f>SUMIF($A$2:$A$79,"SUL",D$2:D$79)</f>
        <v>4037</v>
      </c>
      <c r="E84" s="166">
        <f t="shared" si="1"/>
        <v>0.96325459317585305</v>
      </c>
    </row>
    <row r="85" spans="1:37">
      <c r="B85" s="140" t="s">
        <v>179</v>
      </c>
      <c r="C85" s="141">
        <f>SUM(C2:C79)</f>
        <v>26690</v>
      </c>
      <c r="D85" s="140">
        <f>SUM(D2:D79)</f>
        <v>24749</v>
      </c>
      <c r="E85" s="167">
        <f t="shared" si="1"/>
        <v>0.92727613338328962</v>
      </c>
    </row>
    <row r="86" spans="1:37">
      <c r="B86" s="328" t="s">
        <v>131</v>
      </c>
      <c r="C86" s="363"/>
      <c r="D86" s="143"/>
      <c r="E86" s="168">
        <f>COUNTIF(E2:E79,"&gt;=0,95")/78</f>
        <v>0.58974358974358976</v>
      </c>
    </row>
    <row r="91" spans="1:37" s="132" customFormat="1">
      <c r="A91" s="214" t="s">
        <v>225</v>
      </c>
      <c r="B91" s="215"/>
      <c r="C91" s="215"/>
      <c r="D91" s="215"/>
      <c r="E91" s="215"/>
      <c r="F91" s="215" t="s">
        <v>0</v>
      </c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132" customFormat="1">
      <c r="A92" s="221" t="s">
        <v>226</v>
      </c>
      <c r="B92" s="222"/>
      <c r="C92" s="222"/>
      <c r="D92" s="222"/>
      <c r="E92" s="222" t="s">
        <v>0</v>
      </c>
      <c r="F92" s="222"/>
      <c r="G92" s="222" t="s">
        <v>0</v>
      </c>
      <c r="H92" s="222"/>
      <c r="I92" s="222" t="s">
        <v>0</v>
      </c>
      <c r="J92" s="222"/>
      <c r="K92" s="222"/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132" customFormat="1">
      <c r="A93" s="227" t="s">
        <v>132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132" customFormat="1" ht="17.25" customHeight="1">
      <c r="A94" s="213" t="s">
        <v>227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132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132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132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32" customFormat="1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8"/>
      <c r="S98" s="148"/>
      <c r="T98" s="148"/>
      <c r="U98" s="148"/>
      <c r="V98" s="148"/>
      <c r="W98" s="148"/>
      <c r="X98" s="148"/>
      <c r="Y98" s="148"/>
      <c r="AB98"/>
      <c r="AC98" s="148"/>
      <c r="AD98"/>
      <c r="AE98" s="148"/>
      <c r="AF98" s="148"/>
      <c r="AG98"/>
    </row>
    <row r="99" spans="1:38" s="132" customFormat="1" ht="16.5" customHeight="1"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/>
      <c r="AC99"/>
      <c r="AD99"/>
      <c r="AE99" s="148"/>
      <c r="AF99" s="148"/>
      <c r="AG99"/>
    </row>
    <row r="100" spans="1:38" s="287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287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287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customSheetViews>
    <customSheetView guid="{9EFA0E2E-4423-4194-BE85-A51AF61C76D7}" showGridLines="0">
      <pane ySplit="1" topLeftCell="A2" state="frozen"/>
      <selection activeCell="L58" sqref="L58"/>
      <pageMargins left="0" right="0" top="0" bottom="0" header="0" footer="0"/>
      <pageSetup paperSize="9" orientation="portrait"/>
    </customSheetView>
    <customSheetView guid="{1A030D3C-92EE-4DAF-ABAC-228947DF045D}" showGridLines="0">
      <selection activeCell="A92" sqref="A92:N92"/>
      <pageMargins left="0" right="0" top="0" bottom="0" header="0" footer="0"/>
      <pageSetup paperSize="9" orientation="portrait"/>
    </customSheetView>
    <customSheetView guid="{3750D93B-2A32-4040-BAE5-F8408ECDBB1D}" showGridLines="0">
      <selection activeCell="A92" sqref="A92:N92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tabColor theme="4" tint="0.39994506668294322"/>
  </sheetPr>
  <dimension ref="A1:AL107"/>
  <sheetViews>
    <sheetView showGridLines="0" workbookViewId="0">
      <pane ySplit="1" topLeftCell="A77" activePane="bottomLeft" state="frozen"/>
      <selection activeCell="AN89" sqref="AN89"/>
      <selection pane="bottomLeft" activeCell="A100" sqref="A100:XFD107"/>
    </sheetView>
  </sheetViews>
  <sheetFormatPr defaultColWidth="9.140625" defaultRowHeight="15"/>
  <cols>
    <col min="1" max="1" width="13.85546875" style="148" customWidth="1"/>
    <col min="2" max="2" width="27.28515625" style="148" customWidth="1"/>
    <col min="3" max="5" width="14.7109375" style="148" customWidth="1"/>
    <col min="6" max="10" width="9.140625" style="148"/>
    <col min="11" max="11" width="24.42578125" style="148" customWidth="1"/>
    <col min="12" max="15" width="9.140625" style="148"/>
    <col min="16" max="16" width="3.7109375" style="148" customWidth="1"/>
    <col min="17" max="16384" width="9.140625" style="148"/>
  </cols>
  <sheetData>
    <row r="1" spans="1:5" ht="36" customHeight="1">
      <c r="A1" s="164" t="s">
        <v>175</v>
      </c>
      <c r="B1" s="164" t="s">
        <v>6</v>
      </c>
      <c r="C1" s="165" t="s">
        <v>176</v>
      </c>
      <c r="D1" s="165" t="s">
        <v>180</v>
      </c>
      <c r="E1" s="165" t="s">
        <v>178</v>
      </c>
    </row>
    <row r="2" spans="1:5">
      <c r="A2" s="135" t="s">
        <v>40</v>
      </c>
      <c r="B2" s="104" t="s">
        <v>41</v>
      </c>
      <c r="C2" s="136">
        <v>169</v>
      </c>
      <c r="D2" s="6">
        <v>191</v>
      </c>
      <c r="E2" s="166">
        <f>D2/C2</f>
        <v>1.1301775147928994</v>
      </c>
    </row>
    <row r="3" spans="1:5">
      <c r="A3" s="135" t="s">
        <v>43</v>
      </c>
      <c r="B3" s="104" t="s">
        <v>44</v>
      </c>
      <c r="C3" s="136">
        <v>64</v>
      </c>
      <c r="D3" s="6">
        <v>83</v>
      </c>
      <c r="E3" s="166">
        <f t="shared" ref="E3:E66" si="0">D3/C3</f>
        <v>1.296875</v>
      </c>
    </row>
    <row r="4" spans="1:5">
      <c r="A4" s="135" t="s">
        <v>47</v>
      </c>
      <c r="B4" s="104" t="s">
        <v>48</v>
      </c>
      <c r="C4" s="136">
        <v>88</v>
      </c>
      <c r="D4" s="6">
        <v>63</v>
      </c>
      <c r="E4" s="166">
        <f t="shared" si="0"/>
        <v>0.71590909090909094</v>
      </c>
    </row>
    <row r="5" spans="1:5">
      <c r="A5" s="135" t="s">
        <v>49</v>
      </c>
      <c r="B5" s="104" t="s">
        <v>50</v>
      </c>
      <c r="C5" s="136">
        <v>173</v>
      </c>
      <c r="D5" s="6">
        <v>183</v>
      </c>
      <c r="E5" s="166">
        <f t="shared" si="0"/>
        <v>1.0578034682080926</v>
      </c>
    </row>
    <row r="6" spans="1:5">
      <c r="A6" s="135" t="s">
        <v>49</v>
      </c>
      <c r="B6" s="104" t="s">
        <v>51</v>
      </c>
      <c r="C6" s="136">
        <v>69</v>
      </c>
      <c r="D6" s="6">
        <v>60</v>
      </c>
      <c r="E6" s="166">
        <f t="shared" si="0"/>
        <v>0.86956521739130432</v>
      </c>
    </row>
    <row r="7" spans="1:5">
      <c r="A7" s="135" t="s">
        <v>47</v>
      </c>
      <c r="B7" s="104" t="s">
        <v>52</v>
      </c>
      <c r="C7" s="136">
        <v>62</v>
      </c>
      <c r="D7" s="6">
        <v>42</v>
      </c>
      <c r="E7" s="166">
        <f t="shared" si="0"/>
        <v>0.67741935483870963</v>
      </c>
    </row>
    <row r="8" spans="1:5">
      <c r="A8" s="135" t="s">
        <v>49</v>
      </c>
      <c r="B8" s="104" t="s">
        <v>53</v>
      </c>
      <c r="C8" s="136">
        <v>174</v>
      </c>
      <c r="D8" s="6">
        <v>222</v>
      </c>
      <c r="E8" s="166">
        <f t="shared" si="0"/>
        <v>1.2758620689655173</v>
      </c>
    </row>
    <row r="9" spans="1:5">
      <c r="A9" s="135" t="s">
        <v>49</v>
      </c>
      <c r="B9" s="104" t="s">
        <v>54</v>
      </c>
      <c r="C9" s="136">
        <v>38</v>
      </c>
      <c r="D9" s="6">
        <v>30</v>
      </c>
      <c r="E9" s="166">
        <f t="shared" si="0"/>
        <v>0.78947368421052633</v>
      </c>
    </row>
    <row r="10" spans="1:5">
      <c r="A10" s="135" t="s">
        <v>40</v>
      </c>
      <c r="B10" s="104" t="s">
        <v>55</v>
      </c>
      <c r="C10" s="136">
        <v>795</v>
      </c>
      <c r="D10" s="6">
        <v>714</v>
      </c>
      <c r="E10" s="166">
        <f t="shared" si="0"/>
        <v>0.89811320754716983</v>
      </c>
    </row>
    <row r="11" spans="1:5">
      <c r="A11" s="135" t="s">
        <v>49</v>
      </c>
      <c r="B11" s="104" t="s">
        <v>56</v>
      </c>
      <c r="C11" s="136">
        <v>71</v>
      </c>
      <c r="D11" s="6">
        <v>78</v>
      </c>
      <c r="E11" s="166">
        <f t="shared" si="0"/>
        <v>1.0985915492957747</v>
      </c>
    </row>
    <row r="12" spans="1:5">
      <c r="A12" s="135" t="s">
        <v>47</v>
      </c>
      <c r="B12" s="104" t="s">
        <v>58</v>
      </c>
      <c r="C12" s="136">
        <v>187</v>
      </c>
      <c r="D12" s="6">
        <v>140</v>
      </c>
      <c r="E12" s="166">
        <f t="shared" si="0"/>
        <v>0.74866310160427807</v>
      </c>
    </row>
    <row r="13" spans="1:5">
      <c r="A13" s="135" t="s">
        <v>43</v>
      </c>
      <c r="B13" s="104" t="s">
        <v>59</v>
      </c>
      <c r="C13" s="136">
        <v>329</v>
      </c>
      <c r="D13" s="6">
        <v>237</v>
      </c>
      <c r="E13" s="166">
        <f t="shared" si="0"/>
        <v>0.72036474164133735</v>
      </c>
    </row>
    <row r="14" spans="1:5">
      <c r="A14" s="135" t="s">
        <v>43</v>
      </c>
      <c r="B14" s="104" t="s">
        <v>60</v>
      </c>
      <c r="C14" s="136">
        <v>98</v>
      </c>
      <c r="D14" s="6">
        <v>94</v>
      </c>
      <c r="E14" s="166">
        <f t="shared" si="0"/>
        <v>0.95918367346938771</v>
      </c>
    </row>
    <row r="15" spans="1:5">
      <c r="A15" s="135" t="s">
        <v>49</v>
      </c>
      <c r="B15" s="104" t="s">
        <v>61</v>
      </c>
      <c r="C15" s="136">
        <v>44</v>
      </c>
      <c r="D15" s="6">
        <v>33</v>
      </c>
      <c r="E15" s="166">
        <f t="shared" si="0"/>
        <v>0.75</v>
      </c>
    </row>
    <row r="16" spans="1:5">
      <c r="A16" s="135" t="s">
        <v>40</v>
      </c>
      <c r="B16" s="104" t="s">
        <v>62</v>
      </c>
      <c r="C16" s="136">
        <v>131</v>
      </c>
      <c r="D16" s="6">
        <v>110</v>
      </c>
      <c r="E16" s="166">
        <f t="shared" si="0"/>
        <v>0.83969465648854957</v>
      </c>
    </row>
    <row r="17" spans="1:17">
      <c r="A17" s="135" t="s">
        <v>49</v>
      </c>
      <c r="B17" s="104" t="s">
        <v>63</v>
      </c>
      <c r="C17" s="136">
        <v>1189</v>
      </c>
      <c r="D17" s="6">
        <v>1096</v>
      </c>
      <c r="E17" s="166">
        <f t="shared" si="0"/>
        <v>0.92178301093355763</v>
      </c>
    </row>
    <row r="18" spans="1:17">
      <c r="A18" s="135" t="s">
        <v>40</v>
      </c>
      <c r="B18" s="104" t="s">
        <v>64</v>
      </c>
      <c r="C18" s="136">
        <v>2577</v>
      </c>
      <c r="D18" s="6">
        <v>2391</v>
      </c>
      <c r="E18" s="166">
        <f t="shared" si="0"/>
        <v>0.9278230500582072</v>
      </c>
    </row>
    <row r="19" spans="1:17">
      <c r="A19" s="135" t="s">
        <v>49</v>
      </c>
      <c r="B19" s="104" t="s">
        <v>65</v>
      </c>
      <c r="C19" s="136">
        <v>217</v>
      </c>
      <c r="D19" s="6">
        <v>220</v>
      </c>
      <c r="E19" s="166">
        <f t="shared" si="0"/>
        <v>1.0138248847926268</v>
      </c>
    </row>
    <row r="20" spans="1:17">
      <c r="A20" s="135" t="s">
        <v>47</v>
      </c>
      <c r="B20" s="104" t="s">
        <v>66</v>
      </c>
      <c r="C20" s="136">
        <v>788</v>
      </c>
      <c r="D20" s="6">
        <v>743</v>
      </c>
      <c r="E20" s="166">
        <f t="shared" si="0"/>
        <v>0.94289340101522845</v>
      </c>
    </row>
    <row r="21" spans="1:17">
      <c r="A21" s="135" t="s">
        <v>43</v>
      </c>
      <c r="B21" s="104" t="s">
        <v>67</v>
      </c>
      <c r="C21" s="136">
        <v>230</v>
      </c>
      <c r="D21" s="6">
        <v>228</v>
      </c>
      <c r="E21" s="166">
        <f t="shared" si="0"/>
        <v>0.99130434782608701</v>
      </c>
    </row>
    <row r="22" spans="1:17">
      <c r="A22" s="135" t="s">
        <v>40</v>
      </c>
      <c r="B22" s="104" t="s">
        <v>68</v>
      </c>
      <c r="C22" s="136">
        <v>79</v>
      </c>
      <c r="D22" s="6">
        <v>83</v>
      </c>
      <c r="E22" s="166">
        <f t="shared" si="0"/>
        <v>1.0506329113924051</v>
      </c>
    </row>
    <row r="23" spans="1:17">
      <c r="A23" s="135" t="s">
        <v>49</v>
      </c>
      <c r="B23" s="104" t="s">
        <v>69</v>
      </c>
      <c r="C23" s="136">
        <v>25</v>
      </c>
      <c r="D23" s="6">
        <v>30</v>
      </c>
      <c r="E23" s="166">
        <f t="shared" si="0"/>
        <v>1.2</v>
      </c>
    </row>
    <row r="24" spans="1:17">
      <c r="A24" s="135" t="s">
        <v>40</v>
      </c>
      <c r="B24" s="104" t="s">
        <v>70</v>
      </c>
      <c r="C24" s="136">
        <v>223</v>
      </c>
      <c r="D24" s="6">
        <v>244</v>
      </c>
      <c r="E24" s="166">
        <f t="shared" si="0"/>
        <v>1.094170403587444</v>
      </c>
    </row>
    <row r="25" spans="1:17">
      <c r="A25" s="135" t="s">
        <v>49</v>
      </c>
      <c r="B25" s="104" t="s">
        <v>71</v>
      </c>
      <c r="C25" s="136">
        <v>46</v>
      </c>
      <c r="D25" s="6">
        <v>29</v>
      </c>
      <c r="E25" s="166">
        <f t="shared" si="0"/>
        <v>0.63043478260869568</v>
      </c>
    </row>
    <row r="26" spans="1:17">
      <c r="A26" s="135" t="s">
        <v>43</v>
      </c>
      <c r="B26" s="104" t="s">
        <v>72</v>
      </c>
      <c r="C26" s="136">
        <v>123</v>
      </c>
      <c r="D26" s="6">
        <v>128</v>
      </c>
      <c r="E26" s="166">
        <f t="shared" si="0"/>
        <v>1.0406504065040652</v>
      </c>
    </row>
    <row r="27" spans="1:17">
      <c r="A27" s="135" t="s">
        <v>40</v>
      </c>
      <c r="B27" s="104" t="s">
        <v>73</v>
      </c>
      <c r="C27" s="136">
        <v>120</v>
      </c>
      <c r="D27" s="6">
        <v>101</v>
      </c>
      <c r="E27" s="166">
        <f t="shared" si="0"/>
        <v>0.84166666666666667</v>
      </c>
      <c r="Q27" s="148" t="s">
        <v>0</v>
      </c>
    </row>
    <row r="28" spans="1:17">
      <c r="A28" s="135" t="s">
        <v>47</v>
      </c>
      <c r="B28" s="104" t="s">
        <v>74</v>
      </c>
      <c r="C28" s="136">
        <v>75</v>
      </c>
      <c r="D28" s="6">
        <v>91</v>
      </c>
      <c r="E28" s="166">
        <f t="shared" si="0"/>
        <v>1.2133333333333334</v>
      </c>
    </row>
    <row r="29" spans="1:17">
      <c r="A29" s="135" t="s">
        <v>49</v>
      </c>
      <c r="B29" s="104" t="s">
        <v>75</v>
      </c>
      <c r="C29" s="136">
        <v>190</v>
      </c>
      <c r="D29" s="6">
        <v>193</v>
      </c>
      <c r="E29" s="166">
        <f t="shared" si="0"/>
        <v>1.0157894736842106</v>
      </c>
    </row>
    <row r="30" spans="1:17">
      <c r="A30" s="135" t="s">
        <v>40</v>
      </c>
      <c r="B30" s="104" t="s">
        <v>76</v>
      </c>
      <c r="C30" s="136">
        <v>774</v>
      </c>
      <c r="D30" s="6">
        <v>718</v>
      </c>
      <c r="E30" s="166">
        <f t="shared" si="0"/>
        <v>0.92764857881136953</v>
      </c>
    </row>
    <row r="31" spans="1:17">
      <c r="A31" s="135" t="s">
        <v>40</v>
      </c>
      <c r="B31" s="104" t="s">
        <v>77</v>
      </c>
      <c r="C31" s="136">
        <v>215</v>
      </c>
      <c r="D31" s="6">
        <v>206</v>
      </c>
      <c r="E31" s="166">
        <f t="shared" si="0"/>
        <v>0.95813953488372094</v>
      </c>
    </row>
    <row r="32" spans="1:17">
      <c r="A32" s="135" t="s">
        <v>40</v>
      </c>
      <c r="B32" s="104" t="s">
        <v>78</v>
      </c>
      <c r="C32" s="136">
        <v>52</v>
      </c>
      <c r="D32" s="6">
        <v>62</v>
      </c>
      <c r="E32" s="166">
        <f t="shared" si="0"/>
        <v>1.1923076923076923</v>
      </c>
    </row>
    <row r="33" spans="1:5">
      <c r="A33" s="135" t="s">
        <v>49</v>
      </c>
      <c r="B33" s="104" t="s">
        <v>79</v>
      </c>
      <c r="C33" s="136">
        <v>80</v>
      </c>
      <c r="D33" s="6">
        <v>86</v>
      </c>
      <c r="E33" s="166">
        <f t="shared" si="0"/>
        <v>1.075</v>
      </c>
    </row>
    <row r="34" spans="1:5">
      <c r="A34" s="135" t="s">
        <v>49</v>
      </c>
      <c r="B34" s="104" t="s">
        <v>80</v>
      </c>
      <c r="C34" s="136">
        <v>51</v>
      </c>
      <c r="D34" s="6">
        <v>78</v>
      </c>
      <c r="E34" s="166">
        <f t="shared" si="0"/>
        <v>1.5294117647058822</v>
      </c>
    </row>
    <row r="35" spans="1:5">
      <c r="A35" s="135" t="s">
        <v>49</v>
      </c>
      <c r="B35" s="104" t="s">
        <v>81</v>
      </c>
      <c r="C35" s="136">
        <v>103</v>
      </c>
      <c r="D35" s="6">
        <v>88</v>
      </c>
      <c r="E35" s="166">
        <f t="shared" si="0"/>
        <v>0.85436893203883491</v>
      </c>
    </row>
    <row r="36" spans="1:5">
      <c r="A36" s="135" t="s">
        <v>40</v>
      </c>
      <c r="B36" s="104" t="s">
        <v>82</v>
      </c>
      <c r="C36" s="136">
        <v>74</v>
      </c>
      <c r="D36" s="6">
        <v>67</v>
      </c>
      <c r="E36" s="166">
        <f t="shared" si="0"/>
        <v>0.90540540540540537</v>
      </c>
    </row>
    <row r="37" spans="1:5">
      <c r="A37" s="135" t="s">
        <v>49</v>
      </c>
      <c r="B37" s="104" t="s">
        <v>83</v>
      </c>
      <c r="C37" s="136">
        <v>280</v>
      </c>
      <c r="D37" s="6">
        <v>258</v>
      </c>
      <c r="E37" s="166">
        <f t="shared" si="0"/>
        <v>0.92142857142857137</v>
      </c>
    </row>
    <row r="38" spans="1:5">
      <c r="A38" s="135" t="s">
        <v>40</v>
      </c>
      <c r="B38" s="104" t="s">
        <v>84</v>
      </c>
      <c r="C38" s="136">
        <v>76</v>
      </c>
      <c r="D38" s="6">
        <v>54</v>
      </c>
      <c r="E38" s="166">
        <f t="shared" si="0"/>
        <v>0.71052631578947367</v>
      </c>
    </row>
    <row r="39" spans="1:5">
      <c r="A39" s="135" t="s">
        <v>49</v>
      </c>
      <c r="B39" s="104" t="s">
        <v>85</v>
      </c>
      <c r="C39" s="136">
        <v>189</v>
      </c>
      <c r="D39" s="6">
        <v>195</v>
      </c>
      <c r="E39" s="166">
        <f t="shared" si="0"/>
        <v>1.0317460317460319</v>
      </c>
    </row>
    <row r="40" spans="1:5">
      <c r="A40" s="135" t="s">
        <v>43</v>
      </c>
      <c r="B40" s="104" t="s">
        <v>86</v>
      </c>
      <c r="C40" s="136">
        <v>267</v>
      </c>
      <c r="D40" s="6">
        <v>231</v>
      </c>
      <c r="E40" s="166">
        <f t="shared" si="0"/>
        <v>0.8651685393258427</v>
      </c>
    </row>
    <row r="41" spans="1:5">
      <c r="A41" s="135" t="s">
        <v>49</v>
      </c>
      <c r="B41" s="104" t="s">
        <v>87</v>
      </c>
      <c r="C41" s="136">
        <v>76</v>
      </c>
      <c r="D41" s="6">
        <v>65</v>
      </c>
      <c r="E41" s="166">
        <f t="shared" si="0"/>
        <v>0.85526315789473684</v>
      </c>
    </row>
    <row r="42" spans="1:5">
      <c r="A42" s="135" t="s">
        <v>40</v>
      </c>
      <c r="B42" s="104" t="s">
        <v>88</v>
      </c>
      <c r="C42" s="136">
        <v>87</v>
      </c>
      <c r="D42" s="6">
        <v>72</v>
      </c>
      <c r="E42" s="166">
        <f t="shared" si="0"/>
        <v>0.82758620689655171</v>
      </c>
    </row>
    <row r="43" spans="1:5">
      <c r="A43" s="135" t="s">
        <v>40</v>
      </c>
      <c r="B43" s="104" t="s">
        <v>89</v>
      </c>
      <c r="C43" s="136">
        <v>71</v>
      </c>
      <c r="D43" s="6">
        <v>46</v>
      </c>
      <c r="E43" s="166">
        <f t="shared" si="0"/>
        <v>0.647887323943662</v>
      </c>
    </row>
    <row r="44" spans="1:5">
      <c r="A44" s="135" t="s">
        <v>47</v>
      </c>
      <c r="B44" s="104" t="s">
        <v>90</v>
      </c>
      <c r="C44" s="136">
        <v>1452</v>
      </c>
      <c r="D44" s="6">
        <v>1140</v>
      </c>
      <c r="E44" s="166">
        <f t="shared" si="0"/>
        <v>0.78512396694214881</v>
      </c>
    </row>
    <row r="45" spans="1:5">
      <c r="A45" s="135" t="s">
        <v>47</v>
      </c>
      <c r="B45" s="104" t="s">
        <v>91</v>
      </c>
      <c r="C45" s="136">
        <v>84</v>
      </c>
      <c r="D45" s="6">
        <v>79</v>
      </c>
      <c r="E45" s="166">
        <f t="shared" si="0"/>
        <v>0.94047619047619047</v>
      </c>
    </row>
    <row r="46" spans="1:5">
      <c r="A46" s="135" t="s">
        <v>49</v>
      </c>
      <c r="B46" s="104" t="s">
        <v>92</v>
      </c>
      <c r="C46" s="136">
        <v>285</v>
      </c>
      <c r="D46" s="6">
        <v>245</v>
      </c>
      <c r="E46" s="166">
        <f t="shared" si="0"/>
        <v>0.85964912280701755</v>
      </c>
    </row>
    <row r="47" spans="1:5">
      <c r="A47" s="135" t="s">
        <v>40</v>
      </c>
      <c r="B47" s="104" t="s">
        <v>93</v>
      </c>
      <c r="C47" s="136">
        <v>91</v>
      </c>
      <c r="D47" s="6">
        <v>100</v>
      </c>
      <c r="E47" s="166">
        <f t="shared" si="0"/>
        <v>1.098901098901099</v>
      </c>
    </row>
    <row r="48" spans="1:5">
      <c r="A48" s="135" t="s">
        <v>47</v>
      </c>
      <c r="B48" s="104" t="s">
        <v>94</v>
      </c>
      <c r="C48" s="136">
        <v>84</v>
      </c>
      <c r="D48" s="6">
        <v>59</v>
      </c>
      <c r="E48" s="166">
        <f t="shared" si="0"/>
        <v>0.70238095238095233</v>
      </c>
    </row>
    <row r="49" spans="1:5">
      <c r="A49" s="135" t="s">
        <v>49</v>
      </c>
      <c r="B49" s="104" t="s">
        <v>95</v>
      </c>
      <c r="C49" s="136">
        <v>163</v>
      </c>
      <c r="D49" s="6">
        <v>132</v>
      </c>
      <c r="E49" s="166">
        <f t="shared" si="0"/>
        <v>0.80981595092024539</v>
      </c>
    </row>
    <row r="50" spans="1:5">
      <c r="A50" s="135" t="s">
        <v>43</v>
      </c>
      <c r="B50" s="104" t="s">
        <v>96</v>
      </c>
      <c r="C50" s="136">
        <v>121</v>
      </c>
      <c r="D50" s="6">
        <v>161</v>
      </c>
      <c r="E50" s="166">
        <f t="shared" si="0"/>
        <v>1.3305785123966942</v>
      </c>
    </row>
    <row r="51" spans="1:5">
      <c r="A51" s="135" t="s">
        <v>43</v>
      </c>
      <c r="B51" s="104" t="s">
        <v>97</v>
      </c>
      <c r="C51" s="136">
        <v>48</v>
      </c>
      <c r="D51" s="6">
        <v>42</v>
      </c>
      <c r="E51" s="166">
        <f t="shared" si="0"/>
        <v>0.875</v>
      </c>
    </row>
    <row r="52" spans="1:5">
      <c r="A52" s="135" t="s">
        <v>49</v>
      </c>
      <c r="B52" s="104" t="s">
        <v>98</v>
      </c>
      <c r="C52" s="136">
        <v>129</v>
      </c>
      <c r="D52" s="6">
        <v>115</v>
      </c>
      <c r="E52" s="166">
        <f t="shared" si="0"/>
        <v>0.89147286821705429</v>
      </c>
    </row>
    <row r="53" spans="1:5">
      <c r="A53" s="135" t="s">
        <v>49</v>
      </c>
      <c r="B53" s="104" t="s">
        <v>99</v>
      </c>
      <c r="C53" s="136">
        <v>86</v>
      </c>
      <c r="D53" s="6">
        <v>76</v>
      </c>
      <c r="E53" s="166">
        <f t="shared" si="0"/>
        <v>0.88372093023255816</v>
      </c>
    </row>
    <row r="54" spans="1:5">
      <c r="A54" s="135" t="s">
        <v>43</v>
      </c>
      <c r="B54" s="104" t="s">
        <v>100</v>
      </c>
      <c r="C54" s="136">
        <v>385</v>
      </c>
      <c r="D54" s="6">
        <v>365</v>
      </c>
      <c r="E54" s="166">
        <f t="shared" si="0"/>
        <v>0.94805194805194803</v>
      </c>
    </row>
    <row r="55" spans="1:5">
      <c r="A55" s="135" t="s">
        <v>47</v>
      </c>
      <c r="B55" s="104" t="s">
        <v>101</v>
      </c>
      <c r="C55" s="136">
        <v>96</v>
      </c>
      <c r="D55" s="6">
        <v>125</v>
      </c>
      <c r="E55" s="166">
        <f t="shared" si="0"/>
        <v>1.3020833333333333</v>
      </c>
    </row>
    <row r="56" spans="1:5">
      <c r="A56" s="135" t="s">
        <v>43</v>
      </c>
      <c r="B56" s="104" t="s">
        <v>102</v>
      </c>
      <c r="C56" s="136">
        <v>173</v>
      </c>
      <c r="D56" s="6">
        <v>174</v>
      </c>
      <c r="E56" s="166">
        <f t="shared" si="0"/>
        <v>1.0057803468208093</v>
      </c>
    </row>
    <row r="57" spans="1:5">
      <c r="A57" s="135" t="s">
        <v>43</v>
      </c>
      <c r="B57" s="104" t="s">
        <v>103</v>
      </c>
      <c r="C57" s="136">
        <v>167</v>
      </c>
      <c r="D57" s="6">
        <v>213</v>
      </c>
      <c r="E57" s="166">
        <f t="shared" si="0"/>
        <v>1.2754491017964071</v>
      </c>
    </row>
    <row r="58" spans="1:5">
      <c r="A58" s="135" t="s">
        <v>49</v>
      </c>
      <c r="B58" s="104" t="s">
        <v>104</v>
      </c>
      <c r="C58" s="136">
        <v>146</v>
      </c>
      <c r="D58" s="6">
        <v>125</v>
      </c>
      <c r="E58" s="166">
        <f t="shared" si="0"/>
        <v>0.85616438356164382</v>
      </c>
    </row>
    <row r="59" spans="1:5">
      <c r="A59" s="135" t="s">
        <v>43</v>
      </c>
      <c r="B59" s="104" t="s">
        <v>105</v>
      </c>
      <c r="C59" s="136">
        <v>46</v>
      </c>
      <c r="D59" s="6">
        <v>48</v>
      </c>
      <c r="E59" s="166">
        <f t="shared" si="0"/>
        <v>1.0434782608695652</v>
      </c>
    </row>
    <row r="60" spans="1:5">
      <c r="A60" s="135" t="s">
        <v>49</v>
      </c>
      <c r="B60" s="104" t="s">
        <v>106</v>
      </c>
      <c r="C60" s="136">
        <v>113</v>
      </c>
      <c r="D60" s="6">
        <v>80</v>
      </c>
      <c r="E60" s="166">
        <f t="shared" si="0"/>
        <v>0.70796460176991149</v>
      </c>
    </row>
    <row r="61" spans="1:5">
      <c r="A61" s="135" t="s">
        <v>47</v>
      </c>
      <c r="B61" s="104" t="s">
        <v>107</v>
      </c>
      <c r="C61" s="136">
        <v>147</v>
      </c>
      <c r="D61" s="6">
        <v>180</v>
      </c>
      <c r="E61" s="166">
        <f t="shared" si="0"/>
        <v>1.2244897959183674</v>
      </c>
    </row>
    <row r="62" spans="1:5">
      <c r="A62" s="135" t="s">
        <v>49</v>
      </c>
      <c r="B62" s="104" t="s">
        <v>108</v>
      </c>
      <c r="C62" s="136">
        <v>61</v>
      </c>
      <c r="D62" s="6">
        <v>69</v>
      </c>
      <c r="E62" s="166">
        <f t="shared" si="0"/>
        <v>1.1311475409836065</v>
      </c>
    </row>
    <row r="63" spans="1:5">
      <c r="A63" s="135" t="s">
        <v>40</v>
      </c>
      <c r="B63" s="104" t="s">
        <v>109</v>
      </c>
      <c r="C63" s="136">
        <v>45</v>
      </c>
      <c r="D63" s="6">
        <v>69</v>
      </c>
      <c r="E63" s="166">
        <f t="shared" si="0"/>
        <v>1.5333333333333334</v>
      </c>
    </row>
    <row r="64" spans="1:5">
      <c r="A64" s="135" t="s">
        <v>40</v>
      </c>
      <c r="B64" s="104" t="s">
        <v>110</v>
      </c>
      <c r="C64" s="136">
        <v>374</v>
      </c>
      <c r="D64" s="6">
        <v>294</v>
      </c>
      <c r="E64" s="166">
        <f t="shared" si="0"/>
        <v>0.78609625668449201</v>
      </c>
    </row>
    <row r="65" spans="1:12">
      <c r="A65" s="135" t="s">
        <v>40</v>
      </c>
      <c r="B65" s="104" t="s">
        <v>111</v>
      </c>
      <c r="C65" s="136">
        <v>152</v>
      </c>
      <c r="D65" s="6">
        <v>151</v>
      </c>
      <c r="E65" s="166">
        <f t="shared" si="0"/>
        <v>0.99342105263157898</v>
      </c>
    </row>
    <row r="66" spans="1:12">
      <c r="A66" s="135" t="s">
        <v>47</v>
      </c>
      <c r="B66" s="104" t="s">
        <v>112</v>
      </c>
      <c r="C66" s="136">
        <v>60</v>
      </c>
      <c r="D66" s="6">
        <v>82</v>
      </c>
      <c r="E66" s="166">
        <f t="shared" si="0"/>
        <v>1.3666666666666667</v>
      </c>
    </row>
    <row r="67" spans="1:12">
      <c r="A67" s="135" t="s">
        <v>47</v>
      </c>
      <c r="B67" s="104" t="s">
        <v>113</v>
      </c>
      <c r="C67" s="136">
        <v>260</v>
      </c>
      <c r="D67" s="6">
        <v>201</v>
      </c>
      <c r="E67" s="166">
        <f t="shared" ref="E67:E85" si="1">D67/C67</f>
        <v>0.77307692307692311</v>
      </c>
    </row>
    <row r="68" spans="1:12">
      <c r="A68" s="135" t="s">
        <v>49</v>
      </c>
      <c r="B68" s="104" t="s">
        <v>114</v>
      </c>
      <c r="C68" s="136">
        <v>53</v>
      </c>
      <c r="D68" s="6">
        <v>58</v>
      </c>
      <c r="E68" s="166">
        <f t="shared" si="1"/>
        <v>1.0943396226415094</v>
      </c>
    </row>
    <row r="69" spans="1:12">
      <c r="A69" s="135" t="s">
        <v>43</v>
      </c>
      <c r="B69" s="104" t="s">
        <v>115</v>
      </c>
      <c r="C69" s="136">
        <v>1045</v>
      </c>
      <c r="D69" s="6">
        <v>755</v>
      </c>
      <c r="E69" s="166">
        <f t="shared" si="1"/>
        <v>0.72248803827751196</v>
      </c>
    </row>
    <row r="70" spans="1:12">
      <c r="A70" s="135" t="s">
        <v>47</v>
      </c>
      <c r="B70" s="104" t="s">
        <v>116</v>
      </c>
      <c r="C70" s="136">
        <v>55</v>
      </c>
      <c r="D70" s="6">
        <v>83</v>
      </c>
      <c r="E70" s="166">
        <f t="shared" si="1"/>
        <v>1.509090909090909</v>
      </c>
    </row>
    <row r="71" spans="1:12">
      <c r="A71" s="135" t="s">
        <v>40</v>
      </c>
      <c r="B71" s="104" t="s">
        <v>117</v>
      </c>
      <c r="C71" s="136">
        <v>3952</v>
      </c>
      <c r="D71" s="6">
        <v>3091</v>
      </c>
      <c r="E71" s="166">
        <f t="shared" si="1"/>
        <v>0.78213562753036436</v>
      </c>
    </row>
    <row r="72" spans="1:12">
      <c r="A72" s="135" t="s">
        <v>47</v>
      </c>
      <c r="B72" s="104" t="s">
        <v>118</v>
      </c>
      <c r="C72" s="136">
        <v>244</v>
      </c>
      <c r="D72" s="6">
        <v>241</v>
      </c>
      <c r="E72" s="166">
        <f t="shared" si="1"/>
        <v>0.98770491803278693</v>
      </c>
    </row>
    <row r="73" spans="1:12">
      <c r="A73" s="135" t="s">
        <v>49</v>
      </c>
      <c r="B73" s="104" t="s">
        <v>119</v>
      </c>
      <c r="C73" s="136">
        <v>140</v>
      </c>
      <c r="D73" s="6">
        <v>132</v>
      </c>
      <c r="E73" s="166">
        <f t="shared" si="1"/>
        <v>0.94285714285714284</v>
      </c>
    </row>
    <row r="74" spans="1:12">
      <c r="A74" s="135" t="s">
        <v>40</v>
      </c>
      <c r="B74" s="104" t="s">
        <v>120</v>
      </c>
      <c r="C74" s="136">
        <v>168</v>
      </c>
      <c r="D74" s="6">
        <v>189</v>
      </c>
      <c r="E74" s="166">
        <f t="shared" si="1"/>
        <v>1.125</v>
      </c>
    </row>
    <row r="75" spans="1:12">
      <c r="A75" s="135" t="s">
        <v>40</v>
      </c>
      <c r="B75" s="104" t="s">
        <v>121</v>
      </c>
      <c r="C75" s="136">
        <v>469</v>
      </c>
      <c r="D75" s="6">
        <v>524</v>
      </c>
      <c r="E75" s="166">
        <f t="shared" si="1"/>
        <v>1.1172707889125799</v>
      </c>
    </row>
    <row r="76" spans="1:12">
      <c r="A76" s="135" t="s">
        <v>43</v>
      </c>
      <c r="B76" s="104" t="s">
        <v>122</v>
      </c>
      <c r="C76" s="136">
        <v>55</v>
      </c>
      <c r="D76" s="6">
        <v>67</v>
      </c>
      <c r="E76" s="166">
        <f t="shared" si="1"/>
        <v>1.2181818181818183</v>
      </c>
    </row>
    <row r="77" spans="1:12">
      <c r="A77" s="135" t="s">
        <v>47</v>
      </c>
      <c r="B77" s="104" t="s">
        <v>123</v>
      </c>
      <c r="C77" s="136">
        <v>134</v>
      </c>
      <c r="D77" s="6">
        <v>97</v>
      </c>
      <c r="E77" s="166">
        <f t="shared" si="1"/>
        <v>0.72388059701492535</v>
      </c>
    </row>
    <row r="78" spans="1:12">
      <c r="A78" s="135" t="s">
        <v>40</v>
      </c>
      <c r="B78" s="104" t="s">
        <v>124</v>
      </c>
      <c r="C78" s="136">
        <v>2935</v>
      </c>
      <c r="D78" s="6">
        <v>2307</v>
      </c>
      <c r="E78" s="166">
        <f t="shared" si="1"/>
        <v>0.78603066439522995</v>
      </c>
    </row>
    <row r="79" spans="1:12">
      <c r="A79" s="135" t="s">
        <v>40</v>
      </c>
      <c r="B79" s="104" t="s">
        <v>125</v>
      </c>
      <c r="C79" s="136">
        <v>1903</v>
      </c>
      <c r="D79" s="6">
        <v>1530</v>
      </c>
      <c r="E79" s="166">
        <f t="shared" si="1"/>
        <v>0.80399369416710453</v>
      </c>
      <c r="L79" s="148" t="s">
        <v>0</v>
      </c>
    </row>
    <row r="81" spans="1:37">
      <c r="B81" s="6" t="s">
        <v>126</v>
      </c>
      <c r="C81" s="138">
        <f>SUMIF($A$2:$A$79,"Norte",C$2:C$79)</f>
        <v>3151</v>
      </c>
      <c r="D81" s="139">
        <f>SUMIF($A$2:$A$79,"Norte",D$2:D$79)</f>
        <v>2826</v>
      </c>
      <c r="E81" s="166">
        <f t="shared" si="1"/>
        <v>0.89685814027292921</v>
      </c>
    </row>
    <row r="82" spans="1:37">
      <c r="B82" s="6" t="s">
        <v>127</v>
      </c>
      <c r="C82" s="138">
        <f>SUMIF($A$2:$A$79,"CENTRAL",C$2:C$79)</f>
        <v>3816</v>
      </c>
      <c r="D82" s="139">
        <f>SUMIF($A$2:$A$79,"CENTRAL",D$2:D$79)</f>
        <v>3366</v>
      </c>
      <c r="E82" s="166">
        <f t="shared" si="1"/>
        <v>0.88207547169811318</v>
      </c>
      <c r="J82" s="148" t="s">
        <v>0</v>
      </c>
    </row>
    <row r="83" spans="1:37">
      <c r="B83" s="6" t="s">
        <v>128</v>
      </c>
      <c r="C83" s="138">
        <f>SUMIF($A$2:$A$79,"METROPOLITANA",C$2:C$79)</f>
        <v>15532</v>
      </c>
      <c r="D83" s="139">
        <f>SUMIF($A$2:$A$79,"METROPOLITANA",D$2:D$79)</f>
        <v>13314</v>
      </c>
      <c r="E83" s="166">
        <f t="shared" si="1"/>
        <v>0.85719804275045064</v>
      </c>
    </row>
    <row r="84" spans="1:37">
      <c r="B84" s="6" t="s">
        <v>129</v>
      </c>
      <c r="C84" s="138">
        <f>SUMIF($A$2:$A$79,"SUL",C$2:C$79)</f>
        <v>4191</v>
      </c>
      <c r="D84" s="139">
        <f>SUMIF($A$2:$A$79,"SUL",D$2:D$79)</f>
        <v>3976</v>
      </c>
      <c r="E84" s="166">
        <f t="shared" si="1"/>
        <v>0.94869959436888573</v>
      </c>
    </row>
    <row r="85" spans="1:37">
      <c r="B85" s="140" t="s">
        <v>179</v>
      </c>
      <c r="C85" s="141">
        <f>SUM(C2:C79)</f>
        <v>26690</v>
      </c>
      <c r="D85" s="140">
        <f>SUM(D2:D79)</f>
        <v>23482</v>
      </c>
      <c r="E85" s="167">
        <f t="shared" si="1"/>
        <v>0.87980517047583362</v>
      </c>
    </row>
    <row r="86" spans="1:37">
      <c r="B86" s="328" t="s">
        <v>131</v>
      </c>
      <c r="C86" s="363"/>
      <c r="D86" s="143">
        <f>COUNTIF(E2:E79,"&gt;=0,95")</f>
        <v>36</v>
      </c>
      <c r="E86" s="168">
        <f>COUNTIF(E2:E79,"&gt;=0,95")/78</f>
        <v>0.46153846153846156</v>
      </c>
    </row>
    <row r="91" spans="1:37" s="132" customFormat="1">
      <c r="A91" s="214" t="s">
        <v>225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6"/>
      <c r="Q91" s="216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6"/>
      <c r="AC91" s="218"/>
      <c r="AD91" s="216"/>
      <c r="AE91" s="216"/>
      <c r="AF91" s="216"/>
      <c r="AG91" s="216"/>
      <c r="AH91" s="219"/>
      <c r="AI91" s="219"/>
      <c r="AJ91" s="219"/>
      <c r="AK91" s="220"/>
    </row>
    <row r="92" spans="1:37" s="132" customFormat="1">
      <c r="A92" s="221" t="s">
        <v>226</v>
      </c>
      <c r="B92" s="222"/>
      <c r="C92" s="222"/>
      <c r="D92" s="222"/>
      <c r="E92" s="222"/>
      <c r="F92" s="222"/>
      <c r="G92" s="222" t="s">
        <v>0</v>
      </c>
      <c r="H92" s="222"/>
      <c r="I92" s="222" t="s">
        <v>0</v>
      </c>
      <c r="J92" s="222"/>
      <c r="K92" s="222" t="s">
        <v>0</v>
      </c>
      <c r="L92" s="222"/>
      <c r="M92" s="222"/>
      <c r="N92" s="222"/>
      <c r="O92" s="222"/>
      <c r="P92" s="223"/>
      <c r="Q92" s="223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3"/>
      <c r="AC92" s="224"/>
      <c r="AD92" s="223"/>
      <c r="AE92" s="223"/>
      <c r="AF92" s="223"/>
      <c r="AG92" s="223"/>
      <c r="AH92" s="225"/>
      <c r="AI92" s="225"/>
      <c r="AJ92" s="225"/>
      <c r="AK92" s="226"/>
    </row>
    <row r="93" spans="1:37" s="132" customFormat="1">
      <c r="A93" s="227" t="s">
        <v>138</v>
      </c>
      <c r="B93" s="228"/>
      <c r="C93" s="228"/>
      <c r="D93" s="229"/>
      <c r="E93" s="229"/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3"/>
      <c r="Q93" s="223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3"/>
      <c r="AC93" s="224"/>
      <c r="AD93" s="223"/>
      <c r="AE93" s="223"/>
      <c r="AF93" s="223"/>
      <c r="AG93" s="223"/>
      <c r="AH93" s="225"/>
      <c r="AI93" s="225"/>
      <c r="AJ93" s="225"/>
      <c r="AK93" s="226"/>
    </row>
    <row r="94" spans="1:37" s="132" customFormat="1" ht="17.25" customHeight="1">
      <c r="A94" s="213" t="s">
        <v>233</v>
      </c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3"/>
      <c r="Q94" s="223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3"/>
      <c r="AC94" s="230"/>
      <c r="AD94" s="223"/>
      <c r="AE94" s="223"/>
      <c r="AF94" s="223"/>
      <c r="AG94" s="223"/>
      <c r="AH94" s="225"/>
      <c r="AI94" s="225"/>
      <c r="AJ94" s="225"/>
      <c r="AK94" s="226"/>
    </row>
    <row r="95" spans="1:37" s="132" customFormat="1">
      <c r="A95" s="221" t="s">
        <v>228</v>
      </c>
      <c r="B95" s="222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23"/>
      <c r="Q95" s="223"/>
      <c r="R95" s="224"/>
      <c r="S95" s="224"/>
      <c r="T95" s="224"/>
      <c r="U95" s="224"/>
      <c r="V95" s="224"/>
      <c r="W95" s="224"/>
      <c r="X95" s="224"/>
      <c r="Y95" s="224"/>
      <c r="Z95" s="225"/>
      <c r="AA95" s="225"/>
      <c r="AB95" s="223"/>
      <c r="AC95" s="224"/>
      <c r="AD95" s="223"/>
      <c r="AE95" s="224"/>
      <c r="AF95" s="224"/>
      <c r="AG95" s="223"/>
      <c r="AH95" s="225"/>
      <c r="AI95" s="225"/>
      <c r="AJ95" s="225"/>
      <c r="AK95" s="226"/>
    </row>
    <row r="96" spans="1:37" s="132" customFormat="1">
      <c r="A96" s="221" t="s">
        <v>133</v>
      </c>
      <c r="B96" s="222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23"/>
      <c r="Q96" s="223"/>
      <c r="R96" s="224"/>
      <c r="S96" s="224"/>
      <c r="T96" s="224"/>
      <c r="U96" s="224"/>
      <c r="V96" s="224"/>
      <c r="W96" s="224"/>
      <c r="X96" s="224"/>
      <c r="Y96" s="224"/>
      <c r="Z96" s="225"/>
      <c r="AA96" s="225"/>
      <c r="AB96" s="223"/>
      <c r="AC96" s="224"/>
      <c r="AD96" s="223"/>
      <c r="AE96" s="224"/>
      <c r="AF96" s="224"/>
      <c r="AG96" s="223"/>
      <c r="AH96" s="225"/>
      <c r="AI96" s="225"/>
      <c r="AJ96" s="225"/>
      <c r="AK96" s="226"/>
    </row>
    <row r="97" spans="1:38" s="132" customFormat="1">
      <c r="A97" s="232" t="s">
        <v>134</v>
      </c>
      <c r="B97" s="233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5"/>
      <c r="Q97" s="235"/>
      <c r="R97" s="236"/>
      <c r="S97" s="236"/>
      <c r="T97" s="236"/>
      <c r="U97" s="236"/>
      <c r="V97" s="236"/>
      <c r="W97" s="236"/>
      <c r="X97" s="236"/>
      <c r="Y97" s="236"/>
      <c r="Z97" s="237"/>
      <c r="AA97" s="237"/>
      <c r="AB97" s="235"/>
      <c r="AC97" s="236"/>
      <c r="AD97" s="235"/>
      <c r="AE97" s="236"/>
      <c r="AF97" s="236"/>
      <c r="AG97" s="235"/>
      <c r="AH97" s="237"/>
      <c r="AI97" s="237"/>
      <c r="AJ97" s="237"/>
      <c r="AK97" s="238"/>
    </row>
    <row r="98" spans="1:38" s="132" customFormat="1">
      <c r="A98" s="149"/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/>
      <c r="P98"/>
      <c r="Q98"/>
      <c r="R98" s="148"/>
      <c r="S98" s="148"/>
      <c r="T98" s="148"/>
      <c r="U98" s="148"/>
      <c r="V98" s="148"/>
      <c r="W98" s="148"/>
      <c r="X98" s="148"/>
      <c r="Y98" s="148"/>
      <c r="AB98"/>
      <c r="AC98" s="148"/>
      <c r="AD98"/>
      <c r="AE98" s="148"/>
      <c r="AF98" s="148"/>
      <c r="AG98"/>
    </row>
    <row r="99" spans="1:38" s="132" customFormat="1">
      <c r="A99"/>
      <c r="B99"/>
      <c r="C99"/>
      <c r="D99"/>
      <c r="E99"/>
      <c r="F99" s="148"/>
      <c r="G99" s="148"/>
      <c r="H99" s="148"/>
      <c r="I99" s="148"/>
      <c r="J99"/>
      <c r="K99"/>
      <c r="L99"/>
      <c r="M99"/>
      <c r="N99"/>
      <c r="O99"/>
      <c r="P99"/>
      <c r="Q99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/>
      <c r="AC99"/>
      <c r="AE99" s="148"/>
      <c r="AF99" s="148"/>
    </row>
    <row r="100" spans="1:38" s="281" customFormat="1">
      <c r="A100" s="242" t="s">
        <v>135</v>
      </c>
      <c r="B100" s="243"/>
      <c r="C100" s="243"/>
      <c r="D100" s="243"/>
      <c r="E100" s="243"/>
      <c r="F100" s="243"/>
      <c r="G100" s="244"/>
      <c r="H100" s="244"/>
      <c r="I100" s="244"/>
      <c r="J100" s="244"/>
      <c r="K100" s="244"/>
      <c r="L100" s="244"/>
      <c r="M100" s="244"/>
      <c r="N100" s="244"/>
      <c r="O100" s="244"/>
      <c r="P100" s="244"/>
      <c r="Q100" s="244"/>
      <c r="R100" s="245"/>
      <c r="S100" s="245"/>
      <c r="T100" s="245"/>
      <c r="U100" s="245"/>
      <c r="V100" s="245"/>
      <c r="W100" s="245"/>
      <c r="X100" s="244"/>
      <c r="Y100" s="245"/>
      <c r="Z100" s="245"/>
      <c r="AA100" s="244"/>
      <c r="AB100" s="245"/>
      <c r="AC100" s="245"/>
      <c r="AD100" s="246"/>
      <c r="AE100" s="246"/>
      <c r="AF100" s="246"/>
      <c r="AG100" s="246"/>
      <c r="AH100" s="246"/>
      <c r="AI100" s="246"/>
      <c r="AJ100" s="246"/>
      <c r="AK100" s="246"/>
      <c r="AL100" s="247"/>
    </row>
    <row r="101" spans="1:38" s="281" customFormat="1">
      <c r="A101" s="248"/>
      <c r="B101" s="239"/>
      <c r="C101" s="239"/>
      <c r="D101" s="239"/>
      <c r="E101" s="239"/>
      <c r="F101" s="239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9" t="s">
        <v>0</v>
      </c>
      <c r="S101" s="249"/>
      <c r="T101" s="249"/>
      <c r="U101" s="249"/>
      <c r="V101" s="249"/>
      <c r="W101" s="249"/>
      <c r="X101" s="240"/>
      <c r="Y101" s="249"/>
      <c r="Z101" s="249"/>
      <c r="AA101" s="240"/>
      <c r="AB101" s="249"/>
      <c r="AC101" s="249"/>
      <c r="AD101" s="250"/>
      <c r="AE101" s="250"/>
      <c r="AF101" s="250"/>
      <c r="AG101" s="250"/>
      <c r="AH101" s="250"/>
      <c r="AI101" s="250"/>
      <c r="AJ101" s="250"/>
      <c r="AK101" s="250"/>
      <c r="AL101" s="251"/>
    </row>
    <row r="102" spans="1:38" s="205" customFormat="1">
      <c r="A102" s="257" t="s">
        <v>241</v>
      </c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 t="s">
        <v>0</v>
      </c>
      <c r="O102" s="240"/>
      <c r="P102" s="240"/>
      <c r="Q102" s="240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52"/>
      <c r="AH102" s="252"/>
      <c r="AI102" s="252"/>
      <c r="AJ102" s="252"/>
      <c r="AK102" s="252"/>
      <c r="AL102" s="253"/>
    </row>
    <row r="103" spans="1:38" s="206" customFormat="1">
      <c r="A103" s="283" t="s">
        <v>242</v>
      </c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6"/>
    </row>
    <row r="104" spans="1:38" s="207" customFormat="1" ht="15" customHeight="1">
      <c r="A104" s="257" t="s">
        <v>243</v>
      </c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0"/>
      <c r="P104" s="240"/>
      <c r="Q104" s="240"/>
      <c r="R104" s="258"/>
      <c r="S104" s="258"/>
      <c r="T104" s="258"/>
      <c r="U104" s="258"/>
      <c r="V104" s="258"/>
      <c r="W104" s="258"/>
      <c r="X104" s="241"/>
      <c r="Y104" s="258"/>
      <c r="Z104" s="258"/>
      <c r="AA104" s="241"/>
      <c r="AB104" s="258"/>
      <c r="AC104" s="258"/>
      <c r="AD104" s="259"/>
      <c r="AE104" s="259"/>
      <c r="AF104" s="259"/>
      <c r="AG104" s="259"/>
      <c r="AH104" s="259"/>
      <c r="AI104" s="259"/>
      <c r="AJ104" s="259"/>
      <c r="AK104" s="259"/>
      <c r="AL104" s="260"/>
    </row>
    <row r="105" spans="1:38">
      <c r="A105" s="284" t="s">
        <v>240</v>
      </c>
      <c r="B105" s="285"/>
      <c r="C105" s="285"/>
      <c r="D105" s="285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85"/>
      <c r="AC105" s="249"/>
      <c r="AD105" s="249"/>
      <c r="AE105" s="249"/>
      <c r="AF105" s="249"/>
      <c r="AG105" s="249"/>
      <c r="AH105" s="249"/>
      <c r="AI105" s="249"/>
      <c r="AJ105" s="249"/>
      <c r="AK105" s="249"/>
      <c r="AL105" s="261"/>
    </row>
    <row r="106" spans="1:38">
      <c r="A106" s="254"/>
      <c r="B106" s="240"/>
      <c r="C106" s="240"/>
      <c r="D106" s="240"/>
      <c r="E106" s="240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9"/>
      <c r="S106" s="249"/>
      <c r="T106" s="249"/>
      <c r="U106" s="249"/>
      <c r="V106" s="249"/>
      <c r="W106" s="249"/>
      <c r="X106" s="249"/>
      <c r="Y106" s="249"/>
      <c r="Z106" s="249"/>
      <c r="AA106" s="249"/>
      <c r="AB106" s="240"/>
      <c r="AC106" s="249"/>
      <c r="AD106" s="249"/>
      <c r="AE106" s="249"/>
      <c r="AF106" s="249"/>
      <c r="AG106" s="249"/>
      <c r="AH106" s="249"/>
      <c r="AI106" s="249"/>
      <c r="AJ106" s="249"/>
      <c r="AK106" s="249"/>
      <c r="AL106" s="261"/>
    </row>
    <row r="107" spans="1:38" s="281" customFormat="1">
      <c r="A107" s="262" t="s">
        <v>224</v>
      </c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3"/>
      <c r="AE107" s="264"/>
      <c r="AF107" s="264"/>
      <c r="AG107" s="263"/>
      <c r="AH107" s="265"/>
      <c r="AI107" s="265"/>
      <c r="AJ107" s="265"/>
      <c r="AK107" s="265"/>
      <c r="AL107" s="266"/>
    </row>
  </sheetData>
  <customSheetViews>
    <customSheetView guid="{9EFA0E2E-4423-4194-BE85-A51AF61C76D7}" showGridLines="0">
      <pane ySplit="1" topLeftCell="A2" state="frozen"/>
      <selection activeCell="J55" sqref="J55"/>
      <pageMargins left="0" right="0" top="0" bottom="0" header="0" footer="0"/>
      <pageSetup paperSize="9" orientation="portrait"/>
    </customSheetView>
    <customSheetView guid="{1A030D3C-92EE-4DAF-ABAC-228947DF045D}" showGridLines="0">
      <selection activeCell="A93" sqref="A93:N93"/>
      <pageMargins left="0" right="0" top="0" bottom="0" header="0" footer="0"/>
      <pageSetup paperSize="9" orientation="portrait"/>
    </customSheetView>
    <customSheetView guid="{3750D93B-2A32-4040-BAE5-F8408ECDBB1D}" showGridLines="0">
      <selection activeCell="A93" sqref="A93:N93"/>
      <pageMargins left="0" right="0" top="0" bottom="0" header="0" footer="0"/>
      <pageSetup paperSize="9" orientation="portrait"/>
    </customSheetView>
  </customSheetViews>
  <mergeCells count="1">
    <mergeCell ref="B86:C86"/>
  </mergeCells>
  <pageMargins left="0.511811024" right="0.511811024" top="0.78740157499999996" bottom="0.78740157499999996" header="0.31496062000000002" footer="0.3149606200000000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cálculos1</vt:lpstr>
      <vt:lpstr>cálculos2</vt:lpstr>
      <vt:lpstr>CV Rotina &lt;2A - procedência</vt:lpstr>
      <vt:lpstr>CV Rotina &lt;2A - residência</vt:lpstr>
      <vt:lpstr>CV REF 1A e 4A - procedência</vt:lpstr>
      <vt:lpstr>CV REF 1A e 4A - residência</vt:lpstr>
      <vt:lpstr>Cobert. COVID-19 Menores 4 anos</vt:lpstr>
      <vt:lpstr>dTpa gestantes - procedência</vt:lpstr>
      <vt:lpstr>dTpa gestantes - residência</vt:lpstr>
      <vt:lpstr>VSR gestante - Procedência</vt:lpstr>
      <vt:lpstr>VSR gestante - residência</vt:lpstr>
      <vt:lpstr>COVID-19 gestantes -Procedência</vt:lpstr>
      <vt:lpstr>COVID-19 gestantes -Residência</vt:lpstr>
      <vt:lpstr>COVID-19 idoso -Procêdencia</vt:lpstr>
      <vt:lpstr>COVID-19 idoso -Residência</vt:lpstr>
      <vt:lpstr>Cobert. Meningo C Adolescentes</vt:lpstr>
      <vt:lpstr>Cobert. HPV </vt:lpstr>
      <vt:lpstr>Cobert. Dengue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Tamiris Cristine Ribeiro Ferreira</dc:creator>
  <cp:lastModifiedBy>Bruna de Oliveira Nunes Soares</cp:lastModifiedBy>
  <dcterms:created xsi:type="dcterms:W3CDTF">2022-08-04T15:03:00Z</dcterms:created>
  <dcterms:modified xsi:type="dcterms:W3CDTF">2026-07-22T13:41:31Z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74D5E549ED28400F883B11AB2B6CC5F4_12</vt:lpwstr>
  </property>
  <property fmtid="{D5CDD505-2E9C-101B-9397-08002B2CF9AE}" pid="3" name="KSOProductBuildVer">
    <vt:lpwstr>1046-12.2.0.23196</vt:lpwstr>
  </property>
</Properties>
</file>