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fileserver\sesa$\GEVS\IMUNIZACAO\PEI\SISTEMAS - ARQUIVOS\COBERTURAS\COBERTURA ROTINA\2026\9. Setembro\"/>
    </mc:Choice>
  </mc:AlternateContent>
  <bookViews>
    <workbookView xWindow="-110" yWindow="-110" windowWidth="23255" windowHeight="12455" tabRatio="852" firstSheet="2" activeTab="2"/>
  </bookViews>
  <sheets>
    <sheet name="cálculos1" sheetId="16" state="hidden" r:id="rId1"/>
    <sheet name="cálculos2" sheetId="17" state="hidden" r:id="rId2"/>
    <sheet name="CV Rotina &lt;2A - procedência" sheetId="1" r:id="rId3"/>
    <sheet name="CV Rotina &lt;2A - residência" sheetId="2" r:id="rId4"/>
    <sheet name="Cobert. COVID-19 Menores 4 anos" sheetId="5" state="hidden" r:id="rId5"/>
    <sheet name="Cobert. Meningo C Adolescentes" sheetId="18" r:id="rId6"/>
    <sheet name="Cobert. HPV " sheetId="19" r:id="rId7"/>
    <sheet name="Cobert. Dengue" sheetId="20" r:id="rId8"/>
  </sheets>
  <externalReferences>
    <externalReference r:id="rId9"/>
    <externalReference r:id="rId10"/>
    <externalReference r:id="rId11"/>
    <externalReference r:id="rId12"/>
  </externalReferences>
  <definedNames>
    <definedName name="_xlnm._FilterDatabase" localSheetId="2" hidden="1">'CV Rotina &lt;2A - procedência'!$A$2:$AF$80</definedName>
    <definedName name="_xlnm._FilterDatabase" localSheetId="3" hidden="1">'CV Rotina &lt;2A - residência'!$A$2:$AN$80</definedName>
    <definedName name="Dose_Procedencia">[1]Tabdin!$B:$B</definedName>
    <definedName name="DOSES_30D_PROCEDENCIA">'[2]TABDIN&lt;=30D'!$D:$D</definedName>
    <definedName name="Doses_Residencia">[3]Tabdin!$E$8:$E$85</definedName>
    <definedName name="MUNICIPIO_30D_PROCEDENCIA">'[2]TABDIN&lt;=30D'!$A:$A</definedName>
    <definedName name="Municipio_Procedencia">[1]Tabdin!$A:$A</definedName>
    <definedName name="Municipio_Residencia">[3]Tabdin!$D$8:$D$85</definedName>
    <definedName name="Z_1A030D3C_92EE_4DAF_ABAC_228947DF045D_.wvu.FilterData" localSheetId="2" hidden="1">'CV Rotina &lt;2A - procedência'!$A$2:$AA$88</definedName>
    <definedName name="Z_1A030D3C_92EE_4DAF_ABAC_228947DF045D_.wvu.FilterData" localSheetId="3" hidden="1">'CV Rotina &lt;2A - residência'!$A$2:$AA$88</definedName>
    <definedName name="Z_3750D93B_2A32_4040_BAE5_F8408ECDBB1D_.wvu.FilterData" localSheetId="2" hidden="1">'CV Rotina &lt;2A - procedência'!$A$2:$AA$88</definedName>
    <definedName name="Z_3750D93B_2A32_4040_BAE5_F8408ECDBB1D_.wvu.FilterData" localSheetId="3" hidden="1">'CV Rotina &lt;2A - residência'!$A$2:$AA$88</definedName>
    <definedName name="Z_9EFA0E2E_4423_4194_BE85_A51AF61C76D7_.wvu.FilterData" localSheetId="2" hidden="1">'CV Rotina &lt;2A - procedência'!$A$2:$AA$88</definedName>
    <definedName name="Z_9EFA0E2E_4423_4194_BE85_A51AF61C76D7_.wvu.FilterData" localSheetId="3" hidden="1">'CV Rotina &lt;2A - residência'!$A$2:$AN$80</definedName>
    <definedName name="Z_F4DFBEC3_C3AF_4D5C_B8CA_6961963D0749_.wvu.FilterData" localSheetId="2" hidden="1">'CV Rotina &lt;2A - procedência'!$A$2:$AA$87</definedName>
    <definedName name="Z_F4DFBEC3_C3AF_4D5C_B8CA_6961963D0749_.wvu.FilterData" localSheetId="3" hidden="1">'CV Rotina &lt;2A - residência'!$A$2:$AA$87</definedName>
  </definedNames>
  <calcPr calcId="152511"/>
  <customWorkbookViews>
    <customWorkbookView name="Mayara Santana Alves da Cruz - Modo de exibição pessoal" guid="{3750D93B-2A32-4040-BAE5-F8408ECDBB1D}" personalView="1" maximized="1" xWindow="1592" yWindow="-8" windowWidth="1616" windowHeight="876" activeSheetId="2"/>
    <customWorkbookView name="Renata Martins Fantin - Modo de exibição pessoal" guid="{1A030D3C-92EE-4DAF-ABAC-228947DF045D}" personalView="1" maximized="1" xWindow="-8" yWindow="-8" windowWidth="1382" windowHeight="744" activeSheetId="1"/>
    <customWorkbookView name="Leoverlane da Cunha Miranda - Modo de exibição pessoal" guid="{9EFA0E2E-4423-4194-BE85-A51AF61C76D7}" autoUpdate="1" mergeInterval="15" personalView="1" maximized="1" xWindow="-8" yWindow="-8" windowWidth="1936" windowHeight="1048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6" i="1" l="1"/>
  <c r="AE82" i="1" l="1"/>
  <c r="AE83" i="1"/>
  <c r="AE84" i="1"/>
  <c r="AE85" i="1"/>
  <c r="AB82" i="1"/>
  <c r="AE86" i="1" l="1"/>
  <c r="S52" i="1" l="1"/>
  <c r="C86" i="2" l="1"/>
  <c r="AE85" i="2"/>
  <c r="AB85" i="2"/>
  <c r="Z85" i="2"/>
  <c r="X85" i="2"/>
  <c r="V85" i="2"/>
  <c r="T85" i="2"/>
  <c r="R85" i="2"/>
  <c r="P85" i="2"/>
  <c r="N85" i="2"/>
  <c r="L85" i="2"/>
  <c r="J85" i="2"/>
  <c r="H85" i="2"/>
  <c r="F85" i="2"/>
  <c r="D85" i="2"/>
  <c r="C85" i="2"/>
  <c r="AE84" i="2"/>
  <c r="AB84" i="2"/>
  <c r="Z84" i="2"/>
  <c r="X84" i="2"/>
  <c r="V84" i="2"/>
  <c r="T84" i="2"/>
  <c r="R84" i="2"/>
  <c r="P84" i="2"/>
  <c r="N84" i="2"/>
  <c r="L84" i="2"/>
  <c r="J84" i="2"/>
  <c r="H84" i="2"/>
  <c r="F84" i="2"/>
  <c r="D84" i="2"/>
  <c r="C84" i="2"/>
  <c r="AE83" i="2"/>
  <c r="AB83" i="2"/>
  <c r="Z83" i="2"/>
  <c r="X83" i="2"/>
  <c r="V83" i="2"/>
  <c r="T83" i="2"/>
  <c r="R83" i="2"/>
  <c r="P83" i="2"/>
  <c r="N83" i="2"/>
  <c r="L83" i="2"/>
  <c r="J83" i="2"/>
  <c r="H83" i="2"/>
  <c r="F83" i="2"/>
  <c r="D83" i="2"/>
  <c r="C83" i="2"/>
  <c r="AE82" i="2"/>
  <c r="AB82" i="2"/>
  <c r="Z82" i="2"/>
  <c r="X82" i="2"/>
  <c r="V82" i="2"/>
  <c r="T82" i="2"/>
  <c r="R82" i="2"/>
  <c r="P82" i="2"/>
  <c r="N82" i="2"/>
  <c r="L82" i="2"/>
  <c r="J82" i="2"/>
  <c r="H82" i="2"/>
  <c r="F82" i="2"/>
  <c r="D82" i="2"/>
  <c r="C82" i="2"/>
  <c r="AF80" i="2"/>
  <c r="AC80" i="2"/>
  <c r="D80" i="17" s="1"/>
  <c r="AA80" i="2"/>
  <c r="L80" i="17" s="1"/>
  <c r="Y80" i="2"/>
  <c r="H80" i="17" s="1"/>
  <c r="W80" i="2"/>
  <c r="K80" i="17" s="1"/>
  <c r="U80" i="2"/>
  <c r="J80" i="17" s="1"/>
  <c r="S80" i="2"/>
  <c r="I80" i="17" s="1"/>
  <c r="Q80" i="2"/>
  <c r="G80" i="17" s="1"/>
  <c r="O80" i="2"/>
  <c r="F80" i="17" s="1"/>
  <c r="M80" i="2"/>
  <c r="E80" i="17" s="1"/>
  <c r="K80" i="2"/>
  <c r="C80" i="17" s="1"/>
  <c r="I80" i="2"/>
  <c r="G80" i="2"/>
  <c r="E80" i="2"/>
  <c r="AF79" i="2"/>
  <c r="AC79" i="2"/>
  <c r="D79" i="17" s="1"/>
  <c r="AA79" i="2"/>
  <c r="L79" i="17" s="1"/>
  <c r="Y79" i="2"/>
  <c r="H79" i="17" s="1"/>
  <c r="W79" i="2"/>
  <c r="K79" i="17" s="1"/>
  <c r="U79" i="2"/>
  <c r="J79" i="17" s="1"/>
  <c r="S79" i="2"/>
  <c r="I79" i="17" s="1"/>
  <c r="Q79" i="2"/>
  <c r="G79" i="17" s="1"/>
  <c r="O79" i="2"/>
  <c r="F79" i="17" s="1"/>
  <c r="M79" i="2"/>
  <c r="E79" i="17" s="1"/>
  <c r="K79" i="2"/>
  <c r="C79" i="17" s="1"/>
  <c r="I79" i="2"/>
  <c r="G79" i="2"/>
  <c r="E79" i="2"/>
  <c r="AF78" i="2"/>
  <c r="AC78" i="2"/>
  <c r="D78" i="17" s="1"/>
  <c r="AA78" i="2"/>
  <c r="L78" i="17" s="1"/>
  <c r="Y78" i="2"/>
  <c r="H78" i="17" s="1"/>
  <c r="W78" i="2"/>
  <c r="K78" i="17" s="1"/>
  <c r="U78" i="2"/>
  <c r="J78" i="17" s="1"/>
  <c r="S78" i="2"/>
  <c r="I78" i="17" s="1"/>
  <c r="Q78" i="2"/>
  <c r="G78" i="17" s="1"/>
  <c r="O78" i="2"/>
  <c r="F78" i="17" s="1"/>
  <c r="M78" i="2"/>
  <c r="E78" i="17" s="1"/>
  <c r="K78" i="2"/>
  <c r="C78" i="17" s="1"/>
  <c r="I78" i="2"/>
  <c r="G78" i="2"/>
  <c r="E78" i="2"/>
  <c r="AF77" i="2"/>
  <c r="AC77" i="2"/>
  <c r="D77" i="17" s="1"/>
  <c r="AA77" i="2"/>
  <c r="L77" i="17" s="1"/>
  <c r="Y77" i="2"/>
  <c r="H77" i="17" s="1"/>
  <c r="W77" i="2"/>
  <c r="K77" i="17" s="1"/>
  <c r="U77" i="2"/>
  <c r="J77" i="17" s="1"/>
  <c r="S77" i="2"/>
  <c r="I77" i="17" s="1"/>
  <c r="Q77" i="2"/>
  <c r="G77" i="17" s="1"/>
  <c r="O77" i="2"/>
  <c r="F77" i="17" s="1"/>
  <c r="M77" i="2"/>
  <c r="E77" i="17" s="1"/>
  <c r="K77" i="2"/>
  <c r="C77" i="17" s="1"/>
  <c r="I77" i="2"/>
  <c r="G77" i="2"/>
  <c r="E77" i="2"/>
  <c r="AF76" i="2"/>
  <c r="AC76" i="2"/>
  <c r="D76" i="17" s="1"/>
  <c r="AA76" i="2"/>
  <c r="L76" i="17" s="1"/>
  <c r="Y76" i="2"/>
  <c r="H76" i="17" s="1"/>
  <c r="W76" i="2"/>
  <c r="K76" i="17" s="1"/>
  <c r="U76" i="2"/>
  <c r="J76" i="17" s="1"/>
  <c r="S76" i="2"/>
  <c r="I76" i="17" s="1"/>
  <c r="Q76" i="2"/>
  <c r="G76" i="17" s="1"/>
  <c r="O76" i="2"/>
  <c r="F76" i="17" s="1"/>
  <c r="M76" i="2"/>
  <c r="E76" i="17" s="1"/>
  <c r="K76" i="2"/>
  <c r="C76" i="17" s="1"/>
  <c r="I76" i="2"/>
  <c r="G76" i="2"/>
  <c r="E76" i="2"/>
  <c r="AF75" i="2"/>
  <c r="AC75" i="2"/>
  <c r="D75" i="17" s="1"/>
  <c r="AA75" i="2"/>
  <c r="L75" i="17" s="1"/>
  <c r="Y75" i="2"/>
  <c r="H75" i="17" s="1"/>
  <c r="W75" i="2"/>
  <c r="K75" i="17" s="1"/>
  <c r="U75" i="2"/>
  <c r="J75" i="17" s="1"/>
  <c r="S75" i="2"/>
  <c r="I75" i="17" s="1"/>
  <c r="Q75" i="2"/>
  <c r="G75" i="17" s="1"/>
  <c r="O75" i="2"/>
  <c r="F75" i="17" s="1"/>
  <c r="M75" i="2"/>
  <c r="E75" i="17" s="1"/>
  <c r="K75" i="2"/>
  <c r="C75" i="17" s="1"/>
  <c r="I75" i="2"/>
  <c r="G75" i="2"/>
  <c r="E75" i="2"/>
  <c r="AF74" i="2"/>
  <c r="AC74" i="2"/>
  <c r="D74" i="17" s="1"/>
  <c r="AA74" i="2"/>
  <c r="L74" i="17" s="1"/>
  <c r="Y74" i="2"/>
  <c r="H74" i="17" s="1"/>
  <c r="W74" i="2"/>
  <c r="K74" i="17" s="1"/>
  <c r="U74" i="2"/>
  <c r="J74" i="17" s="1"/>
  <c r="S74" i="2"/>
  <c r="I74" i="17" s="1"/>
  <c r="Q74" i="2"/>
  <c r="G74" i="17" s="1"/>
  <c r="O74" i="2"/>
  <c r="F74" i="17" s="1"/>
  <c r="M74" i="2"/>
  <c r="E74" i="17" s="1"/>
  <c r="K74" i="2"/>
  <c r="C74" i="17" s="1"/>
  <c r="I74" i="2"/>
  <c r="G74" i="2"/>
  <c r="E74" i="2"/>
  <c r="AF73" i="2"/>
  <c r="AC73" i="2"/>
  <c r="D73" i="17" s="1"/>
  <c r="AA73" i="2"/>
  <c r="L73" i="17" s="1"/>
  <c r="Y73" i="2"/>
  <c r="H73" i="17" s="1"/>
  <c r="W73" i="2"/>
  <c r="K73" i="17" s="1"/>
  <c r="U73" i="2"/>
  <c r="J73" i="17" s="1"/>
  <c r="S73" i="2"/>
  <c r="I73" i="17" s="1"/>
  <c r="Q73" i="2"/>
  <c r="G73" i="17" s="1"/>
  <c r="O73" i="2"/>
  <c r="F73" i="17" s="1"/>
  <c r="M73" i="2"/>
  <c r="E73" i="17" s="1"/>
  <c r="K73" i="2"/>
  <c r="C73" i="17" s="1"/>
  <c r="I73" i="2"/>
  <c r="G73" i="2"/>
  <c r="E73" i="2"/>
  <c r="AF72" i="2"/>
  <c r="AC72" i="2"/>
  <c r="D72" i="17" s="1"/>
  <c r="AA72" i="2"/>
  <c r="L72" i="17" s="1"/>
  <c r="Y72" i="2"/>
  <c r="H72" i="17" s="1"/>
  <c r="W72" i="2"/>
  <c r="K72" i="17" s="1"/>
  <c r="U72" i="2"/>
  <c r="J72" i="17" s="1"/>
  <c r="S72" i="2"/>
  <c r="I72" i="17" s="1"/>
  <c r="Q72" i="2"/>
  <c r="G72" i="17" s="1"/>
  <c r="O72" i="2"/>
  <c r="F72" i="17" s="1"/>
  <c r="M72" i="2"/>
  <c r="E72" i="17" s="1"/>
  <c r="K72" i="2"/>
  <c r="C72" i="17" s="1"/>
  <c r="I72" i="2"/>
  <c r="G72" i="2"/>
  <c r="E72" i="2"/>
  <c r="AF71" i="2"/>
  <c r="AC71" i="2"/>
  <c r="D71" i="17" s="1"/>
  <c r="AA71" i="2"/>
  <c r="L71" i="17" s="1"/>
  <c r="Y71" i="2"/>
  <c r="H71" i="17" s="1"/>
  <c r="W71" i="2"/>
  <c r="K71" i="17" s="1"/>
  <c r="U71" i="2"/>
  <c r="J71" i="17" s="1"/>
  <c r="S71" i="2"/>
  <c r="I71" i="17" s="1"/>
  <c r="Q71" i="2"/>
  <c r="G71" i="17" s="1"/>
  <c r="O71" i="2"/>
  <c r="F71" i="17" s="1"/>
  <c r="M71" i="2"/>
  <c r="E71" i="17" s="1"/>
  <c r="K71" i="2"/>
  <c r="C71" i="17" s="1"/>
  <c r="I71" i="2"/>
  <c r="G71" i="2"/>
  <c r="E71" i="2"/>
  <c r="AF70" i="2"/>
  <c r="AC70" i="2"/>
  <c r="D70" i="17" s="1"/>
  <c r="AA70" i="2"/>
  <c r="L70" i="17" s="1"/>
  <c r="Y70" i="2"/>
  <c r="H70" i="17" s="1"/>
  <c r="W70" i="2"/>
  <c r="K70" i="17" s="1"/>
  <c r="U70" i="2"/>
  <c r="J70" i="17" s="1"/>
  <c r="S70" i="2"/>
  <c r="I70" i="17" s="1"/>
  <c r="Q70" i="2"/>
  <c r="G70" i="17" s="1"/>
  <c r="O70" i="2"/>
  <c r="F70" i="17" s="1"/>
  <c r="M70" i="2"/>
  <c r="E70" i="17" s="1"/>
  <c r="K70" i="2"/>
  <c r="C70" i="17" s="1"/>
  <c r="I70" i="2"/>
  <c r="G70" i="2"/>
  <c r="E70" i="2"/>
  <c r="AF69" i="2"/>
  <c r="AC69" i="2"/>
  <c r="D69" i="17" s="1"/>
  <c r="AA69" i="2"/>
  <c r="L69" i="17" s="1"/>
  <c r="Y69" i="2"/>
  <c r="H69" i="17" s="1"/>
  <c r="W69" i="2"/>
  <c r="K69" i="17" s="1"/>
  <c r="U69" i="2"/>
  <c r="J69" i="17" s="1"/>
  <c r="S69" i="2"/>
  <c r="I69" i="17" s="1"/>
  <c r="Q69" i="2"/>
  <c r="G69" i="17" s="1"/>
  <c r="O69" i="2"/>
  <c r="F69" i="17" s="1"/>
  <c r="M69" i="2"/>
  <c r="E69" i="17" s="1"/>
  <c r="K69" i="2"/>
  <c r="C69" i="17" s="1"/>
  <c r="I69" i="2"/>
  <c r="G69" i="2"/>
  <c r="E69" i="2"/>
  <c r="AF68" i="2"/>
  <c r="AC68" i="2"/>
  <c r="D68" i="17" s="1"/>
  <c r="AA68" i="2"/>
  <c r="L68" i="17" s="1"/>
  <c r="Y68" i="2"/>
  <c r="H68" i="17" s="1"/>
  <c r="W68" i="2"/>
  <c r="K68" i="17" s="1"/>
  <c r="U68" i="2"/>
  <c r="J68" i="17" s="1"/>
  <c r="S68" i="2"/>
  <c r="I68" i="17" s="1"/>
  <c r="Q68" i="2"/>
  <c r="G68" i="17" s="1"/>
  <c r="O68" i="2"/>
  <c r="F68" i="17" s="1"/>
  <c r="M68" i="2"/>
  <c r="E68" i="17" s="1"/>
  <c r="K68" i="2"/>
  <c r="C68" i="17" s="1"/>
  <c r="I68" i="2"/>
  <c r="G68" i="2"/>
  <c r="E68" i="2"/>
  <c r="AF67" i="2"/>
  <c r="AC67" i="2"/>
  <c r="D67" i="17" s="1"/>
  <c r="AA67" i="2"/>
  <c r="L67" i="17" s="1"/>
  <c r="Y67" i="2"/>
  <c r="H67" i="17" s="1"/>
  <c r="W67" i="2"/>
  <c r="K67" i="17" s="1"/>
  <c r="U67" i="2"/>
  <c r="J67" i="17" s="1"/>
  <c r="S67" i="2"/>
  <c r="I67" i="17" s="1"/>
  <c r="Q67" i="2"/>
  <c r="G67" i="17" s="1"/>
  <c r="O67" i="2"/>
  <c r="F67" i="17" s="1"/>
  <c r="M67" i="2"/>
  <c r="E67" i="17" s="1"/>
  <c r="K67" i="2"/>
  <c r="C67" i="17" s="1"/>
  <c r="I67" i="2"/>
  <c r="G67" i="2"/>
  <c r="E67" i="2"/>
  <c r="AF66" i="2"/>
  <c r="AC66" i="2"/>
  <c r="D66" i="17" s="1"/>
  <c r="AA66" i="2"/>
  <c r="L66" i="17" s="1"/>
  <c r="Y66" i="2"/>
  <c r="H66" i="17" s="1"/>
  <c r="W66" i="2"/>
  <c r="K66" i="17" s="1"/>
  <c r="U66" i="2"/>
  <c r="J66" i="17" s="1"/>
  <c r="S66" i="2"/>
  <c r="I66" i="17" s="1"/>
  <c r="Q66" i="2"/>
  <c r="G66" i="17" s="1"/>
  <c r="O66" i="2"/>
  <c r="F66" i="17" s="1"/>
  <c r="M66" i="2"/>
  <c r="E66" i="17" s="1"/>
  <c r="K66" i="2"/>
  <c r="C66" i="17" s="1"/>
  <c r="I66" i="2"/>
  <c r="G66" i="2"/>
  <c r="E66" i="2"/>
  <c r="AF65" i="2"/>
  <c r="AC65" i="2"/>
  <c r="D65" i="17" s="1"/>
  <c r="AA65" i="2"/>
  <c r="L65" i="17" s="1"/>
  <c r="Y65" i="2"/>
  <c r="H65" i="17" s="1"/>
  <c r="W65" i="2"/>
  <c r="K65" i="17" s="1"/>
  <c r="U65" i="2"/>
  <c r="J65" i="17" s="1"/>
  <c r="S65" i="2"/>
  <c r="I65" i="17" s="1"/>
  <c r="Q65" i="2"/>
  <c r="G65" i="17" s="1"/>
  <c r="O65" i="2"/>
  <c r="F65" i="17" s="1"/>
  <c r="M65" i="2"/>
  <c r="E65" i="17" s="1"/>
  <c r="K65" i="2"/>
  <c r="C65" i="17" s="1"/>
  <c r="I65" i="2"/>
  <c r="G65" i="2"/>
  <c r="E65" i="2"/>
  <c r="AF64" i="2"/>
  <c r="AC64" i="2"/>
  <c r="D64" i="17" s="1"/>
  <c r="AA64" i="2"/>
  <c r="L64" i="17" s="1"/>
  <c r="Y64" i="2"/>
  <c r="H64" i="17" s="1"/>
  <c r="W64" i="2"/>
  <c r="K64" i="17" s="1"/>
  <c r="U64" i="2"/>
  <c r="J64" i="17" s="1"/>
  <c r="S64" i="2"/>
  <c r="I64" i="17" s="1"/>
  <c r="Q64" i="2"/>
  <c r="G64" i="17" s="1"/>
  <c r="O64" i="2"/>
  <c r="F64" i="17" s="1"/>
  <c r="M64" i="2"/>
  <c r="E64" i="17" s="1"/>
  <c r="K64" i="2"/>
  <c r="C64" i="17" s="1"/>
  <c r="I64" i="2"/>
  <c r="G64" i="2"/>
  <c r="E64" i="2"/>
  <c r="AF63" i="2"/>
  <c r="AC63" i="2"/>
  <c r="D63" i="17" s="1"/>
  <c r="AA63" i="2"/>
  <c r="L63" i="17" s="1"/>
  <c r="Y63" i="2"/>
  <c r="H63" i="17" s="1"/>
  <c r="W63" i="2"/>
  <c r="K63" i="17" s="1"/>
  <c r="U63" i="2"/>
  <c r="J63" i="17" s="1"/>
  <c r="S63" i="2"/>
  <c r="I63" i="17" s="1"/>
  <c r="Q63" i="2"/>
  <c r="G63" i="17" s="1"/>
  <c r="O63" i="2"/>
  <c r="F63" i="17" s="1"/>
  <c r="M63" i="2"/>
  <c r="E63" i="17" s="1"/>
  <c r="K63" i="2"/>
  <c r="C63" i="17" s="1"/>
  <c r="I63" i="2"/>
  <c r="G63" i="2"/>
  <c r="E63" i="2"/>
  <c r="AF62" i="2"/>
  <c r="AC62" i="2"/>
  <c r="D62" i="17" s="1"/>
  <c r="AA62" i="2"/>
  <c r="L62" i="17" s="1"/>
  <c r="Y62" i="2"/>
  <c r="H62" i="17" s="1"/>
  <c r="W62" i="2"/>
  <c r="K62" i="17" s="1"/>
  <c r="U62" i="2"/>
  <c r="J62" i="17" s="1"/>
  <c r="S62" i="2"/>
  <c r="I62" i="17" s="1"/>
  <c r="Q62" i="2"/>
  <c r="G62" i="17" s="1"/>
  <c r="O62" i="2"/>
  <c r="F62" i="17" s="1"/>
  <c r="M62" i="2"/>
  <c r="E62" i="17" s="1"/>
  <c r="K62" i="2"/>
  <c r="C62" i="17" s="1"/>
  <c r="I62" i="2"/>
  <c r="G62" i="2"/>
  <c r="E62" i="2"/>
  <c r="AF61" i="2"/>
  <c r="AC61" i="2"/>
  <c r="D61" i="17" s="1"/>
  <c r="AA61" i="2"/>
  <c r="L61" i="17" s="1"/>
  <c r="Y61" i="2"/>
  <c r="H61" i="17" s="1"/>
  <c r="W61" i="2"/>
  <c r="K61" i="17" s="1"/>
  <c r="U61" i="2"/>
  <c r="J61" i="17" s="1"/>
  <c r="S61" i="2"/>
  <c r="I61" i="17" s="1"/>
  <c r="Q61" i="2"/>
  <c r="G61" i="17" s="1"/>
  <c r="O61" i="2"/>
  <c r="F61" i="17" s="1"/>
  <c r="M61" i="2"/>
  <c r="E61" i="17" s="1"/>
  <c r="K61" i="2"/>
  <c r="C61" i="17" s="1"/>
  <c r="I61" i="2"/>
  <c r="G61" i="2"/>
  <c r="E61" i="2"/>
  <c r="AF60" i="2"/>
  <c r="AC60" i="2"/>
  <c r="D60" i="17" s="1"/>
  <c r="AA60" i="2"/>
  <c r="L60" i="17" s="1"/>
  <c r="Y60" i="2"/>
  <c r="H60" i="17" s="1"/>
  <c r="W60" i="2"/>
  <c r="K60" i="17" s="1"/>
  <c r="U60" i="2"/>
  <c r="J60" i="17" s="1"/>
  <c r="S60" i="2"/>
  <c r="I60" i="17" s="1"/>
  <c r="Q60" i="2"/>
  <c r="G60" i="17" s="1"/>
  <c r="O60" i="2"/>
  <c r="F60" i="17" s="1"/>
  <c r="M60" i="2"/>
  <c r="E60" i="17" s="1"/>
  <c r="K60" i="2"/>
  <c r="C60" i="17" s="1"/>
  <c r="I60" i="2"/>
  <c r="G60" i="2"/>
  <c r="E60" i="2"/>
  <c r="AF59" i="2"/>
  <c r="AC59" i="2"/>
  <c r="D59" i="17" s="1"/>
  <c r="AA59" i="2"/>
  <c r="L59" i="17" s="1"/>
  <c r="Y59" i="2"/>
  <c r="H59" i="17" s="1"/>
  <c r="W59" i="2"/>
  <c r="K59" i="17" s="1"/>
  <c r="U59" i="2"/>
  <c r="J59" i="17" s="1"/>
  <c r="S59" i="2"/>
  <c r="I59" i="17" s="1"/>
  <c r="Q59" i="2"/>
  <c r="G59" i="17" s="1"/>
  <c r="O59" i="2"/>
  <c r="F59" i="17" s="1"/>
  <c r="M59" i="2"/>
  <c r="E59" i="17" s="1"/>
  <c r="K59" i="2"/>
  <c r="C59" i="17" s="1"/>
  <c r="I59" i="2"/>
  <c r="G59" i="2"/>
  <c r="E59" i="2"/>
  <c r="AF58" i="2"/>
  <c r="AC58" i="2"/>
  <c r="D58" i="17" s="1"/>
  <c r="AA58" i="2"/>
  <c r="L58" i="17" s="1"/>
  <c r="Y58" i="2"/>
  <c r="H58" i="17" s="1"/>
  <c r="W58" i="2"/>
  <c r="K58" i="17" s="1"/>
  <c r="U58" i="2"/>
  <c r="J58" i="17" s="1"/>
  <c r="S58" i="2"/>
  <c r="I58" i="17" s="1"/>
  <c r="Q58" i="2"/>
  <c r="G58" i="17" s="1"/>
  <c r="O58" i="2"/>
  <c r="F58" i="17" s="1"/>
  <c r="M58" i="2"/>
  <c r="E58" i="17" s="1"/>
  <c r="K58" i="2"/>
  <c r="C58" i="17" s="1"/>
  <c r="I58" i="2"/>
  <c r="G58" i="2"/>
  <c r="E58" i="2"/>
  <c r="AF57" i="2"/>
  <c r="AC57" i="2"/>
  <c r="D57" i="17" s="1"/>
  <c r="AA57" i="2"/>
  <c r="L57" i="17" s="1"/>
  <c r="Y57" i="2"/>
  <c r="H57" i="17" s="1"/>
  <c r="W57" i="2"/>
  <c r="K57" i="17" s="1"/>
  <c r="U57" i="2"/>
  <c r="J57" i="17" s="1"/>
  <c r="S57" i="2"/>
  <c r="I57" i="17" s="1"/>
  <c r="Q57" i="2"/>
  <c r="G57" i="17" s="1"/>
  <c r="O57" i="2"/>
  <c r="F57" i="17" s="1"/>
  <c r="M57" i="2"/>
  <c r="E57" i="17" s="1"/>
  <c r="K57" i="2"/>
  <c r="C57" i="17" s="1"/>
  <c r="I57" i="2"/>
  <c r="G57" i="2"/>
  <c r="E57" i="2"/>
  <c r="AF56" i="2"/>
  <c r="AC56" i="2"/>
  <c r="D56" i="17" s="1"/>
  <c r="AA56" i="2"/>
  <c r="L56" i="17" s="1"/>
  <c r="Y56" i="2"/>
  <c r="H56" i="17" s="1"/>
  <c r="W56" i="2"/>
  <c r="K56" i="17" s="1"/>
  <c r="U56" i="2"/>
  <c r="J56" i="17" s="1"/>
  <c r="S56" i="2"/>
  <c r="I56" i="17" s="1"/>
  <c r="Q56" i="2"/>
  <c r="G56" i="17" s="1"/>
  <c r="O56" i="2"/>
  <c r="F56" i="17" s="1"/>
  <c r="M56" i="2"/>
  <c r="E56" i="17" s="1"/>
  <c r="K56" i="2"/>
  <c r="C56" i="17" s="1"/>
  <c r="I56" i="2"/>
  <c r="G56" i="2"/>
  <c r="E56" i="2"/>
  <c r="AF55" i="2"/>
  <c r="AC55" i="2"/>
  <c r="D55" i="17" s="1"/>
  <c r="AA55" i="2"/>
  <c r="L55" i="17" s="1"/>
  <c r="Y55" i="2"/>
  <c r="H55" i="17" s="1"/>
  <c r="W55" i="2"/>
  <c r="K55" i="17" s="1"/>
  <c r="U55" i="2"/>
  <c r="J55" i="17" s="1"/>
  <c r="S55" i="2"/>
  <c r="I55" i="17" s="1"/>
  <c r="Q55" i="2"/>
  <c r="G55" i="17" s="1"/>
  <c r="O55" i="2"/>
  <c r="F55" i="17" s="1"/>
  <c r="M55" i="2"/>
  <c r="E55" i="17" s="1"/>
  <c r="K55" i="2"/>
  <c r="C55" i="17" s="1"/>
  <c r="I55" i="2"/>
  <c r="G55" i="2"/>
  <c r="E55" i="2"/>
  <c r="AF54" i="2"/>
  <c r="AC54" i="2"/>
  <c r="D54" i="17" s="1"/>
  <c r="AA54" i="2"/>
  <c r="L54" i="17" s="1"/>
  <c r="Y54" i="2"/>
  <c r="H54" i="17" s="1"/>
  <c r="W54" i="2"/>
  <c r="K54" i="17" s="1"/>
  <c r="U54" i="2"/>
  <c r="J54" i="17" s="1"/>
  <c r="S54" i="2"/>
  <c r="I54" i="17" s="1"/>
  <c r="Q54" i="2"/>
  <c r="G54" i="17" s="1"/>
  <c r="O54" i="2"/>
  <c r="F54" i="17" s="1"/>
  <c r="M54" i="2"/>
  <c r="E54" i="17" s="1"/>
  <c r="K54" i="2"/>
  <c r="C54" i="17" s="1"/>
  <c r="I54" i="2"/>
  <c r="G54" i="2"/>
  <c r="E54" i="2"/>
  <c r="AF53" i="2"/>
  <c r="AC53" i="2"/>
  <c r="D53" i="17" s="1"/>
  <c r="AA53" i="2"/>
  <c r="L53" i="17" s="1"/>
  <c r="Y53" i="2"/>
  <c r="H53" i="17" s="1"/>
  <c r="W53" i="2"/>
  <c r="K53" i="17" s="1"/>
  <c r="U53" i="2"/>
  <c r="J53" i="17" s="1"/>
  <c r="S53" i="2"/>
  <c r="I53" i="17" s="1"/>
  <c r="Q53" i="2"/>
  <c r="G53" i="17" s="1"/>
  <c r="O53" i="2"/>
  <c r="F53" i="17" s="1"/>
  <c r="M53" i="2"/>
  <c r="E53" i="17" s="1"/>
  <c r="K53" i="2"/>
  <c r="C53" i="17" s="1"/>
  <c r="I53" i="2"/>
  <c r="G53" i="2"/>
  <c r="E53" i="2"/>
  <c r="AF52" i="2"/>
  <c r="AC52" i="2"/>
  <c r="D52" i="17" s="1"/>
  <c r="AA52" i="2"/>
  <c r="L52" i="17" s="1"/>
  <c r="Y52" i="2"/>
  <c r="H52" i="17" s="1"/>
  <c r="W52" i="2"/>
  <c r="K52" i="17" s="1"/>
  <c r="U52" i="2"/>
  <c r="J52" i="17" s="1"/>
  <c r="S52" i="2"/>
  <c r="I52" i="17" s="1"/>
  <c r="Q52" i="2"/>
  <c r="G52" i="17" s="1"/>
  <c r="O52" i="2"/>
  <c r="F52" i="17" s="1"/>
  <c r="M52" i="2"/>
  <c r="E52" i="17" s="1"/>
  <c r="K52" i="2"/>
  <c r="C52" i="17" s="1"/>
  <c r="I52" i="2"/>
  <c r="G52" i="2"/>
  <c r="E52" i="2"/>
  <c r="AF51" i="2"/>
  <c r="AC51" i="2"/>
  <c r="D51" i="17" s="1"/>
  <c r="AA51" i="2"/>
  <c r="L51" i="17" s="1"/>
  <c r="Y51" i="2"/>
  <c r="H51" i="17" s="1"/>
  <c r="W51" i="2"/>
  <c r="K51" i="17" s="1"/>
  <c r="U51" i="2"/>
  <c r="J51" i="17" s="1"/>
  <c r="S51" i="2"/>
  <c r="I51" i="17" s="1"/>
  <c r="Q51" i="2"/>
  <c r="G51" i="17" s="1"/>
  <c r="O51" i="2"/>
  <c r="F51" i="17" s="1"/>
  <c r="M51" i="2"/>
  <c r="E51" i="17" s="1"/>
  <c r="K51" i="2"/>
  <c r="C51" i="17" s="1"/>
  <c r="I51" i="2"/>
  <c r="G51" i="2"/>
  <c r="E51" i="2"/>
  <c r="AF50" i="2"/>
  <c r="AC50" i="2"/>
  <c r="D50" i="17" s="1"/>
  <c r="AA50" i="2"/>
  <c r="L50" i="17" s="1"/>
  <c r="Y50" i="2"/>
  <c r="H50" i="17" s="1"/>
  <c r="W50" i="2"/>
  <c r="K50" i="17" s="1"/>
  <c r="U50" i="2"/>
  <c r="J50" i="17" s="1"/>
  <c r="S50" i="2"/>
  <c r="I50" i="17" s="1"/>
  <c r="Q50" i="2"/>
  <c r="G50" i="17" s="1"/>
  <c r="O50" i="2"/>
  <c r="F50" i="17" s="1"/>
  <c r="M50" i="2"/>
  <c r="E50" i="17" s="1"/>
  <c r="K50" i="2"/>
  <c r="C50" i="17" s="1"/>
  <c r="I50" i="2"/>
  <c r="G50" i="2"/>
  <c r="E50" i="2"/>
  <c r="AF49" i="2"/>
  <c r="AC49" i="2"/>
  <c r="D49" i="17" s="1"/>
  <c r="AA49" i="2"/>
  <c r="L49" i="17" s="1"/>
  <c r="Y49" i="2"/>
  <c r="H49" i="17" s="1"/>
  <c r="W49" i="2"/>
  <c r="K49" i="17" s="1"/>
  <c r="U49" i="2"/>
  <c r="J49" i="17" s="1"/>
  <c r="S49" i="2"/>
  <c r="I49" i="17" s="1"/>
  <c r="Q49" i="2"/>
  <c r="G49" i="17" s="1"/>
  <c r="O49" i="2"/>
  <c r="F49" i="17" s="1"/>
  <c r="M49" i="2"/>
  <c r="E49" i="17" s="1"/>
  <c r="K49" i="2"/>
  <c r="C49" i="17" s="1"/>
  <c r="I49" i="2"/>
  <c r="G49" i="2"/>
  <c r="E49" i="2"/>
  <c r="AF48" i="2"/>
  <c r="AC48" i="2"/>
  <c r="D48" i="17" s="1"/>
  <c r="AA48" i="2"/>
  <c r="L48" i="17" s="1"/>
  <c r="Y48" i="2"/>
  <c r="H48" i="17" s="1"/>
  <c r="W48" i="2"/>
  <c r="K48" i="17" s="1"/>
  <c r="U48" i="2"/>
  <c r="J48" i="17" s="1"/>
  <c r="S48" i="2"/>
  <c r="I48" i="17" s="1"/>
  <c r="Q48" i="2"/>
  <c r="G48" i="17" s="1"/>
  <c r="O48" i="2"/>
  <c r="F48" i="17" s="1"/>
  <c r="M48" i="2"/>
  <c r="E48" i="17" s="1"/>
  <c r="K48" i="2"/>
  <c r="C48" i="17" s="1"/>
  <c r="I48" i="2"/>
  <c r="G48" i="2"/>
  <c r="E48" i="2"/>
  <c r="AF47" i="2"/>
  <c r="AC47" i="2"/>
  <c r="D47" i="17" s="1"/>
  <c r="AA47" i="2"/>
  <c r="L47" i="17" s="1"/>
  <c r="Y47" i="2"/>
  <c r="H47" i="17" s="1"/>
  <c r="W47" i="2"/>
  <c r="K47" i="17" s="1"/>
  <c r="U47" i="2"/>
  <c r="J47" i="17" s="1"/>
  <c r="S47" i="2"/>
  <c r="I47" i="17" s="1"/>
  <c r="Q47" i="2"/>
  <c r="G47" i="17" s="1"/>
  <c r="O47" i="2"/>
  <c r="F47" i="17" s="1"/>
  <c r="M47" i="2"/>
  <c r="E47" i="17" s="1"/>
  <c r="K47" i="2"/>
  <c r="C47" i="17" s="1"/>
  <c r="I47" i="2"/>
  <c r="G47" i="2"/>
  <c r="E47" i="2"/>
  <c r="AF46" i="2"/>
  <c r="AC46" i="2"/>
  <c r="D46" i="17" s="1"/>
  <c r="AA46" i="2"/>
  <c r="L46" i="17" s="1"/>
  <c r="Y46" i="2"/>
  <c r="H46" i="17" s="1"/>
  <c r="W46" i="2"/>
  <c r="K46" i="17" s="1"/>
  <c r="U46" i="2"/>
  <c r="J46" i="17" s="1"/>
  <c r="S46" i="2"/>
  <c r="I46" i="17" s="1"/>
  <c r="Q46" i="2"/>
  <c r="G46" i="17" s="1"/>
  <c r="O46" i="2"/>
  <c r="F46" i="17" s="1"/>
  <c r="M46" i="2"/>
  <c r="E46" i="17" s="1"/>
  <c r="K46" i="2"/>
  <c r="C46" i="17" s="1"/>
  <c r="I46" i="2"/>
  <c r="G46" i="2"/>
  <c r="E46" i="2"/>
  <c r="AF45" i="2"/>
  <c r="AC45" i="2"/>
  <c r="D45" i="17" s="1"/>
  <c r="AA45" i="2"/>
  <c r="L45" i="17" s="1"/>
  <c r="Y45" i="2"/>
  <c r="H45" i="17" s="1"/>
  <c r="W45" i="2"/>
  <c r="K45" i="17" s="1"/>
  <c r="U45" i="2"/>
  <c r="J45" i="17" s="1"/>
  <c r="S45" i="2"/>
  <c r="I45" i="17" s="1"/>
  <c r="Q45" i="2"/>
  <c r="G45" i="17" s="1"/>
  <c r="O45" i="2"/>
  <c r="F45" i="17" s="1"/>
  <c r="M45" i="2"/>
  <c r="E45" i="17" s="1"/>
  <c r="K45" i="2"/>
  <c r="C45" i="17" s="1"/>
  <c r="I45" i="2"/>
  <c r="G45" i="2"/>
  <c r="E45" i="2"/>
  <c r="AF44" i="2"/>
  <c r="AC44" i="2"/>
  <c r="D44" i="17" s="1"/>
  <c r="AA44" i="2"/>
  <c r="L44" i="17" s="1"/>
  <c r="Y44" i="2"/>
  <c r="H44" i="17" s="1"/>
  <c r="W44" i="2"/>
  <c r="K44" i="17" s="1"/>
  <c r="U44" i="2"/>
  <c r="J44" i="17" s="1"/>
  <c r="S44" i="2"/>
  <c r="I44" i="17" s="1"/>
  <c r="Q44" i="2"/>
  <c r="G44" i="17" s="1"/>
  <c r="O44" i="2"/>
  <c r="F44" i="17" s="1"/>
  <c r="M44" i="2"/>
  <c r="E44" i="17" s="1"/>
  <c r="K44" i="2"/>
  <c r="C44" i="17" s="1"/>
  <c r="I44" i="2"/>
  <c r="G44" i="2"/>
  <c r="E44" i="2"/>
  <c r="AF43" i="2"/>
  <c r="AC43" i="2"/>
  <c r="D43" i="17" s="1"/>
  <c r="AA43" i="2"/>
  <c r="L43" i="17" s="1"/>
  <c r="Y43" i="2"/>
  <c r="H43" i="17" s="1"/>
  <c r="W43" i="2"/>
  <c r="K43" i="17" s="1"/>
  <c r="U43" i="2"/>
  <c r="J43" i="17" s="1"/>
  <c r="S43" i="2"/>
  <c r="I43" i="17" s="1"/>
  <c r="Q43" i="2"/>
  <c r="G43" i="17" s="1"/>
  <c r="O43" i="2"/>
  <c r="F43" i="17" s="1"/>
  <c r="M43" i="2"/>
  <c r="E43" i="17" s="1"/>
  <c r="K43" i="2"/>
  <c r="C43" i="17" s="1"/>
  <c r="I43" i="2"/>
  <c r="G43" i="2"/>
  <c r="E43" i="2"/>
  <c r="AF42" i="2"/>
  <c r="AC42" i="2"/>
  <c r="D42" i="17" s="1"/>
  <c r="AA42" i="2"/>
  <c r="L42" i="17" s="1"/>
  <c r="Y42" i="2"/>
  <c r="H42" i="17" s="1"/>
  <c r="W42" i="2"/>
  <c r="K42" i="17" s="1"/>
  <c r="U42" i="2"/>
  <c r="J42" i="17" s="1"/>
  <c r="S42" i="2"/>
  <c r="I42" i="17" s="1"/>
  <c r="Q42" i="2"/>
  <c r="G42" i="17" s="1"/>
  <c r="O42" i="2"/>
  <c r="F42" i="17" s="1"/>
  <c r="M42" i="2"/>
  <c r="E42" i="17" s="1"/>
  <c r="K42" i="2"/>
  <c r="C42" i="17" s="1"/>
  <c r="I42" i="2"/>
  <c r="G42" i="2"/>
  <c r="E42" i="2"/>
  <c r="AF41" i="2"/>
  <c r="AC41" i="2"/>
  <c r="D41" i="17" s="1"/>
  <c r="AA41" i="2"/>
  <c r="L41" i="17" s="1"/>
  <c r="Y41" i="2"/>
  <c r="H41" i="17" s="1"/>
  <c r="W41" i="2"/>
  <c r="K41" i="17" s="1"/>
  <c r="U41" i="2"/>
  <c r="J41" i="17" s="1"/>
  <c r="S41" i="2"/>
  <c r="I41" i="17" s="1"/>
  <c r="Q41" i="2"/>
  <c r="G41" i="17" s="1"/>
  <c r="O41" i="2"/>
  <c r="F41" i="17" s="1"/>
  <c r="M41" i="2"/>
  <c r="E41" i="17" s="1"/>
  <c r="K41" i="2"/>
  <c r="C41" i="17" s="1"/>
  <c r="I41" i="2"/>
  <c r="G41" i="2"/>
  <c r="E41" i="2"/>
  <c r="AF40" i="2"/>
  <c r="AC40" i="2"/>
  <c r="D40" i="17" s="1"/>
  <c r="AA40" i="2"/>
  <c r="L40" i="17" s="1"/>
  <c r="Y40" i="2"/>
  <c r="H40" i="17" s="1"/>
  <c r="W40" i="2"/>
  <c r="K40" i="17" s="1"/>
  <c r="U40" i="2"/>
  <c r="J40" i="17" s="1"/>
  <c r="S40" i="2"/>
  <c r="I40" i="17" s="1"/>
  <c r="Q40" i="2"/>
  <c r="G40" i="17" s="1"/>
  <c r="O40" i="2"/>
  <c r="F40" i="17" s="1"/>
  <c r="M40" i="2"/>
  <c r="E40" i="17" s="1"/>
  <c r="K40" i="2"/>
  <c r="C40" i="17" s="1"/>
  <c r="I40" i="2"/>
  <c r="G40" i="2"/>
  <c r="E40" i="2"/>
  <c r="AF39" i="2"/>
  <c r="AC39" i="2"/>
  <c r="D39" i="17" s="1"/>
  <c r="AA39" i="2"/>
  <c r="L39" i="17" s="1"/>
  <c r="Y39" i="2"/>
  <c r="H39" i="17" s="1"/>
  <c r="W39" i="2"/>
  <c r="K39" i="17" s="1"/>
  <c r="U39" i="2"/>
  <c r="J39" i="17" s="1"/>
  <c r="S39" i="2"/>
  <c r="I39" i="17" s="1"/>
  <c r="Q39" i="2"/>
  <c r="G39" i="17" s="1"/>
  <c r="O39" i="2"/>
  <c r="F39" i="17" s="1"/>
  <c r="M39" i="2"/>
  <c r="E39" i="17" s="1"/>
  <c r="K39" i="2"/>
  <c r="C39" i="17" s="1"/>
  <c r="I39" i="2"/>
  <c r="G39" i="2"/>
  <c r="E39" i="2"/>
  <c r="AF38" i="2"/>
  <c r="AC38" i="2"/>
  <c r="D38" i="17" s="1"/>
  <c r="AA38" i="2"/>
  <c r="L38" i="17" s="1"/>
  <c r="Y38" i="2"/>
  <c r="H38" i="17" s="1"/>
  <c r="W38" i="2"/>
  <c r="K38" i="17" s="1"/>
  <c r="U38" i="2"/>
  <c r="J38" i="17" s="1"/>
  <c r="S38" i="2"/>
  <c r="I38" i="17" s="1"/>
  <c r="Q38" i="2"/>
  <c r="G38" i="17" s="1"/>
  <c r="O38" i="2"/>
  <c r="F38" i="17" s="1"/>
  <c r="M38" i="2"/>
  <c r="E38" i="17" s="1"/>
  <c r="K38" i="2"/>
  <c r="C38" i="17" s="1"/>
  <c r="I38" i="2"/>
  <c r="G38" i="2"/>
  <c r="E38" i="2"/>
  <c r="AF37" i="2"/>
  <c r="AC37" i="2"/>
  <c r="D37" i="17" s="1"/>
  <c r="AA37" i="2"/>
  <c r="L37" i="17" s="1"/>
  <c r="Y37" i="2"/>
  <c r="H37" i="17" s="1"/>
  <c r="W37" i="2"/>
  <c r="K37" i="17" s="1"/>
  <c r="U37" i="2"/>
  <c r="J37" i="17" s="1"/>
  <c r="S37" i="2"/>
  <c r="I37" i="17" s="1"/>
  <c r="Q37" i="2"/>
  <c r="G37" i="17" s="1"/>
  <c r="O37" i="2"/>
  <c r="F37" i="17" s="1"/>
  <c r="M37" i="2"/>
  <c r="E37" i="17" s="1"/>
  <c r="K37" i="2"/>
  <c r="C37" i="17" s="1"/>
  <c r="I37" i="2"/>
  <c r="G37" i="2"/>
  <c r="E37" i="2"/>
  <c r="AF36" i="2"/>
  <c r="AC36" i="2"/>
  <c r="D36" i="17" s="1"/>
  <c r="AA36" i="2"/>
  <c r="L36" i="17" s="1"/>
  <c r="Y36" i="2"/>
  <c r="H36" i="17" s="1"/>
  <c r="W36" i="2"/>
  <c r="K36" i="17" s="1"/>
  <c r="U36" i="2"/>
  <c r="J36" i="17" s="1"/>
  <c r="S36" i="2"/>
  <c r="I36" i="17" s="1"/>
  <c r="Q36" i="2"/>
  <c r="G36" i="17" s="1"/>
  <c r="O36" i="2"/>
  <c r="F36" i="17" s="1"/>
  <c r="M36" i="2"/>
  <c r="E36" i="17" s="1"/>
  <c r="K36" i="2"/>
  <c r="C36" i="17" s="1"/>
  <c r="I36" i="2"/>
  <c r="G36" i="2"/>
  <c r="E36" i="2"/>
  <c r="AF35" i="2"/>
  <c r="AC35" i="2"/>
  <c r="D35" i="17" s="1"/>
  <c r="AA35" i="2"/>
  <c r="L35" i="17" s="1"/>
  <c r="Y35" i="2"/>
  <c r="H35" i="17" s="1"/>
  <c r="W35" i="2"/>
  <c r="K35" i="17" s="1"/>
  <c r="U35" i="2"/>
  <c r="J35" i="17" s="1"/>
  <c r="S35" i="2"/>
  <c r="I35" i="17" s="1"/>
  <c r="Q35" i="2"/>
  <c r="G35" i="17" s="1"/>
  <c r="O35" i="2"/>
  <c r="F35" i="17" s="1"/>
  <c r="M35" i="2"/>
  <c r="E35" i="17" s="1"/>
  <c r="K35" i="2"/>
  <c r="C35" i="17" s="1"/>
  <c r="I35" i="2"/>
  <c r="G35" i="2"/>
  <c r="E35" i="2"/>
  <c r="AF34" i="2"/>
  <c r="AC34" i="2"/>
  <c r="D34" i="17" s="1"/>
  <c r="AA34" i="2"/>
  <c r="L34" i="17" s="1"/>
  <c r="Y34" i="2"/>
  <c r="H34" i="17" s="1"/>
  <c r="W34" i="2"/>
  <c r="K34" i="17" s="1"/>
  <c r="U34" i="2"/>
  <c r="J34" i="17" s="1"/>
  <c r="S34" i="2"/>
  <c r="I34" i="17" s="1"/>
  <c r="Q34" i="2"/>
  <c r="G34" i="17" s="1"/>
  <c r="O34" i="2"/>
  <c r="F34" i="17" s="1"/>
  <c r="M34" i="2"/>
  <c r="E34" i="17" s="1"/>
  <c r="K34" i="2"/>
  <c r="C34" i="17" s="1"/>
  <c r="I34" i="2"/>
  <c r="G34" i="2"/>
  <c r="E34" i="2"/>
  <c r="AF33" i="2"/>
  <c r="AC33" i="2"/>
  <c r="D33" i="17" s="1"/>
  <c r="AA33" i="2"/>
  <c r="L33" i="17" s="1"/>
  <c r="Y33" i="2"/>
  <c r="H33" i="17" s="1"/>
  <c r="W33" i="2"/>
  <c r="K33" i="17" s="1"/>
  <c r="U33" i="2"/>
  <c r="J33" i="17" s="1"/>
  <c r="S33" i="2"/>
  <c r="I33" i="17" s="1"/>
  <c r="Q33" i="2"/>
  <c r="G33" i="17" s="1"/>
  <c r="O33" i="2"/>
  <c r="F33" i="17" s="1"/>
  <c r="M33" i="2"/>
  <c r="E33" i="17" s="1"/>
  <c r="K33" i="2"/>
  <c r="C33" i="17" s="1"/>
  <c r="I33" i="2"/>
  <c r="G33" i="2"/>
  <c r="E33" i="2"/>
  <c r="AF32" i="2"/>
  <c r="AC32" i="2"/>
  <c r="D32" i="17" s="1"/>
  <c r="AA32" i="2"/>
  <c r="L32" i="17" s="1"/>
  <c r="Y32" i="2"/>
  <c r="H32" i="17" s="1"/>
  <c r="W32" i="2"/>
  <c r="K32" i="17" s="1"/>
  <c r="U32" i="2"/>
  <c r="J32" i="17" s="1"/>
  <c r="S32" i="2"/>
  <c r="I32" i="17" s="1"/>
  <c r="Q32" i="2"/>
  <c r="G32" i="17" s="1"/>
  <c r="O32" i="2"/>
  <c r="F32" i="17" s="1"/>
  <c r="M32" i="2"/>
  <c r="E32" i="17" s="1"/>
  <c r="K32" i="2"/>
  <c r="C32" i="17" s="1"/>
  <c r="I32" i="2"/>
  <c r="G32" i="2"/>
  <c r="E32" i="2"/>
  <c r="AF31" i="2"/>
  <c r="AC31" i="2"/>
  <c r="D31" i="17" s="1"/>
  <c r="AA31" i="2"/>
  <c r="L31" i="17" s="1"/>
  <c r="Y31" i="2"/>
  <c r="H31" i="17" s="1"/>
  <c r="W31" i="2"/>
  <c r="K31" i="17" s="1"/>
  <c r="U31" i="2"/>
  <c r="J31" i="17" s="1"/>
  <c r="S31" i="2"/>
  <c r="I31" i="17" s="1"/>
  <c r="Q31" i="2"/>
  <c r="G31" i="17" s="1"/>
  <c r="O31" i="2"/>
  <c r="F31" i="17" s="1"/>
  <c r="M31" i="2"/>
  <c r="E31" i="17" s="1"/>
  <c r="K31" i="2"/>
  <c r="C31" i="17" s="1"/>
  <c r="I31" i="2"/>
  <c r="G31" i="2"/>
  <c r="E31" i="2"/>
  <c r="AF30" i="2"/>
  <c r="AC30" i="2"/>
  <c r="D30" i="17" s="1"/>
  <c r="AA30" i="2"/>
  <c r="L30" i="17" s="1"/>
  <c r="Y30" i="2"/>
  <c r="H30" i="17" s="1"/>
  <c r="W30" i="2"/>
  <c r="K30" i="17" s="1"/>
  <c r="U30" i="2"/>
  <c r="J30" i="17" s="1"/>
  <c r="S30" i="2"/>
  <c r="I30" i="17" s="1"/>
  <c r="Q30" i="2"/>
  <c r="G30" i="17" s="1"/>
  <c r="O30" i="2"/>
  <c r="F30" i="17" s="1"/>
  <c r="M30" i="2"/>
  <c r="E30" i="17" s="1"/>
  <c r="K30" i="2"/>
  <c r="C30" i="17" s="1"/>
  <c r="I30" i="2"/>
  <c r="G30" i="2"/>
  <c r="E30" i="2"/>
  <c r="AF29" i="2"/>
  <c r="AC29" i="2"/>
  <c r="D29" i="17" s="1"/>
  <c r="AA29" i="2"/>
  <c r="L29" i="17" s="1"/>
  <c r="Y29" i="2"/>
  <c r="H29" i="17" s="1"/>
  <c r="W29" i="2"/>
  <c r="K29" i="17" s="1"/>
  <c r="U29" i="2"/>
  <c r="J29" i="17" s="1"/>
  <c r="S29" i="2"/>
  <c r="I29" i="17" s="1"/>
  <c r="Q29" i="2"/>
  <c r="G29" i="17" s="1"/>
  <c r="O29" i="2"/>
  <c r="F29" i="17" s="1"/>
  <c r="M29" i="2"/>
  <c r="E29" i="17" s="1"/>
  <c r="K29" i="2"/>
  <c r="C29" i="17" s="1"/>
  <c r="I29" i="2"/>
  <c r="G29" i="2"/>
  <c r="E29" i="2"/>
  <c r="AF28" i="2"/>
  <c r="AC28" i="2"/>
  <c r="D28" i="17" s="1"/>
  <c r="AA28" i="2"/>
  <c r="L28" i="17" s="1"/>
  <c r="Y28" i="2"/>
  <c r="H28" i="17" s="1"/>
  <c r="W28" i="2"/>
  <c r="K28" i="17" s="1"/>
  <c r="U28" i="2"/>
  <c r="J28" i="17" s="1"/>
  <c r="S28" i="2"/>
  <c r="I28" i="17" s="1"/>
  <c r="Q28" i="2"/>
  <c r="G28" i="17" s="1"/>
  <c r="O28" i="2"/>
  <c r="F28" i="17" s="1"/>
  <c r="M28" i="2"/>
  <c r="E28" i="17" s="1"/>
  <c r="K28" i="2"/>
  <c r="C28" i="17" s="1"/>
  <c r="I28" i="2"/>
  <c r="G28" i="2"/>
  <c r="E28" i="2"/>
  <c r="AF27" i="2"/>
  <c r="AC27" i="2"/>
  <c r="D27" i="17" s="1"/>
  <c r="AA27" i="2"/>
  <c r="L27" i="17" s="1"/>
  <c r="Y27" i="2"/>
  <c r="H27" i="17" s="1"/>
  <c r="W27" i="2"/>
  <c r="K27" i="17" s="1"/>
  <c r="U27" i="2"/>
  <c r="J27" i="17" s="1"/>
  <c r="S27" i="2"/>
  <c r="I27" i="17" s="1"/>
  <c r="Q27" i="2"/>
  <c r="G27" i="17" s="1"/>
  <c r="O27" i="2"/>
  <c r="F27" i="17" s="1"/>
  <c r="M27" i="2"/>
  <c r="E27" i="17" s="1"/>
  <c r="K27" i="2"/>
  <c r="C27" i="17" s="1"/>
  <c r="I27" i="2"/>
  <c r="G27" i="2"/>
  <c r="E27" i="2"/>
  <c r="AF26" i="2"/>
  <c r="AC26" i="2"/>
  <c r="D26" i="17" s="1"/>
  <c r="AA26" i="2"/>
  <c r="L26" i="17" s="1"/>
  <c r="Y26" i="2"/>
  <c r="H26" i="17" s="1"/>
  <c r="W26" i="2"/>
  <c r="K26" i="17" s="1"/>
  <c r="U26" i="2"/>
  <c r="J26" i="17" s="1"/>
  <c r="S26" i="2"/>
  <c r="I26" i="17" s="1"/>
  <c r="Q26" i="2"/>
  <c r="G26" i="17" s="1"/>
  <c r="O26" i="2"/>
  <c r="F26" i="17" s="1"/>
  <c r="M26" i="2"/>
  <c r="E26" i="17" s="1"/>
  <c r="K26" i="2"/>
  <c r="C26" i="17" s="1"/>
  <c r="I26" i="2"/>
  <c r="G26" i="2"/>
  <c r="E26" i="2"/>
  <c r="AF25" i="2"/>
  <c r="AC25" i="2"/>
  <c r="D25" i="17" s="1"/>
  <c r="AA25" i="2"/>
  <c r="L25" i="17" s="1"/>
  <c r="Y25" i="2"/>
  <c r="H25" i="17" s="1"/>
  <c r="W25" i="2"/>
  <c r="K25" i="17" s="1"/>
  <c r="U25" i="2"/>
  <c r="J25" i="17" s="1"/>
  <c r="S25" i="2"/>
  <c r="I25" i="17" s="1"/>
  <c r="Q25" i="2"/>
  <c r="G25" i="17" s="1"/>
  <c r="O25" i="2"/>
  <c r="F25" i="17" s="1"/>
  <c r="M25" i="2"/>
  <c r="E25" i="17" s="1"/>
  <c r="K25" i="2"/>
  <c r="C25" i="17" s="1"/>
  <c r="I25" i="2"/>
  <c r="G25" i="2"/>
  <c r="E25" i="2"/>
  <c r="AF24" i="2"/>
  <c r="AC24" i="2"/>
  <c r="D24" i="17" s="1"/>
  <c r="AA24" i="2"/>
  <c r="L24" i="17" s="1"/>
  <c r="Y24" i="2"/>
  <c r="H24" i="17" s="1"/>
  <c r="W24" i="2"/>
  <c r="K24" i="17" s="1"/>
  <c r="U24" i="2"/>
  <c r="J24" i="17" s="1"/>
  <c r="S24" i="2"/>
  <c r="I24" i="17" s="1"/>
  <c r="Q24" i="2"/>
  <c r="G24" i="17" s="1"/>
  <c r="O24" i="2"/>
  <c r="F24" i="17" s="1"/>
  <c r="M24" i="2"/>
  <c r="E24" i="17" s="1"/>
  <c r="K24" i="2"/>
  <c r="C24" i="17" s="1"/>
  <c r="I24" i="2"/>
  <c r="G24" i="2"/>
  <c r="E24" i="2"/>
  <c r="AF23" i="2"/>
  <c r="AC23" i="2"/>
  <c r="D23" i="17" s="1"/>
  <c r="AA23" i="2"/>
  <c r="L23" i="17" s="1"/>
  <c r="Y23" i="2"/>
  <c r="H23" i="17" s="1"/>
  <c r="W23" i="2"/>
  <c r="K23" i="17" s="1"/>
  <c r="U23" i="2"/>
  <c r="J23" i="17" s="1"/>
  <c r="S23" i="2"/>
  <c r="I23" i="17" s="1"/>
  <c r="Q23" i="2"/>
  <c r="G23" i="17" s="1"/>
  <c r="O23" i="2"/>
  <c r="F23" i="17" s="1"/>
  <c r="M23" i="2"/>
  <c r="E23" i="17" s="1"/>
  <c r="K23" i="2"/>
  <c r="C23" i="17" s="1"/>
  <c r="I23" i="2"/>
  <c r="G23" i="2"/>
  <c r="E23" i="2"/>
  <c r="AF22" i="2"/>
  <c r="AC22" i="2"/>
  <c r="D22" i="17" s="1"/>
  <c r="AA22" i="2"/>
  <c r="L22" i="17" s="1"/>
  <c r="Y22" i="2"/>
  <c r="H22" i="17" s="1"/>
  <c r="W22" i="2"/>
  <c r="K22" i="17" s="1"/>
  <c r="U22" i="2"/>
  <c r="J22" i="17" s="1"/>
  <c r="S22" i="2"/>
  <c r="I22" i="17" s="1"/>
  <c r="Q22" i="2"/>
  <c r="G22" i="17" s="1"/>
  <c r="O22" i="2"/>
  <c r="F22" i="17" s="1"/>
  <c r="M22" i="2"/>
  <c r="E22" i="17" s="1"/>
  <c r="K22" i="2"/>
  <c r="C22" i="17" s="1"/>
  <c r="I22" i="2"/>
  <c r="G22" i="2"/>
  <c r="E22" i="2"/>
  <c r="AF21" i="2"/>
  <c r="AC21" i="2"/>
  <c r="D21" i="17" s="1"/>
  <c r="AA21" i="2"/>
  <c r="L21" i="17" s="1"/>
  <c r="Y21" i="2"/>
  <c r="H21" i="17" s="1"/>
  <c r="W21" i="2"/>
  <c r="K21" i="17" s="1"/>
  <c r="U21" i="2"/>
  <c r="J21" i="17" s="1"/>
  <c r="S21" i="2"/>
  <c r="I21" i="17" s="1"/>
  <c r="Q21" i="2"/>
  <c r="G21" i="17" s="1"/>
  <c r="O21" i="2"/>
  <c r="F21" i="17" s="1"/>
  <c r="M21" i="2"/>
  <c r="E21" i="17" s="1"/>
  <c r="K21" i="2"/>
  <c r="C21" i="17" s="1"/>
  <c r="I21" i="2"/>
  <c r="G21" i="2"/>
  <c r="E21" i="2"/>
  <c r="AF20" i="2"/>
  <c r="AC20" i="2"/>
  <c r="D20" i="17" s="1"/>
  <c r="AA20" i="2"/>
  <c r="L20" i="17" s="1"/>
  <c r="Y20" i="2"/>
  <c r="H20" i="17" s="1"/>
  <c r="W20" i="2"/>
  <c r="K20" i="17" s="1"/>
  <c r="U20" i="2"/>
  <c r="J20" i="17" s="1"/>
  <c r="S20" i="2"/>
  <c r="I20" i="17" s="1"/>
  <c r="Q20" i="2"/>
  <c r="G20" i="17" s="1"/>
  <c r="O20" i="2"/>
  <c r="F20" i="17" s="1"/>
  <c r="M20" i="2"/>
  <c r="E20" i="17" s="1"/>
  <c r="K20" i="2"/>
  <c r="C20" i="17" s="1"/>
  <c r="I20" i="2"/>
  <c r="G20" i="2"/>
  <c r="E20" i="2"/>
  <c r="AF19" i="2"/>
  <c r="AC19" i="2"/>
  <c r="D19" i="17" s="1"/>
  <c r="AA19" i="2"/>
  <c r="L19" i="17" s="1"/>
  <c r="Y19" i="2"/>
  <c r="H19" i="17" s="1"/>
  <c r="W19" i="2"/>
  <c r="K19" i="17" s="1"/>
  <c r="U19" i="2"/>
  <c r="J19" i="17" s="1"/>
  <c r="S19" i="2"/>
  <c r="I19" i="17" s="1"/>
  <c r="Q19" i="2"/>
  <c r="G19" i="17" s="1"/>
  <c r="O19" i="2"/>
  <c r="F19" i="17" s="1"/>
  <c r="M19" i="2"/>
  <c r="E19" i="17" s="1"/>
  <c r="K19" i="2"/>
  <c r="C19" i="17" s="1"/>
  <c r="I19" i="2"/>
  <c r="G19" i="2"/>
  <c r="E19" i="2"/>
  <c r="AF18" i="2"/>
  <c r="AC18" i="2"/>
  <c r="D18" i="17" s="1"/>
  <c r="AA18" i="2"/>
  <c r="L18" i="17" s="1"/>
  <c r="Y18" i="2"/>
  <c r="H18" i="17" s="1"/>
  <c r="W18" i="2"/>
  <c r="K18" i="17" s="1"/>
  <c r="U18" i="2"/>
  <c r="J18" i="17" s="1"/>
  <c r="S18" i="2"/>
  <c r="I18" i="17" s="1"/>
  <c r="Q18" i="2"/>
  <c r="G18" i="17" s="1"/>
  <c r="O18" i="2"/>
  <c r="F18" i="17" s="1"/>
  <c r="M18" i="2"/>
  <c r="E18" i="17" s="1"/>
  <c r="K18" i="2"/>
  <c r="C18" i="17" s="1"/>
  <c r="I18" i="2"/>
  <c r="G18" i="2"/>
  <c r="E18" i="2"/>
  <c r="AF17" i="2"/>
  <c r="AC17" i="2"/>
  <c r="D17" i="17" s="1"/>
  <c r="AA17" i="2"/>
  <c r="L17" i="17" s="1"/>
  <c r="Y17" i="2"/>
  <c r="H17" i="17" s="1"/>
  <c r="W17" i="2"/>
  <c r="K17" i="17" s="1"/>
  <c r="U17" i="2"/>
  <c r="J17" i="17" s="1"/>
  <c r="S17" i="2"/>
  <c r="I17" i="17" s="1"/>
  <c r="Q17" i="2"/>
  <c r="G17" i="17" s="1"/>
  <c r="O17" i="2"/>
  <c r="F17" i="17" s="1"/>
  <c r="M17" i="2"/>
  <c r="E17" i="17" s="1"/>
  <c r="K17" i="2"/>
  <c r="C17" i="17" s="1"/>
  <c r="I17" i="2"/>
  <c r="G17" i="2"/>
  <c r="E17" i="2"/>
  <c r="AF16" i="2"/>
  <c r="AC16" i="2"/>
  <c r="D16" i="17" s="1"/>
  <c r="AA16" i="2"/>
  <c r="L16" i="17" s="1"/>
  <c r="Y16" i="2"/>
  <c r="H16" i="17" s="1"/>
  <c r="W16" i="2"/>
  <c r="K16" i="17" s="1"/>
  <c r="U16" i="2"/>
  <c r="J16" i="17" s="1"/>
  <c r="S16" i="2"/>
  <c r="I16" i="17" s="1"/>
  <c r="Q16" i="2"/>
  <c r="G16" i="17" s="1"/>
  <c r="O16" i="2"/>
  <c r="F16" i="17" s="1"/>
  <c r="M16" i="2"/>
  <c r="E16" i="17" s="1"/>
  <c r="K16" i="2"/>
  <c r="C16" i="17" s="1"/>
  <c r="I16" i="2"/>
  <c r="G16" i="2"/>
  <c r="E16" i="2"/>
  <c r="AF15" i="2"/>
  <c r="AC15" i="2"/>
  <c r="D15" i="17" s="1"/>
  <c r="AA15" i="2"/>
  <c r="L15" i="17" s="1"/>
  <c r="Y15" i="2"/>
  <c r="H15" i="17" s="1"/>
  <c r="W15" i="2"/>
  <c r="K15" i="17" s="1"/>
  <c r="U15" i="2"/>
  <c r="J15" i="17" s="1"/>
  <c r="S15" i="2"/>
  <c r="I15" i="17" s="1"/>
  <c r="Q15" i="2"/>
  <c r="G15" i="17" s="1"/>
  <c r="O15" i="2"/>
  <c r="F15" i="17" s="1"/>
  <c r="M15" i="2"/>
  <c r="E15" i="17" s="1"/>
  <c r="K15" i="2"/>
  <c r="C15" i="17" s="1"/>
  <c r="I15" i="2"/>
  <c r="G15" i="2"/>
  <c r="E15" i="2"/>
  <c r="AF14" i="2"/>
  <c r="AC14" i="2"/>
  <c r="D14" i="17" s="1"/>
  <c r="AA14" i="2"/>
  <c r="L14" i="17" s="1"/>
  <c r="Y14" i="2"/>
  <c r="H14" i="17" s="1"/>
  <c r="W14" i="2"/>
  <c r="K14" i="17" s="1"/>
  <c r="U14" i="2"/>
  <c r="J14" i="17" s="1"/>
  <c r="S14" i="2"/>
  <c r="I14" i="17" s="1"/>
  <c r="Q14" i="2"/>
  <c r="G14" i="17" s="1"/>
  <c r="O14" i="2"/>
  <c r="F14" i="17" s="1"/>
  <c r="M14" i="2"/>
  <c r="E14" i="17" s="1"/>
  <c r="K14" i="2"/>
  <c r="C14" i="17" s="1"/>
  <c r="I14" i="2"/>
  <c r="G14" i="2"/>
  <c r="E14" i="2"/>
  <c r="AF13" i="2"/>
  <c r="AC13" i="2"/>
  <c r="D13" i="17" s="1"/>
  <c r="AA13" i="2"/>
  <c r="L13" i="17" s="1"/>
  <c r="Y13" i="2"/>
  <c r="H13" i="17" s="1"/>
  <c r="W13" i="2"/>
  <c r="K13" i="17" s="1"/>
  <c r="U13" i="2"/>
  <c r="J13" i="17" s="1"/>
  <c r="S13" i="2"/>
  <c r="I13" i="17" s="1"/>
  <c r="Q13" i="2"/>
  <c r="G13" i="17" s="1"/>
  <c r="O13" i="2"/>
  <c r="F13" i="17" s="1"/>
  <c r="M13" i="2"/>
  <c r="E13" i="17" s="1"/>
  <c r="K13" i="2"/>
  <c r="C13" i="17" s="1"/>
  <c r="I13" i="2"/>
  <c r="G13" i="2"/>
  <c r="E13" i="2"/>
  <c r="AF12" i="2"/>
  <c r="AC12" i="2"/>
  <c r="D12" i="17" s="1"/>
  <c r="AA12" i="2"/>
  <c r="L12" i="17" s="1"/>
  <c r="Y12" i="2"/>
  <c r="H12" i="17" s="1"/>
  <c r="W12" i="2"/>
  <c r="K12" i="17" s="1"/>
  <c r="U12" i="2"/>
  <c r="J12" i="17" s="1"/>
  <c r="S12" i="2"/>
  <c r="I12" i="17" s="1"/>
  <c r="Q12" i="2"/>
  <c r="G12" i="17" s="1"/>
  <c r="O12" i="2"/>
  <c r="F12" i="17" s="1"/>
  <c r="M12" i="2"/>
  <c r="E12" i="17" s="1"/>
  <c r="K12" i="2"/>
  <c r="C12" i="17" s="1"/>
  <c r="I12" i="2"/>
  <c r="G12" i="2"/>
  <c r="E12" i="2"/>
  <c r="AF11" i="2"/>
  <c r="AC11" i="2"/>
  <c r="D11" i="17" s="1"/>
  <c r="AA11" i="2"/>
  <c r="L11" i="17" s="1"/>
  <c r="Y11" i="2"/>
  <c r="H11" i="17" s="1"/>
  <c r="W11" i="2"/>
  <c r="K11" i="17" s="1"/>
  <c r="U11" i="2"/>
  <c r="J11" i="17" s="1"/>
  <c r="S11" i="2"/>
  <c r="I11" i="17" s="1"/>
  <c r="Q11" i="2"/>
  <c r="G11" i="17" s="1"/>
  <c r="O11" i="2"/>
  <c r="F11" i="17" s="1"/>
  <c r="M11" i="2"/>
  <c r="E11" i="17" s="1"/>
  <c r="K11" i="2"/>
  <c r="C11" i="17" s="1"/>
  <c r="I11" i="2"/>
  <c r="G11" i="2"/>
  <c r="E11" i="2"/>
  <c r="AF10" i="2"/>
  <c r="AC10" i="2"/>
  <c r="D10" i="17" s="1"/>
  <c r="AA10" i="2"/>
  <c r="L10" i="17" s="1"/>
  <c r="Y10" i="2"/>
  <c r="H10" i="17" s="1"/>
  <c r="W10" i="2"/>
  <c r="K10" i="17" s="1"/>
  <c r="U10" i="2"/>
  <c r="J10" i="17" s="1"/>
  <c r="S10" i="2"/>
  <c r="I10" i="17" s="1"/>
  <c r="Q10" i="2"/>
  <c r="G10" i="17" s="1"/>
  <c r="O10" i="2"/>
  <c r="F10" i="17" s="1"/>
  <c r="M10" i="2"/>
  <c r="E10" i="17" s="1"/>
  <c r="K10" i="2"/>
  <c r="C10" i="17" s="1"/>
  <c r="I10" i="2"/>
  <c r="G10" i="2"/>
  <c r="E10" i="2"/>
  <c r="AF9" i="2"/>
  <c r="AC9" i="2"/>
  <c r="D9" i="17" s="1"/>
  <c r="AA9" i="2"/>
  <c r="L9" i="17" s="1"/>
  <c r="Y9" i="2"/>
  <c r="H9" i="17" s="1"/>
  <c r="W9" i="2"/>
  <c r="K9" i="17" s="1"/>
  <c r="U9" i="2"/>
  <c r="J9" i="17" s="1"/>
  <c r="S9" i="2"/>
  <c r="I9" i="17" s="1"/>
  <c r="Q9" i="2"/>
  <c r="G9" i="17" s="1"/>
  <c r="O9" i="2"/>
  <c r="F9" i="17" s="1"/>
  <c r="M9" i="2"/>
  <c r="E9" i="17" s="1"/>
  <c r="K9" i="2"/>
  <c r="C9" i="17" s="1"/>
  <c r="I9" i="2"/>
  <c r="G9" i="2"/>
  <c r="E9" i="2"/>
  <c r="AF8" i="2"/>
  <c r="AC8" i="2"/>
  <c r="D8" i="17" s="1"/>
  <c r="AA8" i="2"/>
  <c r="L8" i="17" s="1"/>
  <c r="Y8" i="2"/>
  <c r="H8" i="17" s="1"/>
  <c r="W8" i="2"/>
  <c r="K8" i="17" s="1"/>
  <c r="U8" i="2"/>
  <c r="J8" i="17" s="1"/>
  <c r="S8" i="2"/>
  <c r="I8" i="17" s="1"/>
  <c r="Q8" i="2"/>
  <c r="G8" i="17" s="1"/>
  <c r="O8" i="2"/>
  <c r="F8" i="17" s="1"/>
  <c r="M8" i="2"/>
  <c r="E8" i="17" s="1"/>
  <c r="K8" i="2"/>
  <c r="C8" i="17" s="1"/>
  <c r="I8" i="2"/>
  <c r="G8" i="2"/>
  <c r="E8" i="2"/>
  <c r="AF7" i="2"/>
  <c r="AC7" i="2"/>
  <c r="D7" i="17" s="1"/>
  <c r="AA7" i="2"/>
  <c r="L7" i="17" s="1"/>
  <c r="Y7" i="2"/>
  <c r="H7" i="17" s="1"/>
  <c r="W7" i="2"/>
  <c r="K7" i="17" s="1"/>
  <c r="U7" i="2"/>
  <c r="J7" i="17" s="1"/>
  <c r="S7" i="2"/>
  <c r="I7" i="17" s="1"/>
  <c r="Q7" i="2"/>
  <c r="G7" i="17" s="1"/>
  <c r="O7" i="2"/>
  <c r="F7" i="17" s="1"/>
  <c r="M7" i="2"/>
  <c r="E7" i="17" s="1"/>
  <c r="K7" i="2"/>
  <c r="C7" i="17" s="1"/>
  <c r="I7" i="2"/>
  <c r="G7" i="2"/>
  <c r="E7" i="2"/>
  <c r="AF6" i="2"/>
  <c r="AC6" i="2"/>
  <c r="D6" i="17" s="1"/>
  <c r="AA6" i="2"/>
  <c r="L6" i="17" s="1"/>
  <c r="Y6" i="2"/>
  <c r="H6" i="17" s="1"/>
  <c r="W6" i="2"/>
  <c r="K6" i="17" s="1"/>
  <c r="U6" i="2"/>
  <c r="J6" i="17" s="1"/>
  <c r="S6" i="2"/>
  <c r="I6" i="17" s="1"/>
  <c r="Q6" i="2"/>
  <c r="G6" i="17" s="1"/>
  <c r="O6" i="2"/>
  <c r="F6" i="17" s="1"/>
  <c r="M6" i="2"/>
  <c r="E6" i="17" s="1"/>
  <c r="K6" i="2"/>
  <c r="C6" i="17" s="1"/>
  <c r="I6" i="2"/>
  <c r="G6" i="2"/>
  <c r="E6" i="2"/>
  <c r="AF5" i="2"/>
  <c r="AC5" i="2"/>
  <c r="D5" i="17" s="1"/>
  <c r="AA5" i="2"/>
  <c r="L5" i="17" s="1"/>
  <c r="Y5" i="2"/>
  <c r="H5" i="17" s="1"/>
  <c r="W5" i="2"/>
  <c r="K5" i="17" s="1"/>
  <c r="U5" i="2"/>
  <c r="J5" i="17" s="1"/>
  <c r="S5" i="2"/>
  <c r="I5" i="17" s="1"/>
  <c r="Q5" i="2"/>
  <c r="G5" i="17" s="1"/>
  <c r="O5" i="2"/>
  <c r="F5" i="17" s="1"/>
  <c r="M5" i="2"/>
  <c r="E5" i="17" s="1"/>
  <c r="K5" i="2"/>
  <c r="C5" i="17" s="1"/>
  <c r="I5" i="2"/>
  <c r="G5" i="2"/>
  <c r="E5" i="2"/>
  <c r="AF4" i="2"/>
  <c r="AC4" i="2"/>
  <c r="D4" i="17" s="1"/>
  <c r="AA4" i="2"/>
  <c r="L4" i="17" s="1"/>
  <c r="Y4" i="2"/>
  <c r="H4" i="17" s="1"/>
  <c r="W4" i="2"/>
  <c r="K4" i="17" s="1"/>
  <c r="U4" i="2"/>
  <c r="J4" i="17" s="1"/>
  <c r="S4" i="2"/>
  <c r="I4" i="17" s="1"/>
  <c r="Q4" i="2"/>
  <c r="G4" i="17" s="1"/>
  <c r="O4" i="2"/>
  <c r="F4" i="17" s="1"/>
  <c r="M4" i="2"/>
  <c r="E4" i="17" s="1"/>
  <c r="K4" i="2"/>
  <c r="C4" i="17" s="1"/>
  <c r="I4" i="2"/>
  <c r="G4" i="2"/>
  <c r="E4" i="2"/>
  <c r="AF3" i="2"/>
  <c r="AC3" i="2"/>
  <c r="AA3" i="2"/>
  <c r="Y3" i="2"/>
  <c r="W3" i="2"/>
  <c r="K3" i="17" s="1"/>
  <c r="U3" i="2"/>
  <c r="S3" i="2"/>
  <c r="I3" i="17" s="1"/>
  <c r="Q3" i="2"/>
  <c r="O3" i="2"/>
  <c r="M3" i="2"/>
  <c r="E3" i="17" s="1"/>
  <c r="K3" i="2"/>
  <c r="C3" i="17" s="1"/>
  <c r="I3" i="2"/>
  <c r="G3" i="2"/>
  <c r="E3" i="2"/>
  <c r="AB85" i="1"/>
  <c r="Z85" i="1"/>
  <c r="X85" i="1"/>
  <c r="V85" i="1"/>
  <c r="T85" i="1"/>
  <c r="R85" i="1"/>
  <c r="P85" i="1"/>
  <c r="N85" i="1"/>
  <c r="L85" i="1"/>
  <c r="J85" i="1"/>
  <c r="H85" i="1"/>
  <c r="F85" i="1"/>
  <c r="D85" i="1"/>
  <c r="C85" i="1"/>
  <c r="AB84" i="1"/>
  <c r="Z84" i="1"/>
  <c r="X84" i="1"/>
  <c r="V84" i="1"/>
  <c r="T84" i="1"/>
  <c r="R84" i="1"/>
  <c r="P84" i="1"/>
  <c r="N84" i="1"/>
  <c r="L84" i="1"/>
  <c r="J84" i="1"/>
  <c r="H84" i="1"/>
  <c r="F84" i="1"/>
  <c r="D84" i="1"/>
  <c r="C84" i="1"/>
  <c r="AB83" i="1"/>
  <c r="Z83" i="1"/>
  <c r="X83" i="1"/>
  <c r="V83" i="1"/>
  <c r="T83" i="1"/>
  <c r="R83" i="1"/>
  <c r="P83" i="1"/>
  <c r="N83" i="1"/>
  <c r="L83" i="1"/>
  <c r="J83" i="1"/>
  <c r="H83" i="1"/>
  <c r="F83" i="1"/>
  <c r="D83" i="1"/>
  <c r="C83" i="1"/>
  <c r="Z82" i="1"/>
  <c r="X82" i="1"/>
  <c r="V82" i="1"/>
  <c r="T82" i="1"/>
  <c r="R82" i="1"/>
  <c r="P82" i="1"/>
  <c r="N82" i="1"/>
  <c r="L82" i="1"/>
  <c r="J82" i="1"/>
  <c r="H82" i="1"/>
  <c r="F82" i="1"/>
  <c r="D82" i="1"/>
  <c r="C82" i="1"/>
  <c r="AF80" i="1"/>
  <c r="AC80" i="1"/>
  <c r="D80" i="16" s="1"/>
  <c r="AA80" i="1"/>
  <c r="L80" i="16" s="1"/>
  <c r="Y80" i="1"/>
  <c r="H80" i="16" s="1"/>
  <c r="W80" i="1"/>
  <c r="K80" i="16" s="1"/>
  <c r="U80" i="1"/>
  <c r="J80" i="16" s="1"/>
  <c r="S80" i="1"/>
  <c r="I80" i="16" s="1"/>
  <c r="Q80" i="1"/>
  <c r="G80" i="16" s="1"/>
  <c r="O80" i="1"/>
  <c r="F80" i="16" s="1"/>
  <c r="M80" i="1"/>
  <c r="E80" i="16" s="1"/>
  <c r="K80" i="1"/>
  <c r="C80" i="16" s="1"/>
  <c r="I80" i="1"/>
  <c r="G80" i="1"/>
  <c r="E80" i="1"/>
  <c r="AF79" i="1"/>
  <c r="AC79" i="1"/>
  <c r="D79" i="16" s="1"/>
  <c r="AA79" i="1"/>
  <c r="L79" i="16" s="1"/>
  <c r="Y79" i="1"/>
  <c r="H79" i="16" s="1"/>
  <c r="W79" i="1"/>
  <c r="K79" i="16" s="1"/>
  <c r="U79" i="1"/>
  <c r="J79" i="16" s="1"/>
  <c r="S79" i="1"/>
  <c r="I79" i="16" s="1"/>
  <c r="Q79" i="1"/>
  <c r="G79" i="16" s="1"/>
  <c r="O79" i="1"/>
  <c r="F79" i="16" s="1"/>
  <c r="M79" i="1"/>
  <c r="E79" i="16" s="1"/>
  <c r="K79" i="1"/>
  <c r="C79" i="16" s="1"/>
  <c r="I79" i="1"/>
  <c r="G79" i="1"/>
  <c r="E79" i="1"/>
  <c r="AF78" i="1"/>
  <c r="AC78" i="1"/>
  <c r="D78" i="16" s="1"/>
  <c r="AA78" i="1"/>
  <c r="L78" i="16" s="1"/>
  <c r="Y78" i="1"/>
  <c r="H78" i="16" s="1"/>
  <c r="W78" i="1"/>
  <c r="K78" i="16" s="1"/>
  <c r="U78" i="1"/>
  <c r="J78" i="16" s="1"/>
  <c r="S78" i="1"/>
  <c r="I78" i="16" s="1"/>
  <c r="Q78" i="1"/>
  <c r="G78" i="16" s="1"/>
  <c r="O78" i="1"/>
  <c r="F78" i="16" s="1"/>
  <c r="M78" i="1"/>
  <c r="E78" i="16" s="1"/>
  <c r="K78" i="1"/>
  <c r="C78" i="16" s="1"/>
  <c r="I78" i="1"/>
  <c r="G78" i="1"/>
  <c r="E78" i="1"/>
  <c r="AF77" i="1"/>
  <c r="AC77" i="1"/>
  <c r="D77" i="16" s="1"/>
  <c r="AA77" i="1"/>
  <c r="L77" i="16" s="1"/>
  <c r="Y77" i="1"/>
  <c r="H77" i="16" s="1"/>
  <c r="W77" i="1"/>
  <c r="K77" i="16" s="1"/>
  <c r="U77" i="1"/>
  <c r="J77" i="16" s="1"/>
  <c r="S77" i="1"/>
  <c r="I77" i="16" s="1"/>
  <c r="Q77" i="1"/>
  <c r="G77" i="16" s="1"/>
  <c r="O77" i="1"/>
  <c r="F77" i="16" s="1"/>
  <c r="M77" i="1"/>
  <c r="E77" i="16" s="1"/>
  <c r="K77" i="1"/>
  <c r="C77" i="16" s="1"/>
  <c r="I77" i="1"/>
  <c r="G77" i="1"/>
  <c r="E77" i="1"/>
  <c r="AF76" i="1"/>
  <c r="AC76" i="1"/>
  <c r="D76" i="16" s="1"/>
  <c r="AA76" i="1"/>
  <c r="L76" i="16" s="1"/>
  <c r="Y76" i="1"/>
  <c r="H76" i="16" s="1"/>
  <c r="W76" i="1"/>
  <c r="K76" i="16" s="1"/>
  <c r="U76" i="1"/>
  <c r="J76" i="16" s="1"/>
  <c r="S76" i="1"/>
  <c r="I76" i="16" s="1"/>
  <c r="Q76" i="1"/>
  <c r="G76" i="16" s="1"/>
  <c r="O76" i="1"/>
  <c r="F76" i="16" s="1"/>
  <c r="M76" i="1"/>
  <c r="E76" i="16" s="1"/>
  <c r="K76" i="1"/>
  <c r="C76" i="16" s="1"/>
  <c r="I76" i="1"/>
  <c r="G76" i="1"/>
  <c r="E76" i="1"/>
  <c r="AF75" i="1"/>
  <c r="AC75" i="1"/>
  <c r="D75" i="16" s="1"/>
  <c r="AA75" i="1"/>
  <c r="L75" i="16" s="1"/>
  <c r="Y75" i="1"/>
  <c r="H75" i="16" s="1"/>
  <c r="W75" i="1"/>
  <c r="K75" i="16" s="1"/>
  <c r="U75" i="1"/>
  <c r="J75" i="16" s="1"/>
  <c r="S75" i="1"/>
  <c r="I75" i="16" s="1"/>
  <c r="Q75" i="1"/>
  <c r="G75" i="16" s="1"/>
  <c r="O75" i="1"/>
  <c r="F75" i="16" s="1"/>
  <c r="M75" i="1"/>
  <c r="E75" i="16" s="1"/>
  <c r="K75" i="1"/>
  <c r="C75" i="16" s="1"/>
  <c r="I75" i="1"/>
  <c r="G75" i="1"/>
  <c r="E75" i="1"/>
  <c r="AF74" i="1"/>
  <c r="AC74" i="1"/>
  <c r="D74" i="16" s="1"/>
  <c r="AA74" i="1"/>
  <c r="L74" i="16" s="1"/>
  <c r="Y74" i="1"/>
  <c r="H74" i="16" s="1"/>
  <c r="W74" i="1"/>
  <c r="K74" i="16" s="1"/>
  <c r="U74" i="1"/>
  <c r="J74" i="16" s="1"/>
  <c r="S74" i="1"/>
  <c r="I74" i="16" s="1"/>
  <c r="Q74" i="1"/>
  <c r="G74" i="16" s="1"/>
  <c r="O74" i="1"/>
  <c r="F74" i="16" s="1"/>
  <c r="M74" i="1"/>
  <c r="E74" i="16" s="1"/>
  <c r="K74" i="1"/>
  <c r="C74" i="16" s="1"/>
  <c r="I74" i="1"/>
  <c r="G74" i="1"/>
  <c r="E74" i="1"/>
  <c r="AF73" i="1"/>
  <c r="AC73" i="1"/>
  <c r="D73" i="16" s="1"/>
  <c r="AA73" i="1"/>
  <c r="L73" i="16" s="1"/>
  <c r="Y73" i="1"/>
  <c r="H73" i="16" s="1"/>
  <c r="W73" i="1"/>
  <c r="K73" i="16" s="1"/>
  <c r="U73" i="1"/>
  <c r="J73" i="16" s="1"/>
  <c r="S73" i="1"/>
  <c r="I73" i="16" s="1"/>
  <c r="Q73" i="1"/>
  <c r="G73" i="16" s="1"/>
  <c r="O73" i="1"/>
  <c r="F73" i="16" s="1"/>
  <c r="M73" i="1"/>
  <c r="E73" i="16" s="1"/>
  <c r="K73" i="1"/>
  <c r="C73" i="16" s="1"/>
  <c r="I73" i="1"/>
  <c r="G73" i="1"/>
  <c r="E73" i="1"/>
  <c r="AF72" i="1"/>
  <c r="AC72" i="1"/>
  <c r="D72" i="16" s="1"/>
  <c r="AA72" i="1"/>
  <c r="L72" i="16" s="1"/>
  <c r="Y72" i="1"/>
  <c r="H72" i="16" s="1"/>
  <c r="W72" i="1"/>
  <c r="K72" i="16" s="1"/>
  <c r="U72" i="1"/>
  <c r="J72" i="16" s="1"/>
  <c r="S72" i="1"/>
  <c r="I72" i="16" s="1"/>
  <c r="Q72" i="1"/>
  <c r="G72" i="16" s="1"/>
  <c r="O72" i="1"/>
  <c r="F72" i="16" s="1"/>
  <c r="M72" i="1"/>
  <c r="E72" i="16" s="1"/>
  <c r="K72" i="1"/>
  <c r="C72" i="16" s="1"/>
  <c r="I72" i="1"/>
  <c r="G72" i="1"/>
  <c r="E72" i="1"/>
  <c r="AF71" i="1"/>
  <c r="AC71" i="1"/>
  <c r="D71" i="16" s="1"/>
  <c r="AA71" i="1"/>
  <c r="L71" i="16" s="1"/>
  <c r="Y71" i="1"/>
  <c r="H71" i="16" s="1"/>
  <c r="W71" i="1"/>
  <c r="K71" i="16" s="1"/>
  <c r="U71" i="1"/>
  <c r="J71" i="16" s="1"/>
  <c r="S71" i="1"/>
  <c r="I71" i="16" s="1"/>
  <c r="Q71" i="1"/>
  <c r="G71" i="16" s="1"/>
  <c r="O71" i="1"/>
  <c r="F71" i="16" s="1"/>
  <c r="M71" i="1"/>
  <c r="E71" i="16" s="1"/>
  <c r="K71" i="1"/>
  <c r="C71" i="16" s="1"/>
  <c r="I71" i="1"/>
  <c r="G71" i="1"/>
  <c r="E71" i="1"/>
  <c r="AF70" i="1"/>
  <c r="AC70" i="1"/>
  <c r="D70" i="16" s="1"/>
  <c r="AA70" i="1"/>
  <c r="L70" i="16" s="1"/>
  <c r="Y70" i="1"/>
  <c r="H70" i="16" s="1"/>
  <c r="W70" i="1"/>
  <c r="K70" i="16" s="1"/>
  <c r="U70" i="1"/>
  <c r="J70" i="16" s="1"/>
  <c r="S70" i="1"/>
  <c r="I70" i="16" s="1"/>
  <c r="Q70" i="1"/>
  <c r="G70" i="16" s="1"/>
  <c r="O70" i="1"/>
  <c r="F70" i="16" s="1"/>
  <c r="M70" i="1"/>
  <c r="E70" i="16" s="1"/>
  <c r="K70" i="1"/>
  <c r="C70" i="16" s="1"/>
  <c r="I70" i="1"/>
  <c r="G70" i="1"/>
  <c r="E70" i="1"/>
  <c r="AF69" i="1"/>
  <c r="AC69" i="1"/>
  <c r="D69" i="16" s="1"/>
  <c r="AA69" i="1"/>
  <c r="L69" i="16" s="1"/>
  <c r="Y69" i="1"/>
  <c r="H69" i="16" s="1"/>
  <c r="W69" i="1"/>
  <c r="K69" i="16" s="1"/>
  <c r="U69" i="1"/>
  <c r="J69" i="16" s="1"/>
  <c r="S69" i="1"/>
  <c r="I69" i="16" s="1"/>
  <c r="Q69" i="1"/>
  <c r="G69" i="16" s="1"/>
  <c r="O69" i="1"/>
  <c r="F69" i="16" s="1"/>
  <c r="M69" i="1"/>
  <c r="E69" i="16" s="1"/>
  <c r="K69" i="1"/>
  <c r="C69" i="16" s="1"/>
  <c r="I69" i="1"/>
  <c r="G69" i="1"/>
  <c r="E69" i="1"/>
  <c r="AF68" i="1"/>
  <c r="AC68" i="1"/>
  <c r="D68" i="16" s="1"/>
  <c r="AA68" i="1"/>
  <c r="L68" i="16" s="1"/>
  <c r="Y68" i="1"/>
  <c r="H68" i="16" s="1"/>
  <c r="W68" i="1"/>
  <c r="K68" i="16" s="1"/>
  <c r="U68" i="1"/>
  <c r="J68" i="16" s="1"/>
  <c r="S68" i="1"/>
  <c r="I68" i="16" s="1"/>
  <c r="Q68" i="1"/>
  <c r="G68" i="16" s="1"/>
  <c r="O68" i="1"/>
  <c r="F68" i="16" s="1"/>
  <c r="M68" i="1"/>
  <c r="E68" i="16" s="1"/>
  <c r="K68" i="1"/>
  <c r="C68" i="16" s="1"/>
  <c r="I68" i="1"/>
  <c r="G68" i="1"/>
  <c r="E68" i="1"/>
  <c r="AF67" i="1"/>
  <c r="AC67" i="1"/>
  <c r="D67" i="16" s="1"/>
  <c r="AA67" i="1"/>
  <c r="L67" i="16" s="1"/>
  <c r="Y67" i="1"/>
  <c r="H67" i="16" s="1"/>
  <c r="W67" i="1"/>
  <c r="K67" i="16" s="1"/>
  <c r="U67" i="1"/>
  <c r="J67" i="16" s="1"/>
  <c r="S67" i="1"/>
  <c r="I67" i="16" s="1"/>
  <c r="Q67" i="1"/>
  <c r="G67" i="16" s="1"/>
  <c r="O67" i="1"/>
  <c r="F67" i="16" s="1"/>
  <c r="M67" i="1"/>
  <c r="E67" i="16" s="1"/>
  <c r="K67" i="1"/>
  <c r="C67" i="16" s="1"/>
  <c r="I67" i="1"/>
  <c r="G67" i="1"/>
  <c r="E67" i="1"/>
  <c r="AF66" i="1"/>
  <c r="AC66" i="1"/>
  <c r="D66" i="16" s="1"/>
  <c r="AA66" i="1"/>
  <c r="L66" i="16" s="1"/>
  <c r="Y66" i="1"/>
  <c r="H66" i="16" s="1"/>
  <c r="W66" i="1"/>
  <c r="K66" i="16" s="1"/>
  <c r="U66" i="1"/>
  <c r="J66" i="16" s="1"/>
  <c r="S66" i="1"/>
  <c r="I66" i="16" s="1"/>
  <c r="Q66" i="1"/>
  <c r="G66" i="16" s="1"/>
  <c r="O66" i="1"/>
  <c r="F66" i="16" s="1"/>
  <c r="M66" i="1"/>
  <c r="E66" i="16" s="1"/>
  <c r="K66" i="1"/>
  <c r="C66" i="16" s="1"/>
  <c r="I66" i="1"/>
  <c r="G66" i="1"/>
  <c r="E66" i="1"/>
  <c r="AF65" i="1"/>
  <c r="AC65" i="1"/>
  <c r="D65" i="16" s="1"/>
  <c r="AA65" i="1"/>
  <c r="L65" i="16" s="1"/>
  <c r="Y65" i="1"/>
  <c r="H65" i="16" s="1"/>
  <c r="W65" i="1"/>
  <c r="K65" i="16" s="1"/>
  <c r="U65" i="1"/>
  <c r="J65" i="16" s="1"/>
  <c r="S65" i="1"/>
  <c r="I65" i="16" s="1"/>
  <c r="Q65" i="1"/>
  <c r="G65" i="16" s="1"/>
  <c r="O65" i="1"/>
  <c r="F65" i="16" s="1"/>
  <c r="M65" i="1"/>
  <c r="E65" i="16" s="1"/>
  <c r="K65" i="1"/>
  <c r="C65" i="16" s="1"/>
  <c r="I65" i="1"/>
  <c r="G65" i="1"/>
  <c r="E65" i="1"/>
  <c r="AF64" i="1"/>
  <c r="AC64" i="1"/>
  <c r="D64" i="16" s="1"/>
  <c r="AA64" i="1"/>
  <c r="L64" i="16" s="1"/>
  <c r="Y64" i="1"/>
  <c r="H64" i="16" s="1"/>
  <c r="W64" i="1"/>
  <c r="K64" i="16" s="1"/>
  <c r="U64" i="1"/>
  <c r="J64" i="16" s="1"/>
  <c r="S64" i="1"/>
  <c r="I64" i="16" s="1"/>
  <c r="Q64" i="1"/>
  <c r="G64" i="16" s="1"/>
  <c r="O64" i="1"/>
  <c r="F64" i="16" s="1"/>
  <c r="M64" i="1"/>
  <c r="E64" i="16" s="1"/>
  <c r="K64" i="1"/>
  <c r="C64" i="16" s="1"/>
  <c r="I64" i="1"/>
  <c r="G64" i="1"/>
  <c r="E64" i="1"/>
  <c r="AF63" i="1"/>
  <c r="AC63" i="1"/>
  <c r="D63" i="16" s="1"/>
  <c r="AA63" i="1"/>
  <c r="L63" i="16" s="1"/>
  <c r="Y63" i="1"/>
  <c r="H63" i="16" s="1"/>
  <c r="W63" i="1"/>
  <c r="K63" i="16" s="1"/>
  <c r="U63" i="1"/>
  <c r="J63" i="16" s="1"/>
  <c r="S63" i="1"/>
  <c r="I63" i="16" s="1"/>
  <c r="Q63" i="1"/>
  <c r="G63" i="16" s="1"/>
  <c r="O63" i="1"/>
  <c r="F63" i="16" s="1"/>
  <c r="M63" i="1"/>
  <c r="E63" i="16" s="1"/>
  <c r="K63" i="1"/>
  <c r="C63" i="16" s="1"/>
  <c r="I63" i="1"/>
  <c r="G63" i="1"/>
  <c r="E63" i="1"/>
  <c r="AF62" i="1"/>
  <c r="AC62" i="1"/>
  <c r="D62" i="16" s="1"/>
  <c r="AA62" i="1"/>
  <c r="L62" i="16" s="1"/>
  <c r="Y62" i="1"/>
  <c r="H62" i="16" s="1"/>
  <c r="W62" i="1"/>
  <c r="K62" i="16" s="1"/>
  <c r="U62" i="1"/>
  <c r="J62" i="16" s="1"/>
  <c r="S62" i="1"/>
  <c r="I62" i="16" s="1"/>
  <c r="Q62" i="1"/>
  <c r="G62" i="16" s="1"/>
  <c r="O62" i="1"/>
  <c r="F62" i="16" s="1"/>
  <c r="M62" i="1"/>
  <c r="E62" i="16" s="1"/>
  <c r="K62" i="1"/>
  <c r="C62" i="16" s="1"/>
  <c r="I62" i="1"/>
  <c r="G62" i="1"/>
  <c r="E62" i="1"/>
  <c r="AF61" i="1"/>
  <c r="AC61" i="1"/>
  <c r="D61" i="16" s="1"/>
  <c r="AA61" i="1"/>
  <c r="L61" i="16" s="1"/>
  <c r="Y61" i="1"/>
  <c r="H61" i="16" s="1"/>
  <c r="W61" i="1"/>
  <c r="K61" i="16" s="1"/>
  <c r="U61" i="1"/>
  <c r="J61" i="16" s="1"/>
  <c r="S61" i="1"/>
  <c r="I61" i="16" s="1"/>
  <c r="Q61" i="1"/>
  <c r="G61" i="16" s="1"/>
  <c r="O61" i="1"/>
  <c r="F61" i="16" s="1"/>
  <c r="M61" i="1"/>
  <c r="E61" i="16" s="1"/>
  <c r="K61" i="1"/>
  <c r="C61" i="16" s="1"/>
  <c r="I61" i="1"/>
  <c r="G61" i="1"/>
  <c r="E61" i="1"/>
  <c r="AF60" i="1"/>
  <c r="AC60" i="1"/>
  <c r="D60" i="16" s="1"/>
  <c r="AA60" i="1"/>
  <c r="L60" i="16" s="1"/>
  <c r="Y60" i="1"/>
  <c r="H60" i="16" s="1"/>
  <c r="W60" i="1"/>
  <c r="K60" i="16" s="1"/>
  <c r="U60" i="1"/>
  <c r="J60" i="16" s="1"/>
  <c r="S60" i="1"/>
  <c r="I60" i="16" s="1"/>
  <c r="Q60" i="1"/>
  <c r="G60" i="16" s="1"/>
  <c r="O60" i="1"/>
  <c r="F60" i="16" s="1"/>
  <c r="M60" i="1"/>
  <c r="E60" i="16" s="1"/>
  <c r="K60" i="1"/>
  <c r="C60" i="16" s="1"/>
  <c r="I60" i="1"/>
  <c r="G60" i="1"/>
  <c r="E60" i="1"/>
  <c r="AF59" i="1"/>
  <c r="AC59" i="1"/>
  <c r="D59" i="16" s="1"/>
  <c r="AA59" i="1"/>
  <c r="L59" i="16" s="1"/>
  <c r="Y59" i="1"/>
  <c r="H59" i="16" s="1"/>
  <c r="W59" i="1"/>
  <c r="K59" i="16" s="1"/>
  <c r="U59" i="1"/>
  <c r="J59" i="16" s="1"/>
  <c r="S59" i="1"/>
  <c r="I59" i="16" s="1"/>
  <c r="Q59" i="1"/>
  <c r="G59" i="16" s="1"/>
  <c r="O59" i="1"/>
  <c r="F59" i="16" s="1"/>
  <c r="M59" i="1"/>
  <c r="E59" i="16" s="1"/>
  <c r="K59" i="1"/>
  <c r="C59" i="16" s="1"/>
  <c r="I59" i="1"/>
  <c r="G59" i="1"/>
  <c r="E59" i="1"/>
  <c r="AF58" i="1"/>
  <c r="AC58" i="1"/>
  <c r="D58" i="16" s="1"/>
  <c r="AA58" i="1"/>
  <c r="L58" i="16" s="1"/>
  <c r="Y58" i="1"/>
  <c r="H58" i="16" s="1"/>
  <c r="W58" i="1"/>
  <c r="K58" i="16" s="1"/>
  <c r="U58" i="1"/>
  <c r="J58" i="16" s="1"/>
  <c r="S58" i="1"/>
  <c r="I58" i="16" s="1"/>
  <c r="Q58" i="1"/>
  <c r="G58" i="16" s="1"/>
  <c r="O58" i="1"/>
  <c r="F58" i="16" s="1"/>
  <c r="M58" i="1"/>
  <c r="E58" i="16" s="1"/>
  <c r="K58" i="1"/>
  <c r="C58" i="16" s="1"/>
  <c r="I58" i="1"/>
  <c r="G58" i="1"/>
  <c r="E58" i="1"/>
  <c r="AF57" i="1"/>
  <c r="AC57" i="1"/>
  <c r="D57" i="16" s="1"/>
  <c r="AA57" i="1"/>
  <c r="L57" i="16" s="1"/>
  <c r="Y57" i="1"/>
  <c r="H57" i="16" s="1"/>
  <c r="W57" i="1"/>
  <c r="K57" i="16" s="1"/>
  <c r="U57" i="1"/>
  <c r="J57" i="16" s="1"/>
  <c r="S57" i="1"/>
  <c r="I57" i="16" s="1"/>
  <c r="Q57" i="1"/>
  <c r="G57" i="16" s="1"/>
  <c r="O57" i="1"/>
  <c r="F57" i="16" s="1"/>
  <c r="M57" i="1"/>
  <c r="E57" i="16" s="1"/>
  <c r="K57" i="1"/>
  <c r="C57" i="16" s="1"/>
  <c r="I57" i="1"/>
  <c r="G57" i="1"/>
  <c r="E57" i="1"/>
  <c r="AF56" i="1"/>
  <c r="AC56" i="1"/>
  <c r="D56" i="16" s="1"/>
  <c r="AA56" i="1"/>
  <c r="L56" i="16" s="1"/>
  <c r="Y56" i="1"/>
  <c r="H56" i="16" s="1"/>
  <c r="W56" i="1"/>
  <c r="K56" i="16" s="1"/>
  <c r="U56" i="1"/>
  <c r="J56" i="16" s="1"/>
  <c r="S56" i="1"/>
  <c r="I56" i="16" s="1"/>
  <c r="Q56" i="1"/>
  <c r="G56" i="16" s="1"/>
  <c r="O56" i="1"/>
  <c r="F56" i="16" s="1"/>
  <c r="M56" i="1"/>
  <c r="E56" i="16" s="1"/>
  <c r="K56" i="1"/>
  <c r="C56" i="16" s="1"/>
  <c r="I56" i="1"/>
  <c r="G56" i="1"/>
  <c r="E56" i="1"/>
  <c r="AF55" i="1"/>
  <c r="AC55" i="1"/>
  <c r="D55" i="16" s="1"/>
  <c r="AA55" i="1"/>
  <c r="L55" i="16" s="1"/>
  <c r="Y55" i="1"/>
  <c r="H55" i="16" s="1"/>
  <c r="W55" i="1"/>
  <c r="K55" i="16" s="1"/>
  <c r="U55" i="1"/>
  <c r="J55" i="16" s="1"/>
  <c r="S55" i="1"/>
  <c r="I55" i="16" s="1"/>
  <c r="Q55" i="1"/>
  <c r="G55" i="16" s="1"/>
  <c r="O55" i="1"/>
  <c r="F55" i="16" s="1"/>
  <c r="M55" i="1"/>
  <c r="E55" i="16" s="1"/>
  <c r="K55" i="1"/>
  <c r="C55" i="16" s="1"/>
  <c r="I55" i="1"/>
  <c r="G55" i="1"/>
  <c r="E55" i="1"/>
  <c r="AF54" i="1"/>
  <c r="AC54" i="1"/>
  <c r="D54" i="16" s="1"/>
  <c r="AA54" i="1"/>
  <c r="L54" i="16" s="1"/>
  <c r="Y54" i="1"/>
  <c r="H54" i="16" s="1"/>
  <c r="W54" i="1"/>
  <c r="K54" i="16" s="1"/>
  <c r="U54" i="1"/>
  <c r="J54" i="16" s="1"/>
  <c r="S54" i="1"/>
  <c r="I54" i="16" s="1"/>
  <c r="Q54" i="1"/>
  <c r="G54" i="16" s="1"/>
  <c r="O54" i="1"/>
  <c r="F54" i="16" s="1"/>
  <c r="M54" i="1"/>
  <c r="E54" i="16" s="1"/>
  <c r="K54" i="1"/>
  <c r="C54" i="16" s="1"/>
  <c r="I54" i="1"/>
  <c r="G54" i="1"/>
  <c r="E54" i="1"/>
  <c r="AF53" i="1"/>
  <c r="AC53" i="1"/>
  <c r="D53" i="16" s="1"/>
  <c r="AA53" i="1"/>
  <c r="L53" i="16" s="1"/>
  <c r="Y53" i="1"/>
  <c r="H53" i="16" s="1"/>
  <c r="W53" i="1"/>
  <c r="K53" i="16" s="1"/>
  <c r="U53" i="1"/>
  <c r="J53" i="16" s="1"/>
  <c r="S53" i="1"/>
  <c r="I53" i="16" s="1"/>
  <c r="Q53" i="1"/>
  <c r="G53" i="16" s="1"/>
  <c r="O53" i="1"/>
  <c r="F53" i="16" s="1"/>
  <c r="M53" i="1"/>
  <c r="E53" i="16" s="1"/>
  <c r="K53" i="1"/>
  <c r="C53" i="16" s="1"/>
  <c r="I53" i="1"/>
  <c r="G53" i="1"/>
  <c r="E53" i="1"/>
  <c r="AF52" i="1"/>
  <c r="AC52" i="1"/>
  <c r="D52" i="16" s="1"/>
  <c r="AA52" i="1"/>
  <c r="L52" i="16" s="1"/>
  <c r="Y52" i="1"/>
  <c r="H52" i="16" s="1"/>
  <c r="W52" i="1"/>
  <c r="K52" i="16" s="1"/>
  <c r="U52" i="1"/>
  <c r="J52" i="16" s="1"/>
  <c r="I52" i="16"/>
  <c r="Q52" i="1"/>
  <c r="G52" i="16" s="1"/>
  <c r="O52" i="1"/>
  <c r="F52" i="16" s="1"/>
  <c r="M52" i="1"/>
  <c r="E52" i="16" s="1"/>
  <c r="K52" i="1"/>
  <c r="C52" i="16" s="1"/>
  <c r="I52" i="1"/>
  <c r="G52" i="1"/>
  <c r="E52" i="1"/>
  <c r="AF51" i="1"/>
  <c r="AC51" i="1"/>
  <c r="D51" i="16" s="1"/>
  <c r="AA51" i="1"/>
  <c r="L51" i="16" s="1"/>
  <c r="Y51" i="1"/>
  <c r="H51" i="16" s="1"/>
  <c r="W51" i="1"/>
  <c r="K51" i="16" s="1"/>
  <c r="U51" i="1"/>
  <c r="J51" i="16" s="1"/>
  <c r="S51" i="1"/>
  <c r="I51" i="16" s="1"/>
  <c r="Q51" i="1"/>
  <c r="G51" i="16" s="1"/>
  <c r="O51" i="1"/>
  <c r="F51" i="16" s="1"/>
  <c r="M51" i="1"/>
  <c r="E51" i="16" s="1"/>
  <c r="K51" i="1"/>
  <c r="C51" i="16" s="1"/>
  <c r="I51" i="1"/>
  <c r="G51" i="1"/>
  <c r="E51" i="1"/>
  <c r="AF50" i="1"/>
  <c r="AC50" i="1"/>
  <c r="D50" i="16" s="1"/>
  <c r="AA50" i="1"/>
  <c r="L50" i="16" s="1"/>
  <c r="Y50" i="1"/>
  <c r="H50" i="16" s="1"/>
  <c r="W50" i="1"/>
  <c r="K50" i="16" s="1"/>
  <c r="U50" i="1"/>
  <c r="J50" i="16" s="1"/>
  <c r="S50" i="1"/>
  <c r="I50" i="16" s="1"/>
  <c r="Q50" i="1"/>
  <c r="G50" i="16" s="1"/>
  <c r="O50" i="1"/>
  <c r="F50" i="16" s="1"/>
  <c r="M50" i="1"/>
  <c r="E50" i="16" s="1"/>
  <c r="K50" i="1"/>
  <c r="C50" i="16" s="1"/>
  <c r="I50" i="1"/>
  <c r="G50" i="1"/>
  <c r="E50" i="1"/>
  <c r="AF49" i="1"/>
  <c r="AC49" i="1"/>
  <c r="D49" i="16" s="1"/>
  <c r="AA49" i="1"/>
  <c r="L49" i="16" s="1"/>
  <c r="Y49" i="1"/>
  <c r="H49" i="16" s="1"/>
  <c r="W49" i="1"/>
  <c r="K49" i="16" s="1"/>
  <c r="U49" i="1"/>
  <c r="J49" i="16" s="1"/>
  <c r="S49" i="1"/>
  <c r="I49" i="16" s="1"/>
  <c r="Q49" i="1"/>
  <c r="G49" i="16" s="1"/>
  <c r="O49" i="1"/>
  <c r="F49" i="16" s="1"/>
  <c r="M49" i="1"/>
  <c r="E49" i="16" s="1"/>
  <c r="K49" i="1"/>
  <c r="C49" i="16" s="1"/>
  <c r="I49" i="1"/>
  <c r="G49" i="1"/>
  <c r="E49" i="1"/>
  <c r="AF48" i="1"/>
  <c r="AC48" i="1"/>
  <c r="D48" i="16" s="1"/>
  <c r="AA48" i="1"/>
  <c r="L48" i="16" s="1"/>
  <c r="Y48" i="1"/>
  <c r="H48" i="16" s="1"/>
  <c r="W48" i="1"/>
  <c r="K48" i="16" s="1"/>
  <c r="U48" i="1"/>
  <c r="J48" i="16" s="1"/>
  <c r="S48" i="1"/>
  <c r="I48" i="16" s="1"/>
  <c r="Q48" i="1"/>
  <c r="G48" i="16" s="1"/>
  <c r="O48" i="1"/>
  <c r="F48" i="16" s="1"/>
  <c r="M48" i="1"/>
  <c r="E48" i="16" s="1"/>
  <c r="K48" i="1"/>
  <c r="C48" i="16" s="1"/>
  <c r="I48" i="1"/>
  <c r="G48" i="1"/>
  <c r="E48" i="1"/>
  <c r="AF47" i="1"/>
  <c r="AC47" i="1"/>
  <c r="D47" i="16" s="1"/>
  <c r="AA47" i="1"/>
  <c r="L47" i="16" s="1"/>
  <c r="Y47" i="1"/>
  <c r="H47" i="16" s="1"/>
  <c r="W47" i="1"/>
  <c r="K47" i="16" s="1"/>
  <c r="U47" i="1"/>
  <c r="J47" i="16" s="1"/>
  <c r="S47" i="1"/>
  <c r="I47" i="16" s="1"/>
  <c r="Q47" i="1"/>
  <c r="G47" i="16" s="1"/>
  <c r="O47" i="1"/>
  <c r="F47" i="16" s="1"/>
  <c r="M47" i="1"/>
  <c r="E47" i="16" s="1"/>
  <c r="K47" i="1"/>
  <c r="C47" i="16" s="1"/>
  <c r="I47" i="1"/>
  <c r="G47" i="1"/>
  <c r="E47" i="1"/>
  <c r="AF46" i="1"/>
  <c r="AC46" i="1"/>
  <c r="D46" i="16" s="1"/>
  <c r="AA46" i="1"/>
  <c r="L46" i="16" s="1"/>
  <c r="Y46" i="1"/>
  <c r="H46" i="16" s="1"/>
  <c r="W46" i="1"/>
  <c r="K46" i="16" s="1"/>
  <c r="U46" i="1"/>
  <c r="J46" i="16" s="1"/>
  <c r="S46" i="1"/>
  <c r="I46" i="16" s="1"/>
  <c r="Q46" i="1"/>
  <c r="G46" i="16" s="1"/>
  <c r="O46" i="1"/>
  <c r="F46" i="16" s="1"/>
  <c r="M46" i="1"/>
  <c r="E46" i="16" s="1"/>
  <c r="K46" i="1"/>
  <c r="C46" i="16" s="1"/>
  <c r="I46" i="1"/>
  <c r="G46" i="1"/>
  <c r="E46" i="1"/>
  <c r="AF45" i="1"/>
  <c r="AC45" i="1"/>
  <c r="D45" i="16" s="1"/>
  <c r="AA45" i="1"/>
  <c r="L45" i="16" s="1"/>
  <c r="Y45" i="1"/>
  <c r="H45" i="16" s="1"/>
  <c r="W45" i="1"/>
  <c r="K45" i="16" s="1"/>
  <c r="U45" i="1"/>
  <c r="J45" i="16" s="1"/>
  <c r="S45" i="1"/>
  <c r="I45" i="16" s="1"/>
  <c r="Q45" i="1"/>
  <c r="G45" i="16" s="1"/>
  <c r="O45" i="1"/>
  <c r="F45" i="16" s="1"/>
  <c r="M45" i="1"/>
  <c r="E45" i="16" s="1"/>
  <c r="K45" i="1"/>
  <c r="C45" i="16" s="1"/>
  <c r="I45" i="1"/>
  <c r="G45" i="1"/>
  <c r="E45" i="1"/>
  <c r="AF44" i="1"/>
  <c r="AC44" i="1"/>
  <c r="D44" i="16" s="1"/>
  <c r="AA44" i="1"/>
  <c r="L44" i="16" s="1"/>
  <c r="Y44" i="1"/>
  <c r="H44" i="16" s="1"/>
  <c r="W44" i="1"/>
  <c r="K44" i="16" s="1"/>
  <c r="U44" i="1"/>
  <c r="J44" i="16" s="1"/>
  <c r="S44" i="1"/>
  <c r="I44" i="16" s="1"/>
  <c r="Q44" i="1"/>
  <c r="G44" i="16" s="1"/>
  <c r="O44" i="1"/>
  <c r="F44" i="16" s="1"/>
  <c r="M44" i="1"/>
  <c r="E44" i="16" s="1"/>
  <c r="K44" i="1"/>
  <c r="C44" i="16" s="1"/>
  <c r="I44" i="1"/>
  <c r="G44" i="1"/>
  <c r="E44" i="1"/>
  <c r="AF43" i="1"/>
  <c r="AC43" i="1"/>
  <c r="D43" i="16" s="1"/>
  <c r="AA43" i="1"/>
  <c r="L43" i="16" s="1"/>
  <c r="Y43" i="1"/>
  <c r="H43" i="16" s="1"/>
  <c r="W43" i="1"/>
  <c r="K43" i="16" s="1"/>
  <c r="U43" i="1"/>
  <c r="J43" i="16" s="1"/>
  <c r="S43" i="1"/>
  <c r="I43" i="16" s="1"/>
  <c r="Q43" i="1"/>
  <c r="G43" i="16" s="1"/>
  <c r="O43" i="1"/>
  <c r="F43" i="16" s="1"/>
  <c r="M43" i="1"/>
  <c r="E43" i="16" s="1"/>
  <c r="K43" i="1"/>
  <c r="C43" i="16" s="1"/>
  <c r="I43" i="1"/>
  <c r="G43" i="1"/>
  <c r="E43" i="1"/>
  <c r="AF42" i="1"/>
  <c r="AC42" i="1"/>
  <c r="D42" i="16" s="1"/>
  <c r="AA42" i="1"/>
  <c r="L42" i="16" s="1"/>
  <c r="Y42" i="1"/>
  <c r="H42" i="16" s="1"/>
  <c r="W42" i="1"/>
  <c r="K42" i="16" s="1"/>
  <c r="U42" i="1"/>
  <c r="J42" i="16" s="1"/>
  <c r="S42" i="1"/>
  <c r="I42" i="16" s="1"/>
  <c r="Q42" i="1"/>
  <c r="G42" i="16" s="1"/>
  <c r="O42" i="1"/>
  <c r="F42" i="16" s="1"/>
  <c r="M42" i="1"/>
  <c r="E42" i="16" s="1"/>
  <c r="K42" i="1"/>
  <c r="C42" i="16" s="1"/>
  <c r="I42" i="1"/>
  <c r="G42" i="1"/>
  <c r="E42" i="1"/>
  <c r="AF41" i="1"/>
  <c r="AC41" i="1"/>
  <c r="D41" i="16" s="1"/>
  <c r="AA41" i="1"/>
  <c r="L41" i="16" s="1"/>
  <c r="Y41" i="1"/>
  <c r="H41" i="16" s="1"/>
  <c r="W41" i="1"/>
  <c r="K41" i="16" s="1"/>
  <c r="U41" i="1"/>
  <c r="J41" i="16" s="1"/>
  <c r="S41" i="1"/>
  <c r="I41" i="16" s="1"/>
  <c r="Q41" i="1"/>
  <c r="G41" i="16" s="1"/>
  <c r="O41" i="1"/>
  <c r="F41" i="16" s="1"/>
  <c r="M41" i="1"/>
  <c r="E41" i="16" s="1"/>
  <c r="K41" i="1"/>
  <c r="C41" i="16" s="1"/>
  <c r="I41" i="1"/>
  <c r="G41" i="1"/>
  <c r="E41" i="1"/>
  <c r="AF40" i="1"/>
  <c r="AC40" i="1"/>
  <c r="D40" i="16" s="1"/>
  <c r="AA40" i="1"/>
  <c r="L40" i="16" s="1"/>
  <c r="Y40" i="1"/>
  <c r="H40" i="16" s="1"/>
  <c r="W40" i="1"/>
  <c r="K40" i="16" s="1"/>
  <c r="U40" i="1"/>
  <c r="J40" i="16" s="1"/>
  <c r="S40" i="1"/>
  <c r="I40" i="16" s="1"/>
  <c r="Q40" i="1"/>
  <c r="G40" i="16" s="1"/>
  <c r="O40" i="1"/>
  <c r="F40" i="16" s="1"/>
  <c r="M40" i="1"/>
  <c r="E40" i="16" s="1"/>
  <c r="K40" i="1"/>
  <c r="C40" i="16" s="1"/>
  <c r="I40" i="1"/>
  <c r="G40" i="1"/>
  <c r="E40" i="1"/>
  <c r="AF39" i="1"/>
  <c r="AC39" i="1"/>
  <c r="D39" i="16" s="1"/>
  <c r="AA39" i="1"/>
  <c r="L39" i="16" s="1"/>
  <c r="Y39" i="1"/>
  <c r="H39" i="16" s="1"/>
  <c r="W39" i="1"/>
  <c r="K39" i="16" s="1"/>
  <c r="U39" i="1"/>
  <c r="J39" i="16" s="1"/>
  <c r="S39" i="1"/>
  <c r="I39" i="16" s="1"/>
  <c r="Q39" i="1"/>
  <c r="G39" i="16" s="1"/>
  <c r="O39" i="1"/>
  <c r="F39" i="16" s="1"/>
  <c r="M39" i="1"/>
  <c r="E39" i="16" s="1"/>
  <c r="K39" i="1"/>
  <c r="C39" i="16" s="1"/>
  <c r="I39" i="1"/>
  <c r="G39" i="1"/>
  <c r="E39" i="1"/>
  <c r="AF38" i="1"/>
  <c r="AC38" i="1"/>
  <c r="D38" i="16" s="1"/>
  <c r="AA38" i="1"/>
  <c r="L38" i="16" s="1"/>
  <c r="Y38" i="1"/>
  <c r="H38" i="16" s="1"/>
  <c r="W38" i="1"/>
  <c r="K38" i="16" s="1"/>
  <c r="U38" i="1"/>
  <c r="J38" i="16" s="1"/>
  <c r="S38" i="1"/>
  <c r="I38" i="16" s="1"/>
  <c r="Q38" i="1"/>
  <c r="G38" i="16" s="1"/>
  <c r="O38" i="1"/>
  <c r="F38" i="16" s="1"/>
  <c r="M38" i="1"/>
  <c r="E38" i="16" s="1"/>
  <c r="K38" i="1"/>
  <c r="C38" i="16" s="1"/>
  <c r="I38" i="1"/>
  <c r="G38" i="1"/>
  <c r="E38" i="1"/>
  <c r="AF37" i="1"/>
  <c r="AC37" i="1"/>
  <c r="D37" i="16" s="1"/>
  <c r="AA37" i="1"/>
  <c r="L37" i="16" s="1"/>
  <c r="Y37" i="1"/>
  <c r="H37" i="16" s="1"/>
  <c r="W37" i="1"/>
  <c r="K37" i="16" s="1"/>
  <c r="U37" i="1"/>
  <c r="J37" i="16" s="1"/>
  <c r="S37" i="1"/>
  <c r="I37" i="16" s="1"/>
  <c r="Q37" i="1"/>
  <c r="G37" i="16" s="1"/>
  <c r="O37" i="1"/>
  <c r="F37" i="16" s="1"/>
  <c r="M37" i="1"/>
  <c r="E37" i="16" s="1"/>
  <c r="K37" i="1"/>
  <c r="C37" i="16" s="1"/>
  <c r="I37" i="1"/>
  <c r="G37" i="1"/>
  <c r="E37" i="1"/>
  <c r="AF36" i="1"/>
  <c r="AC36" i="1"/>
  <c r="D36" i="16" s="1"/>
  <c r="AA36" i="1"/>
  <c r="L36" i="16" s="1"/>
  <c r="Y36" i="1"/>
  <c r="H36" i="16" s="1"/>
  <c r="W36" i="1"/>
  <c r="K36" i="16" s="1"/>
  <c r="U36" i="1"/>
  <c r="J36" i="16" s="1"/>
  <c r="S36" i="1"/>
  <c r="I36" i="16" s="1"/>
  <c r="Q36" i="1"/>
  <c r="G36" i="16" s="1"/>
  <c r="O36" i="1"/>
  <c r="F36" i="16" s="1"/>
  <c r="M36" i="1"/>
  <c r="E36" i="16" s="1"/>
  <c r="K36" i="1"/>
  <c r="C36" i="16" s="1"/>
  <c r="I36" i="1"/>
  <c r="G36" i="1"/>
  <c r="E36" i="1"/>
  <c r="AF35" i="1"/>
  <c r="AC35" i="1"/>
  <c r="D35" i="16" s="1"/>
  <c r="AA35" i="1"/>
  <c r="L35" i="16" s="1"/>
  <c r="Y35" i="1"/>
  <c r="H35" i="16" s="1"/>
  <c r="W35" i="1"/>
  <c r="K35" i="16" s="1"/>
  <c r="U35" i="1"/>
  <c r="J35" i="16" s="1"/>
  <c r="S35" i="1"/>
  <c r="I35" i="16" s="1"/>
  <c r="Q35" i="1"/>
  <c r="G35" i="16" s="1"/>
  <c r="O35" i="1"/>
  <c r="F35" i="16" s="1"/>
  <c r="M35" i="1"/>
  <c r="E35" i="16" s="1"/>
  <c r="K35" i="1"/>
  <c r="C35" i="16" s="1"/>
  <c r="I35" i="1"/>
  <c r="G35" i="1"/>
  <c r="E35" i="1"/>
  <c r="AF34" i="1"/>
  <c r="AC34" i="1"/>
  <c r="D34" i="16" s="1"/>
  <c r="AA34" i="1"/>
  <c r="L34" i="16" s="1"/>
  <c r="Y34" i="1"/>
  <c r="H34" i="16" s="1"/>
  <c r="W34" i="1"/>
  <c r="K34" i="16" s="1"/>
  <c r="U34" i="1"/>
  <c r="J34" i="16" s="1"/>
  <c r="S34" i="1"/>
  <c r="I34" i="16" s="1"/>
  <c r="Q34" i="1"/>
  <c r="G34" i="16" s="1"/>
  <c r="O34" i="1"/>
  <c r="F34" i="16" s="1"/>
  <c r="M34" i="1"/>
  <c r="E34" i="16" s="1"/>
  <c r="K34" i="1"/>
  <c r="C34" i="16" s="1"/>
  <c r="I34" i="1"/>
  <c r="G34" i="1"/>
  <c r="E34" i="1"/>
  <c r="AF33" i="1"/>
  <c r="AC33" i="1"/>
  <c r="D33" i="16" s="1"/>
  <c r="AA33" i="1"/>
  <c r="L33" i="16" s="1"/>
  <c r="Y33" i="1"/>
  <c r="H33" i="16" s="1"/>
  <c r="W33" i="1"/>
  <c r="K33" i="16" s="1"/>
  <c r="U33" i="1"/>
  <c r="J33" i="16" s="1"/>
  <c r="S33" i="1"/>
  <c r="I33" i="16" s="1"/>
  <c r="Q33" i="1"/>
  <c r="G33" i="16" s="1"/>
  <c r="O33" i="1"/>
  <c r="F33" i="16" s="1"/>
  <c r="M33" i="1"/>
  <c r="E33" i="16" s="1"/>
  <c r="K33" i="1"/>
  <c r="C33" i="16" s="1"/>
  <c r="I33" i="1"/>
  <c r="G33" i="1"/>
  <c r="E33" i="1"/>
  <c r="AF32" i="1"/>
  <c r="AC32" i="1"/>
  <c r="D32" i="16" s="1"/>
  <c r="AA32" i="1"/>
  <c r="L32" i="16" s="1"/>
  <c r="Y32" i="1"/>
  <c r="H32" i="16" s="1"/>
  <c r="W32" i="1"/>
  <c r="K32" i="16" s="1"/>
  <c r="U32" i="1"/>
  <c r="J32" i="16" s="1"/>
  <c r="S32" i="1"/>
  <c r="I32" i="16" s="1"/>
  <c r="Q32" i="1"/>
  <c r="G32" i="16" s="1"/>
  <c r="O32" i="1"/>
  <c r="F32" i="16" s="1"/>
  <c r="M32" i="1"/>
  <c r="E32" i="16" s="1"/>
  <c r="K32" i="1"/>
  <c r="C32" i="16" s="1"/>
  <c r="I32" i="1"/>
  <c r="G32" i="1"/>
  <c r="E32" i="1"/>
  <c r="AF31" i="1"/>
  <c r="AC31" i="1"/>
  <c r="D31" i="16" s="1"/>
  <c r="AA31" i="1"/>
  <c r="L31" i="16" s="1"/>
  <c r="Y31" i="1"/>
  <c r="H31" i="16" s="1"/>
  <c r="W31" i="1"/>
  <c r="K31" i="16" s="1"/>
  <c r="U31" i="1"/>
  <c r="J31" i="16" s="1"/>
  <c r="S31" i="1"/>
  <c r="I31" i="16" s="1"/>
  <c r="Q31" i="1"/>
  <c r="G31" i="16" s="1"/>
  <c r="O31" i="1"/>
  <c r="F31" i="16" s="1"/>
  <c r="M31" i="1"/>
  <c r="E31" i="16" s="1"/>
  <c r="K31" i="1"/>
  <c r="C31" i="16" s="1"/>
  <c r="I31" i="1"/>
  <c r="G31" i="1"/>
  <c r="E31" i="1"/>
  <c r="AF30" i="1"/>
  <c r="AC30" i="1"/>
  <c r="D30" i="16" s="1"/>
  <c r="AA30" i="1"/>
  <c r="L30" i="16" s="1"/>
  <c r="Y30" i="1"/>
  <c r="H30" i="16" s="1"/>
  <c r="W30" i="1"/>
  <c r="K30" i="16" s="1"/>
  <c r="U30" i="1"/>
  <c r="J30" i="16" s="1"/>
  <c r="S30" i="1"/>
  <c r="I30" i="16" s="1"/>
  <c r="Q30" i="1"/>
  <c r="G30" i="16" s="1"/>
  <c r="O30" i="1"/>
  <c r="F30" i="16" s="1"/>
  <c r="M30" i="1"/>
  <c r="E30" i="16" s="1"/>
  <c r="K30" i="1"/>
  <c r="C30" i="16" s="1"/>
  <c r="I30" i="1"/>
  <c r="G30" i="1"/>
  <c r="E30" i="1"/>
  <c r="AF29" i="1"/>
  <c r="AC29" i="1"/>
  <c r="D29" i="16" s="1"/>
  <c r="AA29" i="1"/>
  <c r="L29" i="16" s="1"/>
  <c r="Y29" i="1"/>
  <c r="H29" i="16" s="1"/>
  <c r="W29" i="1"/>
  <c r="K29" i="16" s="1"/>
  <c r="U29" i="1"/>
  <c r="J29" i="16" s="1"/>
  <c r="S29" i="1"/>
  <c r="I29" i="16" s="1"/>
  <c r="Q29" i="1"/>
  <c r="G29" i="16" s="1"/>
  <c r="O29" i="1"/>
  <c r="F29" i="16" s="1"/>
  <c r="M29" i="1"/>
  <c r="E29" i="16" s="1"/>
  <c r="K29" i="1"/>
  <c r="C29" i="16" s="1"/>
  <c r="I29" i="1"/>
  <c r="G29" i="1"/>
  <c r="E29" i="1"/>
  <c r="AF28" i="1"/>
  <c r="AC28" i="1"/>
  <c r="D28" i="16" s="1"/>
  <c r="AA28" i="1"/>
  <c r="L28" i="16" s="1"/>
  <c r="Y28" i="1"/>
  <c r="H28" i="16" s="1"/>
  <c r="W28" i="1"/>
  <c r="K28" i="16" s="1"/>
  <c r="U28" i="1"/>
  <c r="J28" i="16" s="1"/>
  <c r="S28" i="1"/>
  <c r="I28" i="16" s="1"/>
  <c r="Q28" i="1"/>
  <c r="G28" i="16" s="1"/>
  <c r="O28" i="1"/>
  <c r="F28" i="16" s="1"/>
  <c r="M28" i="1"/>
  <c r="E28" i="16" s="1"/>
  <c r="K28" i="1"/>
  <c r="C28" i="16" s="1"/>
  <c r="I28" i="1"/>
  <c r="G28" i="1"/>
  <c r="E28" i="1"/>
  <c r="AF27" i="1"/>
  <c r="AC27" i="1"/>
  <c r="D27" i="16" s="1"/>
  <c r="AA27" i="1"/>
  <c r="L27" i="16" s="1"/>
  <c r="Y27" i="1"/>
  <c r="H27" i="16" s="1"/>
  <c r="W27" i="1"/>
  <c r="K27" i="16" s="1"/>
  <c r="U27" i="1"/>
  <c r="J27" i="16" s="1"/>
  <c r="S27" i="1"/>
  <c r="I27" i="16" s="1"/>
  <c r="Q27" i="1"/>
  <c r="G27" i="16" s="1"/>
  <c r="O27" i="1"/>
  <c r="F27" i="16" s="1"/>
  <c r="M27" i="1"/>
  <c r="E27" i="16" s="1"/>
  <c r="K27" i="1"/>
  <c r="C27" i="16" s="1"/>
  <c r="I27" i="1"/>
  <c r="G27" i="1"/>
  <c r="E27" i="1"/>
  <c r="AF26" i="1"/>
  <c r="AC26" i="1"/>
  <c r="D26" i="16" s="1"/>
  <c r="AA26" i="1"/>
  <c r="L26" i="16" s="1"/>
  <c r="Y26" i="1"/>
  <c r="H26" i="16" s="1"/>
  <c r="W26" i="1"/>
  <c r="K26" i="16" s="1"/>
  <c r="U26" i="1"/>
  <c r="J26" i="16" s="1"/>
  <c r="S26" i="1"/>
  <c r="I26" i="16" s="1"/>
  <c r="Q26" i="1"/>
  <c r="G26" i="16" s="1"/>
  <c r="O26" i="1"/>
  <c r="F26" i="16" s="1"/>
  <c r="M26" i="1"/>
  <c r="E26" i="16" s="1"/>
  <c r="K26" i="1"/>
  <c r="C26" i="16" s="1"/>
  <c r="I26" i="1"/>
  <c r="G26" i="1"/>
  <c r="E26" i="1"/>
  <c r="AF25" i="1"/>
  <c r="AC25" i="1"/>
  <c r="D25" i="16" s="1"/>
  <c r="AA25" i="1"/>
  <c r="L25" i="16" s="1"/>
  <c r="Y25" i="1"/>
  <c r="H25" i="16" s="1"/>
  <c r="W25" i="1"/>
  <c r="K25" i="16" s="1"/>
  <c r="U25" i="1"/>
  <c r="J25" i="16" s="1"/>
  <c r="S25" i="1"/>
  <c r="I25" i="16" s="1"/>
  <c r="Q25" i="1"/>
  <c r="G25" i="16" s="1"/>
  <c r="O25" i="1"/>
  <c r="F25" i="16" s="1"/>
  <c r="M25" i="1"/>
  <c r="E25" i="16" s="1"/>
  <c r="K25" i="1"/>
  <c r="C25" i="16" s="1"/>
  <c r="I25" i="1"/>
  <c r="G25" i="1"/>
  <c r="E25" i="1"/>
  <c r="AF24" i="1"/>
  <c r="AC24" i="1"/>
  <c r="D24" i="16" s="1"/>
  <c r="AA24" i="1"/>
  <c r="L24" i="16" s="1"/>
  <c r="Y24" i="1"/>
  <c r="H24" i="16" s="1"/>
  <c r="W24" i="1"/>
  <c r="K24" i="16" s="1"/>
  <c r="U24" i="1"/>
  <c r="J24" i="16" s="1"/>
  <c r="S24" i="1"/>
  <c r="I24" i="16" s="1"/>
  <c r="Q24" i="1"/>
  <c r="G24" i="16" s="1"/>
  <c r="O24" i="1"/>
  <c r="F24" i="16" s="1"/>
  <c r="M24" i="1"/>
  <c r="E24" i="16" s="1"/>
  <c r="K24" i="1"/>
  <c r="C24" i="16" s="1"/>
  <c r="I24" i="1"/>
  <c r="G24" i="1"/>
  <c r="E24" i="1"/>
  <c r="AF23" i="1"/>
  <c r="AC23" i="1"/>
  <c r="D23" i="16" s="1"/>
  <c r="AA23" i="1"/>
  <c r="L23" i="16" s="1"/>
  <c r="Y23" i="1"/>
  <c r="H23" i="16" s="1"/>
  <c r="W23" i="1"/>
  <c r="K23" i="16" s="1"/>
  <c r="U23" i="1"/>
  <c r="J23" i="16" s="1"/>
  <c r="S23" i="1"/>
  <c r="I23" i="16" s="1"/>
  <c r="Q23" i="1"/>
  <c r="G23" i="16" s="1"/>
  <c r="O23" i="1"/>
  <c r="F23" i="16" s="1"/>
  <c r="M23" i="1"/>
  <c r="E23" i="16" s="1"/>
  <c r="K23" i="1"/>
  <c r="C23" i="16" s="1"/>
  <c r="I23" i="1"/>
  <c r="G23" i="1"/>
  <c r="E23" i="1"/>
  <c r="AF22" i="1"/>
  <c r="AC22" i="1"/>
  <c r="D22" i="16" s="1"/>
  <c r="AA22" i="1"/>
  <c r="L22" i="16" s="1"/>
  <c r="Y22" i="1"/>
  <c r="H22" i="16" s="1"/>
  <c r="W22" i="1"/>
  <c r="K22" i="16" s="1"/>
  <c r="U22" i="1"/>
  <c r="J22" i="16" s="1"/>
  <c r="S22" i="1"/>
  <c r="I22" i="16" s="1"/>
  <c r="Q22" i="1"/>
  <c r="G22" i="16" s="1"/>
  <c r="O22" i="1"/>
  <c r="F22" i="16" s="1"/>
  <c r="M22" i="1"/>
  <c r="E22" i="16" s="1"/>
  <c r="K22" i="1"/>
  <c r="C22" i="16" s="1"/>
  <c r="I22" i="1"/>
  <c r="G22" i="1"/>
  <c r="E22" i="1"/>
  <c r="AF21" i="1"/>
  <c r="AC21" i="1"/>
  <c r="D21" i="16" s="1"/>
  <c r="AA21" i="1"/>
  <c r="L21" i="16" s="1"/>
  <c r="Y21" i="1"/>
  <c r="H21" i="16" s="1"/>
  <c r="W21" i="1"/>
  <c r="K21" i="16" s="1"/>
  <c r="U21" i="1"/>
  <c r="J21" i="16" s="1"/>
  <c r="S21" i="1"/>
  <c r="I21" i="16" s="1"/>
  <c r="Q21" i="1"/>
  <c r="G21" i="16" s="1"/>
  <c r="O21" i="1"/>
  <c r="F21" i="16" s="1"/>
  <c r="M21" i="1"/>
  <c r="E21" i="16" s="1"/>
  <c r="K21" i="1"/>
  <c r="C21" i="16" s="1"/>
  <c r="I21" i="1"/>
  <c r="G21" i="1"/>
  <c r="E21" i="1"/>
  <c r="AF20" i="1"/>
  <c r="AC20" i="1"/>
  <c r="D20" i="16" s="1"/>
  <c r="AA20" i="1"/>
  <c r="L20" i="16" s="1"/>
  <c r="Y20" i="1"/>
  <c r="H20" i="16" s="1"/>
  <c r="W20" i="1"/>
  <c r="K20" i="16" s="1"/>
  <c r="U20" i="1"/>
  <c r="J20" i="16" s="1"/>
  <c r="S20" i="1"/>
  <c r="I20" i="16" s="1"/>
  <c r="Q20" i="1"/>
  <c r="G20" i="16" s="1"/>
  <c r="O20" i="1"/>
  <c r="F20" i="16" s="1"/>
  <c r="M20" i="1"/>
  <c r="E20" i="16" s="1"/>
  <c r="K20" i="1"/>
  <c r="C20" i="16" s="1"/>
  <c r="I20" i="1"/>
  <c r="G20" i="1"/>
  <c r="E20" i="1"/>
  <c r="AF19" i="1"/>
  <c r="AC19" i="1"/>
  <c r="D19" i="16" s="1"/>
  <c r="AA19" i="1"/>
  <c r="L19" i="16" s="1"/>
  <c r="Y19" i="1"/>
  <c r="H19" i="16" s="1"/>
  <c r="W19" i="1"/>
  <c r="K19" i="16" s="1"/>
  <c r="U19" i="1"/>
  <c r="J19" i="16" s="1"/>
  <c r="S19" i="1"/>
  <c r="I19" i="16" s="1"/>
  <c r="Q19" i="1"/>
  <c r="G19" i="16" s="1"/>
  <c r="O19" i="1"/>
  <c r="F19" i="16" s="1"/>
  <c r="M19" i="1"/>
  <c r="E19" i="16" s="1"/>
  <c r="K19" i="1"/>
  <c r="C19" i="16" s="1"/>
  <c r="I19" i="1"/>
  <c r="G19" i="1"/>
  <c r="E19" i="1"/>
  <c r="AF18" i="1"/>
  <c r="AC18" i="1"/>
  <c r="D18" i="16" s="1"/>
  <c r="AA18" i="1"/>
  <c r="L18" i="16" s="1"/>
  <c r="Y18" i="1"/>
  <c r="H18" i="16" s="1"/>
  <c r="W18" i="1"/>
  <c r="K18" i="16" s="1"/>
  <c r="U18" i="1"/>
  <c r="J18" i="16" s="1"/>
  <c r="S18" i="1"/>
  <c r="I18" i="16" s="1"/>
  <c r="Q18" i="1"/>
  <c r="G18" i="16" s="1"/>
  <c r="O18" i="1"/>
  <c r="F18" i="16" s="1"/>
  <c r="M18" i="1"/>
  <c r="E18" i="16" s="1"/>
  <c r="K18" i="1"/>
  <c r="C18" i="16" s="1"/>
  <c r="I18" i="1"/>
  <c r="G18" i="1"/>
  <c r="E18" i="1"/>
  <c r="AF17" i="1"/>
  <c r="AC17" i="1"/>
  <c r="D17" i="16" s="1"/>
  <c r="AA17" i="1"/>
  <c r="L17" i="16" s="1"/>
  <c r="Y17" i="1"/>
  <c r="H17" i="16" s="1"/>
  <c r="W17" i="1"/>
  <c r="K17" i="16" s="1"/>
  <c r="U17" i="1"/>
  <c r="J17" i="16" s="1"/>
  <c r="S17" i="1"/>
  <c r="I17" i="16" s="1"/>
  <c r="Q17" i="1"/>
  <c r="G17" i="16" s="1"/>
  <c r="O17" i="1"/>
  <c r="F17" i="16" s="1"/>
  <c r="M17" i="1"/>
  <c r="E17" i="16" s="1"/>
  <c r="K17" i="1"/>
  <c r="C17" i="16" s="1"/>
  <c r="I17" i="1"/>
  <c r="G17" i="1"/>
  <c r="E17" i="1"/>
  <c r="AF16" i="1"/>
  <c r="AC16" i="1"/>
  <c r="D16" i="16" s="1"/>
  <c r="AA16" i="1"/>
  <c r="L16" i="16" s="1"/>
  <c r="Y16" i="1"/>
  <c r="H16" i="16" s="1"/>
  <c r="W16" i="1"/>
  <c r="K16" i="16" s="1"/>
  <c r="U16" i="1"/>
  <c r="J16" i="16" s="1"/>
  <c r="S16" i="1"/>
  <c r="I16" i="16" s="1"/>
  <c r="Q16" i="1"/>
  <c r="G16" i="16" s="1"/>
  <c r="O16" i="1"/>
  <c r="F16" i="16" s="1"/>
  <c r="M16" i="1"/>
  <c r="E16" i="16" s="1"/>
  <c r="K16" i="1"/>
  <c r="C16" i="16" s="1"/>
  <c r="I16" i="1"/>
  <c r="G16" i="1"/>
  <c r="E16" i="1"/>
  <c r="AF15" i="1"/>
  <c r="AC15" i="1"/>
  <c r="D15" i="16" s="1"/>
  <c r="AA15" i="1"/>
  <c r="L15" i="16" s="1"/>
  <c r="Y15" i="1"/>
  <c r="H15" i="16" s="1"/>
  <c r="W15" i="1"/>
  <c r="K15" i="16" s="1"/>
  <c r="U15" i="1"/>
  <c r="J15" i="16" s="1"/>
  <c r="S15" i="1"/>
  <c r="I15" i="16" s="1"/>
  <c r="Q15" i="1"/>
  <c r="G15" i="16" s="1"/>
  <c r="O15" i="1"/>
  <c r="F15" i="16" s="1"/>
  <c r="M15" i="1"/>
  <c r="E15" i="16" s="1"/>
  <c r="K15" i="1"/>
  <c r="C15" i="16" s="1"/>
  <c r="I15" i="1"/>
  <c r="G15" i="1"/>
  <c r="E15" i="1"/>
  <c r="AF14" i="1"/>
  <c r="AC14" i="1"/>
  <c r="D14" i="16" s="1"/>
  <c r="AA14" i="1"/>
  <c r="L14" i="16" s="1"/>
  <c r="Y14" i="1"/>
  <c r="H14" i="16" s="1"/>
  <c r="W14" i="1"/>
  <c r="K14" i="16" s="1"/>
  <c r="U14" i="1"/>
  <c r="J14" i="16" s="1"/>
  <c r="S14" i="1"/>
  <c r="I14" i="16" s="1"/>
  <c r="Q14" i="1"/>
  <c r="G14" i="16" s="1"/>
  <c r="O14" i="1"/>
  <c r="F14" i="16" s="1"/>
  <c r="M14" i="1"/>
  <c r="E14" i="16" s="1"/>
  <c r="K14" i="1"/>
  <c r="C14" i="16" s="1"/>
  <c r="I14" i="1"/>
  <c r="G14" i="1"/>
  <c r="E14" i="1"/>
  <c r="AF13" i="1"/>
  <c r="AC13" i="1"/>
  <c r="D13" i="16" s="1"/>
  <c r="AA13" i="1"/>
  <c r="L13" i="16" s="1"/>
  <c r="Y13" i="1"/>
  <c r="H13" i="16" s="1"/>
  <c r="W13" i="1"/>
  <c r="K13" i="16" s="1"/>
  <c r="U13" i="1"/>
  <c r="J13" i="16" s="1"/>
  <c r="S13" i="1"/>
  <c r="I13" i="16" s="1"/>
  <c r="Q13" i="1"/>
  <c r="G13" i="16" s="1"/>
  <c r="O13" i="1"/>
  <c r="F13" i="16" s="1"/>
  <c r="M13" i="1"/>
  <c r="E13" i="16" s="1"/>
  <c r="K13" i="1"/>
  <c r="C13" i="16" s="1"/>
  <c r="I13" i="1"/>
  <c r="G13" i="1"/>
  <c r="E13" i="1"/>
  <c r="AF12" i="1"/>
  <c r="AC12" i="1"/>
  <c r="D12" i="16" s="1"/>
  <c r="AA12" i="1"/>
  <c r="L12" i="16" s="1"/>
  <c r="Y12" i="1"/>
  <c r="H12" i="16" s="1"/>
  <c r="W12" i="1"/>
  <c r="K12" i="16" s="1"/>
  <c r="U12" i="1"/>
  <c r="J12" i="16" s="1"/>
  <c r="S12" i="1"/>
  <c r="I12" i="16" s="1"/>
  <c r="Q12" i="1"/>
  <c r="G12" i="16" s="1"/>
  <c r="O12" i="1"/>
  <c r="F12" i="16" s="1"/>
  <c r="M12" i="1"/>
  <c r="E12" i="16" s="1"/>
  <c r="K12" i="1"/>
  <c r="C12" i="16" s="1"/>
  <c r="I12" i="1"/>
  <c r="G12" i="1"/>
  <c r="E12" i="1"/>
  <c r="AF11" i="1"/>
  <c r="AC11" i="1"/>
  <c r="D11" i="16" s="1"/>
  <c r="AA11" i="1"/>
  <c r="L11" i="16" s="1"/>
  <c r="Y11" i="1"/>
  <c r="H11" i="16" s="1"/>
  <c r="W11" i="1"/>
  <c r="K11" i="16" s="1"/>
  <c r="U11" i="1"/>
  <c r="J11" i="16" s="1"/>
  <c r="S11" i="1"/>
  <c r="I11" i="16" s="1"/>
  <c r="Q11" i="1"/>
  <c r="G11" i="16" s="1"/>
  <c r="O11" i="1"/>
  <c r="F11" i="16" s="1"/>
  <c r="M11" i="1"/>
  <c r="E11" i="16" s="1"/>
  <c r="K11" i="1"/>
  <c r="C11" i="16" s="1"/>
  <c r="I11" i="1"/>
  <c r="G11" i="1"/>
  <c r="E11" i="1"/>
  <c r="AF10" i="1"/>
  <c r="AC10" i="1"/>
  <c r="D10" i="16" s="1"/>
  <c r="AA10" i="1"/>
  <c r="L10" i="16" s="1"/>
  <c r="Y10" i="1"/>
  <c r="H10" i="16" s="1"/>
  <c r="W10" i="1"/>
  <c r="K10" i="16" s="1"/>
  <c r="U10" i="1"/>
  <c r="J10" i="16" s="1"/>
  <c r="S10" i="1"/>
  <c r="I10" i="16" s="1"/>
  <c r="Q10" i="1"/>
  <c r="G10" i="16" s="1"/>
  <c r="O10" i="1"/>
  <c r="F10" i="16" s="1"/>
  <c r="M10" i="1"/>
  <c r="E10" i="16" s="1"/>
  <c r="K10" i="1"/>
  <c r="C10" i="16" s="1"/>
  <c r="I10" i="1"/>
  <c r="G10" i="1"/>
  <c r="E10" i="1"/>
  <c r="AF9" i="1"/>
  <c r="AC9" i="1"/>
  <c r="D9" i="16" s="1"/>
  <c r="AA9" i="1"/>
  <c r="L9" i="16" s="1"/>
  <c r="Y9" i="1"/>
  <c r="H9" i="16" s="1"/>
  <c r="W9" i="1"/>
  <c r="K9" i="16" s="1"/>
  <c r="U9" i="1"/>
  <c r="J9" i="16" s="1"/>
  <c r="S9" i="1"/>
  <c r="I9" i="16" s="1"/>
  <c r="Q9" i="1"/>
  <c r="G9" i="16" s="1"/>
  <c r="O9" i="1"/>
  <c r="F9" i="16" s="1"/>
  <c r="M9" i="1"/>
  <c r="E9" i="16" s="1"/>
  <c r="K9" i="1"/>
  <c r="C9" i="16" s="1"/>
  <c r="I9" i="1"/>
  <c r="G9" i="1"/>
  <c r="E9" i="1"/>
  <c r="AF8" i="1"/>
  <c r="AC8" i="1"/>
  <c r="D8" i="16" s="1"/>
  <c r="AA8" i="1"/>
  <c r="L8" i="16" s="1"/>
  <c r="Y8" i="1"/>
  <c r="H8" i="16" s="1"/>
  <c r="W8" i="1"/>
  <c r="K8" i="16" s="1"/>
  <c r="U8" i="1"/>
  <c r="J8" i="16" s="1"/>
  <c r="S8" i="1"/>
  <c r="I8" i="16" s="1"/>
  <c r="Q8" i="1"/>
  <c r="G8" i="16" s="1"/>
  <c r="O8" i="1"/>
  <c r="F8" i="16" s="1"/>
  <c r="M8" i="1"/>
  <c r="E8" i="16" s="1"/>
  <c r="K8" i="1"/>
  <c r="C8" i="16" s="1"/>
  <c r="I8" i="1"/>
  <c r="G8" i="1"/>
  <c r="E8" i="1"/>
  <c r="AF7" i="1"/>
  <c r="AC7" i="1"/>
  <c r="D7" i="16" s="1"/>
  <c r="AA7" i="1"/>
  <c r="L7" i="16" s="1"/>
  <c r="Y7" i="1"/>
  <c r="H7" i="16" s="1"/>
  <c r="W7" i="1"/>
  <c r="K7" i="16" s="1"/>
  <c r="U7" i="1"/>
  <c r="J7" i="16" s="1"/>
  <c r="S7" i="1"/>
  <c r="I7" i="16" s="1"/>
  <c r="Q7" i="1"/>
  <c r="G7" i="16" s="1"/>
  <c r="O7" i="1"/>
  <c r="F7" i="16" s="1"/>
  <c r="M7" i="1"/>
  <c r="E7" i="16" s="1"/>
  <c r="K7" i="1"/>
  <c r="C7" i="16" s="1"/>
  <c r="I7" i="1"/>
  <c r="G7" i="1"/>
  <c r="E7" i="1"/>
  <c r="AF6" i="1"/>
  <c r="AC6" i="1"/>
  <c r="D6" i="16" s="1"/>
  <c r="AA6" i="1"/>
  <c r="L6" i="16" s="1"/>
  <c r="Y6" i="1"/>
  <c r="H6" i="16" s="1"/>
  <c r="W6" i="1"/>
  <c r="K6" i="16" s="1"/>
  <c r="U6" i="1"/>
  <c r="J6" i="16" s="1"/>
  <c r="S6" i="1"/>
  <c r="I6" i="16" s="1"/>
  <c r="Q6" i="1"/>
  <c r="G6" i="16" s="1"/>
  <c r="O6" i="1"/>
  <c r="F6" i="16" s="1"/>
  <c r="M6" i="1"/>
  <c r="E6" i="16" s="1"/>
  <c r="K6" i="1"/>
  <c r="C6" i="16" s="1"/>
  <c r="I6" i="1"/>
  <c r="G6" i="1"/>
  <c r="E6" i="1"/>
  <c r="AF5" i="1"/>
  <c r="AC5" i="1"/>
  <c r="D5" i="16" s="1"/>
  <c r="AA5" i="1"/>
  <c r="Y5" i="1"/>
  <c r="H5" i="16" s="1"/>
  <c r="W5" i="1"/>
  <c r="K5" i="16" s="1"/>
  <c r="U5" i="1"/>
  <c r="J5" i="16" s="1"/>
  <c r="S5" i="1"/>
  <c r="I5" i="16" s="1"/>
  <c r="Q5" i="1"/>
  <c r="G5" i="16" s="1"/>
  <c r="O5" i="1"/>
  <c r="F5" i="16" s="1"/>
  <c r="M5" i="1"/>
  <c r="E5" i="16" s="1"/>
  <c r="K5" i="1"/>
  <c r="C5" i="16" s="1"/>
  <c r="I5" i="1"/>
  <c r="G5" i="1"/>
  <c r="E5" i="1"/>
  <c r="AF4" i="1"/>
  <c r="AC4" i="1"/>
  <c r="D4" i="16" s="1"/>
  <c r="AA4" i="1"/>
  <c r="L4" i="16" s="1"/>
  <c r="Y4" i="1"/>
  <c r="H4" i="16" s="1"/>
  <c r="W4" i="1"/>
  <c r="K4" i="16" s="1"/>
  <c r="U4" i="1"/>
  <c r="J4" i="16" s="1"/>
  <c r="S4" i="1"/>
  <c r="I4" i="16" s="1"/>
  <c r="Q4" i="1"/>
  <c r="G4" i="16" s="1"/>
  <c r="O4" i="1"/>
  <c r="F4" i="16" s="1"/>
  <c r="M4" i="1"/>
  <c r="E4" i="16" s="1"/>
  <c r="K4" i="1"/>
  <c r="C4" i="16" s="1"/>
  <c r="I4" i="1"/>
  <c r="G4" i="1"/>
  <c r="E4" i="1"/>
  <c r="AF3" i="1"/>
  <c r="AC3" i="1"/>
  <c r="D3" i="16" s="1"/>
  <c r="AA3" i="1"/>
  <c r="L3" i="16" s="1"/>
  <c r="Y3" i="1"/>
  <c r="W3" i="1"/>
  <c r="U3" i="1"/>
  <c r="S3" i="1"/>
  <c r="Q3" i="1"/>
  <c r="G3" i="16" s="1"/>
  <c r="O3" i="1"/>
  <c r="F3" i="16" s="1"/>
  <c r="M3" i="1"/>
  <c r="E3" i="16" s="1"/>
  <c r="K3" i="1"/>
  <c r="C3" i="16" s="1"/>
  <c r="I3" i="1"/>
  <c r="G3" i="1"/>
  <c r="E3" i="1"/>
  <c r="M39" i="16" l="1"/>
  <c r="M45" i="16"/>
  <c r="M51" i="16"/>
  <c r="M69" i="16"/>
  <c r="M14" i="16"/>
  <c r="M20" i="16"/>
  <c r="M38" i="16"/>
  <c r="M44" i="16"/>
  <c r="M15" i="16"/>
  <c r="M27" i="16"/>
  <c r="M3" i="16"/>
  <c r="M19" i="16"/>
  <c r="M37" i="16"/>
  <c r="M61" i="16"/>
  <c r="M67" i="16"/>
  <c r="M79" i="16"/>
  <c r="M7" i="16"/>
  <c r="M62" i="16"/>
  <c r="M68" i="16"/>
  <c r="M5" i="16"/>
  <c r="M23" i="16"/>
  <c r="M29" i="16"/>
  <c r="M47" i="16"/>
  <c r="M59" i="16"/>
  <c r="M71" i="16"/>
  <c r="M77" i="16"/>
  <c r="M35" i="16"/>
  <c r="M30" i="16"/>
  <c r="M60" i="16"/>
  <c r="M78" i="16"/>
  <c r="O84" i="1"/>
  <c r="F84" i="16" s="1"/>
  <c r="M18" i="16"/>
  <c r="M26" i="16"/>
  <c r="M50" i="16"/>
  <c r="M74" i="16"/>
  <c r="M9" i="16"/>
  <c r="M17" i="16"/>
  <c r="M25" i="16"/>
  <c r="M33" i="16"/>
  <c r="M41" i="16"/>
  <c r="M49" i="16"/>
  <c r="M24" i="16"/>
  <c r="M32" i="16"/>
  <c r="M48" i="16"/>
  <c r="M56" i="16"/>
  <c r="M72" i="16"/>
  <c r="M80" i="16"/>
  <c r="M73" i="16"/>
  <c r="M8" i="16"/>
  <c r="M57" i="16"/>
  <c r="AA82" i="2"/>
  <c r="L82" i="17" s="1"/>
  <c r="AF82" i="2"/>
  <c r="S84" i="2"/>
  <c r="I84" i="17" s="1"/>
  <c r="O82" i="2"/>
  <c r="F82" i="17" s="1"/>
  <c r="M30" i="17"/>
  <c r="M4" i="17"/>
  <c r="M54" i="17"/>
  <c r="M21" i="17"/>
  <c r="T86" i="2"/>
  <c r="U86" i="2" s="1"/>
  <c r="J86" i="17" s="1"/>
  <c r="U84" i="2"/>
  <c r="J84" i="17" s="1"/>
  <c r="L86" i="2"/>
  <c r="M86" i="2" s="1"/>
  <c r="E86" i="17" s="1"/>
  <c r="AE86" i="2"/>
  <c r="AF86" i="2" s="1"/>
  <c r="M84" i="2"/>
  <c r="E84" i="17" s="1"/>
  <c r="M45" i="17"/>
  <c r="Y84" i="2"/>
  <c r="H84" i="17" s="1"/>
  <c r="M36" i="17"/>
  <c r="AF84" i="2"/>
  <c r="M60" i="17"/>
  <c r="G84" i="2"/>
  <c r="I84" i="2"/>
  <c r="O85" i="1"/>
  <c r="F85" i="16" s="1"/>
  <c r="AB86" i="1"/>
  <c r="AC86" i="1" s="1"/>
  <c r="D86" i="16" s="1"/>
  <c r="T86" i="1"/>
  <c r="U86" i="1" s="1"/>
  <c r="J86" i="16" s="1"/>
  <c r="U84" i="1"/>
  <c r="J84" i="16" s="1"/>
  <c r="H86" i="1"/>
  <c r="I86" i="1" s="1"/>
  <c r="D86" i="1"/>
  <c r="E86" i="1" s="1"/>
  <c r="AB86" i="2"/>
  <c r="AC86" i="2" s="1"/>
  <c r="D86" i="17" s="1"/>
  <c r="AC84" i="2"/>
  <c r="D84" i="17" s="1"/>
  <c r="M27" i="17"/>
  <c r="M34" i="17"/>
  <c r="M42" i="17"/>
  <c r="M58" i="17"/>
  <c r="M66" i="17"/>
  <c r="M48" i="17"/>
  <c r="X86" i="2"/>
  <c r="V86" i="2"/>
  <c r="W86" i="2" s="1"/>
  <c r="K86" i="17" s="1"/>
  <c r="U83" i="2"/>
  <c r="J83" i="17" s="1"/>
  <c r="U85" i="2"/>
  <c r="J85" i="17" s="1"/>
  <c r="R86" i="2"/>
  <c r="S86" i="2" s="1"/>
  <c r="I86" i="17" s="1"/>
  <c r="P86" i="2"/>
  <c r="Q86" i="2" s="1"/>
  <c r="G86" i="17" s="1"/>
  <c r="N86" i="2"/>
  <c r="O86" i="2" s="1"/>
  <c r="F86" i="17" s="1"/>
  <c r="J86" i="2"/>
  <c r="K86" i="2" s="1"/>
  <c r="C86" i="17" s="1"/>
  <c r="M51" i="17"/>
  <c r="H86" i="2"/>
  <c r="I86" i="2" s="1"/>
  <c r="F86" i="2"/>
  <c r="G86" i="2" s="1"/>
  <c r="D86" i="2"/>
  <c r="E86" i="2" s="1"/>
  <c r="F86" i="1"/>
  <c r="G86" i="1" s="1"/>
  <c r="M25" i="17"/>
  <c r="M19" i="17"/>
  <c r="O82" i="1"/>
  <c r="F82" i="16" s="1"/>
  <c r="Q85" i="1"/>
  <c r="G85" i="16" s="1"/>
  <c r="F87" i="2"/>
  <c r="F88" i="2" s="1"/>
  <c r="M32" i="17"/>
  <c r="M44" i="17"/>
  <c r="M50" i="17"/>
  <c r="M56" i="17"/>
  <c r="M68" i="17"/>
  <c r="M74" i="17"/>
  <c r="M75" i="16"/>
  <c r="P86" i="1"/>
  <c r="Q86" i="1" s="1"/>
  <c r="G86" i="16" s="1"/>
  <c r="Y84" i="1"/>
  <c r="H84" i="16" s="1"/>
  <c r="Z86" i="2"/>
  <c r="AA86" i="2" s="1"/>
  <c r="L86" i="17" s="1"/>
  <c r="T87" i="1"/>
  <c r="T88" i="1" s="1"/>
  <c r="R86" i="1"/>
  <c r="S86" i="1" s="1"/>
  <c r="I86" i="16" s="1"/>
  <c r="AA84" i="1"/>
  <c r="L84" i="16" s="1"/>
  <c r="U85" i="1"/>
  <c r="J85" i="16" s="1"/>
  <c r="M9" i="17"/>
  <c r="M39" i="17"/>
  <c r="M57" i="17"/>
  <c r="M75" i="17"/>
  <c r="M63" i="16"/>
  <c r="W83" i="1"/>
  <c r="K83" i="16" s="1"/>
  <c r="M31" i="17"/>
  <c r="R87" i="1"/>
  <c r="R88" i="1" s="1"/>
  <c r="M11" i="16"/>
  <c r="M65" i="16"/>
  <c r="P14" i="17"/>
  <c r="M6" i="16"/>
  <c r="M12" i="16"/>
  <c r="M36" i="16"/>
  <c r="M42" i="16"/>
  <c r="M54" i="16"/>
  <c r="M66" i="16"/>
  <c r="P15" i="17"/>
  <c r="M21" i="16"/>
  <c r="I83" i="2"/>
  <c r="M53" i="16"/>
  <c r="G84" i="1"/>
  <c r="AE87" i="2"/>
  <c r="AE88" i="2" s="1"/>
  <c r="M10" i="17"/>
  <c r="M16" i="17"/>
  <c r="M28" i="17"/>
  <c r="M40" i="17"/>
  <c r="M46" i="17"/>
  <c r="M52" i="17"/>
  <c r="M64" i="17"/>
  <c r="M70" i="17"/>
  <c r="M76" i="17"/>
  <c r="AF86" i="1"/>
  <c r="AF82" i="1"/>
  <c r="M13" i="16"/>
  <c r="M31" i="16"/>
  <c r="M43" i="16"/>
  <c r="M55" i="16"/>
  <c r="M85" i="1"/>
  <c r="E85" i="16" s="1"/>
  <c r="M82" i="2"/>
  <c r="E82" i="17" s="1"/>
  <c r="AC82" i="1"/>
  <c r="D82" i="16" s="1"/>
  <c r="S83" i="1"/>
  <c r="I83" i="16" s="1"/>
  <c r="K84" i="1"/>
  <c r="C84" i="16" s="1"/>
  <c r="M5" i="17"/>
  <c r="M11" i="17"/>
  <c r="M35" i="17"/>
  <c r="AA83" i="2"/>
  <c r="L83" i="17" s="1"/>
  <c r="P79" i="17"/>
  <c r="N79" i="17"/>
  <c r="P55" i="17"/>
  <c r="N55" i="17"/>
  <c r="N38" i="17"/>
  <c r="P38" i="17"/>
  <c r="N62" i="17"/>
  <c r="P62" i="17"/>
  <c r="N9" i="17"/>
  <c r="P9" i="17"/>
  <c r="P66" i="17"/>
  <c r="N66" i="17"/>
  <c r="P70" i="17"/>
  <c r="N70" i="17"/>
  <c r="N74" i="17"/>
  <c r="P74" i="17"/>
  <c r="P78" i="17"/>
  <c r="N78" i="17"/>
  <c r="R87" i="2"/>
  <c r="R88" i="2" s="1"/>
  <c r="J3" i="17"/>
  <c r="T87" i="2"/>
  <c r="T88" i="2" s="1"/>
  <c r="P28" i="17"/>
  <c r="N28" i="17"/>
  <c r="P54" i="17"/>
  <c r="N54" i="17"/>
  <c r="Z87" i="2"/>
  <c r="Z88" i="2" s="1"/>
  <c r="L3" i="17"/>
  <c r="M13" i="17"/>
  <c r="M22" i="17"/>
  <c r="M29" i="17"/>
  <c r="N32" i="17"/>
  <c r="P32" i="17"/>
  <c r="P39" i="17"/>
  <c r="N39" i="17"/>
  <c r="M63" i="17"/>
  <c r="M69" i="17"/>
  <c r="P35" i="17"/>
  <c r="N35" i="17"/>
  <c r="P5" i="17"/>
  <c r="N5" i="17"/>
  <c r="P43" i="17"/>
  <c r="N43" i="17"/>
  <c r="P51" i="17"/>
  <c r="N51" i="17"/>
  <c r="P67" i="17"/>
  <c r="N67" i="17"/>
  <c r="P71" i="17"/>
  <c r="N71" i="17"/>
  <c r="P75" i="17"/>
  <c r="N75" i="17"/>
  <c r="P8" i="17"/>
  <c r="N8" i="17"/>
  <c r="P31" i="17"/>
  <c r="N31" i="17"/>
  <c r="M26" i="17"/>
  <c r="M33" i="17"/>
  <c r="P36" i="17"/>
  <c r="N36" i="17"/>
  <c r="Y86" i="2"/>
  <c r="H86" i="17" s="1"/>
  <c r="P7" i="17"/>
  <c r="N7" i="17"/>
  <c r="P21" i="17"/>
  <c r="N21" i="17"/>
  <c r="J87" i="2"/>
  <c r="J88" i="2" s="1"/>
  <c r="P46" i="17"/>
  <c r="N46" i="17"/>
  <c r="P58" i="17"/>
  <c r="N58" i="17"/>
  <c r="P25" i="17"/>
  <c r="N25" i="17"/>
  <c r="D87" i="2"/>
  <c r="D88" i="2" s="1"/>
  <c r="P19" i="17"/>
  <c r="N19" i="17"/>
  <c r="P29" i="17"/>
  <c r="N29" i="17"/>
  <c r="N26" i="17"/>
  <c r="P26" i="17"/>
  <c r="P33" i="17"/>
  <c r="N33" i="17"/>
  <c r="M80" i="17"/>
  <c r="W82" i="2"/>
  <c r="K82" i="17" s="1"/>
  <c r="K82" i="2"/>
  <c r="C82" i="17" s="1"/>
  <c r="U82" i="2"/>
  <c r="J82" i="17" s="1"/>
  <c r="I82" i="2"/>
  <c r="AC82" i="2"/>
  <c r="D82" i="17" s="1"/>
  <c r="Q82" i="2"/>
  <c r="G82" i="17" s="1"/>
  <c r="E82" i="2"/>
  <c r="S82" i="2"/>
  <c r="I82" i="17" s="1"/>
  <c r="P4" i="17"/>
  <c r="N4" i="17"/>
  <c r="P18" i="17"/>
  <c r="N18" i="17"/>
  <c r="AB87" i="2"/>
  <c r="AB88" i="2" s="1"/>
  <c r="M8" i="17"/>
  <c r="P13" i="17"/>
  <c r="N13" i="17"/>
  <c r="P47" i="17"/>
  <c r="N47" i="17"/>
  <c r="P59" i="17"/>
  <c r="N59" i="17"/>
  <c r="P63" i="17"/>
  <c r="N63" i="17"/>
  <c r="H87" i="2"/>
  <c r="H88" i="2" s="1"/>
  <c r="M6" i="17"/>
  <c r="P11" i="17"/>
  <c r="N11" i="17"/>
  <c r="M14" i="17"/>
  <c r="M17" i="17"/>
  <c r="M20" i="17"/>
  <c r="M37" i="17"/>
  <c r="P40" i="17"/>
  <c r="N40" i="17"/>
  <c r="N44" i="17"/>
  <c r="P44" i="17"/>
  <c r="P48" i="17"/>
  <c r="N48" i="17"/>
  <c r="P52" i="17"/>
  <c r="N52" i="17"/>
  <c r="N56" i="17"/>
  <c r="P56" i="17"/>
  <c r="P60" i="17"/>
  <c r="N60" i="17"/>
  <c r="P64" i="17"/>
  <c r="N64" i="17"/>
  <c r="N68" i="17"/>
  <c r="P68" i="17"/>
  <c r="P72" i="17"/>
  <c r="N72" i="17"/>
  <c r="P76" i="17"/>
  <c r="N76" i="17"/>
  <c r="N80" i="17"/>
  <c r="P80" i="17"/>
  <c r="L87" i="2"/>
  <c r="L88" i="2" s="1"/>
  <c r="P6" i="17"/>
  <c r="N6" i="17"/>
  <c r="N14" i="17"/>
  <c r="N20" i="17"/>
  <c r="P20" i="17"/>
  <c r="P30" i="17"/>
  <c r="N30" i="17"/>
  <c r="P37" i="17"/>
  <c r="N37" i="17"/>
  <c r="M38" i="17"/>
  <c r="G82" i="2"/>
  <c r="P42" i="17"/>
  <c r="N42" i="17"/>
  <c r="N50" i="17"/>
  <c r="P50" i="17"/>
  <c r="P27" i="17"/>
  <c r="N27" i="17"/>
  <c r="P87" i="2"/>
  <c r="P88" i="2" s="1"/>
  <c r="P34" i="17"/>
  <c r="N34" i="17"/>
  <c r="P41" i="17"/>
  <c r="N41" i="17"/>
  <c r="P45" i="17"/>
  <c r="N45" i="17"/>
  <c r="P49" i="17"/>
  <c r="N49" i="17"/>
  <c r="P53" i="17"/>
  <c r="N53" i="17"/>
  <c r="P57" i="17"/>
  <c r="N57" i="17"/>
  <c r="P61" i="17"/>
  <c r="N61" i="17"/>
  <c r="P65" i="17"/>
  <c r="N65" i="17"/>
  <c r="P69" i="17"/>
  <c r="N69" i="17"/>
  <c r="P73" i="17"/>
  <c r="N73" i="17"/>
  <c r="P77" i="17"/>
  <c r="N77" i="17"/>
  <c r="Y82" i="2"/>
  <c r="H82" i="17" s="1"/>
  <c r="M62" i="17"/>
  <c r="X87" i="2"/>
  <c r="X88" i="2" s="1"/>
  <c r="P10" i="17"/>
  <c r="N10" i="17"/>
  <c r="N87" i="2"/>
  <c r="N88" i="2" s="1"/>
  <c r="M12" i="17"/>
  <c r="M7" i="17"/>
  <c r="P12" i="17"/>
  <c r="N12" i="17"/>
  <c r="M15" i="17"/>
  <c r="E83" i="2"/>
  <c r="Q83" i="2"/>
  <c r="G83" i="17" s="1"/>
  <c r="AC83" i="2"/>
  <c r="D83" i="17" s="1"/>
  <c r="K85" i="2"/>
  <c r="C85" i="17" s="1"/>
  <c r="W85" i="2"/>
  <c r="K85" i="17" s="1"/>
  <c r="D3" i="17"/>
  <c r="M3" i="17" s="1"/>
  <c r="P16" i="17"/>
  <c r="N16" i="17"/>
  <c r="M23" i="17"/>
  <c r="G83" i="2"/>
  <c r="S83" i="2"/>
  <c r="I83" i="17" s="1"/>
  <c r="AF83" i="2"/>
  <c r="M85" i="2"/>
  <c r="E85" i="17" s="1"/>
  <c r="Y85" i="2"/>
  <c r="H85" i="17" s="1"/>
  <c r="F3" i="17"/>
  <c r="M18" i="17"/>
  <c r="P23" i="17"/>
  <c r="N23" i="17"/>
  <c r="K84" i="2"/>
  <c r="C84" i="17" s="1"/>
  <c r="W84" i="2"/>
  <c r="K84" i="17" s="1"/>
  <c r="G3" i="17"/>
  <c r="M41" i="17"/>
  <c r="M43" i="17"/>
  <c r="M47" i="17"/>
  <c r="M49" i="17"/>
  <c r="M53" i="17"/>
  <c r="M55" i="17"/>
  <c r="M59" i="17"/>
  <c r="M61" i="17"/>
  <c r="M65" i="17"/>
  <c r="M67" i="17"/>
  <c r="M71" i="17"/>
  <c r="M73" i="17"/>
  <c r="M77" i="17"/>
  <c r="M79" i="17"/>
  <c r="O85" i="2"/>
  <c r="F85" i="17" s="1"/>
  <c r="AA85" i="2"/>
  <c r="L85" i="17" s="1"/>
  <c r="H3" i="17"/>
  <c r="N15" i="17"/>
  <c r="K83" i="2"/>
  <c r="C83" i="17" s="1"/>
  <c r="W83" i="2"/>
  <c r="K83" i="17" s="1"/>
  <c r="E85" i="2"/>
  <c r="Q85" i="2"/>
  <c r="G85" i="17" s="1"/>
  <c r="AC85" i="2"/>
  <c r="D85" i="17" s="1"/>
  <c r="O84" i="2"/>
  <c r="F84" i="17" s="1"/>
  <c r="AA84" i="2"/>
  <c r="L84" i="17" s="1"/>
  <c r="V87" i="2"/>
  <c r="V88" i="2" s="1"/>
  <c r="P22" i="17"/>
  <c r="N22" i="17"/>
  <c r="M83" i="2"/>
  <c r="E83" i="17" s="1"/>
  <c r="Y83" i="2"/>
  <c r="H83" i="17" s="1"/>
  <c r="G85" i="2"/>
  <c r="S85" i="2"/>
  <c r="I85" i="17" s="1"/>
  <c r="AF85" i="2"/>
  <c r="P17" i="17"/>
  <c r="N17" i="17"/>
  <c r="M24" i="17"/>
  <c r="E84" i="2"/>
  <c r="Q84" i="2"/>
  <c r="G84" i="17" s="1"/>
  <c r="P24" i="17"/>
  <c r="N24" i="17"/>
  <c r="M72" i="17"/>
  <c r="M78" i="17"/>
  <c r="O83" i="2"/>
  <c r="F83" i="17" s="1"/>
  <c r="I85" i="2"/>
  <c r="V87" i="1"/>
  <c r="V88" i="1" s="1"/>
  <c r="Q82" i="1"/>
  <c r="G82" i="16" s="1"/>
  <c r="U83" i="1"/>
  <c r="J83" i="16" s="1"/>
  <c r="I84" i="1"/>
  <c r="AC84" i="1"/>
  <c r="D84" i="16" s="1"/>
  <c r="S85" i="1"/>
  <c r="I85" i="16" s="1"/>
  <c r="X87" i="1"/>
  <c r="X88" i="1" s="1"/>
  <c r="S82" i="1"/>
  <c r="I82" i="16" s="1"/>
  <c r="G83" i="1"/>
  <c r="Y83" i="1"/>
  <c r="H83" i="16" s="1"/>
  <c r="M84" i="1"/>
  <c r="E84" i="16" s="1"/>
  <c r="AF84" i="1"/>
  <c r="W85" i="1"/>
  <c r="K85" i="16" s="1"/>
  <c r="U82" i="1"/>
  <c r="J82" i="16" s="1"/>
  <c r="AA83" i="1"/>
  <c r="L83" i="16" s="1"/>
  <c r="AE87" i="1"/>
  <c r="AE88" i="1" s="1"/>
  <c r="W82" i="1"/>
  <c r="K82" i="16" s="1"/>
  <c r="I83" i="1"/>
  <c r="Q84" i="1"/>
  <c r="G84" i="16" s="1"/>
  <c r="E85" i="1"/>
  <c r="Y85" i="1"/>
  <c r="H85" i="16" s="1"/>
  <c r="H87" i="1"/>
  <c r="H88" i="1" s="1"/>
  <c r="E82" i="1"/>
  <c r="Y82" i="1"/>
  <c r="H82" i="16" s="1"/>
  <c r="AC83" i="1"/>
  <c r="D83" i="16" s="1"/>
  <c r="G85" i="1"/>
  <c r="AA85" i="1"/>
  <c r="L85" i="16" s="1"/>
  <c r="AB87" i="1"/>
  <c r="AB88" i="1" s="1"/>
  <c r="Z87" i="1"/>
  <c r="Z88" i="1" s="1"/>
  <c r="AA82" i="1"/>
  <c r="L82" i="16" s="1"/>
  <c r="M83" i="1"/>
  <c r="E83" i="16" s="1"/>
  <c r="AF83" i="1"/>
  <c r="S84" i="1"/>
  <c r="I84" i="16" s="1"/>
  <c r="I85" i="1"/>
  <c r="AC85" i="1"/>
  <c r="D85" i="16" s="1"/>
  <c r="E83" i="1"/>
  <c r="I82" i="1"/>
  <c r="O83" i="1"/>
  <c r="F83" i="16" s="1"/>
  <c r="K85" i="1"/>
  <c r="C85" i="16" s="1"/>
  <c r="AF85" i="1"/>
  <c r="K82" i="1"/>
  <c r="C82" i="16" s="1"/>
  <c r="E84" i="1"/>
  <c r="P36" i="16"/>
  <c r="AJ36" i="1" s="1"/>
  <c r="AK36" i="1" s="1"/>
  <c r="D87" i="1"/>
  <c r="D88" i="1" s="1"/>
  <c r="F87" i="1"/>
  <c r="F88" i="1" s="1"/>
  <c r="P87" i="1"/>
  <c r="P88" i="1" s="1"/>
  <c r="N4" i="16"/>
  <c r="N22" i="16"/>
  <c r="P58" i="16"/>
  <c r="AJ58" i="1" s="1"/>
  <c r="AK58" i="1" s="1"/>
  <c r="M82" i="1"/>
  <c r="E82" i="16" s="1"/>
  <c r="Q83" i="1"/>
  <c r="G83" i="16" s="1"/>
  <c r="W84" i="1"/>
  <c r="K84" i="16" s="1"/>
  <c r="P5" i="16"/>
  <c r="AJ5" i="1" s="1"/>
  <c r="AK5" i="1" s="1"/>
  <c r="P11" i="16"/>
  <c r="AJ11" i="1" s="1"/>
  <c r="AK11" i="1" s="1"/>
  <c r="P17" i="16"/>
  <c r="AJ17" i="1" s="1"/>
  <c r="AK17" i="1" s="1"/>
  <c r="P23" i="16"/>
  <c r="AJ23" i="1" s="1"/>
  <c r="AK23" i="1" s="1"/>
  <c r="P29" i="16"/>
  <c r="AJ29" i="1" s="1"/>
  <c r="AK29" i="1" s="1"/>
  <c r="P35" i="16"/>
  <c r="AJ35" i="1" s="1"/>
  <c r="AK35" i="1" s="1"/>
  <c r="P41" i="16"/>
  <c r="AJ41" i="1" s="1"/>
  <c r="AK41" i="1" s="1"/>
  <c r="P47" i="16"/>
  <c r="AJ47" i="1" s="1"/>
  <c r="AK47" i="1" s="1"/>
  <c r="P53" i="16"/>
  <c r="AJ53" i="1" s="1"/>
  <c r="AK53" i="1" s="1"/>
  <c r="P59" i="16"/>
  <c r="AJ59" i="1" s="1"/>
  <c r="AK59" i="1" s="1"/>
  <c r="P65" i="16"/>
  <c r="AJ65" i="1" s="1"/>
  <c r="AK65" i="1" s="1"/>
  <c r="N71" i="16"/>
  <c r="N77" i="16"/>
  <c r="P6" i="16"/>
  <c r="AJ6" i="1" s="1"/>
  <c r="AK6" i="1" s="1"/>
  <c r="P12" i="16"/>
  <c r="AJ12" i="1" s="1"/>
  <c r="AK12" i="1" s="1"/>
  <c r="P24" i="16"/>
  <c r="AJ24" i="1" s="1"/>
  <c r="AK24" i="1" s="1"/>
  <c r="P30" i="16"/>
  <c r="AJ30" i="1" s="1"/>
  <c r="AK30" i="1" s="1"/>
  <c r="P42" i="16"/>
  <c r="AJ42" i="1" s="1"/>
  <c r="AK42" i="1" s="1"/>
  <c r="P48" i="16"/>
  <c r="AJ48" i="1" s="1"/>
  <c r="AK48" i="1" s="1"/>
  <c r="P54" i="16"/>
  <c r="AJ54" i="1" s="1"/>
  <c r="AK54" i="1" s="1"/>
  <c r="P60" i="16"/>
  <c r="AJ60" i="1" s="1"/>
  <c r="AK60" i="1" s="1"/>
  <c r="P66" i="16"/>
  <c r="AJ66" i="1" s="1"/>
  <c r="AK66" i="1" s="1"/>
  <c r="P71" i="16"/>
  <c r="AJ71" i="1" s="1"/>
  <c r="AK71" i="1" s="1"/>
  <c r="P72" i="16"/>
  <c r="AJ72" i="1" s="1"/>
  <c r="AK72" i="1" s="1"/>
  <c r="P77" i="16"/>
  <c r="AJ77" i="1" s="1"/>
  <c r="AK77" i="1" s="1"/>
  <c r="P78" i="16"/>
  <c r="AJ78" i="1" s="1"/>
  <c r="AK78" i="1" s="1"/>
  <c r="P7" i="16"/>
  <c r="AJ7" i="1" s="1"/>
  <c r="AK7" i="1" s="1"/>
  <c r="N7" i="16"/>
  <c r="P13" i="16"/>
  <c r="AJ13" i="1" s="1"/>
  <c r="AK13" i="1" s="1"/>
  <c r="N13" i="16"/>
  <c r="P19" i="16"/>
  <c r="AJ19" i="1" s="1"/>
  <c r="AK19" i="1" s="1"/>
  <c r="N19" i="16"/>
  <c r="P25" i="16"/>
  <c r="AJ25" i="1" s="1"/>
  <c r="AK25" i="1" s="1"/>
  <c r="N25" i="16"/>
  <c r="P31" i="16"/>
  <c r="AJ31" i="1" s="1"/>
  <c r="AK31" i="1" s="1"/>
  <c r="N31" i="16"/>
  <c r="P37" i="16"/>
  <c r="AJ37" i="1" s="1"/>
  <c r="AK37" i="1" s="1"/>
  <c r="N37" i="16"/>
  <c r="P43" i="16"/>
  <c r="AJ43" i="1" s="1"/>
  <c r="AK43" i="1" s="1"/>
  <c r="N43" i="16"/>
  <c r="P49" i="16"/>
  <c r="AJ49" i="1" s="1"/>
  <c r="AK49" i="1" s="1"/>
  <c r="N49" i="16"/>
  <c r="P55" i="16"/>
  <c r="AJ55" i="1" s="1"/>
  <c r="AK55" i="1" s="1"/>
  <c r="N55" i="16"/>
  <c r="P61" i="16"/>
  <c r="AJ61" i="1" s="1"/>
  <c r="AK61" i="1" s="1"/>
  <c r="N61" i="16"/>
  <c r="P67" i="16"/>
  <c r="AJ67" i="1" s="1"/>
  <c r="AK67" i="1" s="1"/>
  <c r="N67" i="16"/>
  <c r="P73" i="16"/>
  <c r="AJ73" i="1" s="1"/>
  <c r="AK73" i="1" s="1"/>
  <c r="P79" i="16"/>
  <c r="AJ79" i="1" s="1"/>
  <c r="AK79" i="1" s="1"/>
  <c r="P8" i="16"/>
  <c r="AJ8" i="1" s="1"/>
  <c r="AK8" i="1" s="1"/>
  <c r="N8" i="16"/>
  <c r="P14" i="16"/>
  <c r="AJ14" i="1" s="1"/>
  <c r="AK14" i="1" s="1"/>
  <c r="N14" i="16"/>
  <c r="P20" i="16"/>
  <c r="AJ20" i="1" s="1"/>
  <c r="AK20" i="1" s="1"/>
  <c r="N20" i="16"/>
  <c r="P26" i="16"/>
  <c r="AJ26" i="1" s="1"/>
  <c r="AK26" i="1" s="1"/>
  <c r="P32" i="16"/>
  <c r="AJ32" i="1" s="1"/>
  <c r="AK32" i="1" s="1"/>
  <c r="N32" i="16"/>
  <c r="O32" i="16" s="1"/>
  <c r="AH32" i="1" s="1"/>
  <c r="AI32" i="1" s="1"/>
  <c r="P38" i="16"/>
  <c r="AJ38" i="1" s="1"/>
  <c r="AK38" i="1" s="1"/>
  <c r="N38" i="16"/>
  <c r="O38" i="16" s="1"/>
  <c r="AH38" i="1" s="1"/>
  <c r="AI38" i="1" s="1"/>
  <c r="P44" i="16"/>
  <c r="AJ44" i="1" s="1"/>
  <c r="AK44" i="1" s="1"/>
  <c r="N44" i="16"/>
  <c r="P50" i="16"/>
  <c r="AJ50" i="1" s="1"/>
  <c r="AK50" i="1" s="1"/>
  <c r="N50" i="16"/>
  <c r="P56" i="16"/>
  <c r="AJ56" i="1" s="1"/>
  <c r="AK56" i="1" s="1"/>
  <c r="N56" i="16"/>
  <c r="P62" i="16"/>
  <c r="AJ62" i="1" s="1"/>
  <c r="AK62" i="1" s="1"/>
  <c r="N62" i="16"/>
  <c r="P68" i="16"/>
  <c r="AJ68" i="1" s="1"/>
  <c r="AK68" i="1" s="1"/>
  <c r="N68" i="16"/>
  <c r="O68" i="16" s="1"/>
  <c r="AH68" i="1" s="1"/>
  <c r="AI68" i="1" s="1"/>
  <c r="P74" i="16"/>
  <c r="AJ74" i="1" s="1"/>
  <c r="AK74" i="1" s="1"/>
  <c r="N74" i="16"/>
  <c r="P80" i="16"/>
  <c r="AJ80" i="1" s="1"/>
  <c r="AK80" i="1" s="1"/>
  <c r="N80" i="16"/>
  <c r="P9" i="16"/>
  <c r="AJ9" i="1" s="1"/>
  <c r="AK9" i="1" s="1"/>
  <c r="P15" i="16"/>
  <c r="AJ15" i="1" s="1"/>
  <c r="AK15" i="1" s="1"/>
  <c r="P21" i="16"/>
  <c r="AJ21" i="1" s="1"/>
  <c r="AK21" i="1" s="1"/>
  <c r="P27" i="16"/>
  <c r="AJ27" i="1" s="1"/>
  <c r="AK27" i="1" s="1"/>
  <c r="P33" i="16"/>
  <c r="AJ33" i="1" s="1"/>
  <c r="AK33" i="1" s="1"/>
  <c r="P39" i="16"/>
  <c r="AJ39" i="1" s="1"/>
  <c r="AK39" i="1" s="1"/>
  <c r="P45" i="16"/>
  <c r="AJ45" i="1" s="1"/>
  <c r="AK45" i="1" s="1"/>
  <c r="P51" i="16"/>
  <c r="AJ51" i="1" s="1"/>
  <c r="AK51" i="1" s="1"/>
  <c r="P57" i="16"/>
  <c r="AJ57" i="1" s="1"/>
  <c r="AK57" i="1" s="1"/>
  <c r="P63" i="16"/>
  <c r="AJ63" i="1" s="1"/>
  <c r="AK63" i="1" s="1"/>
  <c r="P69" i="16"/>
  <c r="AJ69" i="1" s="1"/>
  <c r="AK69" i="1" s="1"/>
  <c r="P75" i="16"/>
  <c r="AJ75" i="1" s="1"/>
  <c r="AK75" i="1" s="1"/>
  <c r="N9" i="16"/>
  <c r="N15" i="16"/>
  <c r="N28" i="16"/>
  <c r="N40" i="16"/>
  <c r="N46" i="16"/>
  <c r="N52" i="16"/>
  <c r="N64" i="16"/>
  <c r="N70" i="16"/>
  <c r="N76" i="16"/>
  <c r="N16" i="16"/>
  <c r="N34" i="16"/>
  <c r="P4" i="16"/>
  <c r="AJ4" i="1" s="1"/>
  <c r="AK4" i="1" s="1"/>
  <c r="P10" i="16"/>
  <c r="AJ10" i="1" s="1"/>
  <c r="AK10" i="1" s="1"/>
  <c r="P16" i="16"/>
  <c r="AJ16" i="1" s="1"/>
  <c r="AK16" i="1" s="1"/>
  <c r="P22" i="16"/>
  <c r="AJ22" i="1" s="1"/>
  <c r="AK22" i="1" s="1"/>
  <c r="N26" i="16"/>
  <c r="P34" i="16"/>
  <c r="AJ34" i="1" s="1"/>
  <c r="AK34" i="1" s="1"/>
  <c r="P40" i="16"/>
  <c r="AJ40" i="1" s="1"/>
  <c r="AK40" i="1" s="1"/>
  <c r="P52" i="16"/>
  <c r="AJ52" i="1" s="1"/>
  <c r="AK52" i="1" s="1"/>
  <c r="P70" i="16"/>
  <c r="AJ70" i="1" s="1"/>
  <c r="AK70" i="1" s="1"/>
  <c r="N73" i="16"/>
  <c r="P76" i="16"/>
  <c r="AJ76" i="1" s="1"/>
  <c r="AK76" i="1" s="1"/>
  <c r="N79" i="16"/>
  <c r="H3" i="16"/>
  <c r="P3" i="16" s="1"/>
  <c r="L5" i="16"/>
  <c r="N5" i="16" s="1"/>
  <c r="P28" i="16"/>
  <c r="AJ28" i="1" s="1"/>
  <c r="AK28" i="1" s="1"/>
  <c r="P64" i="16"/>
  <c r="AJ64" i="1" s="1"/>
  <c r="AK64" i="1" s="1"/>
  <c r="G82" i="1"/>
  <c r="J86" i="1"/>
  <c r="K86" i="1" s="1"/>
  <c r="C86" i="16" s="1"/>
  <c r="V86" i="1"/>
  <c r="W86" i="1" s="1"/>
  <c r="K86" i="16" s="1"/>
  <c r="I3" i="16"/>
  <c r="M34" i="16"/>
  <c r="M52" i="16"/>
  <c r="M70" i="16"/>
  <c r="P18" i="16"/>
  <c r="AJ18" i="1" s="1"/>
  <c r="AK18" i="1" s="1"/>
  <c r="J3" i="16"/>
  <c r="M16" i="16"/>
  <c r="N10" i="16"/>
  <c r="P46" i="16"/>
  <c r="AJ46" i="1" s="1"/>
  <c r="AK46" i="1" s="1"/>
  <c r="L86" i="1"/>
  <c r="M86" i="1" s="1"/>
  <c r="E86" i="16" s="1"/>
  <c r="X86" i="1"/>
  <c r="Y86" i="1" s="1"/>
  <c r="H86" i="16" s="1"/>
  <c r="J87" i="1"/>
  <c r="J88" i="1" s="1"/>
  <c r="K3" i="16"/>
  <c r="L87" i="1"/>
  <c r="L88" i="1" s="1"/>
  <c r="M76" i="16"/>
  <c r="N86" i="1"/>
  <c r="O86" i="1" s="1"/>
  <c r="F86" i="16" s="1"/>
  <c r="Z86" i="1"/>
  <c r="N87" i="1"/>
  <c r="N88" i="1" s="1"/>
  <c r="M40" i="16"/>
  <c r="M58" i="16"/>
  <c r="M4" i="16"/>
  <c r="M22" i="16"/>
  <c r="M28" i="16"/>
  <c r="M46" i="16"/>
  <c r="M64" i="16"/>
  <c r="K83" i="1"/>
  <c r="C83" i="16" s="1"/>
  <c r="M10" i="16"/>
  <c r="N21" i="16"/>
  <c r="N27" i="16"/>
  <c r="N33" i="16"/>
  <c r="N39" i="16"/>
  <c r="O39" i="16" s="1"/>
  <c r="AH39" i="1" s="1"/>
  <c r="AI39" i="1" s="1"/>
  <c r="N45" i="16"/>
  <c r="O45" i="16" s="1"/>
  <c r="AH45" i="1" s="1"/>
  <c r="AI45" i="1" s="1"/>
  <c r="N51" i="16"/>
  <c r="O51" i="16" s="1"/>
  <c r="AH51" i="1" s="1"/>
  <c r="AI51" i="1" s="1"/>
  <c r="N57" i="16"/>
  <c r="N63" i="16"/>
  <c r="N69" i="16"/>
  <c r="N75" i="16"/>
  <c r="N58" i="16"/>
  <c r="N11" i="16"/>
  <c r="N17" i="16"/>
  <c r="N23" i="16"/>
  <c r="N29" i="16"/>
  <c r="N35" i="16"/>
  <c r="N41" i="16"/>
  <c r="N47" i="16"/>
  <c r="N53" i="16"/>
  <c r="N59" i="16"/>
  <c r="N65" i="16"/>
  <c r="N6" i="16"/>
  <c r="N12" i="16"/>
  <c r="N18" i="16"/>
  <c r="N24" i="16"/>
  <c r="N30" i="16"/>
  <c r="N36" i="16"/>
  <c r="N42" i="16"/>
  <c r="N48" i="16"/>
  <c r="N54" i="16"/>
  <c r="N60" i="16"/>
  <c r="N66" i="16"/>
  <c r="N72" i="16"/>
  <c r="N78" i="16"/>
  <c r="O62" i="16" l="1"/>
  <c r="AH62" i="1" s="1"/>
  <c r="AI62" i="1" s="1"/>
  <c r="O18" i="16"/>
  <c r="AH18" i="1" s="1"/>
  <c r="AI18" i="1" s="1"/>
  <c r="M82" i="16"/>
  <c r="O78" i="16"/>
  <c r="AH78" i="1" s="1"/>
  <c r="AI78" i="1" s="1"/>
  <c r="O57" i="16"/>
  <c r="AH57" i="1" s="1"/>
  <c r="AI57" i="1" s="1"/>
  <c r="O69" i="16"/>
  <c r="AH69" i="1" s="1"/>
  <c r="AI69" i="1" s="1"/>
  <c r="O44" i="16"/>
  <c r="AH44" i="1" s="1"/>
  <c r="AI44" i="1" s="1"/>
  <c r="O20" i="16"/>
  <c r="AH20" i="1" s="1"/>
  <c r="AI20" i="1" s="1"/>
  <c r="O14" i="16"/>
  <c r="AH14" i="1" s="1"/>
  <c r="AI14" i="1" s="1"/>
  <c r="O7" i="16"/>
  <c r="AH7" i="1" s="1"/>
  <c r="AI7" i="1" s="1"/>
  <c r="AJ64" i="2"/>
  <c r="AK64" i="2" s="1"/>
  <c r="AJ40" i="2"/>
  <c r="AK40" i="2" s="1"/>
  <c r="AJ59" i="2"/>
  <c r="AK59" i="2" s="1"/>
  <c r="AJ8" i="2"/>
  <c r="AK8" i="2" s="1"/>
  <c r="AJ5" i="2"/>
  <c r="AK5" i="2" s="1"/>
  <c r="AJ55" i="2"/>
  <c r="AK55" i="2" s="1"/>
  <c r="AJ79" i="2"/>
  <c r="AK79" i="2" s="1"/>
  <c r="AJ69" i="2"/>
  <c r="AK69" i="2" s="1"/>
  <c r="AJ45" i="2"/>
  <c r="AK45" i="2" s="1"/>
  <c r="AJ80" i="2"/>
  <c r="AK80" i="2" s="1"/>
  <c r="AJ56" i="2"/>
  <c r="AK56" i="2" s="1"/>
  <c r="AJ19" i="2"/>
  <c r="AK19" i="2" s="1"/>
  <c r="AJ7" i="2"/>
  <c r="AK7" i="2" s="1"/>
  <c r="AJ54" i="2"/>
  <c r="AK54" i="2" s="1"/>
  <c r="AJ12" i="2"/>
  <c r="AK12" i="2" s="1"/>
  <c r="AJ17" i="2"/>
  <c r="AK17" i="2" s="1"/>
  <c r="AJ16" i="2"/>
  <c r="AK16" i="2" s="1"/>
  <c r="AJ13" i="2"/>
  <c r="AK13" i="2" s="1"/>
  <c r="AJ71" i="2"/>
  <c r="AK71" i="2" s="1"/>
  <c r="AJ66" i="2"/>
  <c r="AK66" i="2" s="1"/>
  <c r="AJ14" i="2"/>
  <c r="AK14" i="2" s="1"/>
  <c r="AJ65" i="2"/>
  <c r="AK65" i="2" s="1"/>
  <c r="AJ41" i="2"/>
  <c r="AK41" i="2" s="1"/>
  <c r="AJ28" i="2"/>
  <c r="AK28" i="2" s="1"/>
  <c r="AJ9" i="2"/>
  <c r="AK9" i="2" s="1"/>
  <c r="AJ49" i="2"/>
  <c r="AK49" i="2" s="1"/>
  <c r="AJ29" i="2"/>
  <c r="AK29" i="2" s="1"/>
  <c r="AJ47" i="2"/>
  <c r="AK47" i="2" s="1"/>
  <c r="AJ35" i="2"/>
  <c r="AK35" i="2" s="1"/>
  <c r="AJ70" i="2"/>
  <c r="AK70" i="2" s="1"/>
  <c r="AJ23" i="2"/>
  <c r="AK23" i="2" s="1"/>
  <c r="AJ10" i="2"/>
  <c r="AK10" i="2" s="1"/>
  <c r="AJ37" i="2"/>
  <c r="AK37" i="2" s="1"/>
  <c r="AJ76" i="2"/>
  <c r="AK76" i="2" s="1"/>
  <c r="AJ52" i="2"/>
  <c r="AK52" i="2" s="1"/>
  <c r="AJ11" i="2"/>
  <c r="AK11" i="2" s="1"/>
  <c r="AJ25" i="2"/>
  <c r="AK25" i="2" s="1"/>
  <c r="AJ36" i="2"/>
  <c r="AK36" i="2" s="1"/>
  <c r="AJ67" i="2"/>
  <c r="AK67" i="2" s="1"/>
  <c r="AJ39" i="2"/>
  <c r="AK39" i="2" s="1"/>
  <c r="AJ60" i="2"/>
  <c r="AK60" i="2" s="1"/>
  <c r="AJ61" i="2"/>
  <c r="AK61" i="2" s="1"/>
  <c r="AJ34" i="2"/>
  <c r="AK34" i="2" s="1"/>
  <c r="AJ32" i="2"/>
  <c r="AK32" i="2" s="1"/>
  <c r="AJ62" i="2"/>
  <c r="AK62" i="2" s="1"/>
  <c r="AJ73" i="2"/>
  <c r="AK73" i="2" s="1"/>
  <c r="AJ30" i="2"/>
  <c r="AK30" i="2" s="1"/>
  <c r="AJ72" i="2"/>
  <c r="AK72" i="2" s="1"/>
  <c r="AJ48" i="2"/>
  <c r="AK48" i="2" s="1"/>
  <c r="AJ18" i="2"/>
  <c r="AK18" i="2" s="1"/>
  <c r="AJ58" i="2"/>
  <c r="AK58" i="2" s="1"/>
  <c r="AJ51" i="2"/>
  <c r="AK51" i="2" s="1"/>
  <c r="AJ15" i="2"/>
  <c r="AK15" i="2" s="1"/>
  <c r="AJ6" i="2"/>
  <c r="AK6" i="2" s="1"/>
  <c r="AJ57" i="2"/>
  <c r="AK57" i="2" s="1"/>
  <c r="AJ20" i="2"/>
  <c r="AK20" i="2" s="1"/>
  <c r="AJ68" i="2"/>
  <c r="AK68" i="2" s="1"/>
  <c r="AJ44" i="2"/>
  <c r="AK44" i="2" s="1"/>
  <c r="AJ33" i="2"/>
  <c r="AK33" i="2" s="1"/>
  <c r="AJ38" i="2"/>
  <c r="AK38" i="2" s="1"/>
  <c r="AJ21" i="2"/>
  <c r="AK21" i="2" s="1"/>
  <c r="AJ27" i="2"/>
  <c r="AK27" i="2" s="1"/>
  <c r="AJ63" i="2"/>
  <c r="AK63" i="2" s="1"/>
  <c r="AJ4" i="2"/>
  <c r="AK4" i="2" s="1"/>
  <c r="AJ26" i="2"/>
  <c r="AK26" i="2" s="1"/>
  <c r="AJ46" i="2"/>
  <c r="AK46" i="2" s="1"/>
  <c r="AJ31" i="2"/>
  <c r="AK31" i="2" s="1"/>
  <c r="AJ43" i="2"/>
  <c r="AK43" i="2" s="1"/>
  <c r="AJ78" i="2"/>
  <c r="AK78" i="2" s="1"/>
  <c r="AJ42" i="2"/>
  <c r="AK42" i="2" s="1"/>
  <c r="AJ75" i="2"/>
  <c r="AK75" i="2" s="1"/>
  <c r="AJ3" i="1"/>
  <c r="AK3" i="1" s="1"/>
  <c r="AJ24" i="2"/>
  <c r="AK24" i="2" s="1"/>
  <c r="AJ22" i="2"/>
  <c r="AK22" i="2" s="1"/>
  <c r="AJ77" i="2"/>
  <c r="AK77" i="2" s="1"/>
  <c r="AJ53" i="2"/>
  <c r="AK53" i="2" s="1"/>
  <c r="AJ50" i="2"/>
  <c r="AK50" i="2" s="1"/>
  <c r="AJ74" i="2"/>
  <c r="AK74" i="2" s="1"/>
  <c r="O15" i="16"/>
  <c r="AH15" i="1" s="1"/>
  <c r="AI15" i="1" s="1"/>
  <c r="O47" i="16"/>
  <c r="AH47" i="1" s="1"/>
  <c r="AI47" i="1" s="1"/>
  <c r="O23" i="16"/>
  <c r="AH23" i="1" s="1"/>
  <c r="AI23" i="1" s="1"/>
  <c r="O27" i="16"/>
  <c r="AH27" i="1" s="1"/>
  <c r="AI27" i="1" s="1"/>
  <c r="O67" i="16"/>
  <c r="AH67" i="1" s="1"/>
  <c r="AI67" i="1" s="1"/>
  <c r="O19" i="16"/>
  <c r="AH19" i="1" s="1"/>
  <c r="AI19" i="1" s="1"/>
  <c r="O79" i="16"/>
  <c r="AH79" i="1" s="1"/>
  <c r="AI79" i="1" s="1"/>
  <c r="O37" i="16"/>
  <c r="AH37" i="1" s="1"/>
  <c r="AI37" i="1" s="1"/>
  <c r="O73" i="16"/>
  <c r="AH73" i="1" s="1"/>
  <c r="AI73" i="1" s="1"/>
  <c r="O61" i="16"/>
  <c r="AH61" i="1" s="1"/>
  <c r="AI61" i="1" s="1"/>
  <c r="O59" i="16"/>
  <c r="AH59" i="1" s="1"/>
  <c r="AI59" i="1" s="1"/>
  <c r="O26" i="16"/>
  <c r="AH26" i="1" s="1"/>
  <c r="AI26" i="1" s="1"/>
  <c r="O48" i="16"/>
  <c r="AH48" i="1" s="1"/>
  <c r="AI48" i="1" s="1"/>
  <c r="O50" i="16"/>
  <c r="AH50" i="1" s="1"/>
  <c r="AI50" i="1" s="1"/>
  <c r="O5" i="16"/>
  <c r="AH5" i="1" s="1"/>
  <c r="AI5" i="1" s="1"/>
  <c r="O29" i="16"/>
  <c r="AH29" i="1" s="1"/>
  <c r="AI29" i="1" s="1"/>
  <c r="O8" i="16"/>
  <c r="AH8" i="1" s="1"/>
  <c r="AI8" i="1" s="1"/>
  <c r="O17" i="16"/>
  <c r="AH17" i="1" s="1"/>
  <c r="AI17" i="1" s="1"/>
  <c r="O74" i="16"/>
  <c r="AH74" i="1" s="1"/>
  <c r="AI74" i="1" s="1"/>
  <c r="O71" i="16"/>
  <c r="AH71" i="1" s="1"/>
  <c r="AI71" i="1" s="1"/>
  <c r="M86" i="16"/>
  <c r="O49" i="16"/>
  <c r="AH49" i="1" s="1"/>
  <c r="AI49" i="1" s="1"/>
  <c r="O60" i="16"/>
  <c r="AH60" i="1" s="1"/>
  <c r="AI60" i="1" s="1"/>
  <c r="O35" i="16"/>
  <c r="AH35" i="1" s="1"/>
  <c r="AI35" i="1" s="1"/>
  <c r="O30" i="16"/>
  <c r="AH30" i="1" s="1"/>
  <c r="AI30" i="1" s="1"/>
  <c r="O77" i="16"/>
  <c r="AH77" i="1" s="1"/>
  <c r="AI77" i="1" s="1"/>
  <c r="M84" i="16"/>
  <c r="O24" i="16"/>
  <c r="AH24" i="1" s="1"/>
  <c r="AI24" i="1" s="1"/>
  <c r="M85" i="16"/>
  <c r="O36" i="17"/>
  <c r="O34" i="17"/>
  <c r="O60" i="17"/>
  <c r="O30" i="17"/>
  <c r="O80" i="16"/>
  <c r="AH80" i="1" s="1"/>
  <c r="AI80" i="1" s="1"/>
  <c r="O9" i="16"/>
  <c r="AH9" i="1" s="1"/>
  <c r="AI9" i="1" s="1"/>
  <c r="O53" i="16"/>
  <c r="AH53" i="1" s="1"/>
  <c r="AI53" i="1" s="1"/>
  <c r="O33" i="16"/>
  <c r="AH33" i="1" s="1"/>
  <c r="AI33" i="1" s="1"/>
  <c r="O56" i="16"/>
  <c r="AH56" i="1" s="1"/>
  <c r="AI56" i="1" s="1"/>
  <c r="O25" i="16"/>
  <c r="AH25" i="1" s="1"/>
  <c r="AI25" i="1" s="1"/>
  <c r="O41" i="16"/>
  <c r="AH41" i="1" s="1"/>
  <c r="AI41" i="1" s="1"/>
  <c r="O72" i="16"/>
  <c r="AH72" i="1" s="1"/>
  <c r="AI72" i="1" s="1"/>
  <c r="M83" i="16"/>
  <c r="O27" i="17"/>
  <c r="O54" i="17"/>
  <c r="O4" i="17"/>
  <c r="O31" i="16"/>
  <c r="AH31" i="1" s="1"/>
  <c r="AI31" i="1" s="1"/>
  <c r="AA86" i="1"/>
  <c r="L86" i="16" s="1"/>
  <c r="N86" i="16" s="1"/>
  <c r="O31" i="17"/>
  <c r="O47" i="17"/>
  <c r="O35" i="17"/>
  <c r="M84" i="17"/>
  <c r="O21" i="17"/>
  <c r="O45" i="17"/>
  <c r="O38" i="17"/>
  <c r="O62" i="17"/>
  <c r="O11" i="17"/>
  <c r="O51" i="17"/>
  <c r="O28" i="17"/>
  <c r="O56" i="17"/>
  <c r="O42" i="17"/>
  <c r="O21" i="16"/>
  <c r="AH21" i="1" s="1"/>
  <c r="AI21" i="1" s="1"/>
  <c r="O55" i="17"/>
  <c r="O66" i="17"/>
  <c r="O46" i="16"/>
  <c r="AH46" i="1" s="1"/>
  <c r="AI46" i="1" s="1"/>
  <c r="O11" i="16"/>
  <c r="AH11" i="1" s="1"/>
  <c r="AI11" i="1" s="1"/>
  <c r="O55" i="16"/>
  <c r="AH55" i="1" s="1"/>
  <c r="AI55" i="1" s="1"/>
  <c r="O43" i="16"/>
  <c r="AH43" i="1" s="1"/>
  <c r="AI43" i="1" s="1"/>
  <c r="O65" i="16"/>
  <c r="AH65" i="1" s="1"/>
  <c r="AI65" i="1" s="1"/>
  <c r="N82" i="16"/>
  <c r="O82" i="16" s="1"/>
  <c r="AH82" i="1" s="1"/>
  <c r="AI82" i="1" s="1"/>
  <c r="P82" i="16"/>
  <c r="AJ82" i="1" s="1"/>
  <c r="AK82" i="1" s="1"/>
  <c r="P83" i="16"/>
  <c r="AJ83" i="1" s="1"/>
  <c r="AK83" i="1" s="1"/>
  <c r="O22" i="16"/>
  <c r="AH22" i="1" s="1"/>
  <c r="AI22" i="1" s="1"/>
  <c r="P85" i="16"/>
  <c r="AJ85" i="1" s="1"/>
  <c r="AK85" i="1" s="1"/>
  <c r="O40" i="16"/>
  <c r="AH40" i="1" s="1"/>
  <c r="AI40" i="1" s="1"/>
  <c r="O42" i="16"/>
  <c r="AH42" i="1" s="1"/>
  <c r="AI42" i="1" s="1"/>
  <c r="O58" i="16"/>
  <c r="AH58" i="1" s="1"/>
  <c r="AI58" i="1" s="1"/>
  <c r="O75" i="16"/>
  <c r="AH75" i="1" s="1"/>
  <c r="AI75" i="1" s="1"/>
  <c r="O63" i="16"/>
  <c r="AH63" i="1" s="1"/>
  <c r="AI63" i="1" s="1"/>
  <c r="O54" i="16"/>
  <c r="AH54" i="1" s="1"/>
  <c r="AI54" i="1" s="1"/>
  <c r="O12" i="16"/>
  <c r="AH12" i="1" s="1"/>
  <c r="AI12" i="1" s="1"/>
  <c r="O6" i="16"/>
  <c r="AH6" i="1" s="1"/>
  <c r="AI6" i="1" s="1"/>
  <c r="O66" i="16"/>
  <c r="AH66" i="1" s="1"/>
  <c r="AI66" i="1" s="1"/>
  <c r="O52" i="17"/>
  <c r="O57" i="17"/>
  <c r="O58" i="17"/>
  <c r="O5" i="17"/>
  <c r="O48" i="17"/>
  <c r="O39" i="17"/>
  <c r="O40" i="17"/>
  <c r="O75" i="17"/>
  <c r="O59" i="17"/>
  <c r="O25" i="17"/>
  <c r="O77" i="17"/>
  <c r="O61" i="17"/>
  <c r="O32" i="17"/>
  <c r="O65" i="17"/>
  <c r="O6" i="17"/>
  <c r="O43" i="17"/>
  <c r="O69" i="17"/>
  <c r="O74" i="17"/>
  <c r="O79" i="17"/>
  <c r="O78" i="17"/>
  <c r="O71" i="17"/>
  <c r="O18" i="17"/>
  <c r="O8" i="17"/>
  <c r="O67" i="17"/>
  <c r="O19" i="17"/>
  <c r="O76" i="17"/>
  <c r="O9" i="17"/>
  <c r="O68" i="17"/>
  <c r="O46" i="17"/>
  <c r="N84" i="16"/>
  <c r="P84" i="17"/>
  <c r="AJ84" i="2" s="1"/>
  <c r="AK84" i="2" s="1"/>
  <c r="O16" i="17"/>
  <c r="O12" i="17"/>
  <c r="O63" i="17"/>
  <c r="O4" i="16"/>
  <c r="AH4" i="1" s="1"/>
  <c r="AI4" i="1" s="1"/>
  <c r="N83" i="16"/>
  <c r="O7" i="17"/>
  <c r="O50" i="17"/>
  <c r="O44" i="17"/>
  <c r="O64" i="17"/>
  <c r="O10" i="17"/>
  <c r="O36" i="16"/>
  <c r="AH36" i="1" s="1"/>
  <c r="AI36" i="1" s="1"/>
  <c r="O70" i="16"/>
  <c r="AH70" i="1" s="1"/>
  <c r="AI70" i="1" s="1"/>
  <c r="N3" i="17"/>
  <c r="O3" i="17" s="1"/>
  <c r="O53" i="17"/>
  <c r="O34" i="16"/>
  <c r="AH34" i="1" s="1"/>
  <c r="AI34" i="1" s="1"/>
  <c r="P82" i="17"/>
  <c r="AJ82" i="2" s="1"/>
  <c r="AK82" i="2" s="1"/>
  <c r="O70" i="17"/>
  <c r="O10" i="16"/>
  <c r="AH10" i="1" s="1"/>
  <c r="AI10" i="1" s="1"/>
  <c r="O64" i="16"/>
  <c r="AH64" i="1" s="1"/>
  <c r="AI64" i="1" s="1"/>
  <c r="O13" i="16"/>
  <c r="AH13" i="1" s="1"/>
  <c r="AI13" i="1" s="1"/>
  <c r="O28" i="16"/>
  <c r="AH28" i="1" s="1"/>
  <c r="AI28" i="1" s="1"/>
  <c r="N3" i="16"/>
  <c r="O3" i="16" s="1"/>
  <c r="O26" i="17"/>
  <c r="M83" i="17"/>
  <c r="M85" i="17"/>
  <c r="M86" i="17"/>
  <c r="M82" i="17"/>
  <c r="O33" i="17"/>
  <c r="P83" i="17"/>
  <c r="AJ83" i="2" s="1"/>
  <c r="AK83" i="2" s="1"/>
  <c r="N83" i="17"/>
  <c r="O29" i="17"/>
  <c r="N82" i="17"/>
  <c r="O49" i="17"/>
  <c r="P85" i="17"/>
  <c r="AJ85" i="2" s="1"/>
  <c r="AK85" i="2" s="1"/>
  <c r="N85" i="17"/>
  <c r="O80" i="17"/>
  <c r="O22" i="17"/>
  <c r="O37" i="17"/>
  <c r="O15" i="17"/>
  <c r="P86" i="17"/>
  <c r="AJ86" i="2" s="1"/>
  <c r="AK86" i="2" s="1"/>
  <c r="N86" i="17"/>
  <c r="O20" i="17"/>
  <c r="N84" i="17"/>
  <c r="O13" i="17"/>
  <c r="O41" i="17"/>
  <c r="O17" i="17"/>
  <c r="P3" i="17"/>
  <c r="O72" i="17"/>
  <c r="O24" i="17"/>
  <c r="O73" i="17"/>
  <c r="O23" i="17"/>
  <c r="O14" i="17"/>
  <c r="O16" i="16"/>
  <c r="AH16" i="1" s="1"/>
  <c r="AI16" i="1" s="1"/>
  <c r="N85" i="16"/>
  <c r="O76" i="16"/>
  <c r="AH76" i="1" s="1"/>
  <c r="AI76" i="1" s="1"/>
  <c r="P84" i="16"/>
  <c r="AJ84" i="1" s="1"/>
  <c r="AK84" i="1" s="1"/>
  <c r="O52" i="16"/>
  <c r="AH52" i="1" s="1"/>
  <c r="AI52" i="1" s="1"/>
  <c r="P86" i="16"/>
  <c r="AJ86" i="1" s="1"/>
  <c r="AK86" i="1" s="1"/>
  <c r="AN6" i="1" l="1"/>
  <c r="AN9" i="1"/>
  <c r="AN7" i="1"/>
  <c r="AN8" i="1"/>
  <c r="AN5" i="1"/>
  <c r="AH57" i="2"/>
  <c r="AI57" i="2" s="1"/>
  <c r="AH7" i="2"/>
  <c r="AI7" i="2" s="1"/>
  <c r="AH11" i="2"/>
  <c r="AI11" i="2" s="1"/>
  <c r="AH54" i="2"/>
  <c r="AI54" i="2" s="1"/>
  <c r="AH60" i="2"/>
  <c r="AI60" i="2" s="1"/>
  <c r="AH42" i="2"/>
  <c r="AI42" i="2" s="1"/>
  <c r="AH52" i="2"/>
  <c r="AI52" i="2" s="1"/>
  <c r="AH67" i="2"/>
  <c r="AI67" i="2" s="1"/>
  <c r="AH30" i="2"/>
  <c r="AI30" i="2" s="1"/>
  <c r="AH15" i="2"/>
  <c r="AI15" i="2" s="1"/>
  <c r="AH37" i="2"/>
  <c r="AI37" i="2" s="1"/>
  <c r="AH71" i="2"/>
  <c r="AI71" i="2" s="1"/>
  <c r="AH59" i="2"/>
  <c r="AI59" i="2" s="1"/>
  <c r="AH62" i="2"/>
  <c r="AI62" i="2" s="1"/>
  <c r="AH27" i="2"/>
  <c r="AI27" i="2" s="1"/>
  <c r="AH34" i="2"/>
  <c r="AI34" i="2" s="1"/>
  <c r="AH8" i="2"/>
  <c r="AI8" i="2" s="1"/>
  <c r="AH73" i="2"/>
  <c r="AI73" i="2" s="1"/>
  <c r="AH53" i="2"/>
  <c r="AI53" i="2" s="1"/>
  <c r="AH22" i="2"/>
  <c r="AI22" i="2" s="1"/>
  <c r="AH78" i="2"/>
  <c r="AI78" i="2" s="1"/>
  <c r="AH36" i="2"/>
  <c r="AI36" i="2" s="1"/>
  <c r="AH50" i="2"/>
  <c r="AI50" i="2" s="1"/>
  <c r="AH20" i="2"/>
  <c r="AI20" i="2" s="1"/>
  <c r="AH32" i="2"/>
  <c r="AI32" i="2" s="1"/>
  <c r="AH33" i="2"/>
  <c r="AI33" i="2" s="1"/>
  <c r="AH23" i="2"/>
  <c r="AI23" i="2" s="1"/>
  <c r="AH18" i="2"/>
  <c r="AI18" i="2" s="1"/>
  <c r="AH12" i="2"/>
  <c r="AI12" i="2" s="1"/>
  <c r="AH3" i="2"/>
  <c r="AI3" i="2" s="1"/>
  <c r="AH72" i="2"/>
  <c r="AI72" i="2" s="1"/>
  <c r="AH80" i="2"/>
  <c r="AI80" i="2" s="1"/>
  <c r="AH79" i="2"/>
  <c r="AI79" i="2" s="1"/>
  <c r="AH40" i="2"/>
  <c r="AI40" i="2" s="1"/>
  <c r="AH45" i="2"/>
  <c r="AI45" i="2" s="1"/>
  <c r="AH76" i="2"/>
  <c r="AI76" i="2" s="1"/>
  <c r="AH70" i="2"/>
  <c r="AI70" i="2" s="1"/>
  <c r="AH28" i="2"/>
  <c r="AI28" i="2" s="1"/>
  <c r="AH14" i="2"/>
  <c r="AI14" i="2" s="1"/>
  <c r="AH4" i="2"/>
  <c r="AI4" i="2" s="1"/>
  <c r="AH63" i="2"/>
  <c r="AI63" i="2" s="1"/>
  <c r="AH25" i="2"/>
  <c r="AI25" i="2" s="1"/>
  <c r="AH24" i="2"/>
  <c r="AI24" i="2" s="1"/>
  <c r="AH16" i="2"/>
  <c r="AI16" i="2" s="1"/>
  <c r="AH75" i="2"/>
  <c r="AI75" i="2" s="1"/>
  <c r="AH38" i="2"/>
  <c r="AI38" i="2" s="1"/>
  <c r="AJ3" i="2"/>
  <c r="AK3" i="2" s="1"/>
  <c r="AH26" i="2"/>
  <c r="AI26" i="2" s="1"/>
  <c r="AH74" i="2"/>
  <c r="AI74" i="2" s="1"/>
  <c r="AH39" i="2"/>
  <c r="AI39" i="2" s="1"/>
  <c r="AH21" i="2"/>
  <c r="AI21" i="2" s="1"/>
  <c r="AH66" i="2"/>
  <c r="AI66" i="2" s="1"/>
  <c r="AH31" i="2"/>
  <c r="AI31" i="2" s="1"/>
  <c r="AH56" i="2"/>
  <c r="AI56" i="2" s="1"/>
  <c r="AH3" i="1"/>
  <c r="AI3" i="1" s="1"/>
  <c r="AH29" i="2"/>
  <c r="AI29" i="2" s="1"/>
  <c r="AH65" i="2"/>
  <c r="AI65" i="2" s="1"/>
  <c r="AH19" i="2"/>
  <c r="AI19" i="2" s="1"/>
  <c r="AH61" i="2"/>
  <c r="AI61" i="2" s="1"/>
  <c r="AH77" i="2"/>
  <c r="AI77" i="2" s="1"/>
  <c r="AH51" i="2"/>
  <c r="AI51" i="2" s="1"/>
  <c r="AH17" i="2"/>
  <c r="AI17" i="2" s="1"/>
  <c r="AH10" i="2"/>
  <c r="AI10" i="2" s="1"/>
  <c r="AH46" i="2"/>
  <c r="AI46" i="2" s="1"/>
  <c r="AH69" i="2"/>
  <c r="AI69" i="2" s="1"/>
  <c r="AH48" i="2"/>
  <c r="AI48" i="2" s="1"/>
  <c r="AH41" i="2"/>
  <c r="AI41" i="2" s="1"/>
  <c r="AH49" i="2"/>
  <c r="AI49" i="2" s="1"/>
  <c r="AH64" i="2"/>
  <c r="AI64" i="2" s="1"/>
  <c r="AH68" i="2"/>
  <c r="AI68" i="2" s="1"/>
  <c r="AH43" i="2"/>
  <c r="AI43" i="2" s="1"/>
  <c r="AH5" i="2"/>
  <c r="AI5" i="2" s="1"/>
  <c r="AH55" i="2"/>
  <c r="AI55" i="2" s="1"/>
  <c r="AH35" i="2"/>
  <c r="AI35" i="2" s="1"/>
  <c r="AH13" i="2"/>
  <c r="AI13" i="2" s="1"/>
  <c r="AH44" i="2"/>
  <c r="AI44" i="2" s="1"/>
  <c r="AH9" i="2"/>
  <c r="AI9" i="2" s="1"/>
  <c r="AH6" i="2"/>
  <c r="AI6" i="2" s="1"/>
  <c r="AH58" i="2"/>
  <c r="AI58" i="2" s="1"/>
  <c r="AH47" i="2"/>
  <c r="AI47" i="2" s="1"/>
  <c r="O84" i="16"/>
  <c r="AH84" i="1" s="1"/>
  <c r="AI84" i="1" s="1"/>
  <c r="O86" i="16"/>
  <c r="AH86" i="1" s="1"/>
  <c r="AI86" i="1" s="1"/>
  <c r="O85" i="16"/>
  <c r="AH85" i="1" s="1"/>
  <c r="AI85" i="1" s="1"/>
  <c r="O83" i="16"/>
  <c r="AH83" i="1" s="1"/>
  <c r="AI83" i="1" s="1"/>
  <c r="O84" i="17"/>
  <c r="AH84" i="2" s="1"/>
  <c r="AI84" i="2" s="1"/>
  <c r="O85" i="17"/>
  <c r="AH85" i="2" s="1"/>
  <c r="AI85" i="2" s="1"/>
  <c r="O82" i="17"/>
  <c r="AH82" i="2" s="1"/>
  <c r="AI82" i="2" s="1"/>
  <c r="O86" i="17"/>
  <c r="AH86" i="2" s="1"/>
  <c r="AI86" i="2" s="1"/>
  <c r="O83" i="17"/>
  <c r="AH83" i="2" s="1"/>
  <c r="AI83" i="2" s="1"/>
  <c r="AN19" i="1" l="1"/>
  <c r="AN20" i="1"/>
  <c r="AN5" i="2"/>
  <c r="AN8" i="2"/>
  <c r="AN6" i="2"/>
  <c r="AN7" i="2"/>
  <c r="AN9" i="2"/>
  <c r="AN24" i="1"/>
  <c r="AN23" i="1"/>
  <c r="AN17" i="1"/>
  <c r="AN22" i="1"/>
  <c r="AN16" i="1"/>
  <c r="AN14" i="1"/>
  <c r="AN19" i="2"/>
  <c r="AN23" i="2"/>
  <c r="AN21" i="2"/>
  <c r="AN15" i="1"/>
  <c r="AN22" i="2"/>
  <c r="AN17" i="2"/>
  <c r="AN15" i="2"/>
  <c r="AN18" i="2"/>
  <c r="AN18" i="1"/>
  <c r="AN21" i="1"/>
  <c r="AN20" i="2"/>
  <c r="AN14" i="2"/>
  <c r="AN24" i="2"/>
  <c r="AN16" i="2"/>
</calcChain>
</file>

<file path=xl/comments1.xml><?xml version="1.0" encoding="utf-8"?>
<comments xmlns="http://schemas.openxmlformats.org/spreadsheetml/2006/main">
  <authors>
    <author>Renata Martins Fantin</author>
  </authors>
  <commentList>
    <comment ref="AH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BCG, PENTA, POLIO, PNEUMO, MENINGO, ROTAVÍRUS, FEBRE AMARELA, HEPATITE A, TRÍPLICE VIRAL E VARICELA</t>
        </r>
      </text>
    </comment>
    <comment ref="AI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BCG, PENTA, POLIO, PNEUMO, MENINGO, ROTAVÍRUS, FEBRE AMARELA, HEPATITE A, TRÍPLICE VIRAL E VARICELA</t>
        </r>
      </text>
    </comment>
    <comment ref="AJ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PENTA, POLIO, PNEUMO E TRÍPLICE VIRAL</t>
        </r>
      </text>
    </comment>
    <comment ref="AK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PENTA, POLIO, PNEUMO E TRÍPLICE VIRAL</t>
        </r>
      </text>
    </comment>
  </commentList>
</comments>
</file>

<file path=xl/comments2.xml><?xml version="1.0" encoding="utf-8"?>
<comments xmlns="http://schemas.openxmlformats.org/spreadsheetml/2006/main">
  <authors>
    <author>Renata Martins Fantin</author>
  </authors>
  <commentList>
    <comment ref="AH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BCG, PENTA, POLIO, PNEUMO, MENINGO, ROTAVÍRUS, FEBRE AMARELA, HEPATITE A, TRÍPLICE VIRAL E VARICELA</t>
        </r>
      </text>
    </comment>
    <comment ref="AI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BCG, PENTA, POLIO, PNEUMO, MENINGO, ROTAVÍRUS, FEBRE AMARELA, HEPATITE A, TRÍPLICE VIRAL E VARICELA</t>
        </r>
      </text>
    </comment>
    <comment ref="AJ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PENTA, POLIO, PNEUMO E TRÍPLICE VIRAL</t>
        </r>
      </text>
    </comment>
    <comment ref="AK2" authorId="0" shapeId="0">
      <text>
        <r>
          <rPr>
            <b/>
            <sz val="9"/>
            <rFont val="Segoe UI"/>
            <family val="2"/>
          </rPr>
          <t>Renata Martins Fantin:</t>
        </r>
        <r>
          <rPr>
            <sz val="9"/>
            <rFont val="Segoe UI"/>
            <family val="2"/>
          </rPr>
          <t xml:space="preserve">
PENTA, POLIO, PNEUMO E TRÍPLICE VIRAL</t>
        </r>
      </text>
    </comment>
  </commentList>
</comments>
</file>

<file path=xl/sharedStrings.xml><?xml version="1.0" encoding="utf-8"?>
<sst xmlns="http://schemas.openxmlformats.org/spreadsheetml/2006/main" count="1558" uniqueCount="209">
  <si>
    <t xml:space="preserve"> </t>
  </si>
  <si>
    <t>AO NASCER</t>
  </si>
  <si>
    <t>MENOR DE 1 ANO</t>
  </si>
  <si>
    <t>1 ANO</t>
  </si>
  <si>
    <t>MENOR DE 2 ANOS</t>
  </si>
  <si>
    <t xml:space="preserve">Regional </t>
  </si>
  <si>
    <t>Município</t>
  </si>
  <si>
    <t>¹População 
&lt; 1 ano e 1 ano</t>
  </si>
  <si>
    <t>Doses Aplicadas HB
≤30 dias</t>
  </si>
  <si>
    <t>Cobertura Vacinal HB
até 30 dias</t>
  </si>
  <si>
    <t>Doses Aplicadas HB
≤2 dias</t>
  </si>
  <si>
    <t>Cobertura Vacinal HB
até 2 dias</t>
  </si>
  <si>
    <t>Doses Aplicadas HB
≤1 dia</t>
  </si>
  <si>
    <t>Cobertura Vacinal HB
até 1 dia</t>
  </si>
  <si>
    <t>Doses Aplicadas BCG</t>
  </si>
  <si>
    <t>Cobertura Vacinal BCG</t>
  </si>
  <si>
    <t xml:space="preserve">Doses Aplicadas Pentavalente </t>
  </si>
  <si>
    <t>Cobertura Vacinal Pentavalente</t>
  </si>
  <si>
    <t xml:space="preserve">Doses Aplicadas Poliomielite </t>
  </si>
  <si>
    <t xml:space="preserve">Cobertura Vacinal Poliomielite </t>
  </si>
  <si>
    <t>Doses Aplicadas Pneumo 10</t>
  </si>
  <si>
    <t>Cobertura Vacinal Pneumo 10</t>
  </si>
  <si>
    <t>Doses Aplicadas Meningo C</t>
  </si>
  <si>
    <t>Cobertura Vacinal Meningo C</t>
  </si>
  <si>
    <t>Doses Aplicadas Febre Amarela</t>
  </si>
  <si>
    <t>Cobertura Vacinal Febre Amarela</t>
  </si>
  <si>
    <t>Doses Aplicadas Hepatite A</t>
  </si>
  <si>
    <t>Cobertura Vacinal Hepatite A</t>
  </si>
  <si>
    <t>Doses Aplicadas de Tríplice Viral</t>
  </si>
  <si>
    <t>Cobertura Vacinal Tríplice Viral</t>
  </si>
  <si>
    <t>Doses Aplicadas Varicela</t>
  </si>
  <si>
    <t>Cobertura Varicela</t>
  </si>
  <si>
    <t>Doses Aplicadas Rotavírus</t>
  </si>
  <si>
    <t>Cobertura Vacinal Rotavírus</t>
  </si>
  <si>
    <t>Doses Aplicadas COVID-19</t>
  </si>
  <si>
    <t>Cobertura Vacinal 
COVID-19</t>
  </si>
  <si>
    <t>VACINAS QUE ATINGIRAM A META DE CV</t>
  </si>
  <si>
    <t>HOMOGENEIDADE ENTRE AS 10 VACINAS</t>
  </si>
  <si>
    <t>VACINAS DO PQA-VS QUE ATINGIRAM A META DE CV</t>
  </si>
  <si>
    <t>HOMOGENEIDADE ENTRE AS VACINAS DO PQA-VS</t>
  </si>
  <si>
    <t>Metropolitana</t>
  </si>
  <si>
    <t>Afonso Cláudio</t>
  </si>
  <si>
    <r>
      <rPr>
        <b/>
        <sz val="11"/>
        <color theme="1"/>
        <rFont val="Calibri"/>
        <family val="2"/>
        <scheme val="minor"/>
      </rPr>
      <t xml:space="preserve">LEGENDA / HOMOGENEIDADE </t>
    </r>
    <r>
      <rPr>
        <b/>
        <sz val="11"/>
        <color rgb="FFFF0000"/>
        <rFont val="Calibri"/>
        <family val="2"/>
        <scheme val="minor"/>
      </rPr>
      <t>PQA-VS</t>
    </r>
  </si>
  <si>
    <t>Norte</t>
  </si>
  <si>
    <t>Água Doce do Norte</t>
  </si>
  <si>
    <t>PERCENTUAL</t>
  </si>
  <si>
    <t>Nº DE MUNICÍPIOS</t>
  </si>
  <si>
    <t>Central</t>
  </si>
  <si>
    <t>Águia Branca</t>
  </si>
  <si>
    <t>Sul</t>
  </si>
  <si>
    <t>Alegre</t>
  </si>
  <si>
    <t>Alfredo Chaves</t>
  </si>
  <si>
    <t>Alto Rio Novo</t>
  </si>
  <si>
    <t>Anchieta</t>
  </si>
  <si>
    <t>Apiacá</t>
  </si>
  <si>
    <t>Aracruz</t>
  </si>
  <si>
    <t>Atilio Vivacqua</t>
  </si>
  <si>
    <r>
      <rPr>
        <b/>
        <sz val="11"/>
        <color theme="1"/>
        <rFont val="Calibri"/>
        <family val="2"/>
        <scheme val="minor"/>
      </rPr>
      <t xml:space="preserve">LEGENDA / HOMOGENEIDADE </t>
    </r>
    <r>
      <rPr>
        <b/>
        <sz val="11"/>
        <color rgb="FFFF0000"/>
        <rFont val="Calibri"/>
        <family val="2"/>
        <scheme val="minor"/>
      </rPr>
      <t>10 VACINAS</t>
    </r>
  </si>
  <si>
    <t>Baixo Guandu</t>
  </si>
  <si>
    <t>Barra de São Francisco</t>
  </si>
  <si>
    <t>Boa Esperança</t>
  </si>
  <si>
    <t>Bom Jesus do Norte</t>
  </si>
  <si>
    <t>Brejetuba</t>
  </si>
  <si>
    <t>Cachoeiro de Itapemirim</t>
  </si>
  <si>
    <t>Cariacica</t>
  </si>
  <si>
    <t>Castelo</t>
  </si>
  <si>
    <t>Colatina</t>
  </si>
  <si>
    <t>Conceição da Barra</t>
  </si>
  <si>
    <t>Conceição do Castelo</t>
  </si>
  <si>
    <t>Divino de São Lourenço</t>
  </si>
  <si>
    <t>Domingos Martins</t>
  </si>
  <si>
    <t>Dores do Rio Preto</t>
  </si>
  <si>
    <t>Ecoporanga</t>
  </si>
  <si>
    <t>Fundão</t>
  </si>
  <si>
    <t>Governador Lindenberg</t>
  </si>
  <si>
    <t>Guaçuí</t>
  </si>
  <si>
    <t>Guarapari</t>
  </si>
  <si>
    <t>Ibatiba</t>
  </si>
  <si>
    <t>Ibiraçu</t>
  </si>
  <si>
    <t>Ibitirama</t>
  </si>
  <si>
    <t>Iconha</t>
  </si>
  <si>
    <t>Irupi</t>
  </si>
  <si>
    <t>Itaguaçu</t>
  </si>
  <si>
    <t>Itapemirim</t>
  </si>
  <si>
    <t>Itarana</t>
  </si>
  <si>
    <t>Iúna</t>
  </si>
  <si>
    <t>Jaguaré</t>
  </si>
  <si>
    <t>Jerônimo Monteiro</t>
  </si>
  <si>
    <t>João Neiva</t>
  </si>
  <si>
    <t>Laranja da Terra</t>
  </si>
  <si>
    <t>Linhares</t>
  </si>
  <si>
    <t>Mantenópolis</t>
  </si>
  <si>
    <t>Marataízes</t>
  </si>
  <si>
    <t>Marechal Floriano</t>
  </si>
  <si>
    <t>Marilândia</t>
  </si>
  <si>
    <t>Mimoso do Sul</t>
  </si>
  <si>
    <t>Montanha</t>
  </si>
  <si>
    <t>Mucurici</t>
  </si>
  <si>
    <t>Muniz Freire</t>
  </si>
  <si>
    <t>Muqui</t>
  </si>
  <si>
    <t>Nova Venécia</t>
  </si>
  <si>
    <t>Pancas</t>
  </si>
  <si>
    <t>Pedro Canário</t>
  </si>
  <si>
    <t>Pinheiros</t>
  </si>
  <si>
    <t>Piúma</t>
  </si>
  <si>
    <t>Ponto Belo</t>
  </si>
  <si>
    <t>Presidente Kennedy</t>
  </si>
  <si>
    <t>Rio Bananal</t>
  </si>
  <si>
    <t>Rio Novo do Sul</t>
  </si>
  <si>
    <t>Santa Leopoldina</t>
  </si>
  <si>
    <t>Santa Maria de Jetibá</t>
  </si>
  <si>
    <t>Santa Teresa</t>
  </si>
  <si>
    <t>São Domingos do Norte</t>
  </si>
  <si>
    <t>São Gabriel da Palha</t>
  </si>
  <si>
    <t>São José do Calçado</t>
  </si>
  <si>
    <t>São Mateus</t>
  </si>
  <si>
    <t>São Roque do Canaã</t>
  </si>
  <si>
    <t>Serra</t>
  </si>
  <si>
    <t>Sooretama</t>
  </si>
  <si>
    <t>Vargem Alta</t>
  </si>
  <si>
    <t>Venda Nova do Imigrante</t>
  </si>
  <si>
    <t>Viana</t>
  </si>
  <si>
    <t>Vila Pavão</t>
  </si>
  <si>
    <t>Vila Valério</t>
  </si>
  <si>
    <t>Vila Velha</t>
  </si>
  <si>
    <t>Vitória</t>
  </si>
  <si>
    <t>Total Norte</t>
  </si>
  <si>
    <t>Total Central</t>
  </si>
  <si>
    <t>Total Metropolitana</t>
  </si>
  <si>
    <t>Total Sul</t>
  </si>
  <si>
    <t>Total Espírito Santo</t>
  </si>
  <si>
    <t>HOMOGENEIDADE ENTRE MUNICÍPIOS</t>
  </si>
  <si>
    <t>Cobertura Calculada por município de procedência/ocorrência da vacinação</t>
  </si>
  <si>
    <t>Método de Cálculo Simples</t>
  </si>
  <si>
    <r>
      <rPr>
        <b/>
        <sz val="10"/>
        <color theme="1"/>
        <rFont val="Calibri"/>
        <family val="2"/>
        <scheme val="minor"/>
      </rPr>
      <t xml:space="preserve">Homogeineidade: </t>
    </r>
    <r>
      <rPr>
        <sz val="10"/>
        <color theme="1"/>
        <rFont val="Calibri"/>
        <family val="2"/>
        <scheme val="minor"/>
      </rPr>
      <t>O cálculo da Homogeineidade entre vacinas é feito de acordo com a pactuação estabelecida no Plano Plurianual (PPA) vigente no período 2024-2027.</t>
    </r>
  </si>
  <si>
    <t xml:space="preserve">Observações referente a distribuição de imunobiológicos que podem afetar a cobertura vacinal: </t>
  </si>
  <si>
    <t xml:space="preserve">¹População 
&lt; 1 ano e 1 ano </t>
  </si>
  <si>
    <t>Cobertura Vacinal 
COVID-19 D1</t>
  </si>
  <si>
    <t xml:space="preserve">Série Histórica </t>
  </si>
  <si>
    <t>Região Metropolitana</t>
  </si>
  <si>
    <t>Região Norte</t>
  </si>
  <si>
    <t>Região Central</t>
  </si>
  <si>
    <t>Região Sul</t>
  </si>
  <si>
    <t>Espírito Santo</t>
  </si>
  <si>
    <t>Pfizer Pediátrica Menor de 5 anos e Coronavac</t>
  </si>
  <si>
    <t>Período avaliado: 2021-2024</t>
  </si>
  <si>
    <r>
      <rPr>
        <sz val="10"/>
        <color rgb="FF000000"/>
        <rFont val="Calibri"/>
        <family val="2"/>
        <scheme val="minor"/>
      </rPr>
      <t>Fonte: </t>
    </r>
    <r>
      <rPr>
        <u/>
        <sz val="10"/>
        <color rgb="FF1155CC"/>
        <rFont val="Calibri"/>
        <family val="2"/>
        <scheme val="minor"/>
      </rPr>
      <t>https://www.vacinaeconfia.es.gov.br</t>
    </r>
  </si>
  <si>
    <r>
      <rPr>
        <sz val="10"/>
        <rFont val="Calibri"/>
        <family val="2"/>
        <scheme val="minor"/>
      </rPr>
      <t>*Dados de janeiro/2024 extraídos do Vacina e Confia em</t>
    </r>
    <r>
      <rPr>
        <sz val="10"/>
        <color rgb="FFFF0000"/>
        <rFont val="Calibri"/>
        <family val="2"/>
        <scheme val="minor"/>
      </rPr>
      <t xml:space="preserve"> 04/01/2024</t>
    </r>
  </si>
  <si>
    <t>População proporcional extraída do SINASC 2022 (menores de 1 ano) e Censo IBGE 2022 (demais idades)</t>
  </si>
  <si>
    <t>Cobertura Calculada por município de procedência da vacinação</t>
  </si>
  <si>
    <t>Regional</t>
  </si>
  <si>
    <t>Doses Acumuladas</t>
  </si>
  <si>
    <t>Série Histórica %</t>
  </si>
  <si>
    <t>População Feminina 
9 a 14 anos</t>
  </si>
  <si>
    <t>População Masculina 
9 a 14 anos</t>
  </si>
  <si>
    <t>Doses Acumuladas
Feminino</t>
  </si>
  <si>
    <t>HPV 
Feminino %</t>
  </si>
  <si>
    <t>Doses Acumuladas Masculino</t>
  </si>
  <si>
    <t>HPV
Masculino %</t>
  </si>
  <si>
    <t>Atílio Vivácqua</t>
  </si>
  <si>
    <t>População 10 a 14 anos</t>
  </si>
  <si>
    <t>Doses Acumuladas D1</t>
  </si>
  <si>
    <t>DENGUE -D1 %</t>
  </si>
  <si>
    <t>Doses Acumuladas D2</t>
  </si>
  <si>
    <t>DENGUE - D2 %</t>
  </si>
  <si>
    <t>Vacina Dengue (Atenuada)</t>
  </si>
  <si>
    <t>META 90%</t>
  </si>
  <si>
    <t>META 95%</t>
  </si>
  <si>
    <t>ATINGIRAM META</t>
  </si>
  <si>
    <t>PQA-VS</t>
  </si>
  <si>
    <t>Fonte: SIPNI/DATASUS, em 09 de junho de 2023.*</t>
  </si>
  <si>
    <t xml:space="preserve"> Vacina e Confia, em 12 de junho de 2023.**</t>
  </si>
  <si>
    <t>*Dados referentes às doses aplicadas pelas clínicas particulares de janeiro a maio de 2023</t>
  </si>
  <si>
    <t>**Dados referente às doses aplicadas no período de janeiro a maio de 2023</t>
  </si>
  <si>
    <t>Cobertura Calculada por município de vacinação</t>
  </si>
  <si>
    <r>
      <rPr>
        <vertAlign val="superscript"/>
        <sz val="11"/>
        <color theme="1"/>
        <rFont val="Calibri"/>
        <family val="2"/>
        <scheme val="minor"/>
      </rPr>
      <t xml:space="preserve">1 </t>
    </r>
    <r>
      <rPr>
        <sz val="11"/>
        <color theme="1"/>
        <rFont val="Calibri"/>
        <family val="2"/>
        <scheme val="minor"/>
      </rPr>
      <t>População proporcional extraída do MS/SVS/DASIS - Sistema de Informações sobre Nascidos Vivos - SINASC</t>
    </r>
  </si>
  <si>
    <t>2000 a 2021 – Estimativas preliminares elaboradas pelo Ministério da Saúde/SVS/DASNT/CGIAE</t>
  </si>
  <si>
    <t xml:space="preserve"> Nota: Dados preliminares 2021</t>
  </si>
  <si>
    <t>Fonte: Informes situacionais de distribuição de imunobiológicos em https://saude.es.gov.br/GrupodeArquivos/informes-situacionais-de-distribuicao-de-imunobiologicos</t>
  </si>
  <si>
    <r>
      <rPr>
        <b/>
        <vertAlign val="superscript"/>
        <sz val="10"/>
        <color theme="1"/>
        <rFont val="Calibri"/>
        <family val="2"/>
        <scheme val="minor"/>
      </rPr>
      <t xml:space="preserve">1 </t>
    </r>
    <r>
      <rPr>
        <sz val="10"/>
        <color theme="1"/>
        <rFont val="Calibri"/>
        <family val="2"/>
        <scheme val="minor"/>
      </rPr>
      <t>População proporcional estimada extraída do MS/SVSA/CGIAE - Sistema de Informações sobre Nascidos Vivos - SINASC</t>
    </r>
    <r>
      <rPr>
        <vertAlign val="superscript"/>
        <sz val="10"/>
        <color theme="1"/>
        <rFont val="Calibri"/>
        <family val="2"/>
        <scheme val="minor"/>
      </rPr>
      <t>.</t>
    </r>
  </si>
  <si>
    <t>Nota: Dados finais disponíveis até 2024. https://datasus.saude.gov.br/nascidos-vivos-desde-1994/</t>
  </si>
  <si>
    <t>População de 10 a 14 anos - IBGE - Censo Demográfico 2022 em https://sidra.ibge.gov.br/tabela/9514</t>
  </si>
  <si>
    <t>*População de 10 anos utilizada proporcional ao mês vigente.</t>
  </si>
  <si>
    <t>VACINA TETRA VIRAL</t>
  </si>
  <si>
    <r>
      <rPr>
        <b/>
        <sz val="11"/>
        <color theme="1"/>
        <rFont val="Calibri"/>
        <family val="2"/>
        <scheme val="minor"/>
      </rPr>
      <t>Fonte:</t>
    </r>
    <r>
      <rPr>
        <sz val="11"/>
        <color theme="1"/>
        <rFont val="Calibri"/>
        <family val="2"/>
        <scheme val="minor"/>
      </rPr>
      <t xml:space="preserve"> Informes situacionais de distribuição de imunobiológicos em https://saude.es.gov.br/GrupodeArquivos/informes-situacionais-de-distribuicao-de-imunobiologicos</t>
    </r>
  </si>
  <si>
    <t>Método de Cálculo Coorte</t>
  </si>
  <si>
    <t>Vacinas: Meningocócica Conjudada C e Meningocócica ACWY</t>
  </si>
  <si>
    <t>*População de 11 anos utilizada proporcional ao mês vigente.</t>
  </si>
  <si>
    <t>*Dados parciais. Dados de janeiro/2022 a abril/2022 extraídos do TABNET em 26/02/2026;</t>
  </si>
  <si>
    <t>*Faixa Etária: 11 a 14 anos. População estimada extraída do Censo IBGE 2022.</t>
  </si>
  <si>
    <t>http://tabnet.datasus.gov.br/ e https://www.vacinaeconfia.es.gov.br</t>
  </si>
  <si>
    <r>
      <t xml:space="preserve"> Fonte: </t>
    </r>
    <r>
      <rPr>
        <sz val="10"/>
        <rFont val="Calibri"/>
        <family val="2"/>
        <scheme val="minor"/>
      </rPr>
      <t>Vacina e Confia e Tabnet/Sistema de Informação do Programa Nacional de Imunizações (SI-PNI/CGPNI/DEIDT/SVS/MS)</t>
    </r>
  </si>
  <si>
    <r>
      <t xml:space="preserve"> Fonte: Vacina e Confia, em</t>
    </r>
    <r>
      <rPr>
        <b/>
        <sz val="10"/>
        <color rgb="FFFF0000"/>
        <rFont val="Calibri"/>
        <family val="2"/>
        <scheme val="minor"/>
      </rPr>
      <t xml:space="preserve"> 16 de outubro de 2026</t>
    </r>
    <r>
      <rPr>
        <b/>
        <sz val="10"/>
        <rFont val="Calibri"/>
        <family val="2"/>
        <scheme val="minor"/>
      </rPr>
      <t>.**&lt;https://vacinaeconfia.saude.es.gov.br/&gt;</t>
    </r>
  </si>
  <si>
    <t>**Dados referente às doses aplicadas de janeiro a setembro de 2026</t>
  </si>
  <si>
    <t>**Dados referente às doses aplicadas de 2016 a Setembro de 2026.</t>
  </si>
  <si>
    <r>
      <t xml:space="preserve">Dados de maio/2022 a </t>
    </r>
    <r>
      <rPr>
        <b/>
        <sz val="10"/>
        <color rgb="FFFF0000"/>
        <rFont val="Calibri"/>
        <family val="2"/>
        <scheme val="minor"/>
      </rPr>
      <t>setembro/2026 extraídos do Vacina e Confia em 20/10/2026</t>
    </r>
    <r>
      <rPr>
        <sz val="10"/>
        <color rgb="FFFF0000"/>
        <rFont val="Calibri"/>
        <family val="2"/>
        <scheme val="minor"/>
      </rPr>
      <t>.</t>
    </r>
  </si>
  <si>
    <r>
      <t xml:space="preserve">Fonte: </t>
    </r>
    <r>
      <rPr>
        <sz val="10"/>
        <rFont val="Calibri"/>
        <family val="2"/>
        <scheme val="minor"/>
      </rPr>
      <t>https://www.vacinaeconfia.es.gov.br (Janeiro/2024 a Setembro/2026)</t>
    </r>
  </si>
  <si>
    <r>
      <t xml:space="preserve">*Dados parciais gerados em </t>
    </r>
    <r>
      <rPr>
        <b/>
        <sz val="10"/>
        <rFont val="Calibri"/>
        <family val="2"/>
        <scheme val="minor"/>
      </rPr>
      <t>16/10/2026</t>
    </r>
    <r>
      <rPr>
        <sz val="10"/>
        <color rgb="FF000000"/>
        <rFont val="Calibri"/>
        <family val="2"/>
        <scheme val="minor"/>
      </rPr>
      <t>.</t>
    </r>
  </si>
  <si>
    <t>Vacinas:  HPV Quadrivalente e HPV Nonavalente</t>
  </si>
  <si>
    <t>TABNET em http://tabnet.datasus.gov.br ( 2013 a 2022) gerado em 23/02/2026.</t>
  </si>
  <si>
    <t>VACINA E CONFIA em https://www.vacinaeconfia.es.gov.br (2023 a setembro 2026) gerado em 19/10/2026.</t>
  </si>
  <si>
    <t>*Faixa Etária: 09  a 14 anos. População estimada extraída do Censo IBGE 2022.</t>
  </si>
  <si>
    <t>*População de 09 anos utilizada proporcional ao mês vigente.</t>
  </si>
  <si>
    <t>Cobertura Calculada por município de residência do vacinado</t>
  </si>
  <si>
    <t xml:space="preserve">VACINA COVID-19 PFIZER PEDIÁTRICA, NIRSEVIMABE.
</t>
  </si>
  <si>
    <t>2. Imunobiológicos enviados por Pautas do Ministério da Saúde:</t>
  </si>
  <si>
    <t xml:space="preserve">IMUNOGLOBULINA ANTIRRÁBICA HUMANA; IMUNOGLOBULINA HUMANA ANTIVARICELA (ZOSTER) – 125UI; SORO ANTIRRÁBICO HUMANO.
</t>
  </si>
  <si>
    <t>1.Imunobiológicos com atendimento suspenso temporariamente pelo Ministério da Saúde</t>
  </si>
  <si>
    <t>3. Imunobiológicos com atendimento parcial da média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</si>
</sst>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#,##0_ ;\-#,##0\ "/>
    <numFmt numFmtId="165" formatCode="_-* #,##0.00_-;\-* #,##0.00_-;_-* &quot;-&quot;??_-;_-@"/>
    <numFmt numFmtId="166" formatCode="#,##0.00_ ;\-#,##0.00\ "/>
    <numFmt numFmtId="167" formatCode="_-* #,##0_-;\-* #,##0_-;_-* &quot;-&quot;??_-;_-@"/>
  </numFmts>
  <fonts count="4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1499679555650502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0"/>
      <color rgb="FF1155CC"/>
      <name val="Calibri"/>
      <family val="2"/>
      <scheme val="minor"/>
    </font>
    <font>
      <sz val="9"/>
      <name val="Segoe UI"/>
      <family val="2"/>
    </font>
    <font>
      <b/>
      <sz val="9"/>
      <name val="Segoe UI"/>
      <family val="2"/>
    </font>
    <font>
      <vertAlign val="superscript"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EAD1DC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9" fontId="3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299">
    <xf numFmtId="0" fontId="0" fillId="0" borderId="0" xfId="0"/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10" fontId="0" fillId="4" borderId="2" xfId="0" applyNumberFormat="1" applyFill="1" applyBorder="1"/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10" fontId="9" fillId="4" borderId="2" xfId="0" applyNumberFormat="1" applyFont="1" applyFill="1" applyBorder="1"/>
    <xf numFmtId="0" fontId="10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9" fillId="6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/>
    </xf>
    <xf numFmtId="3" fontId="9" fillId="5" borderId="2" xfId="0" applyNumberFormat="1" applyFont="1" applyFill="1" applyBorder="1" applyAlignment="1">
      <alignment horizontal="center"/>
    </xf>
    <xf numFmtId="164" fontId="15" fillId="5" borderId="4" xfId="0" applyNumberFormat="1" applyFont="1" applyFill="1" applyBorder="1"/>
    <xf numFmtId="165" fontId="15" fillId="5" borderId="5" xfId="0" applyNumberFormat="1" applyFont="1" applyFill="1" applyBorder="1"/>
    <xf numFmtId="164" fontId="15" fillId="7" borderId="4" xfId="0" applyNumberFormat="1" applyFont="1" applyFill="1" applyBorder="1"/>
    <xf numFmtId="0" fontId="0" fillId="8" borderId="2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right" vertical="center"/>
    </xf>
    <xf numFmtId="0" fontId="0" fillId="8" borderId="7" xfId="0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right" vertical="center"/>
    </xf>
    <xf numFmtId="0" fontId="9" fillId="8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64" fontId="17" fillId="9" borderId="2" xfId="15" applyNumberFormat="1" applyFont="1" applyFill="1" applyBorder="1"/>
    <xf numFmtId="2" fontId="17" fillId="5" borderId="2" xfId="15" applyNumberFormat="1" applyFont="1" applyFill="1" applyBorder="1"/>
    <xf numFmtId="0" fontId="16" fillId="5" borderId="0" xfId="0" applyFont="1" applyFill="1" applyAlignment="1">
      <alignment vertical="center"/>
    </xf>
    <xf numFmtId="0" fontId="18" fillId="5" borderId="0" xfId="0" applyFont="1" applyFill="1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16" fillId="5" borderId="0" xfId="0" applyFont="1" applyFill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9" fillId="8" borderId="2" xfId="0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/>
    </xf>
    <xf numFmtId="165" fontId="15" fillId="5" borderId="4" xfId="0" applyNumberFormat="1" applyFont="1" applyFill="1" applyBorder="1"/>
    <xf numFmtId="165" fontId="15" fillId="7" borderId="4" xfId="0" applyNumberFormat="1" applyFont="1" applyFill="1" applyBorder="1"/>
    <xf numFmtId="0" fontId="0" fillId="5" borderId="6" xfId="0" applyFill="1" applyBorder="1" applyAlignment="1">
      <alignment horizontal="center"/>
    </xf>
    <xf numFmtId="2" fontId="16" fillId="5" borderId="2" xfId="0" applyNumberFormat="1" applyFont="1" applyFill="1" applyBorder="1" applyAlignment="1">
      <alignment horizontal="right" vertical="center"/>
    </xf>
    <xf numFmtId="0" fontId="0" fillId="5" borderId="8" xfId="0" applyFill="1" applyBorder="1" applyAlignment="1">
      <alignment horizontal="center"/>
    </xf>
    <xf numFmtId="2" fontId="16" fillId="5" borderId="7" xfId="0" applyNumberFormat="1" applyFont="1" applyFill="1" applyBorder="1" applyAlignment="1">
      <alignment horizontal="right" vertical="center"/>
    </xf>
    <xf numFmtId="0" fontId="9" fillId="5" borderId="2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164" fontId="17" fillId="9" borderId="0" xfId="15" applyNumberFormat="1" applyFont="1" applyFill="1"/>
    <xf numFmtId="2" fontId="17" fillId="5" borderId="0" xfId="15" applyNumberFormat="1" applyFont="1" applyFill="1"/>
    <xf numFmtId="0" fontId="20" fillId="5" borderId="0" xfId="0" applyFont="1" applyFill="1" applyAlignment="1">
      <alignment horizontal="left" vertical="center"/>
    </xf>
    <xf numFmtId="0" fontId="9" fillId="11" borderId="16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166" fontId="25" fillId="5" borderId="2" xfId="0" applyNumberFormat="1" applyFont="1" applyFill="1" applyBorder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" fontId="0" fillId="6" borderId="2" xfId="0" applyNumberForma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vertical="center"/>
    </xf>
    <xf numFmtId="10" fontId="0" fillId="3" borderId="2" xfId="1" applyNumberFormat="1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center" vertical="center"/>
    </xf>
    <xf numFmtId="0" fontId="9" fillId="15" borderId="2" xfId="4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5" fillId="0" borderId="0" xfId="0" applyFont="1"/>
    <xf numFmtId="0" fontId="9" fillId="4" borderId="2" xfId="4" applyFont="1" applyFill="1" applyBorder="1" applyAlignment="1">
      <alignment horizontal="center" vertical="center"/>
    </xf>
    <xf numFmtId="2" fontId="9" fillId="16" borderId="2" xfId="0" applyNumberFormat="1" applyFont="1" applyFill="1" applyBorder="1" applyAlignment="1">
      <alignment horizontal="center" vertical="center"/>
    </xf>
    <xf numFmtId="0" fontId="9" fillId="10" borderId="2" xfId="4" applyFont="1" applyFill="1" applyBorder="1" applyAlignment="1">
      <alignment horizontal="center" vertical="center"/>
    </xf>
    <xf numFmtId="2" fontId="9" fillId="1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15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9" fillId="17" borderId="2" xfId="0" applyFont="1" applyFill="1" applyBorder="1" applyAlignment="1">
      <alignment horizontal="center" vertical="center" wrapText="1"/>
    </xf>
    <xf numFmtId="10" fontId="0" fillId="17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>
      <alignment horizontal="center" vertical="center"/>
    </xf>
    <xf numFmtId="10" fontId="0" fillId="15" borderId="2" xfId="0" applyNumberFormat="1" applyFill="1" applyBorder="1" applyAlignment="1">
      <alignment horizontal="center" vertical="center"/>
    </xf>
    <xf numFmtId="0" fontId="9" fillId="18" borderId="2" xfId="0" applyFont="1" applyFill="1" applyBorder="1" applyAlignment="1">
      <alignment horizontal="center" vertical="center" wrapText="1"/>
    </xf>
    <xf numFmtId="10" fontId="0" fillId="18" borderId="2" xfId="0" applyNumberFormat="1" applyFill="1" applyBorder="1" applyAlignment="1">
      <alignment horizontal="center" vertical="center"/>
    </xf>
    <xf numFmtId="0" fontId="9" fillId="19" borderId="2" xfId="0" applyFont="1" applyFill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0" fillId="5" borderId="2" xfId="0" applyNumberForma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" fontId="9" fillId="6" borderId="2" xfId="0" applyNumberFormat="1" applyFont="1" applyFill="1" applyBorder="1" applyAlignment="1">
      <alignment horizontal="center" vertical="center"/>
    </xf>
    <xf numFmtId="10" fontId="9" fillId="17" borderId="2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/>
    </xf>
    <xf numFmtId="10" fontId="0" fillId="3" borderId="2" xfId="0" applyNumberFormat="1" applyFill="1" applyBorder="1" applyAlignment="1">
      <alignment horizontal="center" vertical="center"/>
    </xf>
    <xf numFmtId="10" fontId="9" fillId="3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2" fillId="8" borderId="11" xfId="0" applyFont="1" applyFill="1" applyBorder="1" applyAlignment="1">
      <alignment vertical="center"/>
    </xf>
    <xf numFmtId="0" fontId="19" fillId="8" borderId="8" xfId="0" applyFont="1" applyFill="1" applyBorder="1" applyAlignment="1">
      <alignment vertical="center"/>
    </xf>
    <xf numFmtId="0" fontId="19" fillId="8" borderId="9" xfId="0" applyFont="1" applyFill="1" applyBorder="1" applyAlignment="1">
      <alignment vertical="center"/>
    </xf>
    <xf numFmtId="0" fontId="0" fillId="8" borderId="9" xfId="0" applyFill="1" applyBorder="1"/>
    <xf numFmtId="0" fontId="0" fillId="8" borderId="9" xfId="0" applyFill="1" applyBorder="1" applyAlignment="1">
      <alignment horizontal="center" vertical="center"/>
    </xf>
    <xf numFmtId="0" fontId="10" fillId="8" borderId="9" xfId="0" applyFont="1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8" borderId="10" xfId="0" applyFill="1" applyBorder="1" applyAlignment="1">
      <alignment vertical="center"/>
    </xf>
    <xf numFmtId="0" fontId="26" fillId="8" borderId="11" xfId="0" applyFont="1" applyFill="1" applyBorder="1" applyAlignment="1">
      <alignment vertical="center"/>
    </xf>
    <xf numFmtId="0" fontId="26" fillId="8" borderId="0" xfId="0" applyFont="1" applyFill="1" applyAlignment="1">
      <alignment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12" xfId="0" applyFill="1" applyBorder="1" applyAlignment="1">
      <alignment vertical="center"/>
    </xf>
    <xf numFmtId="0" fontId="24" fillId="8" borderId="11" xfId="0" applyFont="1" applyFill="1" applyBorder="1" applyAlignment="1">
      <alignment vertical="center"/>
    </xf>
    <xf numFmtId="0" fontId="32" fillId="8" borderId="0" xfId="0" applyFont="1" applyFill="1" applyAlignment="1">
      <alignment vertical="center"/>
    </xf>
    <xf numFmtId="0" fontId="27" fillId="8" borderId="0" xfId="0" applyFont="1" applyFill="1" applyAlignment="1">
      <alignment vertical="center"/>
    </xf>
    <xf numFmtId="0" fontId="12" fillId="8" borderId="0" xfId="0" applyFont="1" applyFill="1" applyAlignment="1">
      <alignment vertical="center"/>
    </xf>
    <xf numFmtId="0" fontId="26" fillId="8" borderId="0" xfId="0" applyFont="1" applyFill="1" applyAlignment="1">
      <alignment horizontal="center" vertical="center"/>
    </xf>
    <xf numFmtId="0" fontId="28" fillId="8" borderId="13" xfId="0" applyFont="1" applyFill="1" applyBorder="1" applyAlignment="1">
      <alignment vertical="center"/>
    </xf>
    <xf numFmtId="0" fontId="26" fillId="8" borderId="1" xfId="0" applyFont="1" applyFill="1" applyBorder="1" applyAlignment="1">
      <alignment vertical="center"/>
    </xf>
    <xf numFmtId="0" fontId="26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0" fontId="0" fillId="8" borderId="14" xfId="0" applyFill="1" applyBorder="1" applyAlignment="1">
      <alignment vertical="center"/>
    </xf>
    <xf numFmtId="0" fontId="9" fillId="20" borderId="0" xfId="0" applyFont="1" applyFill="1"/>
    <xf numFmtId="0" fontId="0" fillId="20" borderId="0" xfId="0" applyFill="1"/>
    <xf numFmtId="0" fontId="21" fillId="20" borderId="0" xfId="0" applyFont="1" applyFill="1"/>
    <xf numFmtId="0" fontId="9" fillId="20" borderId="8" xfId="0" applyFont="1" applyFill="1" applyBorder="1"/>
    <xf numFmtId="0" fontId="9" fillId="20" borderId="9" xfId="0" applyFont="1" applyFill="1" applyBorder="1"/>
    <xf numFmtId="0" fontId="0" fillId="20" borderId="9" xfId="0" applyFill="1" applyBorder="1"/>
    <xf numFmtId="0" fontId="0" fillId="20" borderId="9" xfId="0" applyFill="1" applyBorder="1" applyAlignment="1">
      <alignment horizontal="center" vertical="center"/>
    </xf>
    <xf numFmtId="0" fontId="0" fillId="20" borderId="9" xfId="0" applyFill="1" applyBorder="1" applyAlignment="1">
      <alignment vertical="center"/>
    </xf>
    <xf numFmtId="0" fontId="0" fillId="20" borderId="10" xfId="0" applyFill="1" applyBorder="1" applyAlignment="1">
      <alignment vertical="center"/>
    </xf>
    <xf numFmtId="0" fontId="9" fillId="20" borderId="11" xfId="0" applyFont="1" applyFill="1" applyBorder="1"/>
    <xf numFmtId="0" fontId="0" fillId="20" borderId="0" xfId="0" applyFill="1" applyAlignment="1">
      <alignment horizontal="center" vertical="center"/>
    </xf>
    <xf numFmtId="0" fontId="0" fillId="20" borderId="0" xfId="0" applyFill="1" applyAlignment="1">
      <alignment vertical="center"/>
    </xf>
    <xf numFmtId="0" fontId="0" fillId="20" borderId="12" xfId="0" applyFill="1" applyBorder="1" applyAlignment="1">
      <alignment vertical="center"/>
    </xf>
    <xf numFmtId="0" fontId="21" fillId="20" borderId="0" xfId="0" applyFont="1" applyFill="1" applyAlignment="1">
      <alignment vertical="center" wrapText="1"/>
    </xf>
    <xf numFmtId="0" fontId="21" fillId="20" borderId="12" xfId="0" applyFont="1" applyFill="1" applyBorder="1" applyAlignment="1">
      <alignment vertical="center" wrapText="1"/>
    </xf>
    <xf numFmtId="0" fontId="0" fillId="20" borderId="0" xfId="0" applyFill="1" applyAlignment="1">
      <alignment vertical="center" wrapText="1"/>
    </xf>
    <xf numFmtId="0" fontId="0" fillId="20" borderId="12" xfId="0" applyFill="1" applyBorder="1" applyAlignment="1">
      <alignment vertical="center" wrapText="1"/>
    </xf>
    <xf numFmtId="0" fontId="21" fillId="20" borderId="11" xfId="0" applyFont="1" applyFill="1" applyBorder="1"/>
    <xf numFmtId="0" fontId="21" fillId="20" borderId="0" xfId="0" applyFont="1" applyFill="1" applyAlignment="1">
      <alignment horizontal="center" vertical="center"/>
    </xf>
    <xf numFmtId="0" fontId="21" fillId="20" borderId="0" xfId="0" applyFont="1" applyFill="1" applyAlignment="1">
      <alignment vertical="center"/>
    </xf>
    <xf numFmtId="0" fontId="21" fillId="20" borderId="12" xfId="0" applyFont="1" applyFill="1" applyBorder="1" applyAlignment="1">
      <alignment vertical="center"/>
    </xf>
    <xf numFmtId="0" fontId="0" fillId="20" borderId="12" xfId="0" applyFill="1" applyBorder="1" applyAlignment="1">
      <alignment horizontal="center" vertical="center"/>
    </xf>
    <xf numFmtId="0" fontId="0" fillId="20" borderId="13" xfId="0" applyFill="1" applyBorder="1"/>
    <xf numFmtId="0" fontId="0" fillId="20" borderId="1" xfId="0" applyFill="1" applyBorder="1"/>
    <xf numFmtId="0" fontId="0" fillId="20" borderId="1" xfId="0" applyFill="1" applyBorder="1" applyAlignment="1">
      <alignment horizontal="center" vertical="center"/>
    </xf>
    <xf numFmtId="0" fontId="0" fillId="20" borderId="1" xfId="0" applyFill="1" applyBorder="1" applyAlignment="1">
      <alignment vertical="center"/>
    </xf>
    <xf numFmtId="0" fontId="0" fillId="20" borderId="14" xfId="0" applyFill="1" applyBorder="1" applyAlignment="1">
      <alignment vertical="center"/>
    </xf>
    <xf numFmtId="167" fontId="15" fillId="5" borderId="4" xfId="0" applyNumberFormat="1" applyFont="1" applyFill="1" applyBorder="1"/>
    <xf numFmtId="167" fontId="15" fillId="7" borderId="4" xfId="0" applyNumberFormat="1" applyFont="1" applyFill="1" applyBorder="1"/>
    <xf numFmtId="165" fontId="15" fillId="5" borderId="20" xfId="0" applyNumberFormat="1" applyFont="1" applyFill="1" applyBorder="1"/>
    <xf numFmtId="165" fontId="15" fillId="5" borderId="2" xfId="0" applyNumberFormat="1" applyFont="1" applyFill="1" applyBorder="1"/>
    <xf numFmtId="10" fontId="0" fillId="0" borderId="0" xfId="0" applyNumberFormat="1" applyAlignment="1">
      <alignment horizontal="center" vertical="center"/>
    </xf>
    <xf numFmtId="0" fontId="7" fillId="0" borderId="0" xfId="0" applyFont="1"/>
    <xf numFmtId="0" fontId="6" fillId="20" borderId="11" xfId="0" applyFont="1" applyFill="1" applyBorder="1"/>
    <xf numFmtId="10" fontId="9" fillId="18" borderId="2" xfId="0" applyNumberFormat="1" applyFont="1" applyFill="1" applyBorder="1" applyAlignment="1">
      <alignment horizontal="center" vertical="center"/>
    </xf>
    <xf numFmtId="10" fontId="9" fillId="15" borderId="2" xfId="0" applyNumberFormat="1" applyFont="1" applyFill="1" applyBorder="1" applyAlignment="1">
      <alignment horizontal="center" vertical="center"/>
    </xf>
    <xf numFmtId="164" fontId="15" fillId="0" borderId="4" xfId="0" applyNumberFormat="1" applyFont="1" applyBorder="1"/>
    <xf numFmtId="2" fontId="16" fillId="0" borderId="2" xfId="0" applyNumberFormat="1" applyFon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2" fontId="22" fillId="5" borderId="15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17" fillId="9" borderId="2" xfId="15" applyNumberFormat="1" applyFont="1" applyFill="1" applyBorder="1"/>
    <xf numFmtId="2" fontId="17" fillId="9" borderId="0" xfId="15" applyNumberFormat="1" applyFont="1" applyFill="1"/>
    <xf numFmtId="2" fontId="0" fillId="5" borderId="0" xfId="0" applyNumberFormat="1" applyFill="1" applyAlignment="1">
      <alignment horizontal="center"/>
    </xf>
    <xf numFmtId="2" fontId="23" fillId="5" borderId="2" xfId="0" applyNumberFormat="1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0" fillId="5" borderId="2" xfId="0" applyNumberFormat="1" applyFill="1" applyBorder="1"/>
    <xf numFmtId="2" fontId="0" fillId="5" borderId="2" xfId="0" applyNumberFormat="1" applyFill="1" applyBorder="1" applyAlignment="1">
      <alignment vertical="center"/>
    </xf>
    <xf numFmtId="2" fontId="0" fillId="5" borderId="7" xfId="0" applyNumberFormat="1" applyFill="1" applyBorder="1"/>
    <xf numFmtId="2" fontId="0" fillId="5" borderId="7" xfId="0" applyNumberFormat="1" applyFill="1" applyBorder="1" applyAlignment="1">
      <alignment vertical="center"/>
    </xf>
    <xf numFmtId="165" fontId="17" fillId="5" borderId="2" xfId="12" applyNumberFormat="1" applyFont="1" applyFill="1" applyBorder="1"/>
    <xf numFmtId="0" fontId="28" fillId="8" borderId="11" xfId="0" applyFont="1" applyFill="1" applyBorder="1" applyAlignment="1">
      <alignment vertical="center"/>
    </xf>
    <xf numFmtId="0" fontId="16" fillId="8" borderId="11" xfId="0" applyFont="1" applyFill="1" applyBorder="1" applyAlignment="1">
      <alignment vertical="center"/>
    </xf>
    <xf numFmtId="0" fontId="16" fillId="8" borderId="0" xfId="0" applyFont="1" applyFill="1" applyAlignment="1">
      <alignment vertical="center"/>
    </xf>
    <xf numFmtId="0" fontId="26" fillId="8" borderId="0" xfId="0" applyFont="1" applyFill="1"/>
    <xf numFmtId="0" fontId="0" fillId="8" borderId="12" xfId="0" applyFill="1" applyBorder="1"/>
    <xf numFmtId="0" fontId="18" fillId="8" borderId="11" xfId="0" applyFont="1" applyFill="1" applyBorder="1" applyAlignment="1">
      <alignment horizontal="left" vertical="center"/>
    </xf>
    <xf numFmtId="0" fontId="16" fillId="8" borderId="0" xfId="0" applyFont="1" applyFill="1" applyAlignment="1">
      <alignment horizontal="left" vertical="center"/>
    </xf>
    <xf numFmtId="0" fontId="16" fillId="8" borderId="0" xfId="0" applyFont="1" applyFill="1" applyAlignment="1">
      <alignment horizontal="center"/>
    </xf>
    <xf numFmtId="0" fontId="19" fillId="8" borderId="11" xfId="0" applyFont="1" applyFill="1" applyBorder="1" applyAlignment="1">
      <alignment horizontal="left" vertical="center"/>
    </xf>
    <xf numFmtId="10" fontId="9" fillId="4" borderId="2" xfId="0" applyNumberFormat="1" applyFont="1" applyFill="1" applyBorder="1" applyAlignment="1">
      <alignment horizontal="center" vertical="center"/>
    </xf>
    <xf numFmtId="9" fontId="9" fillId="5" borderId="2" xfId="0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3" fontId="0" fillId="5" borderId="6" xfId="0" applyNumberFormat="1" applyFill="1" applyBorder="1"/>
    <xf numFmtId="3" fontId="0" fillId="5" borderId="8" xfId="0" applyNumberFormat="1" applyFill="1" applyBorder="1"/>
    <xf numFmtId="3" fontId="16" fillId="5" borderId="2" xfId="0" applyNumberFormat="1" applyFont="1" applyFill="1" applyBorder="1" applyAlignment="1">
      <alignment vertical="center"/>
    </xf>
    <xf numFmtId="3" fontId="16" fillId="5" borderId="7" xfId="0" applyNumberFormat="1" applyFont="1" applyFill="1" applyBorder="1" applyAlignment="1">
      <alignment vertical="center"/>
    </xf>
    <xf numFmtId="0" fontId="44" fillId="8" borderId="8" xfId="0" applyFont="1" applyFill="1" applyBorder="1" applyAlignment="1">
      <alignment vertical="center"/>
    </xf>
    <xf numFmtId="0" fontId="16" fillId="8" borderId="9" xfId="0" applyFont="1" applyFill="1" applyBorder="1" applyAlignment="1">
      <alignment vertical="center"/>
    </xf>
    <xf numFmtId="0" fontId="16" fillId="8" borderId="10" xfId="0" applyFont="1" applyFill="1" applyBorder="1" applyAlignment="1">
      <alignment vertical="center"/>
    </xf>
    <xf numFmtId="0" fontId="19" fillId="8" borderId="11" xfId="0" applyFont="1" applyFill="1" applyBorder="1" applyAlignment="1">
      <alignment vertical="center"/>
    </xf>
    <xf numFmtId="0" fontId="16" fillId="8" borderId="12" xfId="0" applyFont="1" applyFill="1" applyBorder="1" applyAlignment="1">
      <alignment vertical="center"/>
    </xf>
    <xf numFmtId="0" fontId="18" fillId="8" borderId="12" xfId="0" applyFont="1" applyFill="1" applyBorder="1" applyAlignment="1">
      <alignment horizontal="left" vertical="center"/>
    </xf>
    <xf numFmtId="0" fontId="16" fillId="8" borderId="1" xfId="0" applyFont="1" applyFill="1" applyBorder="1" applyAlignment="1">
      <alignment horizontal="left" vertical="center"/>
    </xf>
    <xf numFmtId="0" fontId="16" fillId="8" borderId="1" xfId="0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horizontal="left" vertical="center"/>
    </xf>
    <xf numFmtId="0" fontId="18" fillId="8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24" fillId="5" borderId="0" xfId="0" applyFont="1" applyFill="1" applyAlignment="1">
      <alignment vertical="center"/>
    </xf>
    <xf numFmtId="2" fontId="20" fillId="5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0" fontId="20" fillId="5" borderId="0" xfId="0" applyFont="1" applyFill="1" applyAlignment="1">
      <alignment horizontal="center"/>
    </xf>
    <xf numFmtId="0" fontId="4" fillId="20" borderId="11" xfId="0" applyFont="1" applyFill="1" applyBorder="1"/>
    <xf numFmtId="0" fontId="4" fillId="20" borderId="13" xfId="0" applyFont="1" applyFill="1" applyBorder="1"/>
    <xf numFmtId="0" fontId="16" fillId="8" borderId="11" xfId="0" applyFont="1" applyFill="1" applyBorder="1" applyAlignment="1">
      <alignment horizontal="left" vertical="center"/>
    </xf>
    <xf numFmtId="0" fontId="44" fillId="8" borderId="0" xfId="0" applyFont="1" applyFill="1" applyAlignment="1">
      <alignment horizontal="left" vertical="center"/>
    </xf>
    <xf numFmtId="0" fontId="24" fillId="8" borderId="13" xfId="0" applyFont="1" applyFill="1" applyBorder="1" applyAlignment="1">
      <alignment horizontal="left" vertical="center"/>
    </xf>
    <xf numFmtId="0" fontId="44" fillId="8" borderId="8" xfId="0" applyFont="1" applyFill="1" applyBorder="1" applyAlignment="1">
      <alignment horizontal="left" vertical="center"/>
    </xf>
    <xf numFmtId="0" fontId="16" fillId="8" borderId="9" xfId="0" applyFont="1" applyFill="1" applyBorder="1" applyAlignment="1">
      <alignment horizontal="left" vertical="center"/>
    </xf>
    <xf numFmtId="0" fontId="16" fillId="8" borderId="9" xfId="0" applyFont="1" applyFill="1" applyBorder="1" applyAlignment="1">
      <alignment horizontal="center"/>
    </xf>
    <xf numFmtId="0" fontId="16" fillId="8" borderId="10" xfId="0" applyFont="1" applyFill="1" applyBorder="1" applyAlignment="1">
      <alignment horizontal="center"/>
    </xf>
    <xf numFmtId="0" fontId="16" fillId="8" borderId="12" xfId="0" applyFont="1" applyFill="1" applyBorder="1" applyAlignment="1">
      <alignment horizontal="center"/>
    </xf>
    <xf numFmtId="0" fontId="18" fillId="8" borderId="0" xfId="0" applyFont="1" applyFill="1" applyAlignment="1">
      <alignment horizontal="center"/>
    </xf>
    <xf numFmtId="0" fontId="18" fillId="8" borderId="12" xfId="0" applyFont="1" applyFill="1" applyBorder="1" applyAlignment="1">
      <alignment horizontal="center"/>
    </xf>
    <xf numFmtId="0" fontId="24" fillId="8" borderId="13" xfId="0" applyFont="1" applyFill="1" applyBorder="1" applyAlignment="1">
      <alignment vertical="center"/>
    </xf>
    <xf numFmtId="0" fontId="20" fillId="8" borderId="1" xfId="0" applyFont="1" applyFill="1" applyBorder="1" applyAlignment="1">
      <alignment horizontal="left" vertical="center"/>
    </xf>
    <xf numFmtId="0" fontId="20" fillId="8" borderId="1" xfId="0" applyFont="1" applyFill="1" applyBorder="1" applyAlignment="1">
      <alignment horizontal="center"/>
    </xf>
    <xf numFmtId="0" fontId="20" fillId="8" borderId="14" xfId="0" applyFont="1" applyFill="1" applyBorder="1" applyAlignment="1">
      <alignment horizontal="center"/>
    </xf>
    <xf numFmtId="0" fontId="9" fillId="12" borderId="3" xfId="0" applyFont="1" applyFill="1" applyBorder="1" applyAlignment="1">
      <alignment horizontal="center" vertical="center" wrapText="1"/>
    </xf>
    <xf numFmtId="3" fontId="0" fillId="5" borderId="2" xfId="0" applyNumberFormat="1" applyFill="1" applyBorder="1" applyAlignment="1">
      <alignment horizontal="center"/>
    </xf>
    <xf numFmtId="3" fontId="0" fillId="5" borderId="7" xfId="0" applyNumberForma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5" borderId="0" xfId="0" applyFont="1" applyFill="1"/>
    <xf numFmtId="3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0" fillId="8" borderId="9" xfId="0" applyFill="1" applyBorder="1" applyAlignment="1">
      <alignment horizontal="center"/>
    </xf>
    <xf numFmtId="2" fontId="0" fillId="8" borderId="9" xfId="0" applyNumberFormat="1" applyFill="1" applyBorder="1" applyAlignment="1">
      <alignment horizontal="center"/>
    </xf>
    <xf numFmtId="2" fontId="0" fillId="8" borderId="10" xfId="0" applyNumberFormat="1" applyFill="1" applyBorder="1" applyAlignment="1">
      <alignment horizontal="center"/>
    </xf>
    <xf numFmtId="2" fontId="16" fillId="8" borderId="0" xfId="0" applyNumberFormat="1" applyFont="1" applyFill="1" applyAlignment="1">
      <alignment vertical="center"/>
    </xf>
    <xf numFmtId="2" fontId="16" fillId="8" borderId="12" xfId="0" applyNumberFormat="1" applyFont="1" applyFill="1" applyBorder="1" applyAlignment="1">
      <alignment vertical="center"/>
    </xf>
    <xf numFmtId="2" fontId="18" fillId="8" borderId="0" xfId="0" applyNumberFormat="1" applyFont="1" applyFill="1" applyAlignment="1">
      <alignment horizontal="left" vertical="center"/>
    </xf>
    <xf numFmtId="2" fontId="18" fillId="8" borderId="12" xfId="0" applyNumberFormat="1" applyFont="1" applyFill="1" applyBorder="1" applyAlignment="1">
      <alignment horizontal="left" vertical="center"/>
    </xf>
    <xf numFmtId="2" fontId="18" fillId="8" borderId="0" xfId="0" applyNumberFormat="1" applyFont="1" applyFill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2" fontId="16" fillId="8" borderId="12" xfId="0" applyNumberFormat="1" applyFont="1" applyFill="1" applyBorder="1" applyAlignment="1">
      <alignment horizontal="left" vertical="center"/>
    </xf>
    <xf numFmtId="0" fontId="20" fillId="8" borderId="0" xfId="0" applyFont="1" applyFill="1" applyAlignment="1">
      <alignment horizontal="left" vertical="center"/>
    </xf>
    <xf numFmtId="2" fontId="20" fillId="8" borderId="0" xfId="0" applyNumberFormat="1" applyFont="1" applyFill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2" fontId="0" fillId="8" borderId="12" xfId="0" applyNumberFormat="1" applyFill="1" applyBorder="1" applyAlignment="1">
      <alignment horizontal="center" vertical="center"/>
    </xf>
    <xf numFmtId="2" fontId="20" fillId="8" borderId="1" xfId="0" applyNumberFormat="1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2" fontId="0" fillId="8" borderId="14" xfId="0" applyNumberForma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9" fontId="9" fillId="3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17" borderId="2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15" borderId="2" xfId="0" applyFont="1" applyFill="1" applyBorder="1" applyAlignment="1">
      <alignment horizontal="center" vertical="center"/>
    </xf>
    <xf numFmtId="0" fontId="31" fillId="18" borderId="6" xfId="0" applyFont="1" applyFill="1" applyBorder="1" applyAlignment="1">
      <alignment horizontal="center" vertical="center"/>
    </xf>
    <xf numFmtId="0" fontId="31" fillId="18" borderId="1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18" borderId="2" xfId="0" applyFont="1" applyFill="1" applyBorder="1" applyAlignment="1">
      <alignment horizontal="center" vertical="center" wrapText="1"/>
    </xf>
    <xf numFmtId="0" fontId="9" fillId="19" borderId="2" xfId="0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0" fontId="31" fillId="17" borderId="2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  <xf numFmtId="0" fontId="31" fillId="4" borderId="21" xfId="0" applyFont="1" applyFill="1" applyBorder="1" applyAlignment="1">
      <alignment horizontal="center" vertical="center"/>
    </xf>
    <xf numFmtId="0" fontId="31" fillId="4" borderId="15" xfId="0" applyFont="1" applyFill="1" applyBorder="1" applyAlignment="1">
      <alignment horizontal="center" vertical="center"/>
    </xf>
    <xf numFmtId="0" fontId="31" fillId="15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1" fillId="20" borderId="11" xfId="0" applyFont="1" applyFill="1" applyBorder="1" applyAlignment="1"/>
    <xf numFmtId="0" fontId="4" fillId="20" borderId="11" xfId="0" applyFont="1" applyFill="1" applyBorder="1" applyAlignment="1"/>
    <xf numFmtId="0" fontId="0" fillId="20" borderId="11" xfId="0" applyFill="1" applyBorder="1" applyAlignment="1"/>
    <xf numFmtId="0" fontId="21" fillId="20" borderId="11" xfId="0" applyFont="1" applyFill="1" applyBorder="1" applyAlignment="1"/>
    <xf numFmtId="0" fontId="1" fillId="20" borderId="11" xfId="0" applyFont="1" applyFill="1" applyBorder="1"/>
  </cellXfs>
  <cellStyles count="21">
    <cellStyle name="Hiperlink 2" xfId="2"/>
    <cellStyle name="Normal" xfId="0" builtinId="0"/>
    <cellStyle name="Normal 2" xfId="3"/>
    <cellStyle name="Normal 2 2" xfId="4"/>
    <cellStyle name="Normal 2 3" xfId="5"/>
    <cellStyle name="Normal 2 3 2" xfId="6"/>
    <cellStyle name="Normal 2 4" xfId="7"/>
    <cellStyle name="Normal 2 5" xfId="8"/>
    <cellStyle name="Normal 3" xfId="9"/>
    <cellStyle name="Normal 4" xfId="10"/>
    <cellStyle name="Normal 5" xfId="11"/>
    <cellStyle name="Normal 5 2" xfId="12"/>
    <cellStyle name="Normal 5 3" xfId="13"/>
    <cellStyle name="Normal 6" xfId="14"/>
    <cellStyle name="Normal 6 2" xfId="15"/>
    <cellStyle name="Normal 7" xfId="16"/>
    <cellStyle name="Porcentagem" xfId="1" builtinId="5"/>
    <cellStyle name="Vírgula 2" xfId="17"/>
    <cellStyle name="Vírgula 2 2" xfId="18"/>
    <cellStyle name="Vírgula 2 2 2" xfId="19"/>
    <cellStyle name="Vírgula 2 3" xfId="20"/>
  </cellStyles>
  <dxfs count="72">
    <dxf>
      <fill>
        <patternFill patternType="solid">
          <bgColor theme="9" tint="0.79995117038483843"/>
        </patternFill>
      </fill>
    </dxf>
    <dxf>
      <fill>
        <patternFill patternType="solid">
          <bgColor theme="8" tint="0.79995117038483843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A44A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>
          <bgColor rgb="FF00B050"/>
        </patternFill>
      </fill>
    </dxf>
    <dxf>
      <fill>
        <patternFill patternType="solid"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Light16"/>
  <colors>
    <mruColors>
      <color rgb="FF00A44A"/>
      <color rgb="FFFFCCFF"/>
      <color rgb="FFFFFF00"/>
      <color rgb="FFCEB7EF"/>
      <color rgb="FF00B050"/>
      <color rgb="FF33C040"/>
      <color rgb="FF66D030"/>
      <color rgb="FF33FFFF"/>
      <color rgb="FF99DF1F"/>
      <color rgb="FFCDF0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VS/IMUNIZACAO/PEI/SISTEMAS%20-%20ARQUIVOS/COBERTURAS/BASE%20PARA%20COBERTURAS%20VeC/2026/6.Junho/baseVeC_COVID-19_idoso_%20jan_junho_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GEVS\IMUNIZACAO\PEI\SISTEMAS%20-%20ARQUIVOS\COBERTURAS\BASE%20PARA%20COBERTURAS%20VeC\2025\12.Dezembro\baseVeC_hepatiteB_%20ate30dias_%20jan_dez_20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EVS/IMUNIZACAO/PEI/SISTEMAS%20-%20ARQUIVOS/COBERTURAS/BASE%20PARA%20COBERTURAS%20VeC/2026/2.Fevereiro/baseVeC_VSR_gestantes_jan_fev_202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/OneDrive/&#193;rea%20de%20Trabalho/Bruna/remoto/remoto/https:/d.docs.live.net/Users/brunansoares/Downloads/BASE%20UNIFICADA%20VEC-%20Julho%202024%20-%20covi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ID 19 - IDOSOS"/>
      <sheetName val="Tabdin"/>
      <sheetName val="Sheet1"/>
      <sheetName val="Filtros"/>
    </sheetNames>
    <sheetDataSet>
      <sheetData sheetId="0"/>
      <sheetData sheetId="1">
        <row r="1">
          <cell r="A1" t="str">
            <v>Procedencia</v>
          </cell>
          <cell r="B1"/>
        </row>
        <row r="3">
          <cell r="A3" t="str">
            <v>ESTADO DE RESIDENCIA</v>
          </cell>
          <cell r="B3" t="str">
            <v>(Tudo)</v>
          </cell>
        </row>
        <row r="4">
          <cell r="A4" t="str">
            <v>IDADE NA HORA DA VACINAÇÃO</v>
          </cell>
          <cell r="B4" t="str">
            <v>(Vários itens)</v>
          </cell>
        </row>
        <row r="5">
          <cell r="A5" t="str">
            <v>VACINA</v>
          </cell>
          <cell r="B5" t="str">
            <v>(Tudo)</v>
          </cell>
        </row>
        <row r="7">
          <cell r="A7" t="str">
            <v>Rótulos de Linha</v>
          </cell>
          <cell r="B7" t="str">
            <v>Contagem de VACINA</v>
          </cell>
        </row>
        <row r="8">
          <cell r="A8" t="str">
            <v>Afonso Cláudio</v>
          </cell>
          <cell r="B8">
            <v>12</v>
          </cell>
        </row>
        <row r="9">
          <cell r="A9" t="str">
            <v>Águia Branca</v>
          </cell>
          <cell r="B9">
            <v>17</v>
          </cell>
        </row>
        <row r="10">
          <cell r="A10" t="str">
            <v>Alegre</v>
          </cell>
          <cell r="B10">
            <v>156</v>
          </cell>
        </row>
        <row r="11">
          <cell r="A11" t="str">
            <v>Alfredo Chaves</v>
          </cell>
          <cell r="B11">
            <v>90</v>
          </cell>
        </row>
        <row r="12">
          <cell r="A12" t="str">
            <v>Anchieta</v>
          </cell>
          <cell r="B12">
            <v>550</v>
          </cell>
        </row>
        <row r="13">
          <cell r="A13" t="str">
            <v>Aracruz</v>
          </cell>
          <cell r="B13">
            <v>721</v>
          </cell>
        </row>
        <row r="14">
          <cell r="A14" t="str">
            <v>Atílio Vivacqua</v>
          </cell>
          <cell r="B14">
            <v>9</v>
          </cell>
        </row>
        <row r="15">
          <cell r="A15" t="str">
            <v>Baixo Guandu</v>
          </cell>
          <cell r="B15">
            <v>83</v>
          </cell>
        </row>
        <row r="16">
          <cell r="A16" t="str">
            <v>Barra de São Francisco</v>
          </cell>
          <cell r="B16">
            <v>134</v>
          </cell>
        </row>
        <row r="17">
          <cell r="A17" t="str">
            <v>Boa Esperança</v>
          </cell>
          <cell r="B17">
            <v>98</v>
          </cell>
        </row>
        <row r="18">
          <cell r="A18" t="str">
            <v>Bom Jesus do Norte</v>
          </cell>
          <cell r="B18">
            <v>124</v>
          </cell>
        </row>
        <row r="19">
          <cell r="A19" t="str">
            <v>Brejetuba</v>
          </cell>
          <cell r="B19">
            <v>23</v>
          </cell>
        </row>
        <row r="20">
          <cell r="A20" t="str">
            <v>Cachoeiro de Itapemirim</v>
          </cell>
          <cell r="B20">
            <v>780</v>
          </cell>
        </row>
        <row r="21">
          <cell r="A21" t="str">
            <v>Cariacica</v>
          </cell>
          <cell r="B21">
            <v>3573</v>
          </cell>
        </row>
        <row r="22">
          <cell r="A22" t="str">
            <v>Castelo</v>
          </cell>
          <cell r="B22">
            <v>208</v>
          </cell>
        </row>
        <row r="23">
          <cell r="A23" t="str">
            <v>Colatina</v>
          </cell>
          <cell r="B23">
            <v>1184</v>
          </cell>
        </row>
        <row r="24">
          <cell r="A24" t="str">
            <v>Conceição da Barra</v>
          </cell>
          <cell r="B24">
            <v>35</v>
          </cell>
        </row>
        <row r="25">
          <cell r="A25" t="str">
            <v>Conceição do Castelo</v>
          </cell>
          <cell r="B25">
            <v>109</v>
          </cell>
        </row>
        <row r="26">
          <cell r="A26" t="str">
            <v>Divino de São Lourenço</v>
          </cell>
          <cell r="B26">
            <v>3</v>
          </cell>
        </row>
        <row r="27">
          <cell r="A27" t="str">
            <v>Domingos Martins</v>
          </cell>
          <cell r="B27">
            <v>379</v>
          </cell>
        </row>
        <row r="28">
          <cell r="A28" t="str">
            <v>Dores do Rio Preto</v>
          </cell>
          <cell r="B28">
            <v>55</v>
          </cell>
        </row>
        <row r="29">
          <cell r="A29" t="str">
            <v>Ecoporanga</v>
          </cell>
          <cell r="B29">
            <v>149</v>
          </cell>
        </row>
        <row r="30">
          <cell r="A30" t="str">
            <v>Fundão</v>
          </cell>
          <cell r="B30">
            <v>175</v>
          </cell>
        </row>
        <row r="31">
          <cell r="A31" t="str">
            <v>Governador Lindenberg</v>
          </cell>
          <cell r="B31">
            <v>40</v>
          </cell>
        </row>
        <row r="32">
          <cell r="A32" t="str">
            <v>Guaçuí</v>
          </cell>
          <cell r="B32">
            <v>38</v>
          </cell>
        </row>
        <row r="33">
          <cell r="A33" t="str">
            <v>Guarapari</v>
          </cell>
          <cell r="B33">
            <v>813</v>
          </cell>
        </row>
        <row r="34">
          <cell r="A34" t="str">
            <v>Ibatiba</v>
          </cell>
          <cell r="B34">
            <v>7</v>
          </cell>
        </row>
        <row r="35">
          <cell r="A35" t="str">
            <v>Ibiraçu</v>
          </cell>
          <cell r="B35">
            <v>19</v>
          </cell>
        </row>
        <row r="36">
          <cell r="A36" t="str">
            <v>Ibitirama</v>
          </cell>
          <cell r="B36">
            <v>55</v>
          </cell>
        </row>
        <row r="37">
          <cell r="A37" t="str">
            <v>Iconha</v>
          </cell>
          <cell r="B37">
            <v>199</v>
          </cell>
        </row>
        <row r="38">
          <cell r="A38" t="str">
            <v>Irupi</v>
          </cell>
          <cell r="B38">
            <v>6</v>
          </cell>
        </row>
        <row r="39">
          <cell r="A39" t="str">
            <v>Itaguaçu</v>
          </cell>
          <cell r="B39">
            <v>54</v>
          </cell>
        </row>
        <row r="40">
          <cell r="A40" t="str">
            <v>Itapemirim</v>
          </cell>
          <cell r="B40">
            <v>74</v>
          </cell>
        </row>
        <row r="41">
          <cell r="A41" t="str">
            <v>Itarana</v>
          </cell>
          <cell r="B41">
            <v>22</v>
          </cell>
        </row>
        <row r="42">
          <cell r="A42" t="str">
            <v>Jaguaré</v>
          </cell>
          <cell r="B42">
            <v>101</v>
          </cell>
        </row>
        <row r="43">
          <cell r="A43" t="str">
            <v>Jerônimo Monteiro</v>
          </cell>
          <cell r="B43">
            <v>278</v>
          </cell>
        </row>
        <row r="44">
          <cell r="A44" t="str">
            <v>João Neiva</v>
          </cell>
          <cell r="B44">
            <v>81</v>
          </cell>
        </row>
        <row r="45">
          <cell r="A45" t="str">
            <v>Laranja da Terra</v>
          </cell>
          <cell r="B45">
            <v>11</v>
          </cell>
        </row>
        <row r="46">
          <cell r="A46" t="str">
            <v>Linhares</v>
          </cell>
          <cell r="B46">
            <v>395</v>
          </cell>
        </row>
        <row r="47">
          <cell r="A47" t="str">
            <v>Marataízes</v>
          </cell>
          <cell r="B47">
            <v>205</v>
          </cell>
        </row>
        <row r="48">
          <cell r="A48" t="str">
            <v>Marechal Floriano</v>
          </cell>
          <cell r="B48">
            <v>94</v>
          </cell>
        </row>
        <row r="49">
          <cell r="A49" t="str">
            <v>Marilândia</v>
          </cell>
          <cell r="B49">
            <v>54</v>
          </cell>
        </row>
        <row r="50">
          <cell r="A50" t="str">
            <v>Mimoso do Sul</v>
          </cell>
          <cell r="B50">
            <v>74</v>
          </cell>
        </row>
        <row r="51">
          <cell r="A51" t="str">
            <v>Montanha</v>
          </cell>
          <cell r="B51">
            <v>181</v>
          </cell>
        </row>
        <row r="52">
          <cell r="A52" t="str">
            <v>Muniz Freire</v>
          </cell>
          <cell r="B52">
            <v>28</v>
          </cell>
        </row>
        <row r="53">
          <cell r="A53" t="str">
            <v>Muqui</v>
          </cell>
          <cell r="B53">
            <v>21</v>
          </cell>
        </row>
        <row r="54">
          <cell r="A54" t="str">
            <v>Nova Venécia</v>
          </cell>
          <cell r="B54">
            <v>134</v>
          </cell>
        </row>
        <row r="55">
          <cell r="A55" t="str">
            <v>Pancas</v>
          </cell>
          <cell r="B55">
            <v>17</v>
          </cell>
        </row>
        <row r="56">
          <cell r="A56" t="str">
            <v>Pedro Canário</v>
          </cell>
          <cell r="B56">
            <v>74</v>
          </cell>
        </row>
        <row r="57">
          <cell r="A57" t="str">
            <v>Pinheiros</v>
          </cell>
          <cell r="B57">
            <v>131</v>
          </cell>
        </row>
        <row r="58">
          <cell r="A58" t="str">
            <v>Piúma</v>
          </cell>
          <cell r="B58">
            <v>58</v>
          </cell>
        </row>
        <row r="59">
          <cell r="A59" t="str">
            <v>Ponto Belo</v>
          </cell>
          <cell r="B59">
            <v>14</v>
          </cell>
        </row>
        <row r="60">
          <cell r="A60" t="str">
            <v>Presidente Kennedy</v>
          </cell>
          <cell r="B60">
            <v>23</v>
          </cell>
        </row>
        <row r="61">
          <cell r="A61" t="str">
            <v>Rio Bananal</v>
          </cell>
          <cell r="B61">
            <v>27</v>
          </cell>
        </row>
        <row r="62">
          <cell r="A62" t="str">
            <v>Rio Novo do Sul</v>
          </cell>
          <cell r="B62">
            <v>18</v>
          </cell>
        </row>
        <row r="63">
          <cell r="A63" t="str">
            <v>Santa Leopoldina</v>
          </cell>
          <cell r="B63">
            <v>1</v>
          </cell>
        </row>
        <row r="64">
          <cell r="A64" t="str">
            <v>Santa Maria de Jetibá</v>
          </cell>
          <cell r="B64">
            <v>104</v>
          </cell>
        </row>
        <row r="65">
          <cell r="A65" t="str">
            <v>Santa Teresa</v>
          </cell>
          <cell r="B65">
            <v>109</v>
          </cell>
        </row>
        <row r="66">
          <cell r="A66" t="str">
            <v>São Domingos do Norte</v>
          </cell>
          <cell r="B66">
            <v>19</v>
          </cell>
        </row>
        <row r="67">
          <cell r="A67" t="str">
            <v>São Gabriel da Palha</v>
          </cell>
          <cell r="B67">
            <v>13</v>
          </cell>
        </row>
        <row r="68">
          <cell r="A68" t="str">
            <v>São José do Calçado</v>
          </cell>
          <cell r="B68">
            <v>50</v>
          </cell>
        </row>
        <row r="69">
          <cell r="A69" t="str">
            <v>São Mateus</v>
          </cell>
          <cell r="B69">
            <v>849</v>
          </cell>
        </row>
        <row r="70">
          <cell r="A70" t="str">
            <v>São Roque do Canaã</v>
          </cell>
          <cell r="B70">
            <v>44</v>
          </cell>
        </row>
        <row r="71">
          <cell r="A71" t="str">
            <v>Serra</v>
          </cell>
          <cell r="B71">
            <v>5195</v>
          </cell>
        </row>
        <row r="72">
          <cell r="A72" t="str">
            <v>Sooretama</v>
          </cell>
          <cell r="B72">
            <v>77</v>
          </cell>
        </row>
        <row r="73">
          <cell r="A73" t="str">
            <v>Vargem Alta</v>
          </cell>
          <cell r="B73">
            <v>80</v>
          </cell>
        </row>
        <row r="74">
          <cell r="A74" t="str">
            <v>Venda Nova do Imigrante</v>
          </cell>
          <cell r="B74">
            <v>131</v>
          </cell>
        </row>
        <row r="75">
          <cell r="A75" t="str">
            <v>Viana</v>
          </cell>
          <cell r="B75">
            <v>536</v>
          </cell>
        </row>
        <row r="76">
          <cell r="A76" t="str">
            <v>Vila Pavão</v>
          </cell>
          <cell r="B76">
            <v>53</v>
          </cell>
        </row>
        <row r="77">
          <cell r="A77" t="str">
            <v>Vila Valério</v>
          </cell>
          <cell r="B77">
            <v>37</v>
          </cell>
        </row>
        <row r="78">
          <cell r="A78" t="str">
            <v>Vila Velha</v>
          </cell>
          <cell r="B78">
            <v>4184</v>
          </cell>
        </row>
        <row r="79">
          <cell r="A79" t="str">
            <v>Vitória</v>
          </cell>
          <cell r="B79">
            <v>3128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B ATÉ 30 DIAS_PROCEDENCIA"/>
      <sheetName val="HB ATÉ 30 DIAS_RESIDENCIA"/>
      <sheetName val="TABDIN&lt;=30D"/>
      <sheetName val="TABDIN&lt;=2D"/>
      <sheetName val="TABDIN&lt;=1D"/>
      <sheetName val="Sheet1"/>
      <sheetName val="Filt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SR"/>
      <sheetName val="Tabdin"/>
      <sheetName val="Sheet1"/>
      <sheetName val="Filtros"/>
    </sheetNames>
    <sheetDataSet>
      <sheetData sheetId="0"/>
      <sheetData sheetId="1">
        <row r="8">
          <cell r="D8" t="str">
            <v>Afonso Cláudio</v>
          </cell>
          <cell r="E8">
            <v>48</v>
          </cell>
        </row>
        <row r="9">
          <cell r="D9" t="str">
            <v>Água Doce do Norte</v>
          </cell>
          <cell r="E9">
            <v>16</v>
          </cell>
        </row>
        <row r="10">
          <cell r="D10" t="str">
            <v>Águia Branca</v>
          </cell>
          <cell r="E10">
            <v>18</v>
          </cell>
        </row>
        <row r="11">
          <cell r="D11" t="str">
            <v>Alegre</v>
          </cell>
          <cell r="E11">
            <v>66</v>
          </cell>
        </row>
        <row r="12">
          <cell r="D12" t="str">
            <v>Alfredo Chaves</v>
          </cell>
          <cell r="E12">
            <v>30</v>
          </cell>
        </row>
        <row r="13">
          <cell r="D13" t="str">
            <v>Alto Rio Novo</v>
          </cell>
          <cell r="E13">
            <v>14</v>
          </cell>
        </row>
        <row r="14">
          <cell r="D14" t="str">
            <v>Anchieta</v>
          </cell>
          <cell r="E14">
            <v>67</v>
          </cell>
        </row>
        <row r="15">
          <cell r="D15" t="str">
            <v>Apiacá</v>
          </cell>
          <cell r="E15">
            <v>9</v>
          </cell>
        </row>
        <row r="16">
          <cell r="D16" t="str">
            <v>Aracruz</v>
          </cell>
          <cell r="E16">
            <v>258</v>
          </cell>
        </row>
        <row r="17">
          <cell r="D17" t="str">
            <v>Atílio Vivacqua</v>
          </cell>
          <cell r="E17">
            <v>34</v>
          </cell>
        </row>
        <row r="18">
          <cell r="D18" t="str">
            <v>Baixo Guandu</v>
          </cell>
          <cell r="E18">
            <v>38</v>
          </cell>
        </row>
        <row r="19">
          <cell r="D19" t="str">
            <v>Barra de São Francisco</v>
          </cell>
          <cell r="E19">
            <v>90</v>
          </cell>
        </row>
        <row r="20">
          <cell r="D20" t="str">
            <v>Boa Esperança</v>
          </cell>
          <cell r="E20">
            <v>26</v>
          </cell>
        </row>
        <row r="21">
          <cell r="D21" t="str">
            <v>Bom Jesus do Norte</v>
          </cell>
          <cell r="E21">
            <v>7</v>
          </cell>
        </row>
        <row r="22">
          <cell r="D22" t="str">
            <v>Brejetuba</v>
          </cell>
          <cell r="E22">
            <v>41</v>
          </cell>
        </row>
        <row r="23">
          <cell r="D23" t="str">
            <v>Cachoeiro de Itapemirim</v>
          </cell>
          <cell r="E23">
            <v>376</v>
          </cell>
        </row>
        <row r="24">
          <cell r="D24" t="str">
            <v>Cariacica</v>
          </cell>
          <cell r="E24">
            <v>813</v>
          </cell>
        </row>
        <row r="25">
          <cell r="D25" t="str">
            <v>Castelo</v>
          </cell>
          <cell r="E25">
            <v>82</v>
          </cell>
        </row>
        <row r="26">
          <cell r="D26" t="str">
            <v>Colatina</v>
          </cell>
          <cell r="E26">
            <v>225</v>
          </cell>
        </row>
        <row r="27">
          <cell r="D27" t="str">
            <v>Conceição da Barra</v>
          </cell>
          <cell r="E27">
            <v>88</v>
          </cell>
        </row>
        <row r="28">
          <cell r="D28" t="str">
            <v>Conceição do Castelo</v>
          </cell>
          <cell r="E28">
            <v>21</v>
          </cell>
        </row>
        <row r="29">
          <cell r="D29" t="str">
            <v>Divino de São Lourenço</v>
          </cell>
          <cell r="E29">
            <v>9</v>
          </cell>
        </row>
        <row r="30">
          <cell r="D30" t="str">
            <v>Domingos Martins</v>
          </cell>
          <cell r="E30">
            <v>83</v>
          </cell>
        </row>
        <row r="31">
          <cell r="D31" t="str">
            <v>Dores do Rio Preto</v>
          </cell>
          <cell r="E31">
            <v>16</v>
          </cell>
        </row>
        <row r="32">
          <cell r="D32" t="str">
            <v>Ecoporanga</v>
          </cell>
          <cell r="E32">
            <v>48</v>
          </cell>
        </row>
        <row r="33">
          <cell r="D33" t="str">
            <v>Fundão</v>
          </cell>
          <cell r="E33">
            <v>39</v>
          </cell>
        </row>
        <row r="34">
          <cell r="D34" t="str">
            <v>Governador Lindenberg</v>
          </cell>
          <cell r="E34">
            <v>28</v>
          </cell>
        </row>
        <row r="35">
          <cell r="D35" t="str">
            <v>Guaçuí</v>
          </cell>
          <cell r="E35">
            <v>52</v>
          </cell>
        </row>
        <row r="36">
          <cell r="D36" t="str">
            <v>Guarapari</v>
          </cell>
          <cell r="E36">
            <v>234</v>
          </cell>
        </row>
        <row r="37">
          <cell r="D37" t="str">
            <v>Ibatiba</v>
          </cell>
          <cell r="E37">
            <v>64</v>
          </cell>
        </row>
        <row r="38">
          <cell r="D38" t="str">
            <v>Ibiraçu</v>
          </cell>
          <cell r="E38">
            <v>23</v>
          </cell>
        </row>
        <row r="39">
          <cell r="D39" t="str">
            <v>Ibitirama</v>
          </cell>
          <cell r="E39">
            <v>37</v>
          </cell>
        </row>
        <row r="40">
          <cell r="D40" t="str">
            <v>Iconha</v>
          </cell>
          <cell r="E40">
            <v>17</v>
          </cell>
        </row>
        <row r="41">
          <cell r="D41" t="str">
            <v>Irupi</v>
          </cell>
          <cell r="E41">
            <v>26</v>
          </cell>
        </row>
        <row r="42">
          <cell r="D42" t="str">
            <v>Itaguaçu</v>
          </cell>
          <cell r="E42">
            <v>24</v>
          </cell>
        </row>
        <row r="43">
          <cell r="D43" t="str">
            <v>Itapemirim</v>
          </cell>
          <cell r="E43">
            <v>92</v>
          </cell>
        </row>
        <row r="44">
          <cell r="D44" t="str">
            <v>Itarana</v>
          </cell>
          <cell r="E44">
            <v>18</v>
          </cell>
        </row>
        <row r="45">
          <cell r="D45" t="str">
            <v>Iúna</v>
          </cell>
          <cell r="E45">
            <v>56</v>
          </cell>
        </row>
        <row r="46">
          <cell r="D46" t="str">
            <v>Jaguaré</v>
          </cell>
          <cell r="E46">
            <v>79</v>
          </cell>
        </row>
        <row r="47">
          <cell r="D47" t="str">
            <v>Jerônimo Monteiro</v>
          </cell>
          <cell r="E47">
            <v>28</v>
          </cell>
        </row>
        <row r="48">
          <cell r="D48" t="str">
            <v>João Neiva</v>
          </cell>
          <cell r="E48">
            <v>30</v>
          </cell>
        </row>
        <row r="49">
          <cell r="D49" t="str">
            <v>Laranja da Terra</v>
          </cell>
          <cell r="E49">
            <v>22</v>
          </cell>
        </row>
        <row r="50">
          <cell r="D50" t="str">
            <v>Linhares</v>
          </cell>
          <cell r="E50">
            <v>428</v>
          </cell>
        </row>
        <row r="51">
          <cell r="D51" t="str">
            <v>Mantenópolis</v>
          </cell>
          <cell r="E51">
            <v>26</v>
          </cell>
        </row>
        <row r="52">
          <cell r="D52" t="str">
            <v>Marataízes</v>
          </cell>
          <cell r="E52">
            <v>77</v>
          </cell>
        </row>
        <row r="53">
          <cell r="D53" t="str">
            <v>Marechal Floriano</v>
          </cell>
          <cell r="E53">
            <v>22</v>
          </cell>
        </row>
        <row r="54">
          <cell r="D54" t="str">
            <v>Marilândia</v>
          </cell>
          <cell r="E54">
            <v>28</v>
          </cell>
        </row>
        <row r="55">
          <cell r="D55" t="str">
            <v>Mimoso do Sul</v>
          </cell>
          <cell r="E55">
            <v>47</v>
          </cell>
        </row>
        <row r="56">
          <cell r="D56" t="str">
            <v>Montanha</v>
          </cell>
          <cell r="E56">
            <v>49</v>
          </cell>
        </row>
        <row r="57">
          <cell r="D57" t="str">
            <v>Mucurici</v>
          </cell>
          <cell r="E57">
            <v>13</v>
          </cell>
        </row>
        <row r="58">
          <cell r="D58" t="str">
            <v>Muniz Freire</v>
          </cell>
          <cell r="E58">
            <v>29</v>
          </cell>
        </row>
        <row r="59">
          <cell r="D59" t="str">
            <v>Muqui</v>
          </cell>
          <cell r="E59">
            <v>31</v>
          </cell>
        </row>
        <row r="60">
          <cell r="D60" t="str">
            <v>Nova Venécia</v>
          </cell>
          <cell r="E60">
            <v>119</v>
          </cell>
        </row>
        <row r="61">
          <cell r="D61" t="str">
            <v>Pancas</v>
          </cell>
          <cell r="E61">
            <v>38</v>
          </cell>
        </row>
        <row r="62">
          <cell r="D62" t="str">
            <v>Pedro Canário</v>
          </cell>
          <cell r="E62">
            <v>52</v>
          </cell>
        </row>
        <row r="63">
          <cell r="D63" t="str">
            <v>Pinheiros</v>
          </cell>
          <cell r="E63">
            <v>67</v>
          </cell>
        </row>
        <row r="64">
          <cell r="D64" t="str">
            <v>Piúma</v>
          </cell>
          <cell r="E64">
            <v>34</v>
          </cell>
        </row>
        <row r="65">
          <cell r="D65" t="str">
            <v>Ponto Belo</v>
          </cell>
          <cell r="E65">
            <v>13</v>
          </cell>
        </row>
        <row r="66">
          <cell r="D66" t="str">
            <v>Presidente Kennedy</v>
          </cell>
          <cell r="E66">
            <v>31</v>
          </cell>
        </row>
        <row r="67">
          <cell r="D67" t="str">
            <v>Rio Bananal</v>
          </cell>
          <cell r="E67">
            <v>58</v>
          </cell>
        </row>
        <row r="68">
          <cell r="D68" t="str">
            <v>Rio Novo do Sul</v>
          </cell>
          <cell r="E68">
            <v>28</v>
          </cell>
        </row>
        <row r="69">
          <cell r="D69" t="str">
            <v>Santa Leopoldina</v>
          </cell>
          <cell r="E69">
            <v>16</v>
          </cell>
        </row>
        <row r="70">
          <cell r="D70" t="str">
            <v>Santa Maria de Jetibá</v>
          </cell>
          <cell r="E70">
            <v>100</v>
          </cell>
        </row>
        <row r="71">
          <cell r="D71" t="str">
            <v>Santa Teresa</v>
          </cell>
          <cell r="E71">
            <v>46</v>
          </cell>
        </row>
        <row r="72">
          <cell r="D72" t="str">
            <v>São Domingos do Norte</v>
          </cell>
          <cell r="E72">
            <v>20</v>
          </cell>
        </row>
        <row r="73">
          <cell r="D73" t="str">
            <v>São Gabriel da Palha</v>
          </cell>
          <cell r="E73">
            <v>100</v>
          </cell>
        </row>
        <row r="74">
          <cell r="D74" t="str">
            <v>São José do Calçado</v>
          </cell>
          <cell r="E74">
            <v>21</v>
          </cell>
        </row>
        <row r="75">
          <cell r="D75" t="str">
            <v>São Mateus</v>
          </cell>
          <cell r="E75">
            <v>242</v>
          </cell>
        </row>
        <row r="76">
          <cell r="D76" t="str">
            <v>São Roque do Canaã</v>
          </cell>
          <cell r="E76">
            <v>22</v>
          </cell>
        </row>
        <row r="77">
          <cell r="D77" t="str">
            <v>Serra</v>
          </cell>
          <cell r="E77">
            <v>1117</v>
          </cell>
        </row>
        <row r="78">
          <cell r="D78" t="str">
            <v>Sooretama</v>
          </cell>
          <cell r="E78">
            <v>86</v>
          </cell>
        </row>
        <row r="79">
          <cell r="D79" t="str">
            <v>Vargem Alta</v>
          </cell>
          <cell r="E79">
            <v>50</v>
          </cell>
        </row>
        <row r="80">
          <cell r="D80" t="str">
            <v>Venda Nova do Imigrante</v>
          </cell>
          <cell r="E80">
            <v>69</v>
          </cell>
        </row>
        <row r="81">
          <cell r="D81" t="str">
            <v>Viana</v>
          </cell>
          <cell r="E81">
            <v>180</v>
          </cell>
        </row>
        <row r="82">
          <cell r="D82" t="str">
            <v>Vila Pavão</v>
          </cell>
          <cell r="E82">
            <v>18</v>
          </cell>
        </row>
        <row r="83">
          <cell r="D83" t="str">
            <v>Vila Valério</v>
          </cell>
          <cell r="E83">
            <v>34</v>
          </cell>
        </row>
        <row r="84">
          <cell r="D84" t="str">
            <v>Vila Velha</v>
          </cell>
          <cell r="E84">
            <v>802</v>
          </cell>
        </row>
        <row r="85">
          <cell r="D85" t="str">
            <v>Vitória</v>
          </cell>
          <cell r="E85">
            <v>535</v>
          </cell>
        </row>
      </sheetData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ID - procedenci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P96"/>
  <sheetViews>
    <sheetView topLeftCell="E10" workbookViewId="0">
      <selection activeCell="E16" sqref="A16:XFD16"/>
    </sheetView>
  </sheetViews>
  <sheetFormatPr defaultColWidth="9" defaultRowHeight="14.25"/>
  <cols>
    <col min="1" max="1" width="18.08984375" customWidth="1"/>
    <col min="2" max="2" width="23.86328125" customWidth="1"/>
    <col min="3" max="11" width="13" customWidth="1"/>
    <col min="12" max="12" width="10.08984375" customWidth="1"/>
    <col min="13" max="16" width="14.31640625" customWidth="1"/>
  </cols>
  <sheetData>
    <row r="1" spans="1:16">
      <c r="C1" s="261">
        <v>0.9</v>
      </c>
      <c r="D1" s="262"/>
      <c r="E1" s="263">
        <v>0.95</v>
      </c>
      <c r="F1" s="264"/>
      <c r="G1" s="264"/>
      <c r="H1" s="264"/>
      <c r="I1" s="264"/>
      <c r="J1" s="264"/>
      <c r="K1" s="264"/>
      <c r="L1" s="264"/>
    </row>
    <row r="2" spans="1:16" ht="59.25" customHeight="1">
      <c r="A2" s="2" t="s">
        <v>5</v>
      </c>
      <c r="B2" s="2" t="s">
        <v>6</v>
      </c>
      <c r="C2" s="3" t="s">
        <v>15</v>
      </c>
      <c r="D2" s="3" t="s">
        <v>33</v>
      </c>
      <c r="E2" s="3" t="s">
        <v>17</v>
      </c>
      <c r="F2" s="3" t="s">
        <v>19</v>
      </c>
      <c r="G2" s="3" t="s">
        <v>21</v>
      </c>
      <c r="H2" s="3" t="s">
        <v>29</v>
      </c>
      <c r="I2" s="3" t="s">
        <v>23</v>
      </c>
      <c r="J2" s="3" t="s">
        <v>25</v>
      </c>
      <c r="K2" s="3" t="s">
        <v>27</v>
      </c>
      <c r="L2" s="3" t="s">
        <v>31</v>
      </c>
      <c r="M2" s="3" t="s">
        <v>166</v>
      </c>
      <c r="N2" s="3" t="s">
        <v>167</v>
      </c>
      <c r="O2" s="3" t="s">
        <v>168</v>
      </c>
      <c r="P2" s="3" t="s">
        <v>169</v>
      </c>
    </row>
    <row r="3" spans="1:16">
      <c r="A3" s="4" t="s">
        <v>40</v>
      </c>
      <c r="B3" s="4" t="s">
        <v>41</v>
      </c>
      <c r="C3" s="5">
        <f>'CV Rotina &lt;2A - procedência'!K3</f>
        <v>0.75816993464052285</v>
      </c>
      <c r="D3" s="5">
        <f>'CV Rotina &lt;2A - procedência'!AC3</f>
        <v>0.87768440709617179</v>
      </c>
      <c r="E3" s="5">
        <f>'CV Rotina &lt;2A - procedência'!M3</f>
        <v>0.83286647992530349</v>
      </c>
      <c r="F3" s="5">
        <f>'CV Rotina &lt;2A - procedência'!O3</f>
        <v>0.82539682539682535</v>
      </c>
      <c r="G3" s="5">
        <f>'CV Rotina &lt;2A - procedência'!Q3</f>
        <v>0.84033613445378152</v>
      </c>
      <c r="H3" s="5">
        <f>'CV Rotina &lt;2A - procedência'!Y3</f>
        <v>0.9673202614379085</v>
      </c>
      <c r="I3" s="5">
        <f>'CV Rotina &lt;2A - procedência'!S3</f>
        <v>0.82539682539682535</v>
      </c>
      <c r="J3" s="5">
        <f>'CV Rotina &lt;2A - procedência'!U3</f>
        <v>0.91129785247432304</v>
      </c>
      <c r="K3" s="5">
        <f>'CV Rotina &lt;2A - procedência'!W3</f>
        <v>1.0905695611577964</v>
      </c>
      <c r="L3" s="5">
        <f>'CV Rotina &lt;2A - procedência'!AA3</f>
        <v>1.0756302521008403</v>
      </c>
      <c r="M3" s="4">
        <f t="shared" ref="M3:M34" si="0">COUNTIF(C3:D3,"&gt;=0,9")</f>
        <v>0</v>
      </c>
      <c r="N3" s="4">
        <f t="shared" ref="N3:N34" si="1">COUNTIFS(E3:L3,"&gt;=0,95")</f>
        <v>3</v>
      </c>
      <c r="O3" s="4">
        <f>SUM(M3:N3)</f>
        <v>3</v>
      </c>
      <c r="P3" s="4">
        <f>COUNTIF(E3:H3,"&gt;=0,95")</f>
        <v>1</v>
      </c>
    </row>
    <row r="4" spans="1:16">
      <c r="A4" s="4" t="s">
        <v>43</v>
      </c>
      <c r="B4" s="4" t="s">
        <v>44</v>
      </c>
      <c r="C4" s="5">
        <f>'CV Rotina &lt;2A - procedência'!K4</f>
        <v>0.36239316239316238</v>
      </c>
      <c r="D4" s="5">
        <f>'CV Rotina &lt;2A - procedência'!AC4</f>
        <v>0.83418803418803422</v>
      </c>
      <c r="E4" s="5">
        <f>'CV Rotina &lt;2A - procedência'!M4</f>
        <v>0.78632478632478631</v>
      </c>
      <c r="F4" s="5">
        <f>'CV Rotina &lt;2A - procedência'!O4</f>
        <v>0.75213675213675213</v>
      </c>
      <c r="G4" s="5">
        <f>'CV Rotina &lt;2A - procedência'!Q4</f>
        <v>0.77264957264957268</v>
      </c>
      <c r="H4" s="5">
        <f>'CV Rotina &lt;2A - procedência'!Y4</f>
        <v>0.77948717948717949</v>
      </c>
      <c r="I4" s="5">
        <f>'CV Rotina &lt;2A - procedência'!S4</f>
        <v>0.72478632478632476</v>
      </c>
      <c r="J4" s="5">
        <f>'CV Rotina &lt;2A - procedência'!U4</f>
        <v>0.59487179487179487</v>
      </c>
      <c r="K4" s="5">
        <f>'CV Rotina &lt;2A - procedência'!W4</f>
        <v>0.70427350427350432</v>
      </c>
      <c r="L4" s="5">
        <f>'CV Rotina &lt;2A - procedência'!AA4</f>
        <v>0.68376068376068377</v>
      </c>
      <c r="M4" s="4">
        <f t="shared" si="0"/>
        <v>0</v>
      </c>
      <c r="N4" s="4">
        <f t="shared" si="1"/>
        <v>0</v>
      </c>
      <c r="O4" s="4">
        <f t="shared" ref="O4:O67" si="2">SUM(M4:N4)</f>
        <v>0</v>
      </c>
      <c r="P4" s="4">
        <f t="shared" ref="P4:P67" si="3">COUNTIF(E4:H4,"&gt;=0,95")</f>
        <v>0</v>
      </c>
    </row>
    <row r="5" spans="1:16">
      <c r="A5" s="4" t="s">
        <v>47</v>
      </c>
      <c r="B5" s="4" t="s">
        <v>48</v>
      </c>
      <c r="C5" s="5">
        <f>'CV Rotina &lt;2A - procedência'!K5</f>
        <v>0.73469387755102045</v>
      </c>
      <c r="D5" s="5">
        <f>'CV Rotina &lt;2A - procedência'!AC5</f>
        <v>1.0340136054421769</v>
      </c>
      <c r="E5" s="5">
        <f>'CV Rotina &lt;2A - procedência'!M5</f>
        <v>0.97959183673469385</v>
      </c>
      <c r="F5" s="5">
        <f>'CV Rotina &lt;2A - procedência'!O5</f>
        <v>0.97959183673469385</v>
      </c>
      <c r="G5" s="5">
        <f>'CV Rotina &lt;2A - procedência'!Q5</f>
        <v>0.94331065759637189</v>
      </c>
      <c r="H5" s="5">
        <f>'CV Rotina &lt;2A - procedência'!Y5</f>
        <v>1.1700680272108843</v>
      </c>
      <c r="I5" s="5">
        <f>'CV Rotina &lt;2A - procedência'!S5</f>
        <v>0.92517006802721091</v>
      </c>
      <c r="J5" s="5">
        <f>'CV Rotina &lt;2A - procedência'!U5</f>
        <v>1.08843537414966</v>
      </c>
      <c r="K5" s="5">
        <f>'CV Rotina &lt;2A - procedência'!W5</f>
        <v>0.96145124716553287</v>
      </c>
      <c r="L5" s="5">
        <f>'CV Rotina &lt;2A - procedência'!AA5</f>
        <v>0.97959183673469385</v>
      </c>
      <c r="M5" s="4">
        <f t="shared" si="0"/>
        <v>1</v>
      </c>
      <c r="N5" s="4">
        <f t="shared" si="1"/>
        <v>6</v>
      </c>
      <c r="O5" s="4">
        <f t="shared" si="2"/>
        <v>7</v>
      </c>
      <c r="P5" s="4">
        <f t="shared" si="3"/>
        <v>3</v>
      </c>
    </row>
    <row r="6" spans="1:16">
      <c r="A6" s="4" t="s">
        <v>49</v>
      </c>
      <c r="B6" s="4" t="s">
        <v>50</v>
      </c>
      <c r="C6" s="5">
        <f>'CV Rotina &lt;2A - procedência'!K6</f>
        <v>0.6174496644295302</v>
      </c>
      <c r="D6" s="5">
        <f>'CV Rotina &lt;2A - procedência'!AC6</f>
        <v>1.1006711409395973</v>
      </c>
      <c r="E6" s="5">
        <f>'CV Rotina &lt;2A - procedência'!M6</f>
        <v>0.97986577181208057</v>
      </c>
      <c r="F6" s="5">
        <f>'CV Rotina &lt;2A - procedência'!O6</f>
        <v>0.97986577181208057</v>
      </c>
      <c r="G6" s="5">
        <f>'CV Rotina &lt;2A - procedência'!Q6</f>
        <v>1.0693512304250559</v>
      </c>
      <c r="H6" s="5">
        <f>'CV Rotina &lt;2A - procedência'!Y6</f>
        <v>1.1588366890380313</v>
      </c>
      <c r="I6" s="5">
        <f>'CV Rotina &lt;2A - procedência'!S6</f>
        <v>1.0827740492170022</v>
      </c>
      <c r="J6" s="5">
        <f>'CV Rotina &lt;2A - procedência'!U6</f>
        <v>0.970917225950783</v>
      </c>
      <c r="K6" s="5">
        <f>'CV Rotina &lt;2A - procedência'!W6</f>
        <v>1.0693512304250559</v>
      </c>
      <c r="L6" s="5">
        <f>'CV Rotina &lt;2A - procedência'!AA6</f>
        <v>1.0782997762863535</v>
      </c>
      <c r="M6" s="4">
        <f t="shared" si="0"/>
        <v>1</v>
      </c>
      <c r="N6" s="4">
        <f t="shared" si="1"/>
        <v>8</v>
      </c>
      <c r="O6" s="4">
        <f t="shared" si="2"/>
        <v>9</v>
      </c>
      <c r="P6" s="4">
        <f t="shared" si="3"/>
        <v>4</v>
      </c>
    </row>
    <row r="7" spans="1:16">
      <c r="A7" s="4" t="s">
        <v>49</v>
      </c>
      <c r="B7" s="4" t="s">
        <v>51</v>
      </c>
      <c r="C7" s="5">
        <f>'CV Rotina &lt;2A - procedência'!K7</f>
        <v>0.45528455284552843</v>
      </c>
      <c r="D7" s="5">
        <f>'CV Rotina &lt;2A - procedência'!AC7</f>
        <v>1.0081300813008129</v>
      </c>
      <c r="E7" s="5">
        <f>'CV Rotina &lt;2A - procedência'!M7</f>
        <v>0.82384823848238486</v>
      </c>
      <c r="F7" s="5">
        <f>'CV Rotina &lt;2A - procedência'!O7</f>
        <v>0.81300813008130079</v>
      </c>
      <c r="G7" s="5">
        <f>'CV Rotina &lt;2A - procedência'!Q7</f>
        <v>0.84552845528455289</v>
      </c>
      <c r="H7" s="5">
        <f>'CV Rotina &lt;2A - procedência'!Y7</f>
        <v>0.98644986449864502</v>
      </c>
      <c r="I7" s="5">
        <f>'CV Rotina &lt;2A - procedência'!S7</f>
        <v>0.81300813008130079</v>
      </c>
      <c r="J7" s="5">
        <f>'CV Rotina &lt;2A - procedência'!U7</f>
        <v>0.83468834688346882</v>
      </c>
      <c r="K7" s="5">
        <f>'CV Rotina &lt;2A - procedência'!W7</f>
        <v>0.95392953929539293</v>
      </c>
      <c r="L7" s="5">
        <f>'CV Rotina &lt;2A - procedência'!AA7</f>
        <v>0.964769647696477</v>
      </c>
      <c r="M7" s="4">
        <f t="shared" si="0"/>
        <v>1</v>
      </c>
      <c r="N7" s="4">
        <f t="shared" si="1"/>
        <v>3</v>
      </c>
      <c r="O7" s="4">
        <f t="shared" si="2"/>
        <v>4</v>
      </c>
      <c r="P7" s="4">
        <f t="shared" si="3"/>
        <v>1</v>
      </c>
    </row>
    <row r="8" spans="1:16">
      <c r="A8" s="4" t="s">
        <v>47</v>
      </c>
      <c r="B8" s="4" t="s">
        <v>52</v>
      </c>
      <c r="C8" s="5">
        <f>'CV Rotina &lt;2A - procedência'!K8</f>
        <v>0.39560439560439559</v>
      </c>
      <c r="D8" s="5">
        <f>'CV Rotina &lt;2A - procedência'!AC8</f>
        <v>1.0842490842490842</v>
      </c>
      <c r="E8" s="5">
        <f>'CV Rotina &lt;2A - procedência'!M8</f>
        <v>1.0402930402930404</v>
      </c>
      <c r="F8" s="5">
        <f>'CV Rotina &lt;2A - procedência'!O8</f>
        <v>1.0256410256410255</v>
      </c>
      <c r="G8" s="5">
        <f>'CV Rotina &lt;2A - procedência'!Q8</f>
        <v>1.0695970695970696</v>
      </c>
      <c r="H8" s="5">
        <f>'CV Rotina &lt;2A - procedência'!Y8</f>
        <v>1.3333333333333333</v>
      </c>
      <c r="I8" s="5">
        <f>'CV Rotina &lt;2A - procedência'!S8</f>
        <v>1.0695970695970696</v>
      </c>
      <c r="J8" s="5">
        <f>'CV Rotina &lt;2A - procedência'!U8</f>
        <v>1.054945054945055</v>
      </c>
      <c r="K8" s="5">
        <f>'CV Rotina &lt;2A - procedência'!W8</f>
        <v>1.0842490842490842</v>
      </c>
      <c r="L8" s="5">
        <f>'CV Rotina &lt;2A - procedência'!AA8</f>
        <v>1.1428571428571428</v>
      </c>
      <c r="M8" s="4">
        <f t="shared" si="0"/>
        <v>1</v>
      </c>
      <c r="N8" s="4">
        <f t="shared" si="1"/>
        <v>8</v>
      </c>
      <c r="O8" s="4">
        <f t="shared" si="2"/>
        <v>9</v>
      </c>
      <c r="P8" s="4">
        <f t="shared" si="3"/>
        <v>4</v>
      </c>
    </row>
    <row r="9" spans="1:16">
      <c r="A9" s="4" t="s">
        <v>49</v>
      </c>
      <c r="B9" s="4" t="s">
        <v>53</v>
      </c>
      <c r="C9" s="5">
        <f>'CV Rotina &lt;2A - procedência'!K9</f>
        <v>0.43059490084985835</v>
      </c>
      <c r="D9" s="5">
        <f>'CV Rotina &lt;2A - procedência'!AC9</f>
        <v>1.0840415486307837</v>
      </c>
      <c r="E9" s="5">
        <f>'CV Rotina &lt;2A - procedência'!M9</f>
        <v>0.95561850802643999</v>
      </c>
      <c r="F9" s="5">
        <f>'CV Rotina &lt;2A - procedência'!O9</f>
        <v>0.95939565627950896</v>
      </c>
      <c r="G9" s="5">
        <f>'CV Rotina &lt;2A - procedência'!Q9</f>
        <v>0.9933899905571294</v>
      </c>
      <c r="H9" s="5">
        <f>'CV Rotina &lt;2A - procedência'!Y9</f>
        <v>0.99716713881019825</v>
      </c>
      <c r="I9" s="5">
        <f>'CV Rotina &lt;2A - procedência'!S9</f>
        <v>0.92917847025495748</v>
      </c>
      <c r="J9" s="5">
        <f>'CV Rotina &lt;2A - procedência'!U9</f>
        <v>0.79320113314447593</v>
      </c>
      <c r="K9" s="5">
        <f>'CV Rotina &lt;2A - procedência'!W9</f>
        <v>1.1595845136921623</v>
      </c>
      <c r="L9" s="5">
        <f>'CV Rotina &lt;2A - procedência'!AA9</f>
        <v>1.1444759206798867</v>
      </c>
      <c r="M9" s="4">
        <f t="shared" si="0"/>
        <v>1</v>
      </c>
      <c r="N9" s="4">
        <f t="shared" si="1"/>
        <v>6</v>
      </c>
      <c r="O9" s="4">
        <f t="shared" si="2"/>
        <v>7</v>
      </c>
      <c r="P9" s="4">
        <f t="shared" si="3"/>
        <v>4</v>
      </c>
    </row>
    <row r="10" spans="1:16">
      <c r="A10" s="4" t="s">
        <v>49</v>
      </c>
      <c r="B10" s="4" t="s">
        <v>54</v>
      </c>
      <c r="C10" s="5">
        <f>'CV Rotina &lt;2A - procedência'!K10</f>
        <v>0.67555555555555558</v>
      </c>
      <c r="D10" s="5">
        <f>'CV Rotina &lt;2A - procedência'!AC10</f>
        <v>0.7466666666666667</v>
      </c>
      <c r="E10" s="5">
        <f>'CV Rotina &lt;2A - procedência'!M10</f>
        <v>0.67555555555555558</v>
      </c>
      <c r="F10" s="5">
        <f>'CV Rotina &lt;2A - procedência'!O10</f>
        <v>0.67555555555555558</v>
      </c>
      <c r="G10" s="5">
        <f>'CV Rotina &lt;2A - procedência'!Q10</f>
        <v>0.81777777777777783</v>
      </c>
      <c r="H10" s="5">
        <f>'CV Rotina &lt;2A - procedência'!Y10</f>
        <v>0.88888888888888884</v>
      </c>
      <c r="I10" s="5">
        <f>'CV Rotina &lt;2A - procedência'!S10</f>
        <v>0.88888888888888884</v>
      </c>
      <c r="J10" s="5">
        <f>'CV Rotina &lt;2A - procedência'!U10</f>
        <v>0.65777777777777779</v>
      </c>
      <c r="K10" s="5">
        <f>'CV Rotina &lt;2A - procedência'!W10</f>
        <v>0.9244444444444444</v>
      </c>
      <c r="L10" s="5">
        <f>'CV Rotina &lt;2A - procedência'!AA10</f>
        <v>0.81777777777777783</v>
      </c>
      <c r="M10" s="4">
        <f t="shared" si="0"/>
        <v>0</v>
      </c>
      <c r="N10" s="4">
        <f t="shared" si="1"/>
        <v>0</v>
      </c>
      <c r="O10" s="4">
        <f t="shared" si="2"/>
        <v>0</v>
      </c>
      <c r="P10" s="4">
        <f t="shared" si="3"/>
        <v>0</v>
      </c>
    </row>
    <row r="11" spans="1:16">
      <c r="A11" s="4" t="s">
        <v>40</v>
      </c>
      <c r="B11" s="4" t="s">
        <v>55</v>
      </c>
      <c r="C11" s="5">
        <f>'CV Rotina &lt;2A - procedência'!K11</f>
        <v>0.96898656898656899</v>
      </c>
      <c r="D11" s="5">
        <f>'CV Rotina &lt;2A - procedência'!AC11</f>
        <v>1.0178266178266178</v>
      </c>
      <c r="E11" s="5">
        <f>'CV Rotina &lt;2A - procedência'!M11</f>
        <v>0.95531135531135536</v>
      </c>
      <c r="F11" s="5">
        <f>'CV Rotina &lt;2A - procedência'!O11</f>
        <v>0.94358974358974357</v>
      </c>
      <c r="G11" s="5">
        <f>'CV Rotina &lt;2A - procedência'!Q11</f>
        <v>0.883028083028083</v>
      </c>
      <c r="H11" s="5">
        <f>'CV Rotina &lt;2A - procedência'!Y11</f>
        <v>1.0764346764346764</v>
      </c>
      <c r="I11" s="5">
        <f>'CV Rotina &lt;2A - procedência'!S11</f>
        <v>0.92600732600732605</v>
      </c>
      <c r="J11" s="5">
        <f>'CV Rotina &lt;2A - procedência'!U11</f>
        <v>0.81172161172161172</v>
      </c>
      <c r="K11" s="5">
        <f>'CV Rotina &lt;2A - procedência'!W11</f>
        <v>0.97680097680097677</v>
      </c>
      <c r="L11" s="5">
        <f>'CV Rotina &lt;2A - procedência'!AA11</f>
        <v>0.97289377289377288</v>
      </c>
      <c r="M11" s="4">
        <f t="shared" si="0"/>
        <v>2</v>
      </c>
      <c r="N11" s="4">
        <f t="shared" si="1"/>
        <v>4</v>
      </c>
      <c r="O11" s="4">
        <f t="shared" si="2"/>
        <v>6</v>
      </c>
      <c r="P11" s="4">
        <f t="shared" si="3"/>
        <v>2</v>
      </c>
    </row>
    <row r="12" spans="1:16">
      <c r="A12" s="4" t="s">
        <v>49</v>
      </c>
      <c r="B12" s="4" t="s">
        <v>56</v>
      </c>
      <c r="C12" s="5">
        <f>'CV Rotina &lt;2A - procedência'!K12</f>
        <v>0.15932914046121593</v>
      </c>
      <c r="D12" s="5">
        <f>'CV Rotina &lt;2A - procedência'!AC12</f>
        <v>0.8721174004192872</v>
      </c>
      <c r="E12" s="5">
        <f>'CV Rotina &lt;2A - procedência'!M12</f>
        <v>0.76310272536687629</v>
      </c>
      <c r="F12" s="5">
        <f>'CV Rotina &lt;2A - procedência'!O12</f>
        <v>0.77148846960167716</v>
      </c>
      <c r="G12" s="5">
        <f>'CV Rotina &lt;2A - procedência'!Q12</f>
        <v>0.71278825995807127</v>
      </c>
      <c r="H12" s="5">
        <f>'CV Rotina &lt;2A - procedência'!Y12</f>
        <v>1.0314465408805031</v>
      </c>
      <c r="I12" s="5">
        <f>'CV Rotina &lt;2A - procedência'!S12</f>
        <v>0.83018867924528306</v>
      </c>
      <c r="J12" s="5">
        <f>'CV Rotina &lt;2A - procedência'!U12</f>
        <v>0.67085953878406712</v>
      </c>
      <c r="K12" s="5">
        <f>'CV Rotina &lt;2A - procedência'!W12</f>
        <v>1.1236897274633124</v>
      </c>
      <c r="L12" s="5">
        <f>'CV Rotina &lt;2A - procedência'!AA12</f>
        <v>1.1488469601677149</v>
      </c>
      <c r="M12" s="4">
        <f t="shared" si="0"/>
        <v>0</v>
      </c>
      <c r="N12" s="4">
        <f t="shared" si="1"/>
        <v>3</v>
      </c>
      <c r="O12" s="4">
        <f t="shared" si="2"/>
        <v>3</v>
      </c>
      <c r="P12" s="4">
        <f t="shared" si="3"/>
        <v>1</v>
      </c>
    </row>
    <row r="13" spans="1:16">
      <c r="A13" s="4" t="s">
        <v>47</v>
      </c>
      <c r="B13" s="4" t="s">
        <v>58</v>
      </c>
      <c r="C13" s="5">
        <f>'CV Rotina &lt;2A - procedência'!K13</f>
        <v>0.38697318007662834</v>
      </c>
      <c r="D13" s="5">
        <f>'CV Rotina &lt;2A - procedência'!AC13</f>
        <v>1.0498084291187739</v>
      </c>
      <c r="E13" s="5">
        <f>'CV Rotina &lt;2A - procedência'!M13</f>
        <v>0.91187739463601536</v>
      </c>
      <c r="F13" s="5">
        <f>'CV Rotina &lt;2A - procedência'!O13</f>
        <v>0.90804597701149425</v>
      </c>
      <c r="G13" s="5">
        <f>'CV Rotina &lt;2A - procedência'!Q13</f>
        <v>1.0268199233716475</v>
      </c>
      <c r="H13" s="5">
        <f>'CV Rotina &lt;2A - procedência'!Y13</f>
        <v>1.0229885057471264</v>
      </c>
      <c r="I13" s="5">
        <f>'CV Rotina &lt;2A - procedência'!S13</f>
        <v>1.0076628352490422</v>
      </c>
      <c r="J13" s="5">
        <f>'CV Rotina &lt;2A - procedência'!U13</f>
        <v>0.85823754789272033</v>
      </c>
      <c r="K13" s="5">
        <f>'CV Rotina &lt;2A - procedência'!W13</f>
        <v>0.96551724137931039</v>
      </c>
      <c r="L13" s="5">
        <f>'CV Rotina &lt;2A - procedência'!AA13</f>
        <v>0.99616858237547889</v>
      </c>
      <c r="M13" s="4">
        <f t="shared" si="0"/>
        <v>1</v>
      </c>
      <c r="N13" s="4">
        <f t="shared" si="1"/>
        <v>5</v>
      </c>
      <c r="O13" s="4">
        <f t="shared" si="2"/>
        <v>6</v>
      </c>
      <c r="P13" s="4">
        <f t="shared" si="3"/>
        <v>2</v>
      </c>
    </row>
    <row r="14" spans="1:16">
      <c r="A14" s="4" t="s">
        <v>43</v>
      </c>
      <c r="B14" s="4" t="s">
        <v>59</v>
      </c>
      <c r="C14" s="5">
        <f>'CV Rotina &lt;2A - procedência'!K14</f>
        <v>0.62691652470187398</v>
      </c>
      <c r="D14" s="5">
        <f>'CV Rotina &lt;2A - procedência'!AC14</f>
        <v>1.0176036342986938</v>
      </c>
      <c r="E14" s="5">
        <f>'CV Rotina &lt;2A - procedência'!M14</f>
        <v>0.90630323679727431</v>
      </c>
      <c r="F14" s="5">
        <f>'CV Rotina &lt;2A - procedência'!O14</f>
        <v>0.91538898353208409</v>
      </c>
      <c r="G14" s="5">
        <f>'CV Rotina &lt;2A - procedência'!Q14</f>
        <v>0.96763202725724018</v>
      </c>
      <c r="H14" s="5">
        <f>'CV Rotina &lt;2A - procedência'!Y14</f>
        <v>0.91766042021578653</v>
      </c>
      <c r="I14" s="5">
        <f>'CV Rotina &lt;2A - procedência'!S14</f>
        <v>0.91766042021578653</v>
      </c>
      <c r="J14" s="5">
        <f>'CV Rotina &lt;2A - procedência'!U14</f>
        <v>0.76547416240772292</v>
      </c>
      <c r="K14" s="5">
        <f>'CV Rotina &lt;2A - procedência'!W14</f>
        <v>0.80181714934696191</v>
      </c>
      <c r="L14" s="5">
        <f>'CV Rotina &lt;2A - procedência'!AA14</f>
        <v>0.79045996592844969</v>
      </c>
      <c r="M14" s="4">
        <f t="shared" si="0"/>
        <v>1</v>
      </c>
      <c r="N14" s="4">
        <f t="shared" si="1"/>
        <v>1</v>
      </c>
      <c r="O14" s="4">
        <f t="shared" si="2"/>
        <v>2</v>
      </c>
      <c r="P14" s="4">
        <f t="shared" si="3"/>
        <v>1</v>
      </c>
    </row>
    <row r="15" spans="1:16">
      <c r="A15" s="4" t="s">
        <v>43</v>
      </c>
      <c r="B15" s="4" t="s">
        <v>60</v>
      </c>
      <c r="C15" s="5">
        <f>'CV Rotina &lt;2A - procedência'!K15</f>
        <v>0.28104575163398693</v>
      </c>
      <c r="D15" s="5">
        <f>'CV Rotina &lt;2A - procedência'!AC15</f>
        <v>1.0065359477124183</v>
      </c>
      <c r="E15" s="5">
        <f>'CV Rotina &lt;2A - procedência'!M15</f>
        <v>1</v>
      </c>
      <c r="F15" s="5">
        <f>'CV Rotina &lt;2A - procedência'!O15</f>
        <v>0.96078431372549022</v>
      </c>
      <c r="G15" s="5">
        <f>'CV Rotina &lt;2A - procedência'!Q15</f>
        <v>0.96078431372549022</v>
      </c>
      <c r="H15" s="5">
        <f>'CV Rotina &lt;2A - procedência'!Y15</f>
        <v>0.99346405228758172</v>
      </c>
      <c r="I15" s="5">
        <f>'CV Rotina &lt;2A - procedência'!S15</f>
        <v>0.9673202614379085</v>
      </c>
      <c r="J15" s="5">
        <f>'CV Rotina &lt;2A - procedência'!U15</f>
        <v>0.934640522875817</v>
      </c>
      <c r="K15" s="5">
        <f>'CV Rotina &lt;2A - procedência'!W15</f>
        <v>1.0065359477124183</v>
      </c>
      <c r="L15" s="5">
        <f>'CV Rotina &lt;2A - procedência'!AA15</f>
        <v>0.90849673202614378</v>
      </c>
      <c r="M15" s="4">
        <f t="shared" si="0"/>
        <v>1</v>
      </c>
      <c r="N15" s="4">
        <f t="shared" si="1"/>
        <v>6</v>
      </c>
      <c r="O15" s="4">
        <f t="shared" si="2"/>
        <v>7</v>
      </c>
      <c r="P15" s="4">
        <f t="shared" si="3"/>
        <v>4</v>
      </c>
    </row>
    <row r="16" spans="1:16">
      <c r="A16" s="4" t="s">
        <v>49</v>
      </c>
      <c r="B16" s="4" t="s">
        <v>61</v>
      </c>
      <c r="C16" s="5">
        <f>'CV Rotina &lt;2A - procedência'!K16</f>
        <v>1.2166666666666666</v>
      </c>
      <c r="D16" s="5">
        <f>'CV Rotina &lt;2A - procedência'!AC16</f>
        <v>1.6</v>
      </c>
      <c r="E16" s="5">
        <f>'CV Rotina &lt;2A - procedência'!M16</f>
        <v>1.35</v>
      </c>
      <c r="F16" s="5">
        <f>'CV Rotina &lt;2A - procedência'!O16</f>
        <v>1.3833333333333333</v>
      </c>
      <c r="G16" s="5">
        <f>'CV Rotina &lt;2A - procedência'!Q16</f>
        <v>1.3833333333333333</v>
      </c>
      <c r="H16" s="5">
        <f>'CV Rotina &lt;2A - procedência'!Y16</f>
        <v>1.5166666666666666</v>
      </c>
      <c r="I16" s="5">
        <f>'CV Rotina &lt;2A - procedência'!S16</f>
        <v>1.45</v>
      </c>
      <c r="J16" s="5">
        <f>'CV Rotina &lt;2A - procedência'!U16</f>
        <v>1</v>
      </c>
      <c r="K16" s="5">
        <f>'CV Rotina &lt;2A - procedência'!W16</f>
        <v>1.2166666666666666</v>
      </c>
      <c r="L16" s="5">
        <f>'CV Rotina &lt;2A - procedência'!AA16</f>
        <v>1.1000000000000001</v>
      </c>
      <c r="M16" s="4">
        <f t="shared" si="0"/>
        <v>2</v>
      </c>
      <c r="N16" s="4">
        <f t="shared" si="1"/>
        <v>8</v>
      </c>
      <c r="O16" s="4">
        <f t="shared" si="2"/>
        <v>10</v>
      </c>
      <c r="P16" s="4">
        <f t="shared" si="3"/>
        <v>4</v>
      </c>
    </row>
    <row r="17" spans="1:16">
      <c r="A17" s="4" t="s">
        <v>40</v>
      </c>
      <c r="B17" s="4" t="s">
        <v>62</v>
      </c>
      <c r="C17" s="5">
        <f>'CV Rotina &lt;2A - procedência'!K17</f>
        <v>0.8995215311004785</v>
      </c>
      <c r="D17" s="5">
        <f>'CV Rotina &lt;2A - procedência'!AC17</f>
        <v>1.2695374800637957</v>
      </c>
      <c r="E17" s="5">
        <f>'CV Rotina &lt;2A - procedência'!M17</f>
        <v>1.3205741626794258</v>
      </c>
      <c r="F17" s="5">
        <f>'CV Rotina &lt;2A - procedência'!O17</f>
        <v>1.3014354066985645</v>
      </c>
      <c r="G17" s="5">
        <f>'CV Rotina &lt;2A - procedência'!Q17</f>
        <v>1.065390749601276</v>
      </c>
      <c r="H17" s="5">
        <f>'CV Rotina &lt;2A - procedência'!Y17</f>
        <v>1.1802232854864434</v>
      </c>
      <c r="I17" s="5">
        <f>'CV Rotina &lt;2A - procedência'!S17</f>
        <v>1.2376395534290272</v>
      </c>
      <c r="J17" s="5">
        <f>'CV Rotina &lt;2A - procedência'!U17</f>
        <v>1.1228070175438596</v>
      </c>
      <c r="K17" s="5">
        <f>'CV Rotina &lt;2A - procedência'!W17</f>
        <v>1.2248803827751196</v>
      </c>
      <c r="L17" s="5">
        <f>'CV Rotina &lt;2A - procedência'!AA17</f>
        <v>1.1866028708133971</v>
      </c>
      <c r="M17" s="4">
        <f t="shared" si="0"/>
        <v>1</v>
      </c>
      <c r="N17" s="4">
        <f t="shared" si="1"/>
        <v>8</v>
      </c>
      <c r="O17" s="4">
        <f t="shared" si="2"/>
        <v>9</v>
      </c>
      <c r="P17" s="4">
        <f t="shared" si="3"/>
        <v>4</v>
      </c>
    </row>
    <row r="18" spans="1:16">
      <c r="A18" s="4" t="s">
        <v>49</v>
      </c>
      <c r="B18" s="4" t="s">
        <v>63</v>
      </c>
      <c r="C18" s="5">
        <f>'CV Rotina &lt;2A - procedência'!K18</f>
        <v>2.1007751937984498</v>
      </c>
      <c r="D18" s="5">
        <f>'CV Rotina &lt;2A - procedência'!AC18</f>
        <v>0.96345514950166111</v>
      </c>
      <c r="E18" s="5">
        <f>'CV Rotina &lt;2A - procedência'!M18</f>
        <v>0.9102990033222591</v>
      </c>
      <c r="F18" s="5">
        <f>'CV Rotina &lt;2A - procedência'!O18</f>
        <v>0.89534883720930236</v>
      </c>
      <c r="G18" s="5">
        <f>'CV Rotina &lt;2A - procedência'!Q18</f>
        <v>0.87652270210409744</v>
      </c>
      <c r="H18" s="5">
        <f>'CV Rotina &lt;2A - procedência'!Y18</f>
        <v>0.91805094130675524</v>
      </c>
      <c r="I18" s="5">
        <f>'CV Rotina &lt;2A - procedência'!S18</f>
        <v>0.87763012181616828</v>
      </c>
      <c r="J18" s="5">
        <f>'CV Rotina &lt;2A - procedência'!U18</f>
        <v>0.67386489479512734</v>
      </c>
      <c r="K18" s="5">
        <f>'CV Rotina &lt;2A - procedência'!W18</f>
        <v>0.81949058693244736</v>
      </c>
      <c r="L18" s="5">
        <f>'CV Rotina &lt;2A - procedência'!AA18</f>
        <v>0.8133997785160576</v>
      </c>
      <c r="M18" s="4">
        <f t="shared" si="0"/>
        <v>2</v>
      </c>
      <c r="N18" s="4">
        <f t="shared" si="1"/>
        <v>0</v>
      </c>
      <c r="O18" s="4">
        <f t="shared" si="2"/>
        <v>2</v>
      </c>
      <c r="P18" s="4">
        <f t="shared" si="3"/>
        <v>0</v>
      </c>
    </row>
    <row r="19" spans="1:16">
      <c r="A19" s="4" t="s">
        <v>40</v>
      </c>
      <c r="B19" s="4" t="s">
        <v>64</v>
      </c>
      <c r="C19" s="5">
        <f>'CV Rotina &lt;2A - procedência'!K19</f>
        <v>0.40780365009439901</v>
      </c>
      <c r="D19" s="5">
        <f>'CV Rotina &lt;2A - procedência'!AC19</f>
        <v>0.93895531780994335</v>
      </c>
      <c r="E19" s="5">
        <f>'CV Rotina &lt;2A - procedência'!M19</f>
        <v>0.81728550451017412</v>
      </c>
      <c r="F19" s="5">
        <f>'CV Rotina &lt;2A - procedência'!O19</f>
        <v>0.81308999370673385</v>
      </c>
      <c r="G19" s="5">
        <f>'CV Rotina &lt;2A - procedência'!Q19</f>
        <v>0.83182994196210058</v>
      </c>
      <c r="H19" s="5">
        <f>'CV Rotina &lt;2A - procedência'!Y19</f>
        <v>0.95909376966645687</v>
      </c>
      <c r="I19" s="5">
        <f>'CV Rotina &lt;2A - procedência'!S19</f>
        <v>0.84189916789035735</v>
      </c>
      <c r="J19" s="5">
        <f>'CV Rotina &lt;2A - procedência'!U19</f>
        <v>0.70065030417453322</v>
      </c>
      <c r="K19" s="5">
        <f>'CV Rotina &lt;2A - procedência'!W19</f>
        <v>0.85056989021746732</v>
      </c>
      <c r="L19" s="5">
        <f>'CV Rotina &lt;2A - procedência'!AA19</f>
        <v>0.84805258373540315</v>
      </c>
      <c r="M19" s="4">
        <f t="shared" si="0"/>
        <v>1</v>
      </c>
      <c r="N19" s="4">
        <f t="shared" si="1"/>
        <v>1</v>
      </c>
      <c r="O19" s="4">
        <f t="shared" si="2"/>
        <v>2</v>
      </c>
      <c r="P19" s="4">
        <f t="shared" si="3"/>
        <v>1</v>
      </c>
    </row>
    <row r="20" spans="1:16">
      <c r="A20" s="4" t="s">
        <v>49</v>
      </c>
      <c r="B20" s="4" t="s">
        <v>65</v>
      </c>
      <c r="C20" s="5">
        <f>'CV Rotina &lt;2A - procedência'!K20</f>
        <v>0.80317460317460321</v>
      </c>
      <c r="D20" s="5">
        <f>'CV Rotina &lt;2A - procedência'!AC20</f>
        <v>1.073015873015873</v>
      </c>
      <c r="E20" s="5">
        <f>'CV Rotina &lt;2A - procedência'!M20</f>
        <v>1.0507936507936508</v>
      </c>
      <c r="F20" s="5">
        <f>'CV Rotina &lt;2A - procedência'!O20</f>
        <v>1.0507936507936508</v>
      </c>
      <c r="G20" s="5">
        <f>'CV Rotina &lt;2A - procedência'!Q20</f>
        <v>1.0444444444444445</v>
      </c>
      <c r="H20" s="5">
        <f>'CV Rotina &lt;2A - procedência'!Y20</f>
        <v>1.0126984126984127</v>
      </c>
      <c r="I20" s="5">
        <f>'CV Rotina &lt;2A - procedência'!S20</f>
        <v>1.0507936507936508</v>
      </c>
      <c r="J20" s="5">
        <f>'CV Rotina &lt;2A - procedência'!U20</f>
        <v>0.86984126984126986</v>
      </c>
      <c r="K20" s="5">
        <f>'CV Rotina &lt;2A - procedência'!W20</f>
        <v>0.95873015873015877</v>
      </c>
      <c r="L20" s="5">
        <f>'CV Rotina &lt;2A - procedência'!AA20</f>
        <v>0.97777777777777775</v>
      </c>
      <c r="M20" s="4">
        <f t="shared" si="0"/>
        <v>1</v>
      </c>
      <c r="N20" s="4">
        <f t="shared" si="1"/>
        <v>7</v>
      </c>
      <c r="O20" s="4">
        <f t="shared" si="2"/>
        <v>8</v>
      </c>
      <c r="P20" s="4">
        <f t="shared" si="3"/>
        <v>4</v>
      </c>
    </row>
    <row r="21" spans="1:16">
      <c r="A21" s="4" t="s">
        <v>47</v>
      </c>
      <c r="B21" s="4" t="s">
        <v>66</v>
      </c>
      <c r="C21" s="5">
        <f>'CV Rotina &lt;2A - procedência'!K21</f>
        <v>2.374805943668219</v>
      </c>
      <c r="D21" s="5">
        <f>'CV Rotina &lt;2A - procedência'!AC21</f>
        <v>0.98203592814371254</v>
      </c>
      <c r="E21" s="5">
        <f>'CV Rotina &lt;2A - procedência'!M21</f>
        <v>0.94655134176092259</v>
      </c>
      <c r="F21" s="5">
        <f>'CV Rotina &lt;2A - procedência'!O21</f>
        <v>0.94477711244178308</v>
      </c>
      <c r="G21" s="5">
        <f>'CV Rotina &lt;2A - procedência'!Q21</f>
        <v>0.9492126857396318</v>
      </c>
      <c r="H21" s="5">
        <f>'CV Rotina &lt;2A - procedência'!Y21</f>
        <v>0.93679308050565535</v>
      </c>
      <c r="I21" s="5">
        <f>'CV Rotina &lt;2A - procedência'!S21</f>
        <v>0.96518074961188738</v>
      </c>
      <c r="J21" s="5">
        <f>'CV Rotina &lt;2A - procedência'!U21</f>
        <v>0.77711244178310046</v>
      </c>
      <c r="K21" s="5">
        <f>'CV Rotina &lt;2A - procedência'!W21</f>
        <v>0.85340430250609889</v>
      </c>
      <c r="L21" s="5">
        <f>'CV Rotina &lt;2A - procedência'!AA21</f>
        <v>0.86138833444222662</v>
      </c>
      <c r="M21" s="4">
        <f t="shared" si="0"/>
        <v>2</v>
      </c>
      <c r="N21" s="4">
        <f t="shared" si="1"/>
        <v>1</v>
      </c>
      <c r="O21" s="4">
        <f t="shared" si="2"/>
        <v>3</v>
      </c>
      <c r="P21" s="4">
        <f t="shared" si="3"/>
        <v>0</v>
      </c>
    </row>
    <row r="22" spans="1:16">
      <c r="A22" s="4" t="s">
        <v>43</v>
      </c>
      <c r="B22" s="4" t="s">
        <v>67</v>
      </c>
      <c r="C22" s="5">
        <f>'CV Rotina &lt;2A - procedência'!K22</f>
        <v>3.7348272642390289E-2</v>
      </c>
      <c r="D22" s="5">
        <f>'CV Rotina &lt;2A - procedência'!AC22</f>
        <v>1.2287581699346406</v>
      </c>
      <c r="E22" s="5">
        <f>'CV Rotina &lt;2A - procedência'!M22</f>
        <v>1.0868347338935573</v>
      </c>
      <c r="F22" s="5">
        <f>'CV Rotina &lt;2A - procedência'!O22</f>
        <v>1.0793650793650793</v>
      </c>
      <c r="G22" s="5">
        <f>'CV Rotina &lt;2A - procedência'!Q22</f>
        <v>1.1055088702147526</v>
      </c>
      <c r="H22" s="5">
        <f>'CV Rotina &lt;2A - procedência'!Y22</f>
        <v>1.1204481792717087</v>
      </c>
      <c r="I22" s="5">
        <f>'CV Rotina &lt;2A - procedência'!S22</f>
        <v>1.0718954248366013</v>
      </c>
      <c r="J22" s="5">
        <f>'CV Rotina &lt;2A - procedência'!U22</f>
        <v>1.0494864612511672</v>
      </c>
      <c r="K22" s="5">
        <f>'CV Rotina &lt;2A - procedência'!W22</f>
        <v>1.1428571428571428</v>
      </c>
      <c r="L22" s="5">
        <f>'CV Rotina &lt;2A - procedência'!AA22</f>
        <v>1.1914098972922502</v>
      </c>
      <c r="M22" s="4">
        <f t="shared" si="0"/>
        <v>1</v>
      </c>
      <c r="N22" s="4">
        <f t="shared" si="1"/>
        <v>8</v>
      </c>
      <c r="O22" s="4">
        <f t="shared" si="2"/>
        <v>9</v>
      </c>
      <c r="P22" s="4">
        <f t="shared" si="3"/>
        <v>4</v>
      </c>
    </row>
    <row r="23" spans="1:16">
      <c r="A23" s="4" t="s">
        <v>40</v>
      </c>
      <c r="B23" s="4" t="s">
        <v>68</v>
      </c>
      <c r="C23" s="5">
        <f>'CV Rotina &lt;2A - procedência'!K23</f>
        <v>0.6053639846743295</v>
      </c>
      <c r="D23" s="5">
        <f>'CV Rotina &lt;2A - procedência'!AC23</f>
        <v>0.95019157088122608</v>
      </c>
      <c r="E23" s="5">
        <f>'CV Rotina &lt;2A - procedência'!M23</f>
        <v>0.84291187739463602</v>
      </c>
      <c r="F23" s="5">
        <f>'CV Rotina &lt;2A - procedência'!O23</f>
        <v>0.78927203065134099</v>
      </c>
      <c r="G23" s="5">
        <f>'CV Rotina &lt;2A - procedência'!Q23</f>
        <v>0.88888888888888884</v>
      </c>
      <c r="H23" s="5">
        <f>'CV Rotina &lt;2A - procedência'!Y23</f>
        <v>0.89655172413793105</v>
      </c>
      <c r="I23" s="5">
        <f>'CV Rotina &lt;2A - procedência'!S23</f>
        <v>0.88122605363984674</v>
      </c>
      <c r="J23" s="5">
        <f>'CV Rotina &lt;2A - procedência'!U23</f>
        <v>0.72030651340996166</v>
      </c>
      <c r="K23" s="5">
        <f>'CV Rotina &lt;2A - procedência'!W23</f>
        <v>0.96551724137931039</v>
      </c>
      <c r="L23" s="5">
        <f>'CV Rotina &lt;2A - procedência'!AA23</f>
        <v>1.0268199233716475</v>
      </c>
      <c r="M23" s="4">
        <f t="shared" si="0"/>
        <v>1</v>
      </c>
      <c r="N23" s="4">
        <f t="shared" si="1"/>
        <v>2</v>
      </c>
      <c r="O23" s="4">
        <f t="shared" si="2"/>
        <v>3</v>
      </c>
      <c r="P23" s="4">
        <f t="shared" si="3"/>
        <v>0</v>
      </c>
    </row>
    <row r="24" spans="1:16">
      <c r="A24" s="4" t="s">
        <v>49</v>
      </c>
      <c r="B24" s="4" t="s">
        <v>69</v>
      </c>
      <c r="C24" s="5">
        <f>'CV Rotina &lt;2A - procedência'!K24</f>
        <v>0.82758620689655171</v>
      </c>
      <c r="D24" s="5">
        <f>'CV Rotina &lt;2A - procedência'!AC24</f>
        <v>1.3333333333333333</v>
      </c>
      <c r="E24" s="5">
        <f>'CV Rotina &lt;2A - procedência'!M24</f>
        <v>1.3563218390804597</v>
      </c>
      <c r="F24" s="5">
        <f>'CV Rotina &lt;2A - procedência'!O24</f>
        <v>1.3563218390804597</v>
      </c>
      <c r="G24" s="5">
        <f>'CV Rotina &lt;2A - procedência'!Q24</f>
        <v>1.3333333333333333</v>
      </c>
      <c r="H24" s="5">
        <f>'CV Rotina &lt;2A - procedência'!Y24</f>
        <v>1.2413793103448276</v>
      </c>
      <c r="I24" s="5">
        <f>'CV Rotina &lt;2A - procedência'!S24</f>
        <v>1.3333333333333333</v>
      </c>
      <c r="J24" s="5">
        <f>'CV Rotina &lt;2A - procedência'!U24</f>
        <v>1.1954022988505748</v>
      </c>
      <c r="K24" s="5">
        <f>'CV Rotina &lt;2A - procedência'!W24</f>
        <v>1.0344827586206897</v>
      </c>
      <c r="L24" s="5">
        <f>'CV Rotina &lt;2A - procedência'!AA24</f>
        <v>1.0574712643678161</v>
      </c>
      <c r="M24" s="4">
        <f t="shared" si="0"/>
        <v>1</v>
      </c>
      <c r="N24" s="4">
        <f t="shared" si="1"/>
        <v>8</v>
      </c>
      <c r="O24" s="4">
        <f t="shared" si="2"/>
        <v>9</v>
      </c>
      <c r="P24" s="4">
        <f t="shared" si="3"/>
        <v>4</v>
      </c>
    </row>
    <row r="25" spans="1:16">
      <c r="A25" s="4" t="s">
        <v>40</v>
      </c>
      <c r="B25" s="4" t="s">
        <v>70</v>
      </c>
      <c r="C25" s="5">
        <f>'CV Rotina &lt;2A - procedência'!K25</f>
        <v>0.19003115264797507</v>
      </c>
      <c r="D25" s="5">
        <f>'CV Rotina &lt;2A - procedência'!AC25</f>
        <v>0.99065420560747663</v>
      </c>
      <c r="E25" s="5">
        <f>'CV Rotina &lt;2A - procedência'!M25</f>
        <v>0.88785046728971961</v>
      </c>
      <c r="F25" s="5">
        <f>'CV Rotina &lt;2A - procedência'!O25</f>
        <v>0.87227414330218067</v>
      </c>
      <c r="G25" s="5">
        <f>'CV Rotina &lt;2A - procedência'!Q25</f>
        <v>0.9470404984423676</v>
      </c>
      <c r="H25" s="5">
        <f>'CV Rotina &lt;2A - procedência'!Y25</f>
        <v>1.0124610591900312</v>
      </c>
      <c r="I25" s="5">
        <f>'CV Rotina &lt;2A - procedência'!S25</f>
        <v>0.88473520249221183</v>
      </c>
      <c r="J25" s="5">
        <f>'CV Rotina &lt;2A - procedência'!U25</f>
        <v>0.85046728971962615</v>
      </c>
      <c r="K25" s="5">
        <f>'CV Rotina &lt;2A - procedência'!W25</f>
        <v>0.96261682242990654</v>
      </c>
      <c r="L25" s="5">
        <f>'CV Rotina &lt;2A - procedência'!AA25</f>
        <v>0.89408099688473519</v>
      </c>
      <c r="M25" s="4">
        <f t="shared" si="0"/>
        <v>1</v>
      </c>
      <c r="N25" s="4">
        <f t="shared" si="1"/>
        <v>2</v>
      </c>
      <c r="O25" s="4">
        <f t="shared" si="2"/>
        <v>3</v>
      </c>
      <c r="P25" s="4">
        <f t="shared" si="3"/>
        <v>1</v>
      </c>
    </row>
    <row r="26" spans="1:16">
      <c r="A26" s="4" t="s">
        <v>49</v>
      </c>
      <c r="B26" s="4" t="s">
        <v>71</v>
      </c>
      <c r="C26" s="5">
        <f>'CV Rotina &lt;2A - procedência'!K26</f>
        <v>0.68085106382978722</v>
      </c>
      <c r="D26" s="5">
        <f>'CV Rotina &lt;2A - procedência'!AC26</f>
        <v>1.0921985815602837</v>
      </c>
      <c r="E26" s="5">
        <f>'CV Rotina &lt;2A - procedência'!M26</f>
        <v>0.95035460992907805</v>
      </c>
      <c r="F26" s="5">
        <f>'CV Rotina &lt;2A - procedência'!O26</f>
        <v>0.93617021276595747</v>
      </c>
      <c r="G26" s="5">
        <f>'CV Rotina &lt;2A - procedência'!Q26</f>
        <v>0.95035460992907805</v>
      </c>
      <c r="H26" s="5">
        <f>'CV Rotina &lt;2A - procedência'!Y26</f>
        <v>1.2765957446808511</v>
      </c>
      <c r="I26" s="5">
        <f>'CV Rotina &lt;2A - procedência'!S26</f>
        <v>0.97872340425531912</v>
      </c>
      <c r="J26" s="5">
        <f>'CV Rotina &lt;2A - procedência'!U26</f>
        <v>0.69503546099290781</v>
      </c>
      <c r="K26" s="5">
        <f>'CV Rotina &lt;2A - procedência'!W26</f>
        <v>1.2340425531914894</v>
      </c>
      <c r="L26" s="5">
        <f>'CV Rotina &lt;2A - procedência'!AA26</f>
        <v>1.177304964539007</v>
      </c>
      <c r="M26" s="4">
        <f t="shared" si="0"/>
        <v>1</v>
      </c>
      <c r="N26" s="4">
        <f t="shared" si="1"/>
        <v>6</v>
      </c>
      <c r="O26" s="4">
        <f t="shared" si="2"/>
        <v>7</v>
      </c>
      <c r="P26" s="4">
        <f t="shared" si="3"/>
        <v>3</v>
      </c>
    </row>
    <row r="27" spans="1:16">
      <c r="A27" s="4" t="s">
        <v>43</v>
      </c>
      <c r="B27" s="4" t="s">
        <v>72</v>
      </c>
      <c r="C27" s="5">
        <f>'CV Rotina &lt;2A - procedência'!K27</f>
        <v>0.38167938931297712</v>
      </c>
      <c r="D27" s="5">
        <f>'CV Rotina &lt;2A - procedência'!AC27</f>
        <v>0.91094147582697205</v>
      </c>
      <c r="E27" s="5">
        <f>'CV Rotina &lt;2A - procedência'!M27</f>
        <v>0.85496183206106868</v>
      </c>
      <c r="F27" s="5">
        <f>'CV Rotina &lt;2A - procedência'!O27</f>
        <v>0.86513994910941472</v>
      </c>
      <c r="G27" s="5">
        <f>'CV Rotina &lt;2A - procedência'!Q27</f>
        <v>0.89058524173027986</v>
      </c>
      <c r="H27" s="5">
        <f>'CV Rotina &lt;2A - procedência'!Y27</f>
        <v>1.0381679389312977</v>
      </c>
      <c r="I27" s="5">
        <f>'CV Rotina &lt;2A - procedência'!S27</f>
        <v>0.86513994910941472</v>
      </c>
      <c r="J27" s="5">
        <f>'CV Rotina &lt;2A - procedência'!U27</f>
        <v>0.80916030534351147</v>
      </c>
      <c r="K27" s="5">
        <f>'CV Rotina &lt;2A - procedência'!W27</f>
        <v>1.0687022900763359</v>
      </c>
      <c r="L27" s="5">
        <f>'CV Rotina &lt;2A - procedência'!AA27</f>
        <v>0.90585241730279897</v>
      </c>
      <c r="M27" s="4">
        <f t="shared" si="0"/>
        <v>1</v>
      </c>
      <c r="N27" s="4">
        <f t="shared" si="1"/>
        <v>2</v>
      </c>
      <c r="O27" s="4">
        <f t="shared" si="2"/>
        <v>3</v>
      </c>
      <c r="P27" s="4">
        <f t="shared" si="3"/>
        <v>1</v>
      </c>
    </row>
    <row r="28" spans="1:16">
      <c r="A28" s="4" t="s">
        <v>40</v>
      </c>
      <c r="B28" s="4" t="s">
        <v>73</v>
      </c>
      <c r="C28" s="5">
        <f>'CV Rotina &lt;2A - procedência'!K28</f>
        <v>0.1130952380952381</v>
      </c>
      <c r="D28" s="5">
        <f>'CV Rotina &lt;2A - procedência'!AC28</f>
        <v>1.0476190476190477</v>
      </c>
      <c r="E28" s="5">
        <f>'CV Rotina &lt;2A - procedência'!M28</f>
        <v>0.92261904761904767</v>
      </c>
      <c r="F28" s="5">
        <f>'CV Rotina &lt;2A - procedência'!O28</f>
        <v>0.9285714285714286</v>
      </c>
      <c r="G28" s="5">
        <f>'CV Rotina &lt;2A - procedência'!Q28</f>
        <v>0.90476190476190477</v>
      </c>
      <c r="H28" s="5">
        <f>'CV Rotina &lt;2A - procedência'!Y28</f>
        <v>1.2023809523809523</v>
      </c>
      <c r="I28" s="5">
        <f>'CV Rotina &lt;2A - procedência'!S28</f>
        <v>1.0892857142857142</v>
      </c>
      <c r="J28" s="5">
        <f>'CV Rotina &lt;2A - procedência'!U28</f>
        <v>0.79761904761904767</v>
      </c>
      <c r="K28" s="5">
        <f>'CV Rotina &lt;2A - procedência'!W28</f>
        <v>1.1904761904761905</v>
      </c>
      <c r="L28" s="5">
        <f>'CV Rotina &lt;2A - procedência'!AA28</f>
        <v>1.1130952380952381</v>
      </c>
      <c r="M28" s="4">
        <f t="shared" si="0"/>
        <v>1</v>
      </c>
      <c r="N28" s="4">
        <f t="shared" si="1"/>
        <v>4</v>
      </c>
      <c r="O28" s="4">
        <f t="shared" si="2"/>
        <v>5</v>
      </c>
      <c r="P28" s="4">
        <f t="shared" si="3"/>
        <v>1</v>
      </c>
    </row>
    <row r="29" spans="1:16">
      <c r="A29" s="4" t="s">
        <v>47</v>
      </c>
      <c r="B29" s="4" t="s">
        <v>74</v>
      </c>
      <c r="C29" s="5">
        <f>'CV Rotina &lt;2A - procedência'!K29</f>
        <v>0.28490028490028491</v>
      </c>
      <c r="D29" s="5">
        <f>'CV Rotina &lt;2A - procedência'!AC29</f>
        <v>1.207977207977208</v>
      </c>
      <c r="E29" s="5">
        <f>'CV Rotina &lt;2A - procedência'!M29</f>
        <v>1.2877492877492878</v>
      </c>
      <c r="F29" s="5">
        <f>'CV Rotina &lt;2A - procedência'!O29</f>
        <v>1.2763532763532763</v>
      </c>
      <c r="G29" s="5">
        <f>'CV Rotina &lt;2A - procedência'!Q29</f>
        <v>1.037037037037037</v>
      </c>
      <c r="H29" s="5">
        <f>'CV Rotina &lt;2A - procedência'!Y29</f>
        <v>1.2763532763532763</v>
      </c>
      <c r="I29" s="5">
        <f>'CV Rotina &lt;2A - procedência'!S29</f>
        <v>1.207977207977208</v>
      </c>
      <c r="J29" s="5">
        <f>'CV Rotina &lt;2A - procedência'!U29</f>
        <v>1.1851851851851851</v>
      </c>
      <c r="K29" s="5">
        <f>'CV Rotina &lt;2A - procedência'!W29</f>
        <v>1.0028490028490029</v>
      </c>
      <c r="L29" s="5">
        <f>'CV Rotina &lt;2A - procedência'!AA29</f>
        <v>1.0826210826210827</v>
      </c>
      <c r="M29" s="4">
        <f t="shared" si="0"/>
        <v>1</v>
      </c>
      <c r="N29" s="4">
        <f t="shared" si="1"/>
        <v>8</v>
      </c>
      <c r="O29" s="4">
        <f t="shared" si="2"/>
        <v>9</v>
      </c>
      <c r="P29" s="4">
        <f t="shared" si="3"/>
        <v>4</v>
      </c>
    </row>
    <row r="30" spans="1:16">
      <c r="A30" s="4" t="s">
        <v>49</v>
      </c>
      <c r="B30" s="4" t="s">
        <v>75</v>
      </c>
      <c r="C30" s="5">
        <f>'CV Rotina &lt;2A - procedência'!K30</f>
        <v>0.65</v>
      </c>
      <c r="D30" s="5">
        <f>'CV Rotina &lt;2A - procedência'!AC30</f>
        <v>0.84666666666666668</v>
      </c>
      <c r="E30" s="5">
        <f>'CV Rotina &lt;2A - procedência'!M30</f>
        <v>0.84333333333333338</v>
      </c>
      <c r="F30" s="5">
        <f>'CV Rotina &lt;2A - procedência'!O30</f>
        <v>0.85</v>
      </c>
      <c r="G30" s="5">
        <f>'CV Rotina &lt;2A - procedência'!Q30</f>
        <v>0.79</v>
      </c>
      <c r="H30" s="5">
        <f>'CV Rotina &lt;2A - procedência'!Y30</f>
        <v>0.86</v>
      </c>
      <c r="I30" s="5">
        <f>'CV Rotina &lt;2A - procedência'!S30</f>
        <v>0.80666666666666664</v>
      </c>
      <c r="J30" s="5">
        <f>'CV Rotina &lt;2A - procedência'!U30</f>
        <v>0.74333333333333329</v>
      </c>
      <c r="K30" s="5">
        <f>'CV Rotina &lt;2A - procedência'!W30</f>
        <v>0.77</v>
      </c>
      <c r="L30" s="5">
        <f>'CV Rotina &lt;2A - procedência'!AA30</f>
        <v>0.81</v>
      </c>
      <c r="M30" s="4">
        <f t="shared" si="0"/>
        <v>0</v>
      </c>
      <c r="N30" s="4">
        <f t="shared" si="1"/>
        <v>0</v>
      </c>
      <c r="O30" s="4">
        <f t="shared" si="2"/>
        <v>0</v>
      </c>
      <c r="P30" s="4">
        <f t="shared" si="3"/>
        <v>0</v>
      </c>
    </row>
    <row r="31" spans="1:16">
      <c r="A31" s="4" t="s">
        <v>40</v>
      </c>
      <c r="B31" s="4" t="s">
        <v>76</v>
      </c>
      <c r="C31" s="5">
        <f>'CV Rotina &lt;2A - procedência'!K31</f>
        <v>0.87772585669781933</v>
      </c>
      <c r="D31" s="5">
        <f>'CV Rotina &lt;2A - procedência'!AC31</f>
        <v>0.94158878504672894</v>
      </c>
      <c r="E31" s="5">
        <f>'CV Rotina &lt;2A - procedência'!M31</f>
        <v>0.85669781931464173</v>
      </c>
      <c r="F31" s="5">
        <f>'CV Rotina &lt;2A - procedência'!O31</f>
        <v>0.85669781931464173</v>
      </c>
      <c r="G31" s="5">
        <f>'CV Rotina &lt;2A - procedência'!Q31</f>
        <v>0.89563862928348914</v>
      </c>
      <c r="H31" s="5">
        <f>'CV Rotina &lt;2A - procedência'!Y31</f>
        <v>0.89953271028037385</v>
      </c>
      <c r="I31" s="5">
        <f>'CV Rotina &lt;2A - procedência'!S31</f>
        <v>0.90186915887850472</v>
      </c>
      <c r="J31" s="5">
        <f>'CV Rotina &lt;2A - procedência'!U31</f>
        <v>0.62227414330218067</v>
      </c>
      <c r="K31" s="5">
        <f>'CV Rotina &lt;2A - procedência'!W31</f>
        <v>0.7990654205607477</v>
      </c>
      <c r="L31" s="5">
        <f>'CV Rotina &lt;2A - procedência'!AA31</f>
        <v>0.71573208722741433</v>
      </c>
      <c r="M31" s="4">
        <f t="shared" si="0"/>
        <v>1</v>
      </c>
      <c r="N31" s="4">
        <f t="shared" si="1"/>
        <v>0</v>
      </c>
      <c r="O31" s="4">
        <f t="shared" si="2"/>
        <v>1</v>
      </c>
      <c r="P31" s="4">
        <f t="shared" si="3"/>
        <v>0</v>
      </c>
    </row>
    <row r="32" spans="1:16">
      <c r="A32" s="4" t="s">
        <v>40</v>
      </c>
      <c r="B32" s="4" t="s">
        <v>77</v>
      </c>
      <c r="C32" s="5">
        <f>'CV Rotina &lt;2A - procedência'!K32</f>
        <v>0.85964912280701755</v>
      </c>
      <c r="D32" s="5">
        <f>'CV Rotina &lt;2A - procedência'!AC32</f>
        <v>1.1228070175438596</v>
      </c>
      <c r="E32" s="5">
        <f>'CV Rotina &lt;2A - procedência'!M32</f>
        <v>1.0491228070175438</v>
      </c>
      <c r="F32" s="5">
        <f>'CV Rotina &lt;2A - procedência'!O32</f>
        <v>1.0526315789473684</v>
      </c>
      <c r="G32" s="5">
        <f>'CV Rotina &lt;2A - procedência'!Q32</f>
        <v>1.0666666666666667</v>
      </c>
      <c r="H32" s="5">
        <f>'CV Rotina &lt;2A - procedência'!Y32</f>
        <v>1.0877192982456141</v>
      </c>
      <c r="I32" s="5">
        <f>'CV Rotina &lt;2A - procedência'!S32</f>
        <v>1.0350877192982457</v>
      </c>
      <c r="J32" s="5">
        <f>'CV Rotina &lt;2A - procedência'!U32</f>
        <v>0.95789473684210524</v>
      </c>
      <c r="K32" s="5">
        <f>'CV Rotina &lt;2A - procedência'!W32</f>
        <v>1.0035087719298246</v>
      </c>
      <c r="L32" s="5">
        <f>'CV Rotina &lt;2A - procedência'!AA32</f>
        <v>1.1122807017543859</v>
      </c>
      <c r="M32" s="4">
        <f t="shared" si="0"/>
        <v>1</v>
      </c>
      <c r="N32" s="4">
        <f t="shared" si="1"/>
        <v>8</v>
      </c>
      <c r="O32" s="4">
        <f t="shared" si="2"/>
        <v>9</v>
      </c>
      <c r="P32" s="4">
        <f t="shared" si="3"/>
        <v>4</v>
      </c>
    </row>
    <row r="33" spans="1:16">
      <c r="A33" s="4" t="s">
        <v>40</v>
      </c>
      <c r="B33" s="4" t="s">
        <v>78</v>
      </c>
      <c r="C33" s="5">
        <f>'CV Rotina &lt;2A - procedência'!K33</f>
        <v>0.18683651804670912</v>
      </c>
      <c r="D33" s="5">
        <f>'CV Rotina &lt;2A - procedência'!AC33</f>
        <v>0.73036093418259018</v>
      </c>
      <c r="E33" s="5">
        <f>'CV Rotina &lt;2A - procedência'!M33</f>
        <v>0.66242038216560506</v>
      </c>
      <c r="F33" s="5">
        <f>'CV Rotina &lt;2A - procedência'!O33</f>
        <v>0.6709129511677282</v>
      </c>
      <c r="G33" s="5">
        <f>'CV Rotina &lt;2A - procedência'!Q33</f>
        <v>0.7133757961783439</v>
      </c>
      <c r="H33" s="5">
        <f>'CV Rotina &lt;2A - procedência'!Y33</f>
        <v>0.74734607218683646</v>
      </c>
      <c r="I33" s="5">
        <f>'CV Rotina &lt;2A - procedência'!S33</f>
        <v>0.67940552016985134</v>
      </c>
      <c r="J33" s="5">
        <f>'CV Rotina &lt;2A - procedência'!U33</f>
        <v>0.64543524416135878</v>
      </c>
      <c r="K33" s="5">
        <f>'CV Rotina &lt;2A - procedência'!W33</f>
        <v>0.82377919320594484</v>
      </c>
      <c r="L33" s="5">
        <f>'CV Rotina &lt;2A - procedência'!AA33</f>
        <v>0.84076433121019112</v>
      </c>
      <c r="M33" s="4">
        <f t="shared" si="0"/>
        <v>0</v>
      </c>
      <c r="N33" s="4">
        <f t="shared" si="1"/>
        <v>0</v>
      </c>
      <c r="O33" s="4">
        <f t="shared" si="2"/>
        <v>0</v>
      </c>
      <c r="P33" s="4">
        <f t="shared" si="3"/>
        <v>0</v>
      </c>
    </row>
    <row r="34" spans="1:16">
      <c r="A34" s="4" t="s">
        <v>49</v>
      </c>
      <c r="B34" s="4" t="s">
        <v>79</v>
      </c>
      <c r="C34" s="5">
        <f>'CV Rotina &lt;2A - procedência'!K34</f>
        <v>0.72483221476510062</v>
      </c>
      <c r="D34" s="5">
        <f>'CV Rotina &lt;2A - procedência'!AC34</f>
        <v>0.93959731543624159</v>
      </c>
      <c r="E34" s="5">
        <f>'CV Rotina &lt;2A - procedência'!M34</f>
        <v>0.83221476510067116</v>
      </c>
      <c r="F34" s="5">
        <f>'CV Rotina &lt;2A - procedência'!O34</f>
        <v>0.83221476510067116</v>
      </c>
      <c r="G34" s="5">
        <f>'CV Rotina &lt;2A - procedência'!Q34</f>
        <v>0.88590604026845643</v>
      </c>
      <c r="H34" s="5">
        <f>'CV Rotina &lt;2A - procedência'!Y34</f>
        <v>0.93959731543624159</v>
      </c>
      <c r="I34" s="5">
        <f>'CV Rotina &lt;2A - procedência'!S34</f>
        <v>0.84116331096196872</v>
      </c>
      <c r="J34" s="5">
        <f>'CV Rotina &lt;2A - procedência'!U34</f>
        <v>0.68008948545861303</v>
      </c>
      <c r="K34" s="5">
        <f>'CV Rotina &lt;2A - procedência'!W34</f>
        <v>0.94854586129753915</v>
      </c>
      <c r="L34" s="5">
        <f>'CV Rotina &lt;2A - procedência'!AA34</f>
        <v>0.93959731543624159</v>
      </c>
      <c r="M34" s="4">
        <f t="shared" si="0"/>
        <v>1</v>
      </c>
      <c r="N34" s="4">
        <f t="shared" si="1"/>
        <v>0</v>
      </c>
      <c r="O34" s="4">
        <f t="shared" si="2"/>
        <v>1</v>
      </c>
      <c r="P34" s="4">
        <f t="shared" si="3"/>
        <v>0</v>
      </c>
    </row>
    <row r="35" spans="1:16">
      <c r="A35" s="4" t="s">
        <v>49</v>
      </c>
      <c r="B35" s="4" t="s">
        <v>80</v>
      </c>
      <c r="C35" s="5">
        <f>'CV Rotina &lt;2A - procedência'!K35</f>
        <v>0.44077134986225897</v>
      </c>
      <c r="D35" s="5">
        <f>'CV Rotina &lt;2A - procedência'!AC35</f>
        <v>0.91460055096418735</v>
      </c>
      <c r="E35" s="5">
        <f>'CV Rotina &lt;2A - procedência'!M35</f>
        <v>0.87052341597796146</v>
      </c>
      <c r="F35" s="5">
        <f>'CV Rotina &lt;2A - procedência'!O35</f>
        <v>0.87052341597796146</v>
      </c>
      <c r="G35" s="5">
        <f>'CV Rotina &lt;2A - procedência'!Q35</f>
        <v>0.76033057851239672</v>
      </c>
      <c r="H35" s="5">
        <f>'CV Rotina &lt;2A - procedência'!Y35</f>
        <v>1.2451790633608815</v>
      </c>
      <c r="I35" s="5">
        <f>'CV Rotina &lt;2A - procedência'!S35</f>
        <v>0.92561983471074383</v>
      </c>
      <c r="J35" s="5">
        <f>'CV Rotina &lt;2A - procedência'!U35</f>
        <v>1.1019283746556474</v>
      </c>
      <c r="K35" s="5">
        <f>'CV Rotina &lt;2A - procedência'!W35</f>
        <v>1.1129476584022038</v>
      </c>
      <c r="L35" s="5">
        <f>'CV Rotina &lt;2A - procedência'!AA35</f>
        <v>1.1239669421487604</v>
      </c>
      <c r="M35" s="4">
        <f t="shared" ref="M35:M66" si="4">COUNTIF(C35:D35,"&gt;=0,9")</f>
        <v>1</v>
      </c>
      <c r="N35" s="4">
        <f t="shared" ref="N35:N66" si="5">COUNTIFS(E35:L35,"&gt;=0,95")</f>
        <v>4</v>
      </c>
      <c r="O35" s="4">
        <f t="shared" si="2"/>
        <v>5</v>
      </c>
      <c r="P35" s="4">
        <f t="shared" si="3"/>
        <v>1</v>
      </c>
    </row>
    <row r="36" spans="1:16">
      <c r="A36" s="4" t="s">
        <v>49</v>
      </c>
      <c r="B36" s="4" t="s">
        <v>81</v>
      </c>
      <c r="C36" s="5">
        <f>'CV Rotina &lt;2A - procedência'!K36</f>
        <v>0.54511970534069987</v>
      </c>
      <c r="D36" s="5">
        <f>'CV Rotina &lt;2A - procedência'!AC36</f>
        <v>1.0828729281767955</v>
      </c>
      <c r="E36" s="5">
        <f>'CV Rotina &lt;2A - procedência'!M36</f>
        <v>1.1344383057090239</v>
      </c>
      <c r="F36" s="5">
        <f>'CV Rotina &lt;2A - procedência'!O36</f>
        <v>1.149171270718232</v>
      </c>
      <c r="G36" s="5">
        <f>'CV Rotina &lt;2A - procedência'!Q36</f>
        <v>0.92081031307550643</v>
      </c>
      <c r="H36" s="5">
        <f>'CV Rotina &lt;2A - procedência'!Y36</f>
        <v>1.2965009208103131</v>
      </c>
      <c r="I36" s="5">
        <f>'CV Rotina &lt;2A - procedência'!S36</f>
        <v>1.1049723756906078</v>
      </c>
      <c r="J36" s="5">
        <f>'CV Rotina &lt;2A - procedência'!U36</f>
        <v>1.156537753222836</v>
      </c>
      <c r="K36" s="5">
        <f>'CV Rotina &lt;2A - procedência'!W36</f>
        <v>1.0165745856353592</v>
      </c>
      <c r="L36" s="5">
        <f>'CV Rotina &lt;2A - procedência'!AA36</f>
        <v>1.0902394106813997</v>
      </c>
      <c r="M36" s="4">
        <f t="shared" si="4"/>
        <v>1</v>
      </c>
      <c r="N36" s="4">
        <f t="shared" si="5"/>
        <v>7</v>
      </c>
      <c r="O36" s="4">
        <f t="shared" si="2"/>
        <v>8</v>
      </c>
      <c r="P36" s="4">
        <f t="shared" si="3"/>
        <v>3</v>
      </c>
    </row>
    <row r="37" spans="1:16">
      <c r="A37" s="4" t="s">
        <v>40</v>
      </c>
      <c r="B37" s="4" t="s">
        <v>82</v>
      </c>
      <c r="C37" s="5">
        <f>'CV Rotina &lt;2A - procedência'!K37</f>
        <v>0.1691542288557214</v>
      </c>
      <c r="D37" s="5">
        <f>'CV Rotina &lt;2A - procedência'!AC37</f>
        <v>0.90547263681592038</v>
      </c>
      <c r="E37" s="5">
        <f>'CV Rotina &lt;2A - procedência'!M37</f>
        <v>0.8159203980099502</v>
      </c>
      <c r="F37" s="5">
        <f>'CV Rotina &lt;2A - procedência'!O37</f>
        <v>0.8159203980099502</v>
      </c>
      <c r="G37" s="5">
        <f>'CV Rotina &lt;2A - procedência'!Q37</f>
        <v>0.8159203980099502</v>
      </c>
      <c r="H37" s="5">
        <f>'CV Rotina &lt;2A - procedência'!Y37</f>
        <v>0.93532338308457708</v>
      </c>
      <c r="I37" s="5">
        <f>'CV Rotina &lt;2A - procedência'!S37</f>
        <v>0.80597014925373134</v>
      </c>
      <c r="J37" s="5">
        <f>'CV Rotina &lt;2A - procedência'!U37</f>
        <v>0.85572139303482586</v>
      </c>
      <c r="K37" s="5">
        <f>'CV Rotina &lt;2A - procedência'!W37</f>
        <v>0.97512437810945274</v>
      </c>
      <c r="L37" s="5">
        <f>'CV Rotina &lt;2A - procedência'!AA37</f>
        <v>0.9850746268656716</v>
      </c>
      <c r="M37" s="4">
        <f t="shared" si="4"/>
        <v>1</v>
      </c>
      <c r="N37" s="4">
        <f t="shared" si="5"/>
        <v>2</v>
      </c>
      <c r="O37" s="4">
        <f t="shared" si="2"/>
        <v>3</v>
      </c>
      <c r="P37" s="4">
        <f t="shared" si="3"/>
        <v>0</v>
      </c>
    </row>
    <row r="38" spans="1:16">
      <c r="A38" s="4" t="s">
        <v>49</v>
      </c>
      <c r="B38" s="4" t="s">
        <v>83</v>
      </c>
      <c r="C38" s="5">
        <f>'CV Rotina &lt;2A - procedência'!K38</f>
        <v>0.50619699934768425</v>
      </c>
      <c r="D38" s="5">
        <f>'CV Rotina &lt;2A - procedência'!AC38</f>
        <v>0.99934768427919107</v>
      </c>
      <c r="E38" s="5">
        <f>'CV Rotina &lt;2A - procedência'!M38</f>
        <v>0.91585127201565553</v>
      </c>
      <c r="F38" s="5">
        <f>'CV Rotina &lt;2A - procedência'!O38</f>
        <v>0.9028049575994781</v>
      </c>
      <c r="G38" s="5">
        <f>'CV Rotina &lt;2A - procedência'!Q38</f>
        <v>0.88193085453359421</v>
      </c>
      <c r="H38" s="5">
        <f>'CV Rotina &lt;2A - procedência'!Y38</f>
        <v>1.0176125244618395</v>
      </c>
      <c r="I38" s="5">
        <f>'CV Rotina &lt;2A - procedência'!S38</f>
        <v>0.94716242661448136</v>
      </c>
      <c r="J38" s="5">
        <f>'CV Rotina &lt;2A - procedência'!U38</f>
        <v>0.63405088062622306</v>
      </c>
      <c r="K38" s="5">
        <f>'CV Rotina &lt;2A - procedência'!W38</f>
        <v>0.95499021526418781</v>
      </c>
      <c r="L38" s="5">
        <f>'CV Rotina &lt;2A - procedência'!AA38</f>
        <v>0.94977168949771684</v>
      </c>
      <c r="M38" s="4">
        <f t="shared" si="4"/>
        <v>1</v>
      </c>
      <c r="N38" s="4">
        <f t="shared" si="5"/>
        <v>2</v>
      </c>
      <c r="O38" s="4">
        <f t="shared" si="2"/>
        <v>3</v>
      </c>
      <c r="P38" s="4">
        <f t="shared" si="3"/>
        <v>1</v>
      </c>
    </row>
    <row r="39" spans="1:16">
      <c r="A39" s="4" t="s">
        <v>40</v>
      </c>
      <c r="B39" s="4" t="s">
        <v>84</v>
      </c>
      <c r="C39" s="5">
        <f>'CV Rotina &lt;2A - procedência'!K39</f>
        <v>8.8235294117647065E-2</v>
      </c>
      <c r="D39" s="5">
        <f>'CV Rotina &lt;2A - procedência'!AC39</f>
        <v>1</v>
      </c>
      <c r="E39" s="5">
        <f>'CV Rotina &lt;2A - procedência'!M39</f>
        <v>0.90196078431372551</v>
      </c>
      <c r="F39" s="5">
        <f>'CV Rotina &lt;2A - procedência'!O39</f>
        <v>0.89215686274509809</v>
      </c>
      <c r="G39" s="5">
        <f>'CV Rotina &lt;2A - procedência'!Q39</f>
        <v>0.91176470588235292</v>
      </c>
      <c r="H39" s="5">
        <f>'CV Rotina &lt;2A - procedência'!Y39</f>
        <v>0.94117647058823528</v>
      </c>
      <c r="I39" s="5">
        <f>'CV Rotina &lt;2A - procedência'!S39</f>
        <v>0.92156862745098034</v>
      </c>
      <c r="J39" s="5">
        <f>'CV Rotina &lt;2A - procedência'!U39</f>
        <v>0.87254901960784315</v>
      </c>
      <c r="K39" s="5">
        <f>'CV Rotina &lt;2A - procedência'!W39</f>
        <v>0.81372549019607843</v>
      </c>
      <c r="L39" s="5">
        <f>'CV Rotina &lt;2A - procedência'!AA39</f>
        <v>0.80392156862745101</v>
      </c>
      <c r="M39" s="4">
        <f t="shared" si="4"/>
        <v>1</v>
      </c>
      <c r="N39" s="4">
        <f t="shared" si="5"/>
        <v>0</v>
      </c>
      <c r="O39" s="4">
        <f t="shared" si="2"/>
        <v>1</v>
      </c>
      <c r="P39" s="4">
        <f t="shared" si="3"/>
        <v>0</v>
      </c>
    </row>
    <row r="40" spans="1:16">
      <c r="A40" s="4" t="s">
        <v>49</v>
      </c>
      <c r="B40" s="4" t="s">
        <v>85</v>
      </c>
      <c r="C40" s="5">
        <f>'CV Rotina &lt;2A - procedência'!K40</f>
        <v>0.61059190031152644</v>
      </c>
      <c r="D40" s="5">
        <f>'CV Rotina &lt;2A - procedência'!AC40</f>
        <v>0.76947040498442365</v>
      </c>
      <c r="E40" s="5">
        <f>'CV Rotina &lt;2A - procedência'!M40</f>
        <v>0.75389408099688471</v>
      </c>
      <c r="F40" s="5">
        <f>'CV Rotina &lt;2A - procedência'!O40</f>
        <v>0.75077881619937692</v>
      </c>
      <c r="G40" s="5">
        <f>'CV Rotina &lt;2A - procedência'!Q40</f>
        <v>0.75077881619937692</v>
      </c>
      <c r="H40" s="5">
        <f>'CV Rotina &lt;2A - procedência'!Y40</f>
        <v>0.85981308411214952</v>
      </c>
      <c r="I40" s="5">
        <f>'CV Rotina &lt;2A - procedência'!S40</f>
        <v>0.79750778816199375</v>
      </c>
      <c r="J40" s="5">
        <f>'CV Rotina &lt;2A - procedência'!U40</f>
        <v>0.77570093457943923</v>
      </c>
      <c r="K40" s="5">
        <f>'CV Rotina &lt;2A - procedência'!W40</f>
        <v>0.86915887850467288</v>
      </c>
      <c r="L40" s="5">
        <f>'CV Rotina &lt;2A - procedência'!AA40</f>
        <v>0.89408099688473519</v>
      </c>
      <c r="M40" s="4">
        <f t="shared" si="4"/>
        <v>0</v>
      </c>
      <c r="N40" s="4">
        <f t="shared" si="5"/>
        <v>0</v>
      </c>
      <c r="O40" s="4">
        <f t="shared" si="2"/>
        <v>0</v>
      </c>
      <c r="P40" s="4">
        <f t="shared" si="3"/>
        <v>0</v>
      </c>
    </row>
    <row r="41" spans="1:16">
      <c r="A41" s="4" t="s">
        <v>43</v>
      </c>
      <c r="B41" s="4" t="s">
        <v>86</v>
      </c>
      <c r="C41" s="5">
        <f>'CV Rotina &lt;2A - procedência'!K41</f>
        <v>0.77922077922077926</v>
      </c>
      <c r="D41" s="5">
        <f>'CV Rotina &lt;2A - procedência'!AC41</f>
        <v>1.0533910533910533</v>
      </c>
      <c r="E41" s="5">
        <f>'CV Rotina &lt;2A - procedência'!M41</f>
        <v>0.94372294372294374</v>
      </c>
      <c r="F41" s="5">
        <f>'CV Rotina &lt;2A - procedência'!O41</f>
        <v>0.93795093795093798</v>
      </c>
      <c r="G41" s="5">
        <f>'CV Rotina &lt;2A - procedência'!Q41</f>
        <v>0.96392496392496396</v>
      </c>
      <c r="H41" s="5">
        <f>'CV Rotina &lt;2A - procedência'!Y41</f>
        <v>0.99567099567099571</v>
      </c>
      <c r="I41" s="5">
        <f>'CV Rotina &lt;2A - procedência'!S41</f>
        <v>0.9581529581529582</v>
      </c>
      <c r="J41" s="5">
        <f>'CV Rotina &lt;2A - procedência'!U41</f>
        <v>0.77633477633477632</v>
      </c>
      <c r="K41" s="5">
        <f>'CV Rotina &lt;2A - procedência'!W41</f>
        <v>0.91774891774891776</v>
      </c>
      <c r="L41" s="5">
        <f>'CV Rotina &lt;2A - procedência'!AA41</f>
        <v>0.89754689754689754</v>
      </c>
      <c r="M41" s="4">
        <f t="shared" si="4"/>
        <v>1</v>
      </c>
      <c r="N41" s="4">
        <f t="shared" si="5"/>
        <v>3</v>
      </c>
      <c r="O41" s="4">
        <f t="shared" si="2"/>
        <v>4</v>
      </c>
      <c r="P41" s="4">
        <f t="shared" si="3"/>
        <v>2</v>
      </c>
    </row>
    <row r="42" spans="1:16">
      <c r="A42" s="4" t="s">
        <v>49</v>
      </c>
      <c r="B42" s="4" t="s">
        <v>87</v>
      </c>
      <c r="C42" s="5">
        <f>'CV Rotina &lt;2A - procedência'!K42</f>
        <v>0.24509803921568626</v>
      </c>
      <c r="D42" s="5">
        <f>'CV Rotina &lt;2A - procedência'!AC42</f>
        <v>1.0686274509803921</v>
      </c>
      <c r="E42" s="5">
        <f>'CV Rotina &lt;2A - procedência'!M42</f>
        <v>0.92156862745098034</v>
      </c>
      <c r="F42" s="5">
        <f>'CV Rotina &lt;2A - procedência'!O42</f>
        <v>0.93137254901960786</v>
      </c>
      <c r="G42" s="5">
        <f>'CV Rotina &lt;2A - procedência'!Q42</f>
        <v>0.94117647058823528</v>
      </c>
      <c r="H42" s="5">
        <f>'CV Rotina &lt;2A - procedência'!Y42</f>
        <v>0.96078431372549022</v>
      </c>
      <c r="I42" s="5">
        <f>'CV Rotina &lt;2A - procedência'!S42</f>
        <v>1.0490196078431373</v>
      </c>
      <c r="J42" s="5">
        <f>'CV Rotina &lt;2A - procedência'!U42</f>
        <v>0.56862745098039214</v>
      </c>
      <c r="K42" s="5">
        <f>'CV Rotina &lt;2A - procedência'!W42</f>
        <v>0.94117647058823528</v>
      </c>
      <c r="L42" s="5">
        <f>'CV Rotina &lt;2A - procedência'!AA42</f>
        <v>0.89215686274509809</v>
      </c>
      <c r="M42" s="4">
        <f t="shared" si="4"/>
        <v>1</v>
      </c>
      <c r="N42" s="4">
        <f t="shared" si="5"/>
        <v>2</v>
      </c>
      <c r="O42" s="4">
        <f t="shared" si="2"/>
        <v>3</v>
      </c>
      <c r="P42" s="4">
        <f t="shared" si="3"/>
        <v>1</v>
      </c>
    </row>
    <row r="43" spans="1:16">
      <c r="A43" s="4" t="s">
        <v>40</v>
      </c>
      <c r="B43" s="4" t="s">
        <v>88</v>
      </c>
      <c r="C43" s="5">
        <f>'CV Rotina &lt;2A - procedência'!K43</f>
        <v>0.29535864978902954</v>
      </c>
      <c r="D43" s="5">
        <f>'CV Rotina &lt;2A - procedência'!AC43</f>
        <v>0.83544303797468356</v>
      </c>
      <c r="E43" s="5">
        <f>'CV Rotina &lt;2A - procedência'!M43</f>
        <v>0.70886075949367089</v>
      </c>
      <c r="F43" s="5">
        <f>'CV Rotina &lt;2A - procedência'!O43</f>
        <v>0.70042194092827004</v>
      </c>
      <c r="G43" s="5">
        <f>'CV Rotina &lt;2A - procedência'!Q43</f>
        <v>0.78481012658227844</v>
      </c>
      <c r="H43" s="5">
        <f>'CV Rotina &lt;2A - procedência'!Y43</f>
        <v>0.99578059071729963</v>
      </c>
      <c r="I43" s="5">
        <f>'CV Rotina &lt;2A - procedência'!S43</f>
        <v>0.759493670886076</v>
      </c>
      <c r="J43" s="5">
        <f>'CV Rotina &lt;2A - procedência'!U43</f>
        <v>0.810126582278481</v>
      </c>
      <c r="K43" s="5">
        <f>'CV Rotina &lt;2A - procedência'!W43</f>
        <v>0.91139240506329111</v>
      </c>
      <c r="L43" s="5">
        <f>'CV Rotina &lt;2A - procedência'!AA43</f>
        <v>0.87763713080168781</v>
      </c>
      <c r="M43" s="4">
        <f t="shared" si="4"/>
        <v>0</v>
      </c>
      <c r="N43" s="4">
        <f t="shared" si="5"/>
        <v>1</v>
      </c>
      <c r="O43" s="4">
        <f t="shared" si="2"/>
        <v>1</v>
      </c>
      <c r="P43" s="4">
        <f t="shared" si="3"/>
        <v>1</v>
      </c>
    </row>
    <row r="44" spans="1:16">
      <c r="A44" s="4" t="s">
        <v>40</v>
      </c>
      <c r="B44" s="4" t="s">
        <v>89</v>
      </c>
      <c r="C44" s="5">
        <f>'CV Rotina &lt;2A - procedência'!K44</f>
        <v>0.17869415807560138</v>
      </c>
      <c r="D44" s="5">
        <f>'CV Rotina &lt;2A - procedência'!AC44</f>
        <v>1.127147766323024</v>
      </c>
      <c r="E44" s="5">
        <f>'CV Rotina &lt;2A - procedência'!M44</f>
        <v>1.0721649484536082</v>
      </c>
      <c r="F44" s="5">
        <f>'CV Rotina &lt;2A - procedência'!O44</f>
        <v>1.0721649484536082</v>
      </c>
      <c r="G44" s="5">
        <f>'CV Rotina &lt;2A - procedência'!Q44</f>
        <v>0.90721649484536082</v>
      </c>
      <c r="H44" s="5">
        <f>'CV Rotina &lt;2A - procedência'!Y44</f>
        <v>1.1958762886597938</v>
      </c>
      <c r="I44" s="5">
        <f>'CV Rotina &lt;2A - procedência'!S44</f>
        <v>0.97594501718213056</v>
      </c>
      <c r="J44" s="5">
        <f>'CV Rotina &lt;2A - procedência'!U44</f>
        <v>1.0446735395189004</v>
      </c>
      <c r="K44" s="5">
        <f>'CV Rotina &lt;2A - procedência'!W44</f>
        <v>1.2920962199312716</v>
      </c>
      <c r="L44" s="5">
        <f>'CV Rotina &lt;2A - procedência'!AA44</f>
        <v>1.3470790378006874</v>
      </c>
      <c r="M44" s="4">
        <f t="shared" si="4"/>
        <v>1</v>
      </c>
      <c r="N44" s="4">
        <f t="shared" si="5"/>
        <v>7</v>
      </c>
      <c r="O44" s="4">
        <f t="shared" si="2"/>
        <v>8</v>
      </c>
      <c r="P44" s="4">
        <f t="shared" si="3"/>
        <v>3</v>
      </c>
    </row>
    <row r="45" spans="1:16">
      <c r="A45" s="4" t="s">
        <v>47</v>
      </c>
      <c r="B45" s="4" t="s">
        <v>90</v>
      </c>
      <c r="C45" s="5">
        <f>'CV Rotina &lt;2A - procedência'!K45</f>
        <v>1.3003551496702181</v>
      </c>
      <c r="D45" s="5">
        <f>'CV Rotina &lt;2A - procedência'!AC45</f>
        <v>0.96702181633688478</v>
      </c>
      <c r="E45" s="5">
        <f>'CV Rotina &lt;2A - procedência'!M45</f>
        <v>0.91273465246067986</v>
      </c>
      <c r="F45" s="5">
        <f>'CV Rotina &lt;2A - procedência'!O45</f>
        <v>0.89091831557584977</v>
      </c>
      <c r="G45" s="5">
        <f>'CV Rotina &lt;2A - procedência'!Q45</f>
        <v>0.92592592592592593</v>
      </c>
      <c r="H45" s="5">
        <f>'CV Rotina &lt;2A - procedência'!Y45</f>
        <v>0.90715372907153724</v>
      </c>
      <c r="I45" s="5">
        <f>'CV Rotina &lt;2A - procedência'!S45</f>
        <v>0.93404363267376966</v>
      </c>
      <c r="J45" s="5">
        <f>'CV Rotina &lt;2A - procedência'!U45</f>
        <v>0.65804160324708272</v>
      </c>
      <c r="K45" s="5">
        <f>'CV Rotina &lt;2A - procedência'!W45</f>
        <v>0.8533739218670725</v>
      </c>
      <c r="L45" s="5">
        <f>'CV Rotina &lt;2A - procedência'!AA45</f>
        <v>0.88229325215626586</v>
      </c>
      <c r="M45" s="4">
        <f t="shared" si="4"/>
        <v>2</v>
      </c>
      <c r="N45" s="4">
        <f t="shared" si="5"/>
        <v>0</v>
      </c>
      <c r="O45" s="4">
        <f t="shared" si="2"/>
        <v>2</v>
      </c>
      <c r="P45" s="4">
        <f t="shared" si="3"/>
        <v>0</v>
      </c>
    </row>
    <row r="46" spans="1:16">
      <c r="A46" s="4" t="s">
        <v>47</v>
      </c>
      <c r="B46" s="4" t="s">
        <v>91</v>
      </c>
      <c r="C46" s="5">
        <f>'CV Rotina &lt;2A - procedência'!K46</f>
        <v>0.4251207729468599</v>
      </c>
      <c r="D46" s="5">
        <f>'CV Rotina &lt;2A - procedência'!AC46</f>
        <v>1.1980676328502415</v>
      </c>
      <c r="E46" s="5">
        <f>'CV Rotina &lt;2A - procedência'!M46</f>
        <v>1.0724637681159421</v>
      </c>
      <c r="F46" s="5">
        <f>'CV Rotina &lt;2A - procedência'!O46</f>
        <v>1.0628019323671498</v>
      </c>
      <c r="G46" s="5">
        <f>'CV Rotina &lt;2A - procedência'!Q46</f>
        <v>1.1690821256038648</v>
      </c>
      <c r="H46" s="5">
        <f>'CV Rotina &lt;2A - procedência'!Y46</f>
        <v>0.91787439613526567</v>
      </c>
      <c r="I46" s="5">
        <f>'CV Rotina &lt;2A - procedência'!S46</f>
        <v>1.1111111111111112</v>
      </c>
      <c r="J46" s="5">
        <f>'CV Rotina &lt;2A - procedência'!U46</f>
        <v>0.92753623188405798</v>
      </c>
      <c r="K46" s="5">
        <f>'CV Rotina &lt;2A - procedência'!W46</f>
        <v>0.90821256038647347</v>
      </c>
      <c r="L46" s="5">
        <f>'CV Rotina &lt;2A - procedência'!AA46</f>
        <v>0.84057971014492749</v>
      </c>
      <c r="M46" s="4">
        <f t="shared" si="4"/>
        <v>1</v>
      </c>
      <c r="N46" s="4">
        <f t="shared" si="5"/>
        <v>4</v>
      </c>
      <c r="O46" s="4">
        <f t="shared" si="2"/>
        <v>5</v>
      </c>
      <c r="P46" s="4">
        <f t="shared" si="3"/>
        <v>3</v>
      </c>
    </row>
    <row r="47" spans="1:16">
      <c r="A47" s="4" t="s">
        <v>49</v>
      </c>
      <c r="B47" s="4" t="s">
        <v>92</v>
      </c>
      <c r="C47" s="5">
        <f>'CV Rotina &lt;2A - procedência'!K47</f>
        <v>0.4874048037492677</v>
      </c>
      <c r="D47" s="5">
        <f>'CV Rotina &lt;2A - procedência'!AC47</f>
        <v>1.0521382542472173</v>
      </c>
      <c r="E47" s="5">
        <f>'CV Rotina &lt;2A - procedência'!M47</f>
        <v>0.96777973052138255</v>
      </c>
      <c r="F47" s="5">
        <f>'CV Rotina &lt;2A - procedência'!O47</f>
        <v>0.98652606912712359</v>
      </c>
      <c r="G47" s="5">
        <f>'CV Rotina &lt;2A - procedência'!Q47</f>
        <v>0.98886936145284121</v>
      </c>
      <c r="H47" s="5">
        <f>'CV Rotina &lt;2A - procedência'!Y47</f>
        <v>0.93731693028705332</v>
      </c>
      <c r="I47" s="5">
        <f>'CV Rotina &lt;2A - procedência'!S47</f>
        <v>1.0099589923843</v>
      </c>
      <c r="J47" s="5">
        <f>'CV Rotina &lt;2A - procedência'!U47</f>
        <v>0.63503222026947859</v>
      </c>
      <c r="K47" s="5">
        <f>'CV Rotina &lt;2A - procedência'!W47</f>
        <v>0.94903339191564151</v>
      </c>
      <c r="L47" s="5">
        <f>'CV Rotina &lt;2A - procedência'!AA47</f>
        <v>1.2114821323960163</v>
      </c>
      <c r="M47" s="4">
        <f t="shared" si="4"/>
        <v>1</v>
      </c>
      <c r="N47" s="4">
        <f t="shared" si="5"/>
        <v>5</v>
      </c>
      <c r="O47" s="4">
        <f t="shared" si="2"/>
        <v>6</v>
      </c>
      <c r="P47" s="4">
        <f t="shared" si="3"/>
        <v>3</v>
      </c>
    </row>
    <row r="48" spans="1:16">
      <c r="A48" s="4" t="s">
        <v>40</v>
      </c>
      <c r="B48" s="4" t="s">
        <v>93</v>
      </c>
      <c r="C48" s="5">
        <f>'CV Rotina &lt;2A - procedência'!K48</f>
        <v>0.21658206429780033</v>
      </c>
      <c r="D48" s="5">
        <f>'CV Rotina &lt;2A - procedência'!AC48</f>
        <v>0.9813874788494078</v>
      </c>
      <c r="E48" s="5">
        <f>'CV Rotina &lt;2A - procedência'!M48</f>
        <v>0.99492385786802029</v>
      </c>
      <c r="F48" s="5">
        <f>'CV Rotina &lt;2A - procedência'!O48</f>
        <v>0.94754653130287647</v>
      </c>
      <c r="G48" s="5">
        <f>'CV Rotina &lt;2A - procedência'!Q48</f>
        <v>0.92047377326565138</v>
      </c>
      <c r="H48" s="5">
        <f>'CV Rotina &lt;2A - procedência'!Y48</f>
        <v>1.116751269035533</v>
      </c>
      <c r="I48" s="5">
        <f>'CV Rotina &lt;2A - procedência'!S48</f>
        <v>0.92047377326565138</v>
      </c>
      <c r="J48" s="5">
        <f>'CV Rotina &lt;2A - procedência'!U48</f>
        <v>0.96785109983079531</v>
      </c>
      <c r="K48" s="5">
        <f>'CV Rotina &lt;2A - procedência'!W48</f>
        <v>0.96108291032148896</v>
      </c>
      <c r="L48" s="5">
        <f>'CV Rotina &lt;2A - procedência'!AA48</f>
        <v>0.9813874788494078</v>
      </c>
      <c r="M48" s="4">
        <f t="shared" si="4"/>
        <v>1</v>
      </c>
      <c r="N48" s="4">
        <f t="shared" si="5"/>
        <v>5</v>
      </c>
      <c r="O48" s="4">
        <f t="shared" si="2"/>
        <v>6</v>
      </c>
      <c r="P48" s="4">
        <f t="shared" si="3"/>
        <v>2</v>
      </c>
    </row>
    <row r="49" spans="1:16">
      <c r="A49" s="4" t="s">
        <v>47</v>
      </c>
      <c r="B49" s="4" t="s">
        <v>94</v>
      </c>
      <c r="C49" s="5">
        <f>'CV Rotina &lt;2A - procedência'!K49</f>
        <v>0.34942528735632183</v>
      </c>
      <c r="D49" s="5">
        <f>'CV Rotina &lt;2A - procedência'!AC49</f>
        <v>1.0666666666666667</v>
      </c>
      <c r="E49" s="5">
        <f>'CV Rotina &lt;2A - procedência'!M49</f>
        <v>0.95632183908045976</v>
      </c>
      <c r="F49" s="5">
        <f>'CV Rotina &lt;2A - procedência'!O49</f>
        <v>0.96551724137931039</v>
      </c>
      <c r="G49" s="5">
        <f>'CV Rotina &lt;2A - procedência'!Q49</f>
        <v>0.87356321839080464</v>
      </c>
      <c r="H49" s="5">
        <f>'CV Rotina &lt;2A - procedência'!Y49</f>
        <v>1.1586206896551725</v>
      </c>
      <c r="I49" s="5">
        <f>'CV Rotina &lt;2A - procedência'!S49</f>
        <v>0.92873563218390809</v>
      </c>
      <c r="J49" s="5">
        <f>'CV Rotina &lt;2A - procedência'!U49</f>
        <v>1.0574712643678161</v>
      </c>
      <c r="K49" s="5">
        <f>'CV Rotina &lt;2A - procedência'!W49</f>
        <v>1.1218390804597702</v>
      </c>
      <c r="L49" s="5">
        <f>'CV Rotina &lt;2A - procedência'!AA49</f>
        <v>1.167816091954023</v>
      </c>
      <c r="M49" s="4">
        <f t="shared" si="4"/>
        <v>1</v>
      </c>
      <c r="N49" s="4">
        <f t="shared" si="5"/>
        <v>6</v>
      </c>
      <c r="O49" s="4">
        <f t="shared" si="2"/>
        <v>7</v>
      </c>
      <c r="P49" s="4">
        <f t="shared" si="3"/>
        <v>3</v>
      </c>
    </row>
    <row r="50" spans="1:16">
      <c r="A50" s="4" t="s">
        <v>49</v>
      </c>
      <c r="B50" s="4" t="s">
        <v>95</v>
      </c>
      <c r="C50" s="5">
        <f>'CV Rotina &lt;2A - procedência'!K50</f>
        <v>0.18181818181818182</v>
      </c>
      <c r="D50" s="5">
        <f>'CV Rotina &lt;2A - procedência'!AC50</f>
        <v>0.84343434343434343</v>
      </c>
      <c r="E50" s="5">
        <f>'CV Rotina &lt;2A - procedência'!M50</f>
        <v>0.77777777777777779</v>
      </c>
      <c r="F50" s="5">
        <f>'CV Rotina &lt;2A - procedência'!O50</f>
        <v>0.79292929292929293</v>
      </c>
      <c r="G50" s="5">
        <f>'CV Rotina &lt;2A - procedência'!Q50</f>
        <v>0.73232323232323238</v>
      </c>
      <c r="H50" s="5">
        <f>'CV Rotina &lt;2A - procedência'!Y50</f>
        <v>1.0202020202020201</v>
      </c>
      <c r="I50" s="5">
        <f>'CV Rotina &lt;2A - procedência'!S50</f>
        <v>0.77777777777777779</v>
      </c>
      <c r="J50" s="5">
        <f>'CV Rotina &lt;2A - procedência'!U50</f>
        <v>0.69191919191919193</v>
      </c>
      <c r="K50" s="5">
        <f>'CV Rotina &lt;2A - procedência'!W50</f>
        <v>0.9242424242424242</v>
      </c>
      <c r="L50" s="5">
        <f>'CV Rotina &lt;2A - procedência'!AA50</f>
        <v>0.88383838383838387</v>
      </c>
      <c r="M50" s="4">
        <f t="shared" si="4"/>
        <v>0</v>
      </c>
      <c r="N50" s="4">
        <f t="shared" si="5"/>
        <v>1</v>
      </c>
      <c r="O50" s="4">
        <f t="shared" si="2"/>
        <v>1</v>
      </c>
      <c r="P50" s="4">
        <f t="shared" si="3"/>
        <v>1</v>
      </c>
    </row>
    <row r="51" spans="1:16">
      <c r="A51" s="4" t="s">
        <v>43</v>
      </c>
      <c r="B51" s="4" t="s">
        <v>96</v>
      </c>
      <c r="C51" s="5">
        <f>'CV Rotina &lt;2A - procedência'!K51</f>
        <v>0.23088023088023088</v>
      </c>
      <c r="D51" s="5">
        <f>'CV Rotina &lt;2A - procedência'!AC51</f>
        <v>1.2987012987012987</v>
      </c>
      <c r="E51" s="5">
        <f>'CV Rotina &lt;2A - procedência'!M51</f>
        <v>1.1890331890331891</v>
      </c>
      <c r="F51" s="5">
        <f>'CV Rotina &lt;2A - procedência'!O51</f>
        <v>1.2063492063492063</v>
      </c>
      <c r="G51" s="5">
        <f>'CV Rotina &lt;2A - procedência'!Q51</f>
        <v>1.1832611832611832</v>
      </c>
      <c r="H51" s="5">
        <f>'CV Rotina &lt;2A - procedência'!Y51</f>
        <v>1.0447330447330447</v>
      </c>
      <c r="I51" s="5">
        <f>'CV Rotina &lt;2A - procedência'!S51</f>
        <v>1.1428571428571428</v>
      </c>
      <c r="J51" s="5">
        <f>'CV Rotina &lt;2A - procedência'!U51</f>
        <v>0.99278499278499277</v>
      </c>
      <c r="K51" s="5">
        <f>'CV Rotina &lt;2A - procedência'!W51</f>
        <v>1.1255411255411256</v>
      </c>
      <c r="L51" s="5">
        <f>'CV Rotina &lt;2A - procedência'!AA51</f>
        <v>1.0793650793650793</v>
      </c>
      <c r="M51" s="4">
        <f t="shared" si="4"/>
        <v>1</v>
      </c>
      <c r="N51" s="4">
        <f t="shared" si="5"/>
        <v>8</v>
      </c>
      <c r="O51" s="4">
        <f t="shared" si="2"/>
        <v>9</v>
      </c>
      <c r="P51" s="4">
        <f t="shared" si="3"/>
        <v>4</v>
      </c>
    </row>
    <row r="52" spans="1:16">
      <c r="A52" s="4" t="s">
        <v>43</v>
      </c>
      <c r="B52" s="4" t="s">
        <v>97</v>
      </c>
      <c r="C52" s="5">
        <f>'CV Rotina &lt;2A - procedência'!K52</f>
        <v>7.6190476190476197E-2</v>
      </c>
      <c r="D52" s="5">
        <f>'CV Rotina &lt;2A - procedência'!AC52</f>
        <v>1.0285714285714285</v>
      </c>
      <c r="E52" s="5">
        <f>'CV Rotina &lt;2A - procedência'!M52</f>
        <v>0.83809523809523812</v>
      </c>
      <c r="F52" s="5">
        <f>'CV Rotina &lt;2A - procedência'!O52</f>
        <v>0.70476190476190481</v>
      </c>
      <c r="G52" s="5">
        <f>'CV Rotina &lt;2A - procedência'!Q52</f>
        <v>0.83809523809523812</v>
      </c>
      <c r="H52" s="5">
        <f>'CV Rotina &lt;2A - procedência'!Y52</f>
        <v>0.70476190476190481</v>
      </c>
      <c r="I52" s="5">
        <f>'CV Rotina &lt;2A - procedência'!S52</f>
        <v>0.8571428571428571</v>
      </c>
      <c r="J52" s="5">
        <f>'CV Rotina &lt;2A - procedência'!U52</f>
        <v>0.55238095238095242</v>
      </c>
      <c r="K52" s="5">
        <f>'CV Rotina &lt;2A - procedência'!W52</f>
        <v>0.91428571428571426</v>
      </c>
      <c r="L52" s="5">
        <f>'CV Rotina &lt;2A - procedência'!AA52</f>
        <v>0.97142857142857142</v>
      </c>
      <c r="M52" s="4">
        <f t="shared" si="4"/>
        <v>1</v>
      </c>
      <c r="N52" s="4">
        <f t="shared" si="5"/>
        <v>1</v>
      </c>
      <c r="O52" s="4">
        <f t="shared" si="2"/>
        <v>2</v>
      </c>
      <c r="P52" s="4">
        <f t="shared" si="3"/>
        <v>0</v>
      </c>
    </row>
    <row r="53" spans="1:16">
      <c r="A53" s="4" t="s">
        <v>49</v>
      </c>
      <c r="B53" s="4" t="s">
        <v>98</v>
      </c>
      <c r="C53" s="5">
        <f>'CV Rotina &lt;2A - procedência'!K53</f>
        <v>0.57229832572298323</v>
      </c>
      <c r="D53" s="5">
        <f>'CV Rotina &lt;2A - procedência'!AC53</f>
        <v>1.1567732115677321</v>
      </c>
      <c r="E53" s="5">
        <f>'CV Rotina &lt;2A - procedência'!M53</f>
        <v>1.2359208523592085</v>
      </c>
      <c r="F53" s="5">
        <f>'CV Rotina &lt;2A - procedência'!O53</f>
        <v>1.2359208523592085</v>
      </c>
      <c r="G53" s="5">
        <f>'CV Rotina &lt;2A - procedência'!Q53</f>
        <v>0.98630136986301364</v>
      </c>
      <c r="H53" s="5">
        <f>'CV Rotina &lt;2A - procedência'!Y53</f>
        <v>1.2298325722983257</v>
      </c>
      <c r="I53" s="5">
        <f>'CV Rotina &lt;2A - procedência'!S53</f>
        <v>1.1872146118721461</v>
      </c>
      <c r="J53" s="5">
        <f>'CV Rotina &lt;2A - procedência'!U53</f>
        <v>1.1324200913242009</v>
      </c>
      <c r="K53" s="5">
        <f>'CV Rotina &lt;2A - procedência'!W53</f>
        <v>1.035007610350076</v>
      </c>
      <c r="L53" s="5">
        <f>'CV Rotina &lt;2A - procedência'!AA53</f>
        <v>1.3028919330289193</v>
      </c>
      <c r="M53" s="4">
        <f t="shared" si="4"/>
        <v>1</v>
      </c>
      <c r="N53" s="4">
        <f t="shared" si="5"/>
        <v>8</v>
      </c>
      <c r="O53" s="4">
        <f t="shared" si="2"/>
        <v>9</v>
      </c>
      <c r="P53" s="4">
        <f t="shared" si="3"/>
        <v>4</v>
      </c>
    </row>
    <row r="54" spans="1:16">
      <c r="A54" s="4" t="s">
        <v>49</v>
      </c>
      <c r="B54" s="4" t="s">
        <v>99</v>
      </c>
      <c r="C54" s="5">
        <f>'CV Rotina &lt;2A - procedência'!K54</f>
        <v>0.23908045977011494</v>
      </c>
      <c r="D54" s="5">
        <f>'CV Rotina &lt;2A - procedência'!AC54</f>
        <v>0.99310344827586206</v>
      </c>
      <c r="E54" s="5">
        <f>'CV Rotina &lt;2A - procedência'!M54</f>
        <v>0.97471264367816091</v>
      </c>
      <c r="F54" s="5">
        <f>'CV Rotina &lt;2A - procedência'!O54</f>
        <v>0.95632183908045976</v>
      </c>
      <c r="G54" s="5">
        <f>'CV Rotina &lt;2A - procedência'!Q54</f>
        <v>0.89195402298850579</v>
      </c>
      <c r="H54" s="5">
        <f>'CV Rotina &lt;2A - procedência'!Y54</f>
        <v>1.1126436781609195</v>
      </c>
      <c r="I54" s="5">
        <f>'CV Rotina &lt;2A - procedência'!S54</f>
        <v>0.91034482758620694</v>
      </c>
      <c r="J54" s="5">
        <f>'CV Rotina &lt;2A - procedência'!U54</f>
        <v>0.91034482758620694</v>
      </c>
      <c r="K54" s="5">
        <f>'CV Rotina &lt;2A - procedência'!W54</f>
        <v>1.1862068965517241</v>
      </c>
      <c r="L54" s="5">
        <f>'CV Rotina &lt;2A - procedência'!AA54</f>
        <v>1.1954022988505748</v>
      </c>
      <c r="M54" s="4">
        <f t="shared" si="4"/>
        <v>1</v>
      </c>
      <c r="N54" s="4">
        <f t="shared" si="5"/>
        <v>5</v>
      </c>
      <c r="O54" s="4">
        <f t="shared" si="2"/>
        <v>6</v>
      </c>
      <c r="P54" s="4">
        <f t="shared" si="3"/>
        <v>3</v>
      </c>
    </row>
    <row r="55" spans="1:16">
      <c r="A55" s="4" t="s">
        <v>43</v>
      </c>
      <c r="B55" s="4" t="s">
        <v>100</v>
      </c>
      <c r="C55" s="5">
        <f>'CV Rotina &lt;2A - procedência'!K55</f>
        <v>0.69696969696969702</v>
      </c>
      <c r="D55" s="5">
        <f>'CV Rotina &lt;2A - procedência'!AC55</f>
        <v>1.0181818181818181</v>
      </c>
      <c r="E55" s="5">
        <f>'CV Rotina &lt;2A - procedência'!M55</f>
        <v>0.93131313131313131</v>
      </c>
      <c r="F55" s="5">
        <f>'CV Rotina &lt;2A - procedência'!O55</f>
        <v>0.93737373737373741</v>
      </c>
      <c r="G55" s="5">
        <f>'CV Rotina &lt;2A - procedência'!Q55</f>
        <v>0.96565656565656566</v>
      </c>
      <c r="H55" s="5">
        <f>'CV Rotina &lt;2A - procedência'!Y55</f>
        <v>1.0808080808080809</v>
      </c>
      <c r="I55" s="5">
        <f>'CV Rotina &lt;2A - procedência'!S55</f>
        <v>0.94747474747474747</v>
      </c>
      <c r="J55" s="5">
        <f>'CV Rotina &lt;2A - procedência'!U55</f>
        <v>0.83636363636363631</v>
      </c>
      <c r="K55" s="5">
        <f>'CV Rotina &lt;2A - procedência'!W55</f>
        <v>0.98383838383838385</v>
      </c>
      <c r="L55" s="5">
        <f>'CV Rotina &lt;2A - procedência'!AA55</f>
        <v>1.0141414141414142</v>
      </c>
      <c r="M55" s="4">
        <f t="shared" si="4"/>
        <v>1</v>
      </c>
      <c r="N55" s="4">
        <f t="shared" si="5"/>
        <v>4</v>
      </c>
      <c r="O55" s="4">
        <f t="shared" si="2"/>
        <v>5</v>
      </c>
      <c r="P55" s="4">
        <f t="shared" si="3"/>
        <v>2</v>
      </c>
    </row>
    <row r="56" spans="1:16">
      <c r="A56" s="4" t="s">
        <v>47</v>
      </c>
      <c r="B56" s="4" t="s">
        <v>101</v>
      </c>
      <c r="C56" s="5">
        <f>'CV Rotina &lt;2A - procedência'!K56</f>
        <v>0.44666666666666666</v>
      </c>
      <c r="D56" s="5">
        <f>'CV Rotina &lt;2A - procedência'!AC56</f>
        <v>0.92666666666666664</v>
      </c>
      <c r="E56" s="5">
        <f>'CV Rotina &lt;2A - procedência'!M56</f>
        <v>0.88</v>
      </c>
      <c r="F56" s="5">
        <f>'CV Rotina &lt;2A - procedência'!O56</f>
        <v>0.86</v>
      </c>
      <c r="G56" s="5">
        <f>'CV Rotina &lt;2A - procedência'!Q56</f>
        <v>0.85333333333333339</v>
      </c>
      <c r="H56" s="5">
        <f>'CV Rotina &lt;2A - procedência'!Y56</f>
        <v>1.1000000000000001</v>
      </c>
      <c r="I56" s="5">
        <f>'CV Rotina &lt;2A - procedência'!S56</f>
        <v>0.86</v>
      </c>
      <c r="J56" s="5">
        <f>'CV Rotina &lt;2A - procedência'!U56</f>
        <v>0.92666666666666664</v>
      </c>
      <c r="K56" s="5">
        <f>'CV Rotina &lt;2A - procedência'!W56</f>
        <v>1.1599999999999999</v>
      </c>
      <c r="L56" s="5">
        <f>'CV Rotina &lt;2A - procedência'!AA56</f>
        <v>1.1866666666666668</v>
      </c>
      <c r="M56" s="4">
        <f t="shared" si="4"/>
        <v>1</v>
      </c>
      <c r="N56" s="4">
        <f t="shared" si="5"/>
        <v>3</v>
      </c>
      <c r="O56" s="4">
        <f t="shared" si="2"/>
        <v>4</v>
      </c>
      <c r="P56" s="4">
        <f t="shared" si="3"/>
        <v>1</v>
      </c>
    </row>
    <row r="57" spans="1:16">
      <c r="A57" s="4" t="s">
        <v>43</v>
      </c>
      <c r="B57" s="4" t="s">
        <v>102</v>
      </c>
      <c r="C57" s="5">
        <f>'CV Rotina &lt;2A - procedência'!K57</f>
        <v>8.1300813008130079E-2</v>
      </c>
      <c r="D57" s="5">
        <f>'CV Rotina &lt;2A - procedência'!AC57</f>
        <v>0.99593495934959353</v>
      </c>
      <c r="E57" s="5">
        <f>'CV Rotina &lt;2A - procedência'!M57</f>
        <v>0.99593495934959353</v>
      </c>
      <c r="F57" s="5">
        <f>'CV Rotina &lt;2A - procedência'!O57</f>
        <v>1</v>
      </c>
      <c r="G57" s="5">
        <f>'CV Rotina &lt;2A - procedência'!Q57</f>
        <v>0.95528455284552849</v>
      </c>
      <c r="H57" s="5">
        <f>'CV Rotina &lt;2A - procedência'!Y57</f>
        <v>1.1138211382113821</v>
      </c>
      <c r="I57" s="5">
        <f>'CV Rotina &lt;2A - procedência'!S57</f>
        <v>0.93495934959349591</v>
      </c>
      <c r="J57" s="5">
        <f>'CV Rotina &lt;2A - procedência'!U57</f>
        <v>0.82926829268292679</v>
      </c>
      <c r="K57" s="5">
        <f>'CV Rotina &lt;2A - procedência'!W57</f>
        <v>1.0081300813008129</v>
      </c>
      <c r="L57" s="5">
        <f>'CV Rotina &lt;2A - procedência'!AA57</f>
        <v>0.97967479674796742</v>
      </c>
      <c r="M57" s="4">
        <f t="shared" si="4"/>
        <v>1</v>
      </c>
      <c r="N57" s="4">
        <f t="shared" si="5"/>
        <v>6</v>
      </c>
      <c r="O57" s="4">
        <f t="shared" si="2"/>
        <v>7</v>
      </c>
      <c r="P57" s="4">
        <f t="shared" si="3"/>
        <v>4</v>
      </c>
    </row>
    <row r="58" spans="1:16">
      <c r="A58" s="4" t="s">
        <v>43</v>
      </c>
      <c r="B58" s="4" t="s">
        <v>103</v>
      </c>
      <c r="C58" s="5">
        <f>'CV Rotina &lt;2A - procedência'!K58</f>
        <v>7.1957671957671956E-2</v>
      </c>
      <c r="D58" s="5">
        <f>'CV Rotina &lt;2A - procedência'!AC58</f>
        <v>0.99894179894179891</v>
      </c>
      <c r="E58" s="5">
        <f>'CV Rotina &lt;2A - procedência'!M58</f>
        <v>0.91851851851851851</v>
      </c>
      <c r="F58" s="5">
        <f>'CV Rotina &lt;2A - procedência'!O58</f>
        <v>0.92275132275132277</v>
      </c>
      <c r="G58" s="5">
        <f>'CV Rotina &lt;2A - procedência'!Q58</f>
        <v>0.89735449735449735</v>
      </c>
      <c r="H58" s="5">
        <f>'CV Rotina &lt;2A - procedência'!Y58</f>
        <v>1.0497354497354496</v>
      </c>
      <c r="I58" s="5">
        <f>'CV Rotina &lt;2A - procedência'!S58</f>
        <v>0.9015873015873016</v>
      </c>
      <c r="J58" s="5">
        <f>'CV Rotina &lt;2A - procedência'!U58</f>
        <v>0.74920634920634921</v>
      </c>
      <c r="K58" s="5">
        <f>'CV Rotina &lt;2A - procedência'!W58</f>
        <v>0.88042328042328044</v>
      </c>
      <c r="L58" s="5">
        <f>'CV Rotina &lt;2A - procedência'!AA58</f>
        <v>0.75767195767195772</v>
      </c>
      <c r="M58" s="4">
        <f t="shared" si="4"/>
        <v>1</v>
      </c>
      <c r="N58" s="4">
        <f t="shared" si="5"/>
        <v>1</v>
      </c>
      <c r="O58" s="4">
        <f t="shared" si="2"/>
        <v>2</v>
      </c>
      <c r="P58" s="4">
        <f t="shared" si="3"/>
        <v>1</v>
      </c>
    </row>
    <row r="59" spans="1:16">
      <c r="A59" s="4" t="s">
        <v>49</v>
      </c>
      <c r="B59" s="4" t="s">
        <v>104</v>
      </c>
      <c r="C59" s="5">
        <f>'CV Rotina &lt;2A - procedência'!K59</f>
        <v>0.45051194539249145</v>
      </c>
      <c r="D59" s="5">
        <f>'CV Rotina &lt;2A - procedência'!AC59</f>
        <v>0.86916951080773608</v>
      </c>
      <c r="E59" s="5">
        <f>'CV Rotina &lt;2A - procedência'!M59</f>
        <v>0.83731513083048914</v>
      </c>
      <c r="F59" s="5">
        <f>'CV Rotina &lt;2A - procedência'!O59</f>
        <v>0.81456200227531284</v>
      </c>
      <c r="G59" s="5">
        <f>'CV Rotina &lt;2A - procedência'!Q59</f>
        <v>0.83731513083048914</v>
      </c>
      <c r="H59" s="5">
        <f>'CV Rotina &lt;2A - procedência'!Y59</f>
        <v>1.005688282138794</v>
      </c>
      <c r="I59" s="5">
        <f>'CV Rotina &lt;2A - procedência'!S59</f>
        <v>0.84641638225255977</v>
      </c>
      <c r="J59" s="5">
        <f>'CV Rotina &lt;2A - procedência'!U59</f>
        <v>0.73265073947667803</v>
      </c>
      <c r="K59" s="5">
        <f>'CV Rotina &lt;2A - procedência'!W59</f>
        <v>1.005688282138794</v>
      </c>
      <c r="L59" s="5">
        <f>'CV Rotina &lt;2A - procedência'!AA59</f>
        <v>0.91922639362912395</v>
      </c>
      <c r="M59" s="4">
        <f t="shared" si="4"/>
        <v>0</v>
      </c>
      <c r="N59" s="4">
        <f t="shared" si="5"/>
        <v>2</v>
      </c>
      <c r="O59" s="4">
        <f t="shared" si="2"/>
        <v>2</v>
      </c>
      <c r="P59" s="4">
        <f t="shared" si="3"/>
        <v>1</v>
      </c>
    </row>
    <row r="60" spans="1:16">
      <c r="A60" s="4" t="s">
        <v>43</v>
      </c>
      <c r="B60" s="4" t="s">
        <v>105</v>
      </c>
      <c r="C60" s="5">
        <f>'CV Rotina &lt;2A - procedência'!K60</f>
        <v>0.24691358024691357</v>
      </c>
      <c r="D60" s="5">
        <f>'CV Rotina &lt;2A - procedência'!AC60</f>
        <v>1.3168724279835391</v>
      </c>
      <c r="E60" s="5">
        <f>'CV Rotina &lt;2A - procedência'!M60</f>
        <v>1.2345679012345678</v>
      </c>
      <c r="F60" s="5">
        <f>'CV Rotina &lt;2A - procedência'!O60</f>
        <v>1.1851851851851851</v>
      </c>
      <c r="G60" s="5">
        <f>'CV Rotina &lt;2A - procedência'!Q60</f>
        <v>1.3004115226337449</v>
      </c>
      <c r="H60" s="5">
        <f>'CV Rotina &lt;2A - procedência'!Y60</f>
        <v>0.98765432098765427</v>
      </c>
      <c r="I60" s="5">
        <f>'CV Rotina &lt;2A - procedência'!S60</f>
        <v>1.2839506172839505</v>
      </c>
      <c r="J60" s="5">
        <f>'CV Rotina &lt;2A - procedência'!U60</f>
        <v>1.168724279835391</v>
      </c>
      <c r="K60" s="5">
        <f>'CV Rotina &lt;2A - procedência'!W60</f>
        <v>1.0041152263374487</v>
      </c>
      <c r="L60" s="5">
        <f>'CV Rotina &lt;2A - procedência'!AA60</f>
        <v>1.037037037037037</v>
      </c>
      <c r="M60" s="4">
        <f t="shared" si="4"/>
        <v>1</v>
      </c>
      <c r="N60" s="4">
        <f t="shared" si="5"/>
        <v>8</v>
      </c>
      <c r="O60" s="4">
        <f t="shared" si="2"/>
        <v>9</v>
      </c>
      <c r="P60" s="4">
        <f t="shared" si="3"/>
        <v>4</v>
      </c>
    </row>
    <row r="61" spans="1:16">
      <c r="A61" s="4" t="s">
        <v>49</v>
      </c>
      <c r="B61" s="4" t="s">
        <v>106</v>
      </c>
      <c r="C61" s="5">
        <f>'CV Rotina &lt;2A - procedência'!K61</f>
        <v>0.14603174603174604</v>
      </c>
      <c r="D61" s="5">
        <f>'CV Rotina &lt;2A - procedência'!AC61</f>
        <v>0.93968253968253967</v>
      </c>
      <c r="E61" s="5">
        <f>'CV Rotina &lt;2A - procedência'!M61</f>
        <v>0.9015873015873016</v>
      </c>
      <c r="F61" s="5">
        <f>'CV Rotina &lt;2A - procedência'!O61</f>
        <v>0.9015873015873016</v>
      </c>
      <c r="G61" s="5">
        <f>'CV Rotina &lt;2A - procedência'!Q61</f>
        <v>0.83174603174603179</v>
      </c>
      <c r="H61" s="5">
        <f>'CV Rotina &lt;2A - procedência'!Y61</f>
        <v>1.1111111111111112</v>
      </c>
      <c r="I61" s="5">
        <f>'CV Rotina &lt;2A - procedência'!S61</f>
        <v>0.92698412698412702</v>
      </c>
      <c r="J61" s="5">
        <f>'CV Rotina &lt;2A - procedência'!U61</f>
        <v>0.73650793650793656</v>
      </c>
      <c r="K61" s="5">
        <f>'CV Rotina &lt;2A - procedência'!W61</f>
        <v>0.95873015873015877</v>
      </c>
      <c r="L61" s="5">
        <f>'CV Rotina &lt;2A - procedência'!AA61</f>
        <v>0.98412698412698407</v>
      </c>
      <c r="M61" s="4">
        <f t="shared" si="4"/>
        <v>1</v>
      </c>
      <c r="N61" s="4">
        <f t="shared" si="5"/>
        <v>3</v>
      </c>
      <c r="O61" s="4">
        <f t="shared" si="2"/>
        <v>4</v>
      </c>
      <c r="P61" s="4">
        <f t="shared" si="3"/>
        <v>1</v>
      </c>
    </row>
    <row r="62" spans="1:16">
      <c r="A62" s="4" t="s">
        <v>47</v>
      </c>
      <c r="B62" s="4" t="s">
        <v>107</v>
      </c>
      <c r="C62" s="5">
        <f>'CV Rotina &lt;2A - procedência'!K62</f>
        <v>0.11001100110011001</v>
      </c>
      <c r="D62" s="5">
        <f>'CV Rotina &lt;2A - procedência'!AC62</f>
        <v>0.92849284928492848</v>
      </c>
      <c r="E62" s="5">
        <f>'CV Rotina &lt;2A - procedência'!M62</f>
        <v>0.80088008800880084</v>
      </c>
      <c r="F62" s="5">
        <f>'CV Rotina &lt;2A - procedência'!O62</f>
        <v>0.80088008800880084</v>
      </c>
      <c r="G62" s="5">
        <f>'CV Rotina &lt;2A - procedência'!Q62</f>
        <v>0.80088008800880084</v>
      </c>
      <c r="H62" s="5">
        <f>'CV Rotina &lt;2A - procedência'!Y62</f>
        <v>0.99009900990099009</v>
      </c>
      <c r="I62" s="5">
        <f>'CV Rotina &lt;2A - procedência'!S62</f>
        <v>0.79647964796479653</v>
      </c>
      <c r="J62" s="5">
        <f>'CV Rotina &lt;2A - procedência'!U62</f>
        <v>0.88008800880088012</v>
      </c>
      <c r="K62" s="5">
        <f>'CV Rotina &lt;2A - procedência'!W62</f>
        <v>0.94609460946094615</v>
      </c>
      <c r="L62" s="5">
        <f>'CV Rotina &lt;2A - procedência'!AA62</f>
        <v>1.1221122112211221</v>
      </c>
      <c r="M62" s="4">
        <f t="shared" si="4"/>
        <v>1</v>
      </c>
      <c r="N62" s="4">
        <f t="shared" si="5"/>
        <v>2</v>
      </c>
      <c r="O62" s="4">
        <f t="shared" si="2"/>
        <v>3</v>
      </c>
      <c r="P62" s="4">
        <f t="shared" si="3"/>
        <v>1</v>
      </c>
    </row>
    <row r="63" spans="1:16">
      <c r="A63" s="4" t="s">
        <v>49</v>
      </c>
      <c r="B63" s="4" t="s">
        <v>108</v>
      </c>
      <c r="C63" s="5">
        <f>'CV Rotina &lt;2A - procedência'!K63</f>
        <v>0.47896440129449835</v>
      </c>
      <c r="D63" s="5">
        <f>'CV Rotina &lt;2A - procedência'!AC63</f>
        <v>1.2168284789644013</v>
      </c>
      <c r="E63" s="5">
        <f>'CV Rotina &lt;2A - procedência'!M63</f>
        <v>1.1521035598705502</v>
      </c>
      <c r="F63" s="5">
        <f>'CV Rotina &lt;2A - procedência'!O63</f>
        <v>1.1391585760517799</v>
      </c>
      <c r="G63" s="5">
        <f>'CV Rotina &lt;2A - procedência'!Q63</f>
        <v>1.0614886731391586</v>
      </c>
      <c r="H63" s="5">
        <f>'CV Rotina &lt;2A - procedência'!Y63</f>
        <v>1.2944983818770226</v>
      </c>
      <c r="I63" s="5">
        <f>'CV Rotina &lt;2A - procedência'!S63</f>
        <v>1.1650485436893203</v>
      </c>
      <c r="J63" s="5">
        <f>'CV Rotina &lt;2A - procedência'!U63</f>
        <v>0.88025889967637538</v>
      </c>
      <c r="K63" s="5">
        <f>'CV Rotina &lt;2A - procedência'!W63</f>
        <v>1.2168284789644013</v>
      </c>
      <c r="L63" s="5">
        <f>'CV Rotina &lt;2A - procedência'!AA63</f>
        <v>1.1779935275080906</v>
      </c>
      <c r="M63" s="4">
        <f t="shared" si="4"/>
        <v>1</v>
      </c>
      <c r="N63" s="4">
        <f t="shared" si="5"/>
        <v>7</v>
      </c>
      <c r="O63" s="4">
        <f t="shared" si="2"/>
        <v>8</v>
      </c>
      <c r="P63" s="4">
        <f t="shared" si="3"/>
        <v>4</v>
      </c>
    </row>
    <row r="64" spans="1:16">
      <c r="A64" s="4" t="s">
        <v>40</v>
      </c>
      <c r="B64" s="4" t="s">
        <v>109</v>
      </c>
      <c r="C64" s="5">
        <f>'CV Rotina &lt;2A - procedência'!K64</f>
        <v>0.3968253968253968</v>
      </c>
      <c r="D64" s="5">
        <f>'CV Rotina &lt;2A - procedência'!AC64</f>
        <v>1.0158730158730158</v>
      </c>
      <c r="E64" s="5">
        <f>'CV Rotina &lt;2A - procedência'!M64</f>
        <v>0.82539682539682535</v>
      </c>
      <c r="F64" s="5">
        <f>'CV Rotina &lt;2A - procedência'!O64</f>
        <v>0.82539682539682535</v>
      </c>
      <c r="G64" s="5">
        <f>'CV Rotina &lt;2A - procedência'!Q64</f>
        <v>1.0158730158730158</v>
      </c>
      <c r="H64" s="5">
        <f>'CV Rotina &lt;2A - procedência'!Y64</f>
        <v>0.93650793650793651</v>
      </c>
      <c r="I64" s="5">
        <f>'CV Rotina &lt;2A - procedência'!S64</f>
        <v>0.84126984126984128</v>
      </c>
      <c r="J64" s="5">
        <f>'CV Rotina &lt;2A - procedência'!U64</f>
        <v>0.80952380952380953</v>
      </c>
      <c r="K64" s="5">
        <f>'CV Rotina &lt;2A - procedência'!W64</f>
        <v>1.0317460317460319</v>
      </c>
      <c r="L64" s="5">
        <f>'CV Rotina &lt;2A - procedência'!AA64</f>
        <v>1.0793650793650793</v>
      </c>
      <c r="M64" s="4">
        <f t="shared" si="4"/>
        <v>1</v>
      </c>
      <c r="N64" s="4">
        <f t="shared" si="5"/>
        <v>3</v>
      </c>
      <c r="O64" s="4">
        <f t="shared" si="2"/>
        <v>4</v>
      </c>
      <c r="P64" s="4">
        <f t="shared" si="3"/>
        <v>1</v>
      </c>
    </row>
    <row r="65" spans="1:16">
      <c r="A65" s="4" t="s">
        <v>40</v>
      </c>
      <c r="B65" s="4" t="s">
        <v>110</v>
      </c>
      <c r="C65" s="5">
        <f>'CV Rotina &lt;2A - procedência'!K65</f>
        <v>0.57996146435452789</v>
      </c>
      <c r="D65" s="5">
        <f>'CV Rotina &lt;2A - procedência'!AC65</f>
        <v>1.0096339113680155</v>
      </c>
      <c r="E65" s="5">
        <f>'CV Rotina &lt;2A - procedência'!M65</f>
        <v>0.99036608863198461</v>
      </c>
      <c r="F65" s="5">
        <f>'CV Rotina &lt;2A - procedência'!O65</f>
        <v>0.97880539499036612</v>
      </c>
      <c r="G65" s="5">
        <f>'CV Rotina &lt;2A - procedência'!Q65</f>
        <v>0.90944123314065506</v>
      </c>
      <c r="H65" s="5">
        <f>'CV Rotina &lt;2A - procedência'!Y65</f>
        <v>1.0057803468208093</v>
      </c>
      <c r="I65" s="5">
        <f>'CV Rotina &lt;2A - procedência'!S65</f>
        <v>0.97880539499036612</v>
      </c>
      <c r="J65" s="5">
        <f>'CV Rotina &lt;2A - procedência'!U65</f>
        <v>0.89595375722543358</v>
      </c>
      <c r="K65" s="5">
        <f>'CV Rotina &lt;2A - procedência'!W65</f>
        <v>0.93641618497109824</v>
      </c>
      <c r="L65" s="5">
        <f>'CV Rotina &lt;2A - procedência'!AA65</f>
        <v>0.95183044315992293</v>
      </c>
      <c r="M65" s="4">
        <f t="shared" si="4"/>
        <v>1</v>
      </c>
      <c r="N65" s="4">
        <f t="shared" si="5"/>
        <v>5</v>
      </c>
      <c r="O65" s="4">
        <f t="shared" si="2"/>
        <v>6</v>
      </c>
      <c r="P65" s="4">
        <f t="shared" si="3"/>
        <v>3</v>
      </c>
    </row>
    <row r="66" spans="1:16">
      <c r="A66" s="4" t="s">
        <v>40</v>
      </c>
      <c r="B66" s="4" t="s">
        <v>111</v>
      </c>
      <c r="C66" s="5">
        <f>'CV Rotina &lt;2A - procedência'!K66</f>
        <v>2.7482993197278911</v>
      </c>
      <c r="D66" s="5">
        <f>'CV Rotina &lt;2A - procedência'!AC66</f>
        <v>0.91609977324263037</v>
      </c>
      <c r="E66" s="5">
        <f>'CV Rotina &lt;2A - procedência'!M66</f>
        <v>0.81632653061224492</v>
      </c>
      <c r="F66" s="5">
        <f>'CV Rotina &lt;2A - procedência'!O66</f>
        <v>0.8117913832199547</v>
      </c>
      <c r="G66" s="5">
        <f>'CV Rotina &lt;2A - procedência'!Q66</f>
        <v>0.93424036281179135</v>
      </c>
      <c r="H66" s="5">
        <f>'CV Rotina &lt;2A - procedência'!Y66</f>
        <v>0.86167800453514742</v>
      </c>
      <c r="I66" s="5">
        <f>'CV Rotina &lt;2A - procedência'!S66</f>
        <v>0.87528344671201819</v>
      </c>
      <c r="J66" s="5">
        <f>'CV Rotina &lt;2A - procedência'!U66</f>
        <v>0.75736961451247165</v>
      </c>
      <c r="K66" s="5">
        <f>'CV Rotina &lt;2A - procedência'!W66</f>
        <v>0.82086167800453513</v>
      </c>
      <c r="L66" s="5">
        <f>'CV Rotina &lt;2A - procedência'!AA66</f>
        <v>0.80725623582766437</v>
      </c>
      <c r="M66" s="4">
        <f t="shared" si="4"/>
        <v>2</v>
      </c>
      <c r="N66" s="4">
        <f t="shared" si="5"/>
        <v>0</v>
      </c>
      <c r="O66" s="4">
        <f t="shared" si="2"/>
        <v>2</v>
      </c>
      <c r="P66" s="4">
        <f t="shared" si="3"/>
        <v>0</v>
      </c>
    </row>
    <row r="67" spans="1:16">
      <c r="A67" s="4" t="s">
        <v>47</v>
      </c>
      <c r="B67" s="4" t="s">
        <v>112</v>
      </c>
      <c r="C67" s="5">
        <f>'CV Rotina &lt;2A - procedência'!K67</f>
        <v>0.44067796610169491</v>
      </c>
      <c r="D67" s="5">
        <f>'CV Rotina &lt;2A - procedência'!AC67</f>
        <v>0.98305084745762716</v>
      </c>
      <c r="E67" s="5">
        <f>'CV Rotina &lt;2A - procedência'!M67</f>
        <v>0.92655367231638419</v>
      </c>
      <c r="F67" s="5">
        <f>'CV Rotina &lt;2A - procedência'!O67</f>
        <v>0.92655367231638419</v>
      </c>
      <c r="G67" s="5">
        <f>'CV Rotina &lt;2A - procedência'!Q67</f>
        <v>0.84745762711864403</v>
      </c>
      <c r="H67" s="5">
        <f>'CV Rotina &lt;2A - procedência'!Y67</f>
        <v>1.0621468926553672</v>
      </c>
      <c r="I67" s="5">
        <f>'CV Rotina &lt;2A - procedência'!S67</f>
        <v>0.94915254237288138</v>
      </c>
      <c r="J67" s="5">
        <f>'CV Rotina &lt;2A - procedência'!U67</f>
        <v>0.93785310734463279</v>
      </c>
      <c r="K67" s="5">
        <f>'CV Rotina &lt;2A - procedência'!W67</f>
        <v>0.83615819209039544</v>
      </c>
      <c r="L67" s="5">
        <f>'CV Rotina &lt;2A - procedência'!AA67</f>
        <v>0.85875706214689262</v>
      </c>
      <c r="M67" s="4">
        <f t="shared" ref="M67:M80" si="6">COUNTIF(C67:D67,"&gt;=0,9")</f>
        <v>1</v>
      </c>
      <c r="N67" s="4">
        <f t="shared" ref="N67:N80" si="7">COUNTIFS(E67:L67,"&gt;=0,95")</f>
        <v>1</v>
      </c>
      <c r="O67" s="4">
        <f t="shared" si="2"/>
        <v>2</v>
      </c>
      <c r="P67" s="4">
        <f t="shared" si="3"/>
        <v>1</v>
      </c>
    </row>
    <row r="68" spans="1:16">
      <c r="A68" s="4" t="s">
        <v>47</v>
      </c>
      <c r="B68" s="4" t="s">
        <v>113</v>
      </c>
      <c r="C68" s="5">
        <f>'CV Rotina &lt;2A - procedência'!K68</f>
        <v>0.52764612954186418</v>
      </c>
      <c r="D68" s="5">
        <f>'CV Rotina &lt;2A - procedência'!AC68</f>
        <v>1.2290679304897314</v>
      </c>
      <c r="E68" s="5">
        <f>'CV Rotina &lt;2A - procedência'!M68</f>
        <v>1.1437598736176935</v>
      </c>
      <c r="F68" s="5">
        <f>'CV Rotina &lt;2A - procedência'!O68</f>
        <v>1.1374407582938388</v>
      </c>
      <c r="G68" s="5">
        <f>'CV Rotina &lt;2A - procedência'!Q68</f>
        <v>0.96998420221169035</v>
      </c>
      <c r="H68" s="5">
        <f>'CV Rotina &lt;2A - procedência'!Y68</f>
        <v>0.90047393364928907</v>
      </c>
      <c r="I68" s="5">
        <f>'CV Rotina &lt;2A - procedência'!S68</f>
        <v>0.96682464454976302</v>
      </c>
      <c r="J68" s="5">
        <f>'CV Rotina &lt;2A - procedência'!U68</f>
        <v>0.89415481832543442</v>
      </c>
      <c r="K68" s="5">
        <f>'CV Rotina &lt;2A - procedência'!W68</f>
        <v>0.83096366508688779</v>
      </c>
      <c r="L68" s="5">
        <f>'CV Rotina &lt;2A - procedência'!AA68</f>
        <v>0.87519747235387046</v>
      </c>
      <c r="M68" s="4">
        <f t="shared" si="6"/>
        <v>1</v>
      </c>
      <c r="N68" s="4">
        <f t="shared" si="7"/>
        <v>4</v>
      </c>
      <c r="O68" s="4">
        <f t="shared" ref="O68:O80" si="8">SUM(M68:N68)</f>
        <v>5</v>
      </c>
      <c r="P68" s="4">
        <f t="shared" ref="P68:P80" si="9">COUNTIF(E68:H68,"&gt;=0,95")</f>
        <v>3</v>
      </c>
    </row>
    <row r="69" spans="1:16">
      <c r="A69" s="4" t="s">
        <v>49</v>
      </c>
      <c r="B69" s="4" t="s">
        <v>114</v>
      </c>
      <c r="C69" s="5">
        <f>'CV Rotina &lt;2A - procedência'!K69</f>
        <v>0.96855345911949686</v>
      </c>
      <c r="D69" s="5">
        <f>'CV Rotina &lt;2A - procedência'!AC69</f>
        <v>1.1823899371069182</v>
      </c>
      <c r="E69" s="5">
        <f>'CV Rotina &lt;2A - procedência'!M69</f>
        <v>1.0062893081761006</v>
      </c>
      <c r="F69" s="5">
        <f>'CV Rotina &lt;2A - procedência'!O69</f>
        <v>1.0062893081761006</v>
      </c>
      <c r="G69" s="5">
        <f>'CV Rotina &lt;2A - procedência'!Q69</f>
        <v>0.91823899371069184</v>
      </c>
      <c r="H69" s="5">
        <f>'CV Rotina &lt;2A - procedência'!Y69</f>
        <v>0.88050314465408808</v>
      </c>
      <c r="I69" s="5">
        <f>'CV Rotina &lt;2A - procedência'!S69</f>
        <v>1.0817610062893082</v>
      </c>
      <c r="J69" s="5">
        <f>'CV Rotina &lt;2A - procedência'!U69</f>
        <v>0.70440251572327039</v>
      </c>
      <c r="K69" s="5">
        <f>'CV Rotina &lt;2A - procedência'!W69</f>
        <v>0.70440251572327039</v>
      </c>
      <c r="L69" s="5">
        <f>'CV Rotina &lt;2A - procedência'!AA69</f>
        <v>0.66666666666666663</v>
      </c>
      <c r="M69" s="4">
        <f t="shared" si="6"/>
        <v>2</v>
      </c>
      <c r="N69" s="4">
        <f t="shared" si="7"/>
        <v>3</v>
      </c>
      <c r="O69" s="4">
        <f t="shared" si="8"/>
        <v>5</v>
      </c>
      <c r="P69" s="4">
        <f t="shared" si="9"/>
        <v>2</v>
      </c>
    </row>
    <row r="70" spans="1:16">
      <c r="A70" s="4" t="s">
        <v>43</v>
      </c>
      <c r="B70" s="4" t="s">
        <v>115</v>
      </c>
      <c r="C70" s="5">
        <f>'CV Rotina &lt;2A - procedência'!K70</f>
        <v>1.8633040935672514</v>
      </c>
      <c r="D70" s="5">
        <f>'CV Rotina &lt;2A - procedência'!AC70</f>
        <v>1.1125730994152048</v>
      </c>
      <c r="E70" s="5">
        <f>'CV Rotina &lt;2A - procedência'!M70</f>
        <v>1.0292397660818713</v>
      </c>
      <c r="F70" s="5">
        <f>'CV Rotina &lt;2A - procedência'!O70</f>
        <v>1.0007309941520468</v>
      </c>
      <c r="G70" s="5">
        <f>'CV Rotina &lt;2A - procedência'!Q70</f>
        <v>1.067251461988304</v>
      </c>
      <c r="H70" s="5">
        <f>'CV Rotina &lt;2A - procedência'!Y70</f>
        <v>0.99634502923976609</v>
      </c>
      <c r="I70" s="5">
        <f>'CV Rotina &lt;2A - procedência'!S70</f>
        <v>1.0299707602339181</v>
      </c>
      <c r="J70" s="5">
        <f>'CV Rotina &lt;2A - procedência'!U70</f>
        <v>0.74122807017543857</v>
      </c>
      <c r="K70" s="5">
        <f>'CV Rotina &lt;2A - procedência'!W70</f>
        <v>0.89912280701754388</v>
      </c>
      <c r="L70" s="5">
        <f>'CV Rotina &lt;2A - procedência'!AA70</f>
        <v>0.80921052631578949</v>
      </c>
      <c r="M70" s="4">
        <f t="shared" si="6"/>
        <v>2</v>
      </c>
      <c r="N70" s="4">
        <f t="shared" si="7"/>
        <v>5</v>
      </c>
      <c r="O70" s="4">
        <f t="shared" si="8"/>
        <v>7</v>
      </c>
      <c r="P70" s="4">
        <f t="shared" si="9"/>
        <v>4</v>
      </c>
    </row>
    <row r="71" spans="1:16">
      <c r="A71" s="4" t="s">
        <v>47</v>
      </c>
      <c r="B71" s="4" t="s">
        <v>116</v>
      </c>
      <c r="C71" s="5">
        <f>'CV Rotina &lt;2A - procedência'!K71</f>
        <v>0.34825870646766172</v>
      </c>
      <c r="D71" s="5">
        <f>'CV Rotina &lt;2A - procedência'!AC71</f>
        <v>0.89552238805970152</v>
      </c>
      <c r="E71" s="5">
        <f>'CV Rotina &lt;2A - procedência'!M71</f>
        <v>0.82587064676616917</v>
      </c>
      <c r="F71" s="5">
        <f>'CV Rotina &lt;2A - procedência'!O71</f>
        <v>0.82587064676616917</v>
      </c>
      <c r="G71" s="5">
        <f>'CV Rotina &lt;2A - procedência'!Q71</f>
        <v>0.85572139303482586</v>
      </c>
      <c r="H71" s="5">
        <f>'CV Rotina &lt;2A - procedência'!Y71</f>
        <v>1.0149253731343284</v>
      </c>
      <c r="I71" s="5">
        <f>'CV Rotina &lt;2A - procedência'!S71</f>
        <v>0.73631840796019898</v>
      </c>
      <c r="J71" s="5">
        <f>'CV Rotina &lt;2A - procedência'!U71</f>
        <v>0.96517412935323388</v>
      </c>
      <c r="K71" s="5">
        <f>'CV Rotina &lt;2A - procedência'!W71</f>
        <v>0.94527363184079605</v>
      </c>
      <c r="L71" s="5">
        <f>'CV Rotina &lt;2A - procedência'!AA71</f>
        <v>0.93532338308457708</v>
      </c>
      <c r="M71" s="4">
        <f t="shared" si="6"/>
        <v>0</v>
      </c>
      <c r="N71" s="4">
        <f t="shared" si="7"/>
        <v>2</v>
      </c>
      <c r="O71" s="4">
        <f t="shared" si="8"/>
        <v>2</v>
      </c>
      <c r="P71" s="4">
        <f t="shared" si="9"/>
        <v>1</v>
      </c>
    </row>
    <row r="72" spans="1:16">
      <c r="A72" s="4" t="s">
        <v>40</v>
      </c>
      <c r="B72" s="4" t="s">
        <v>117</v>
      </c>
      <c r="C72" s="5">
        <f>'CV Rotina &lt;2A - procedência'!K72</f>
        <v>1.2412108049409529</v>
      </c>
      <c r="D72" s="5">
        <f>'CV Rotina &lt;2A - procedência'!AC72</f>
        <v>0.93715216506040455</v>
      </c>
      <c r="E72" s="5">
        <f>'CV Rotina &lt;2A - procedência'!M72</f>
        <v>0.8620424415184833</v>
      </c>
      <c r="F72" s="5">
        <f>'CV Rotina &lt;2A - procedência'!O72</f>
        <v>0.85878467037690598</v>
      </c>
      <c r="G72" s="5">
        <f>'CV Rotina &lt;2A - procedência'!Q72</f>
        <v>0.85190715352246504</v>
      </c>
      <c r="H72" s="5">
        <f>'CV Rotina &lt;2A - procedência'!Y72</f>
        <v>0.91145197049907245</v>
      </c>
      <c r="I72" s="5">
        <f>'CV Rotina &lt;2A - procedência'!S72</f>
        <v>0.86964390751549703</v>
      </c>
      <c r="J72" s="5">
        <f>'CV Rotina &lt;2A - procedência'!U72</f>
        <v>0.69951585901090452</v>
      </c>
      <c r="K72" s="5">
        <f>'CV Rotina &lt;2A - procedência'!W72</f>
        <v>0.81281389982353736</v>
      </c>
      <c r="L72" s="5">
        <f>'CV Rotina &lt;2A - procedência'!AA72</f>
        <v>0.75887968870186873</v>
      </c>
      <c r="M72" s="4">
        <f t="shared" si="6"/>
        <v>2</v>
      </c>
      <c r="N72" s="4">
        <f t="shared" si="7"/>
        <v>0</v>
      </c>
      <c r="O72" s="4">
        <f t="shared" si="8"/>
        <v>2</v>
      </c>
      <c r="P72" s="4">
        <f t="shared" si="9"/>
        <v>0</v>
      </c>
    </row>
    <row r="73" spans="1:16">
      <c r="A73" s="4" t="s">
        <v>47</v>
      </c>
      <c r="B73" s="4" t="s">
        <v>118</v>
      </c>
      <c r="C73" s="5">
        <f>'CV Rotina &lt;2A - procedência'!K73</f>
        <v>6.2360801781737196E-2</v>
      </c>
      <c r="D73" s="5">
        <f>'CV Rotina &lt;2A - procedência'!AC73</f>
        <v>1.0601336302895323</v>
      </c>
      <c r="E73" s="5">
        <f>'CV Rotina &lt;2A - procedência'!M73</f>
        <v>0.87899034892353378</v>
      </c>
      <c r="F73" s="5">
        <f>'CV Rotina &lt;2A - procedência'!O73</f>
        <v>0.85820341499628805</v>
      </c>
      <c r="G73" s="5">
        <f>'CV Rotina &lt;2A - procedência'!Q73</f>
        <v>0.93244246473645143</v>
      </c>
      <c r="H73" s="5">
        <f>'CV Rotina &lt;2A - procedência'!Y73</f>
        <v>0.95025983667409053</v>
      </c>
      <c r="I73" s="5">
        <f>'CV Rotina &lt;2A - procedência'!S73</f>
        <v>0.95025983667409053</v>
      </c>
      <c r="J73" s="5">
        <f>'CV Rotina &lt;2A - procedência'!U73</f>
        <v>0.81662954714179659</v>
      </c>
      <c r="K73" s="5">
        <f>'CV Rotina &lt;2A - procedência'!W73</f>
        <v>0.85523385300668153</v>
      </c>
      <c r="L73" s="5">
        <f>'CV Rotina &lt;2A - procedência'!AA73</f>
        <v>0.87008166295471423</v>
      </c>
      <c r="M73" s="4">
        <f t="shared" si="6"/>
        <v>1</v>
      </c>
      <c r="N73" s="4">
        <f t="shared" si="7"/>
        <v>2</v>
      </c>
      <c r="O73" s="4">
        <f t="shared" si="8"/>
        <v>3</v>
      </c>
      <c r="P73" s="4">
        <f t="shared" si="9"/>
        <v>1</v>
      </c>
    </row>
    <row r="74" spans="1:16">
      <c r="A74" s="4" t="s">
        <v>49</v>
      </c>
      <c r="B74" s="4" t="s">
        <v>119</v>
      </c>
      <c r="C74" s="5">
        <f>'CV Rotina &lt;2A - procedência'!K74</f>
        <v>0.20050125313283207</v>
      </c>
      <c r="D74" s="5">
        <f>'CV Rotina &lt;2A - procedência'!AC74</f>
        <v>0.99248120300751874</v>
      </c>
      <c r="E74" s="5">
        <f>'CV Rotina &lt;2A - procedência'!M74</f>
        <v>0.89724310776942351</v>
      </c>
      <c r="F74" s="5">
        <f>'CV Rotina &lt;2A - procedência'!O74</f>
        <v>0.89223057644110271</v>
      </c>
      <c r="G74" s="5">
        <f>'CV Rotina &lt;2A - procedência'!Q74</f>
        <v>0.91228070175438591</v>
      </c>
      <c r="H74" s="5">
        <f>'CV Rotina &lt;2A - procedência'!Y74</f>
        <v>1.0927318295739348</v>
      </c>
      <c r="I74" s="5">
        <f>'CV Rotina &lt;2A - procedência'!S74</f>
        <v>0.90225563909774431</v>
      </c>
      <c r="J74" s="5">
        <f>'CV Rotina &lt;2A - procedência'!U74</f>
        <v>0.93233082706766912</v>
      </c>
      <c r="K74" s="5">
        <f>'CV Rotina &lt;2A - procedência'!W74</f>
        <v>1.0776942355889725</v>
      </c>
      <c r="L74" s="5">
        <f>'CV Rotina &lt;2A - procedência'!AA74</f>
        <v>1.0927318295739348</v>
      </c>
      <c r="M74" s="4">
        <f t="shared" si="6"/>
        <v>1</v>
      </c>
      <c r="N74" s="4">
        <f t="shared" si="7"/>
        <v>3</v>
      </c>
      <c r="O74" s="4">
        <f t="shared" si="8"/>
        <v>4</v>
      </c>
      <c r="P74" s="4">
        <f t="shared" si="9"/>
        <v>1</v>
      </c>
    </row>
    <row r="75" spans="1:16">
      <c r="A75" s="4" t="s">
        <v>40</v>
      </c>
      <c r="B75" s="4" t="s">
        <v>120</v>
      </c>
      <c r="C75" s="5">
        <f>'CV Rotina &lt;2A - procedência'!K75</f>
        <v>1.0121381886087768</v>
      </c>
      <c r="D75" s="5">
        <f>'CV Rotina &lt;2A - procedência'!AC75</f>
        <v>0.90756302521008403</v>
      </c>
      <c r="E75" s="5">
        <f>'CV Rotina &lt;2A - procedência'!M75</f>
        <v>0.87394957983193278</v>
      </c>
      <c r="F75" s="5">
        <f>'CV Rotina &lt;2A - procedência'!O75</f>
        <v>0.87394957983193278</v>
      </c>
      <c r="G75" s="5">
        <f>'CV Rotina &lt;2A - procedência'!Q75</f>
        <v>0.86274509803921573</v>
      </c>
      <c r="H75" s="5">
        <f>'CV Rotina &lt;2A - procedência'!Y75</f>
        <v>0.98225957049486456</v>
      </c>
      <c r="I75" s="5">
        <f>'CV Rotina &lt;2A - procedência'!S75</f>
        <v>0.82913165266106448</v>
      </c>
      <c r="J75" s="5">
        <f>'CV Rotina &lt;2A - procedência'!U75</f>
        <v>0.87021475256769376</v>
      </c>
      <c r="K75" s="5">
        <f>'CV Rotina &lt;2A - procedência'!W75</f>
        <v>0.9673202614379085</v>
      </c>
      <c r="L75" s="5">
        <f>'CV Rotina &lt;2A - procedência'!AA75</f>
        <v>1.0681605975723623</v>
      </c>
      <c r="M75" s="4">
        <f t="shared" si="6"/>
        <v>2</v>
      </c>
      <c r="N75" s="4">
        <f t="shared" si="7"/>
        <v>3</v>
      </c>
      <c r="O75" s="4">
        <f t="shared" si="8"/>
        <v>5</v>
      </c>
      <c r="P75" s="4">
        <f t="shared" si="9"/>
        <v>1</v>
      </c>
    </row>
    <row r="76" spans="1:16">
      <c r="A76" s="4" t="s">
        <v>40</v>
      </c>
      <c r="B76" s="4" t="s">
        <v>121</v>
      </c>
      <c r="C76" s="5">
        <f>'CV Rotina &lt;2A - procedência'!K76</f>
        <v>0.43369963369963371</v>
      </c>
      <c r="D76" s="5">
        <f>'CV Rotina &lt;2A - procedência'!AC76</f>
        <v>1.0124542124542124</v>
      </c>
      <c r="E76" s="5">
        <f>'CV Rotina &lt;2A - procedência'!M76</f>
        <v>0.91868131868131864</v>
      </c>
      <c r="F76" s="5">
        <f>'CV Rotina &lt;2A - procedência'!O76</f>
        <v>0.90256410256410258</v>
      </c>
      <c r="G76" s="5">
        <f>'CV Rotina &lt;2A - procedência'!Q76</f>
        <v>0.89670329670329674</v>
      </c>
      <c r="H76" s="5">
        <f>'CV Rotina &lt;2A - procedência'!Y76</f>
        <v>1.0065934065934066</v>
      </c>
      <c r="I76" s="5">
        <f>'CV Rotina &lt;2A - procedência'!S76</f>
        <v>0.91721611721611718</v>
      </c>
      <c r="J76" s="5">
        <f>'CV Rotina &lt;2A - procedência'!U76</f>
        <v>0.67399267399267404</v>
      </c>
      <c r="K76" s="5">
        <f>'CV Rotina &lt;2A - procedência'!W76</f>
        <v>0.9201465201465201</v>
      </c>
      <c r="L76" s="5">
        <f>'CV Rotina &lt;2A - procedência'!AA76</f>
        <v>0.9538461538461539</v>
      </c>
      <c r="M76" s="4">
        <f t="shared" si="6"/>
        <v>1</v>
      </c>
      <c r="N76" s="4">
        <f t="shared" si="7"/>
        <v>2</v>
      </c>
      <c r="O76" s="4">
        <f t="shared" si="8"/>
        <v>3</v>
      </c>
      <c r="P76" s="4">
        <f t="shared" si="9"/>
        <v>1</v>
      </c>
    </row>
    <row r="77" spans="1:16">
      <c r="A77" s="4" t="s">
        <v>43</v>
      </c>
      <c r="B77" s="4" t="s">
        <v>122</v>
      </c>
      <c r="C77" s="5">
        <f>'CV Rotina &lt;2A - procedência'!K77</f>
        <v>0.58974358974358976</v>
      </c>
      <c r="D77" s="5">
        <f>'CV Rotina &lt;2A - procedência'!AC77</f>
        <v>1.2307692307692308</v>
      </c>
      <c r="E77" s="5">
        <f>'CV Rotina &lt;2A - procedência'!M77</f>
        <v>1.2179487179487178</v>
      </c>
      <c r="F77" s="5">
        <f>'CV Rotina &lt;2A - procedência'!O77</f>
        <v>1.2051282051282051</v>
      </c>
      <c r="G77" s="5">
        <f>'CV Rotina &lt;2A - procedência'!Q77</f>
        <v>1.1025641025641026</v>
      </c>
      <c r="H77" s="5">
        <f>'CV Rotina &lt;2A - procedência'!Y77</f>
        <v>1.3846153846153846</v>
      </c>
      <c r="I77" s="5">
        <f>'CV Rotina &lt;2A - procedência'!S77</f>
        <v>1.1666666666666667</v>
      </c>
      <c r="J77" s="5">
        <f>'CV Rotina &lt;2A - procedência'!U77</f>
        <v>1.1923076923076923</v>
      </c>
      <c r="K77" s="5">
        <f>'CV Rotina &lt;2A - procedência'!W77</f>
        <v>1.3846153846153846</v>
      </c>
      <c r="L77" s="5">
        <f>'CV Rotina &lt;2A - procedência'!AA77</f>
        <v>1.5641025641025641</v>
      </c>
      <c r="M77" s="4">
        <f t="shared" si="6"/>
        <v>1</v>
      </c>
      <c r="N77" s="4">
        <f t="shared" si="7"/>
        <v>8</v>
      </c>
      <c r="O77" s="4">
        <f t="shared" si="8"/>
        <v>9</v>
      </c>
      <c r="P77" s="4">
        <f t="shared" si="9"/>
        <v>4</v>
      </c>
    </row>
    <row r="78" spans="1:16">
      <c r="A78" s="4" t="s">
        <v>47</v>
      </c>
      <c r="B78" s="4" t="s">
        <v>123</v>
      </c>
      <c r="C78" s="5">
        <f>'CV Rotina &lt;2A - procedência'!K78</f>
        <v>0.26441631504922647</v>
      </c>
      <c r="D78" s="5">
        <f>'CV Rotina &lt;2A - procedência'!AC78</f>
        <v>0.99015471167369906</v>
      </c>
      <c r="E78" s="5">
        <f>'CV Rotina &lt;2A - procedência'!M78</f>
        <v>0.94514767932489452</v>
      </c>
      <c r="F78" s="5">
        <f>'CV Rotina &lt;2A - procedência'!O78</f>
        <v>0.96202531645569622</v>
      </c>
      <c r="G78" s="5">
        <f>'CV Rotina &lt;2A - procedência'!Q78</f>
        <v>0.85513361462728554</v>
      </c>
      <c r="H78" s="5">
        <f>'CV Rotina &lt;2A - procedência'!Y78</f>
        <v>1.0520393811533053</v>
      </c>
      <c r="I78" s="5">
        <f>'CV Rotina &lt;2A - procedência'!S78</f>
        <v>0.94514767932489452</v>
      </c>
      <c r="J78" s="5">
        <f>'CV Rotina &lt;2A - procedência'!U78</f>
        <v>0.93389592123769338</v>
      </c>
      <c r="K78" s="5">
        <f>'CV Rotina &lt;2A - procedência'!W78</f>
        <v>0.88326300984528827</v>
      </c>
      <c r="L78" s="5">
        <f>'CV Rotina &lt;2A - procedência'!AA78</f>
        <v>0.95077355836849509</v>
      </c>
      <c r="M78" s="4">
        <f t="shared" si="6"/>
        <v>1</v>
      </c>
      <c r="N78" s="4">
        <f t="shared" si="7"/>
        <v>3</v>
      </c>
      <c r="O78" s="4">
        <f t="shared" si="8"/>
        <v>4</v>
      </c>
      <c r="P78" s="4">
        <f t="shared" si="9"/>
        <v>2</v>
      </c>
    </row>
    <row r="79" spans="1:16">
      <c r="A79" s="4" t="s">
        <v>40</v>
      </c>
      <c r="B79" s="4" t="s">
        <v>124</v>
      </c>
      <c r="C79" s="5">
        <f>'CV Rotina &lt;2A - procedência'!K79</f>
        <v>0.75826129605787507</v>
      </c>
      <c r="D79" s="5">
        <f>'CV Rotina &lt;2A - procedência'!AC79</f>
        <v>0.95493838513886331</v>
      </c>
      <c r="E79" s="5">
        <f>'CV Rotina &lt;2A - procedência'!M79</f>
        <v>0.79627245417203119</v>
      </c>
      <c r="F79" s="5">
        <f>'CV Rotina &lt;2A - procedência'!O79</f>
        <v>0.78253939059530375</v>
      </c>
      <c r="G79" s="5">
        <f>'CV Rotina &lt;2A - procedência'!Q79</f>
        <v>0.86297590583042116</v>
      </c>
      <c r="H79" s="5">
        <f>'CV Rotina &lt;2A - procedência'!Y79</f>
        <v>0.90123229722273313</v>
      </c>
      <c r="I79" s="5">
        <f>'CV Rotina &lt;2A - procedência'!S79</f>
        <v>0.87254000367849915</v>
      </c>
      <c r="J79" s="5">
        <f>'CV Rotina &lt;2A - procedência'!U79</f>
        <v>0.67095824903439394</v>
      </c>
      <c r="K79" s="5">
        <f>'CV Rotina &lt;2A - procedência'!W79</f>
        <v>0.83649071178958989</v>
      </c>
      <c r="L79" s="5">
        <f>'CV Rotina &lt;2A - procedência'!AA79</f>
        <v>0.79725338728465456</v>
      </c>
      <c r="M79" s="4">
        <f t="shared" si="6"/>
        <v>1</v>
      </c>
      <c r="N79" s="4">
        <f t="shared" si="7"/>
        <v>0</v>
      </c>
      <c r="O79" s="4">
        <f t="shared" si="8"/>
        <v>1</v>
      </c>
      <c r="P79" s="4">
        <f t="shared" si="9"/>
        <v>0</v>
      </c>
    </row>
    <row r="80" spans="1:16">
      <c r="A80" s="4" t="s">
        <v>40</v>
      </c>
      <c r="B80" s="4" t="s">
        <v>125</v>
      </c>
      <c r="C80" s="5">
        <f>'CV Rotina &lt;2A - procedência'!K80</f>
        <v>2.0815704211930628</v>
      </c>
      <c r="D80" s="5">
        <f>'CV Rotina &lt;2A - procedência'!AC80</f>
        <v>1.2746331236897275</v>
      </c>
      <c r="E80" s="5">
        <f>'CV Rotina &lt;2A - procedência'!M80</f>
        <v>1.2151705736611398</v>
      </c>
      <c r="F80" s="5">
        <f>'CV Rotina &lt;2A - procedência'!O80</f>
        <v>1.2067848294263388</v>
      </c>
      <c r="G80" s="5">
        <f>'CV Rotina &lt;2A - procedência'!Q80</f>
        <v>1.3440060987230797</v>
      </c>
      <c r="H80" s="5">
        <f>'CV Rotina &lt;2A - procedência'!Y80</f>
        <v>1.1053935582237469</v>
      </c>
      <c r="I80" s="5">
        <f>'CV Rotina &lt;2A - procedência'!S80</f>
        <v>1.3253287592910235</v>
      </c>
      <c r="J80" s="5">
        <f>'CV Rotina &lt;2A - procedência'!U80</f>
        <v>0.80960548885077188</v>
      </c>
      <c r="K80" s="5">
        <f>'CV Rotina &lt;2A - procedência'!W80</f>
        <v>1.053554412044978</v>
      </c>
      <c r="L80" s="5">
        <f>'CV Rotina &lt;2A - procedência'!AA80</f>
        <v>1.0714694110920526</v>
      </c>
      <c r="M80" s="4">
        <f t="shared" si="6"/>
        <v>2</v>
      </c>
      <c r="N80" s="4">
        <f t="shared" si="7"/>
        <v>7</v>
      </c>
      <c r="O80" s="4">
        <f t="shared" si="8"/>
        <v>9</v>
      </c>
      <c r="P80" s="4">
        <f t="shared" si="9"/>
        <v>4</v>
      </c>
    </row>
    <row r="82" spans="1:16" s="1" customFormat="1">
      <c r="A82"/>
      <c r="B82" s="6" t="s">
        <v>126</v>
      </c>
      <c r="C82" s="5">
        <f>'CV Rotina &lt;2A - procedência'!K82</f>
        <v>0.8833333333333333</v>
      </c>
      <c r="D82" s="5">
        <f>'CV Rotina &lt;2A - procedência'!AC82</f>
        <v>1.0701877934272301</v>
      </c>
      <c r="E82" s="5">
        <f>'CV Rotina &lt;2A - procedência'!M82</f>
        <v>0.98685446009389677</v>
      </c>
      <c r="F82" s="5">
        <f>'CV Rotina &lt;2A - procedência'!O82</f>
        <v>0.97488262910798118</v>
      </c>
      <c r="G82" s="5">
        <f>'CV Rotina &lt;2A - procedência'!Q82</f>
        <v>1.0070422535211268</v>
      </c>
      <c r="H82" s="5">
        <f>'CV Rotina &lt;2A - procedência'!Y82</f>
        <v>1.0152582159624413</v>
      </c>
      <c r="I82" s="5">
        <f>'CV Rotina &lt;2A - procedência'!S82</f>
        <v>0.98122065727699526</v>
      </c>
      <c r="J82" s="5">
        <f>'CV Rotina &lt;2A - procedência'!U82</f>
        <v>0.8098591549295775</v>
      </c>
      <c r="K82" s="5">
        <f>'CV Rotina &lt;2A - procedência'!W82</f>
        <v>0.9457746478873239</v>
      </c>
      <c r="L82" s="5">
        <f>'CV Rotina &lt;2A - procedência'!AA82</f>
        <v>0.90305164319248832</v>
      </c>
      <c r="M82" s="4">
        <f>COUNTIF(C82:D82,"&gt;=0,9")</f>
        <v>1</v>
      </c>
      <c r="N82" s="4">
        <f>COUNTIFS(E82:L82,"&gt;=0,95")</f>
        <v>5</v>
      </c>
      <c r="O82" s="4">
        <f>SUM(M82:N82)</f>
        <v>6</v>
      </c>
      <c r="P82" s="4">
        <f>COUNTIF(E82:H82,"&gt;=0,95")</f>
        <v>4</v>
      </c>
    </row>
    <row r="83" spans="1:16" s="1" customFormat="1">
      <c r="A83"/>
      <c r="B83" s="6" t="s">
        <v>127</v>
      </c>
      <c r="C83" s="5">
        <f>'CV Rotina &lt;2A - procedência'!K83</f>
        <v>1.1379178605539637</v>
      </c>
      <c r="D83" s="5">
        <f>'CV Rotina &lt;2A - procedência'!AC83</f>
        <v>1.0066857688634192</v>
      </c>
      <c r="E83" s="5">
        <f>'CV Rotina &lt;2A - procedência'!M83</f>
        <v>0.9390639923591213</v>
      </c>
      <c r="F83" s="5">
        <f>'CV Rotina &lt;2A - procedência'!O83</f>
        <v>0.92817574021012417</v>
      </c>
      <c r="G83" s="5">
        <f>'CV Rotina &lt;2A - procedência'!Q83</f>
        <v>0.93428844317096471</v>
      </c>
      <c r="H83" s="5">
        <f>'CV Rotina &lt;2A - procedência'!Y83</f>
        <v>0.96313276026743078</v>
      </c>
      <c r="I83" s="5">
        <f>'CV Rotina &lt;2A - procedência'!S83</f>
        <v>0.94574976122254062</v>
      </c>
      <c r="J83" s="5">
        <f>'CV Rotina &lt;2A - procedência'!U83</f>
        <v>0.79216809933142307</v>
      </c>
      <c r="K83" s="5">
        <f>'CV Rotina &lt;2A - procedência'!W83</f>
        <v>0.8874880611270296</v>
      </c>
      <c r="L83" s="5">
        <f>'CV Rotina &lt;2A - procedência'!AA83</f>
        <v>0.91824259789875839</v>
      </c>
      <c r="M83" s="4">
        <f>COUNTIF(C83:D83,"&gt;=0,9")</f>
        <v>2</v>
      </c>
      <c r="N83" s="4">
        <f>COUNTIFS(E83:L83,"&gt;=0,95")</f>
        <v>1</v>
      </c>
      <c r="O83" s="4">
        <f>SUM(M83:N83)</f>
        <v>3</v>
      </c>
      <c r="P83" s="4">
        <f>COUNTIF(E83:H83,"&gt;=0,95")</f>
        <v>1</v>
      </c>
    </row>
    <row r="84" spans="1:16" s="1" customFormat="1">
      <c r="A84"/>
      <c r="B84" s="6" t="s">
        <v>128</v>
      </c>
      <c r="C84" s="5">
        <f>'CV Rotina &lt;2A - procedência'!K84</f>
        <v>0.97768929772774082</v>
      </c>
      <c r="D84" s="5">
        <f>'CV Rotina &lt;2A - procedência'!AC84</f>
        <v>0.99425642433811579</v>
      </c>
      <c r="E84" s="5">
        <f>'CV Rotina &lt;2A - procedência'!M84</f>
        <v>0.89906409464314319</v>
      </c>
      <c r="F84" s="5">
        <f>'CV Rotina &lt;2A - procedência'!O84</f>
        <v>0.89155854557103953</v>
      </c>
      <c r="G84" s="5">
        <f>'CV Rotina &lt;2A - procedência'!Q84</f>
        <v>0.92386901901558316</v>
      </c>
      <c r="H84" s="5">
        <f>'CV Rotina &lt;2A - procedência'!Y84</f>
        <v>0.96400540033408844</v>
      </c>
      <c r="I84" s="5">
        <f>'CV Rotina &lt;2A - procedência'!S84</f>
        <v>0.93370861078693856</v>
      </c>
      <c r="J84" s="5">
        <f>'CV Rotina &lt;2A - procedência'!U84</f>
        <v>0.73206562778883777</v>
      </c>
      <c r="K84" s="5">
        <f>'CV Rotina &lt;2A - procedência'!W84</f>
        <v>0.88689046017253614</v>
      </c>
      <c r="L84" s="5">
        <f>'CV Rotina &lt;2A - procedência'!AA84</f>
        <v>0.8651975927324318</v>
      </c>
      <c r="M84" s="4">
        <f>COUNTIF(C84:D84,"&gt;=0,9")</f>
        <v>2</v>
      </c>
      <c r="N84" s="4">
        <f>COUNTIFS(E84:L84,"&gt;=0,95")</f>
        <v>1</v>
      </c>
      <c r="O84" s="4">
        <f>SUM(M84:N84)</f>
        <v>3</v>
      </c>
      <c r="P84" s="4">
        <f>COUNTIF(E84:H84,"&gt;=0,95")</f>
        <v>1</v>
      </c>
    </row>
    <row r="85" spans="1:16" s="1" customFormat="1">
      <c r="A85"/>
      <c r="B85" s="6" t="s">
        <v>129</v>
      </c>
      <c r="C85" s="5">
        <f>'CV Rotina &lt;2A - procedência'!K85</f>
        <v>0.9793120332966091</v>
      </c>
      <c r="D85" s="5">
        <f>'CV Rotina &lt;2A - procedência'!AC85</f>
        <v>0.98714652956298199</v>
      </c>
      <c r="E85" s="5">
        <f>'CV Rotina &lt;2A - procedência'!M85</f>
        <v>0.92626596482637613</v>
      </c>
      <c r="F85" s="5">
        <f>'CV Rotina &lt;2A - procedência'!O85</f>
        <v>0.92234871669318974</v>
      </c>
      <c r="G85" s="5">
        <f>'CV Rotina &lt;2A - procedência'!Q85</f>
        <v>0.8999877585995838</v>
      </c>
      <c r="H85" s="5">
        <f>'CV Rotina &lt;2A - procedência'!Y85</f>
        <v>0.99955114865140571</v>
      </c>
      <c r="I85" s="5">
        <f>'CV Rotina &lt;2A - procedência'!S85</f>
        <v>0.93116252499285923</v>
      </c>
      <c r="J85" s="5">
        <f>'CV Rotina &lt;2A - procedência'!U85</f>
        <v>0.76043579385481697</v>
      </c>
      <c r="K85" s="5">
        <f>'CV Rotina &lt;2A - procedência'!W85</f>
        <v>0.93818092789815155</v>
      </c>
      <c r="L85" s="5">
        <f>'CV Rotina &lt;2A - procedência'!AA85</f>
        <v>0.96021544864732522</v>
      </c>
      <c r="M85" s="4">
        <f>COUNTIF(C85:D85,"&gt;=0,9")</f>
        <v>2</v>
      </c>
      <c r="N85" s="4">
        <f>COUNTIFS(E85:L85,"&gt;=0,95")</f>
        <v>2</v>
      </c>
      <c r="O85" s="4">
        <f>SUM(M85:N85)</f>
        <v>4</v>
      </c>
      <c r="P85" s="4">
        <f>COUNTIF(E85:H85,"&gt;=0,95")</f>
        <v>1</v>
      </c>
    </row>
    <row r="86" spans="1:16" s="1" customFormat="1">
      <c r="A86"/>
      <c r="B86" s="7" t="s">
        <v>130</v>
      </c>
      <c r="C86" s="8">
        <f>'CV Rotina &lt;2A - procedência'!K86</f>
        <v>0.98961231311170261</v>
      </c>
      <c r="D86" s="8">
        <f>'CV Rotina &lt;2A - procedência'!AC86</f>
        <v>1.0034625622960991</v>
      </c>
      <c r="E86" s="8">
        <f>'CV Rotina &lt;2A - procedência'!M86</f>
        <v>0.91908011928827327</v>
      </c>
      <c r="F86" s="8">
        <f>'CV Rotina &lt;2A - procedência'!O86</f>
        <v>0.91118094056268306</v>
      </c>
      <c r="G86" s="8">
        <f>'CV Rotina &lt;2A - procedência'!Q86</f>
        <v>0.93087551454743178</v>
      </c>
      <c r="H86" s="8">
        <f>'CV Rotina &lt;2A - procedência'!Y86</f>
        <v>0.97552188619578484</v>
      </c>
      <c r="I86" s="8">
        <f>'CV Rotina &lt;2A - procedência'!S86</f>
        <v>0.94037587814983092</v>
      </c>
      <c r="J86" s="8">
        <f>'CV Rotina &lt;2A - procedência'!U86</f>
        <v>0.75394458566005507</v>
      </c>
      <c r="K86" s="8">
        <f>'CV Rotina &lt;2A - procedência'!W86</f>
        <v>0.9020541867648727</v>
      </c>
      <c r="L86" s="8">
        <f>'CV Rotina &lt;2A - procedência'!AA86</f>
        <v>0.89244707750401964</v>
      </c>
      <c r="M86" s="4">
        <f>COUNTIF(C86:D86,"&gt;=0,9")</f>
        <v>2</v>
      </c>
      <c r="N86" s="4">
        <f>COUNTIFS(E86:L86,"&gt;=0,95")</f>
        <v>1</v>
      </c>
      <c r="O86" s="4">
        <f>SUM(M86:N86)</f>
        <v>3</v>
      </c>
      <c r="P86" s="4">
        <f>COUNTIF(E86:H86,"&gt;=0,95")</f>
        <v>1</v>
      </c>
    </row>
    <row r="89" spans="1:16">
      <c r="A89" s="9" t="s">
        <v>170</v>
      </c>
      <c r="B89" s="10"/>
    </row>
    <row r="90" spans="1:16">
      <c r="A90" s="9" t="s">
        <v>171</v>
      </c>
      <c r="B90" s="10"/>
    </row>
    <row r="91" spans="1:16">
      <c r="A91" s="11" t="s">
        <v>172</v>
      </c>
    </row>
    <row r="92" spans="1:16">
      <c r="A92" t="s">
        <v>173</v>
      </c>
    </row>
    <row r="93" spans="1:16">
      <c r="A93" t="s">
        <v>174</v>
      </c>
    </row>
    <row r="94" spans="1:16" ht="16.25">
      <c r="A94" s="12" t="s">
        <v>175</v>
      </c>
    </row>
    <row r="95" spans="1:16">
      <c r="A95" t="s">
        <v>176</v>
      </c>
    </row>
    <row r="96" spans="1:16">
      <c r="A96" t="s">
        <v>177</v>
      </c>
    </row>
  </sheetData>
  <customSheetViews>
    <customSheetView guid="{3750D93B-2A32-4040-BAE5-F8408ECDBB1D}" state="hidden">
      <selection activeCell="C3" sqref="C3"/>
      <pageMargins left="0" right="0" top="0" bottom="0" header="0" footer="0"/>
      <pageSetup paperSize="9" orientation="portrait"/>
    </customSheetView>
    <customSheetView guid="{1A030D3C-92EE-4DAF-ABAC-228947DF045D}" state="hidden">
      <selection activeCell="C3" sqref="C3"/>
      <pageMargins left="0" right="0" top="0" bottom="0" header="0" footer="0"/>
      <pageSetup paperSize="9" orientation="portrait"/>
    </customSheetView>
    <customSheetView guid="{9EFA0E2E-4423-4194-BE85-A51AF61C76D7}" state="hidden" topLeftCell="A70">
      <selection activeCell="M100" sqref="M100"/>
      <pageMargins left="0" right="0" top="0" bottom="0" header="0" footer="0"/>
      <pageSetup paperSize="9" orientation="portrait"/>
    </customSheetView>
  </customSheetViews>
  <mergeCells count="2">
    <mergeCell ref="C1:D1"/>
    <mergeCell ref="E1:L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opLeftCell="E70" workbookViewId="0">
      <selection activeCell="P3" sqref="P3"/>
    </sheetView>
  </sheetViews>
  <sheetFormatPr defaultColWidth="9" defaultRowHeight="14.25"/>
  <cols>
    <col min="1" max="1" width="18.08984375" customWidth="1"/>
    <col min="2" max="2" width="23.86328125" customWidth="1"/>
    <col min="3" max="11" width="13" customWidth="1"/>
    <col min="12" max="12" width="10.08984375" customWidth="1"/>
    <col min="13" max="16" width="14.31640625" customWidth="1"/>
  </cols>
  <sheetData>
    <row r="1" spans="1:16">
      <c r="C1" s="261">
        <v>0.9</v>
      </c>
      <c r="D1" s="262"/>
      <c r="E1" s="263">
        <v>0.95</v>
      </c>
      <c r="F1" s="264"/>
      <c r="G1" s="264"/>
      <c r="H1" s="264"/>
      <c r="I1" s="264"/>
      <c r="J1" s="264"/>
      <c r="K1" s="264"/>
      <c r="L1" s="264"/>
    </row>
    <row r="2" spans="1:16" ht="59.25" customHeight="1">
      <c r="A2" s="2" t="s">
        <v>5</v>
      </c>
      <c r="B2" s="2" t="s">
        <v>6</v>
      </c>
      <c r="C2" s="3" t="s">
        <v>15</v>
      </c>
      <c r="D2" s="3" t="s">
        <v>33</v>
      </c>
      <c r="E2" s="3" t="s">
        <v>17</v>
      </c>
      <c r="F2" s="3" t="s">
        <v>19</v>
      </c>
      <c r="G2" s="3" t="s">
        <v>21</v>
      </c>
      <c r="H2" s="3" t="s">
        <v>29</v>
      </c>
      <c r="I2" s="3" t="s">
        <v>23</v>
      </c>
      <c r="J2" s="3" t="s">
        <v>25</v>
      </c>
      <c r="K2" s="3" t="s">
        <v>27</v>
      </c>
      <c r="L2" s="3" t="s">
        <v>31</v>
      </c>
      <c r="M2" s="3" t="s">
        <v>166</v>
      </c>
      <c r="N2" s="3" t="s">
        <v>167</v>
      </c>
      <c r="O2" s="3" t="s">
        <v>168</v>
      </c>
      <c r="P2" s="3" t="s">
        <v>169</v>
      </c>
    </row>
    <row r="3" spans="1:16">
      <c r="A3" s="4" t="s">
        <v>40</v>
      </c>
      <c r="B3" s="4" t="s">
        <v>41</v>
      </c>
      <c r="C3" s="5">
        <f>'CV Rotina &lt;2A - residência'!K3</f>
        <v>0.86274509803921573</v>
      </c>
      <c r="D3" s="5">
        <f>'CV Rotina &lt;2A - residência'!AC3</f>
        <v>0.92623716153127922</v>
      </c>
      <c r="E3" s="5">
        <f>'CV Rotina &lt;2A - residência'!M3</f>
        <v>0.88515406162464982</v>
      </c>
      <c r="F3" s="5">
        <f>'CV Rotina &lt;2A - residência'!O3</f>
        <v>0.87768440709617179</v>
      </c>
      <c r="G3" s="5">
        <f>'CV Rotina &lt;2A - residência'!Q3</f>
        <v>0.86274509803921573</v>
      </c>
      <c r="H3" s="5">
        <f>'CV Rotina &lt;2A - residência'!Y3</f>
        <v>0.98225957049486456</v>
      </c>
      <c r="I3" s="5">
        <f>'CV Rotina &lt;2A - residência'!S3</f>
        <v>0.79925303454715224</v>
      </c>
      <c r="J3" s="5">
        <f>'CV Rotina &lt;2A - residência'!U3</f>
        <v>0.9225023342670402</v>
      </c>
      <c r="K3" s="5">
        <f>'CV Rotina &lt;2A - residência'!W3</f>
        <v>1.0793650793650793</v>
      </c>
      <c r="L3" s="5">
        <f>'CV Rotina &lt;2A - residência'!AA3</f>
        <v>1.0793650793650793</v>
      </c>
      <c r="M3" s="4">
        <f t="shared" ref="M3:M34" si="0">COUNTIF(C3:D3,"&gt;=0,9")</f>
        <v>1</v>
      </c>
      <c r="N3" s="4">
        <f t="shared" ref="N3:N66" si="1">COUNTIFS(E3:L3,"&gt;=0,95")</f>
        <v>3</v>
      </c>
      <c r="O3" s="4">
        <f>SUM(M3:N3)</f>
        <v>4</v>
      </c>
      <c r="P3" s="4">
        <f>COUNTIF(E3:H3,"&gt;=0,95")</f>
        <v>1</v>
      </c>
    </row>
    <row r="4" spans="1:16">
      <c r="A4" s="4" t="s">
        <v>43</v>
      </c>
      <c r="B4" s="4" t="s">
        <v>44</v>
      </c>
      <c r="C4" s="5">
        <f>'CV Rotina &lt;2A - residência'!K4</f>
        <v>0.75213675213675213</v>
      </c>
      <c r="D4" s="5">
        <f>'CV Rotina &lt;2A - residência'!AC4</f>
        <v>0.76581196581196587</v>
      </c>
      <c r="E4" s="5">
        <f>'CV Rotina &lt;2A - residência'!M4</f>
        <v>0.72478632478632476</v>
      </c>
      <c r="F4" s="5">
        <f>'CV Rotina &lt;2A - residência'!O4</f>
        <v>0.69059829059829059</v>
      </c>
      <c r="G4" s="5">
        <f>'CV Rotina &lt;2A - residência'!Q4</f>
        <v>0.70427350427350432</v>
      </c>
      <c r="H4" s="5">
        <f>'CV Rotina &lt;2A - residência'!Y4</f>
        <v>0.68376068376068377</v>
      </c>
      <c r="I4" s="5">
        <f>'CV Rotina &lt;2A - residência'!S4</f>
        <v>0.64273504273504278</v>
      </c>
      <c r="J4" s="5">
        <f>'CV Rotina &lt;2A - residência'!U4</f>
        <v>0.54017094017094014</v>
      </c>
      <c r="K4" s="5">
        <f>'CV Rotina &lt;2A - residência'!W4</f>
        <v>0.63589743589743586</v>
      </c>
      <c r="L4" s="5">
        <f>'CV Rotina &lt;2A - residência'!AA4</f>
        <v>0.62222222222222223</v>
      </c>
      <c r="M4" s="4">
        <f t="shared" si="0"/>
        <v>0</v>
      </c>
      <c r="N4" s="4">
        <f t="shared" si="1"/>
        <v>0</v>
      </c>
      <c r="O4" s="4">
        <f t="shared" ref="O4:O67" si="2">SUM(M4:N4)</f>
        <v>0</v>
      </c>
      <c r="P4" s="4">
        <f t="shared" ref="P4:P67" si="3">COUNTIF(E4:H4,"&gt;=0,95")</f>
        <v>0</v>
      </c>
    </row>
    <row r="5" spans="1:16">
      <c r="A5" s="4" t="s">
        <v>47</v>
      </c>
      <c r="B5" s="4" t="s">
        <v>48</v>
      </c>
      <c r="C5" s="5">
        <f>'CV Rotina &lt;2A - residência'!K5</f>
        <v>1.1700680272108843</v>
      </c>
      <c r="D5" s="5">
        <f>'CV Rotina &lt;2A - residência'!AC5</f>
        <v>1.0521541950113378</v>
      </c>
      <c r="E5" s="5">
        <f>'CV Rotina &lt;2A - residência'!M5</f>
        <v>1.0158730158730158</v>
      </c>
      <c r="F5" s="5">
        <f>'CV Rotina &lt;2A - residência'!O5</f>
        <v>1.0158730158730158</v>
      </c>
      <c r="G5" s="5">
        <f>'CV Rotina &lt;2A - residência'!Q5</f>
        <v>1.0068027210884354</v>
      </c>
      <c r="H5" s="5">
        <f>'CV Rotina &lt;2A - residência'!Y5</f>
        <v>1.1972789115646258</v>
      </c>
      <c r="I5" s="5">
        <f>'CV Rotina &lt;2A - residência'!S5</f>
        <v>0.89795918367346939</v>
      </c>
      <c r="J5" s="5">
        <f>'CV Rotina &lt;2A - residência'!U5</f>
        <v>1.0340136054421769</v>
      </c>
      <c r="K5" s="5">
        <f>'CV Rotina &lt;2A - residência'!W5</f>
        <v>1.0340136054421769</v>
      </c>
      <c r="L5" s="5">
        <f>'CV Rotina &lt;2A - residência'!AA5</f>
        <v>1.0430839002267573</v>
      </c>
      <c r="M5" s="4">
        <f t="shared" si="0"/>
        <v>2</v>
      </c>
      <c r="N5" s="4">
        <f t="shared" si="1"/>
        <v>7</v>
      </c>
      <c r="O5" s="4">
        <f t="shared" si="2"/>
        <v>9</v>
      </c>
      <c r="P5" s="4">
        <f t="shared" si="3"/>
        <v>4</v>
      </c>
    </row>
    <row r="6" spans="1:16">
      <c r="A6" s="4" t="s">
        <v>49</v>
      </c>
      <c r="B6" s="4" t="s">
        <v>50</v>
      </c>
      <c r="C6" s="5">
        <f>'CV Rotina &lt;2A - residência'!K6</f>
        <v>1.0425055928411633</v>
      </c>
      <c r="D6" s="5">
        <f>'CV Rotina &lt;2A - residência'!AC6</f>
        <v>1.0067114093959733</v>
      </c>
      <c r="E6" s="5">
        <f>'CV Rotina &lt;2A - residência'!M6</f>
        <v>0.93064876957494402</v>
      </c>
      <c r="F6" s="5">
        <f>'CV Rotina &lt;2A - residência'!O6</f>
        <v>0.93064876957494402</v>
      </c>
      <c r="G6" s="5">
        <f>'CV Rotina &lt;2A - residência'!Q6</f>
        <v>0.94407158836689042</v>
      </c>
      <c r="H6" s="5">
        <f>'CV Rotina &lt;2A - residência'!Y6</f>
        <v>1.0827740492170022</v>
      </c>
      <c r="I6" s="5">
        <f>'CV Rotina &lt;2A - residência'!S6</f>
        <v>0.81879194630872487</v>
      </c>
      <c r="J6" s="5">
        <f>'CV Rotina &lt;2A - residência'!U6</f>
        <v>0.89038031319910516</v>
      </c>
      <c r="K6" s="5">
        <f>'CV Rotina &lt;2A - residência'!W6</f>
        <v>0.99776286353467558</v>
      </c>
      <c r="L6" s="5">
        <f>'CV Rotina &lt;2A - residência'!AA6</f>
        <v>1.0246085011185682</v>
      </c>
      <c r="M6" s="4">
        <f t="shared" si="0"/>
        <v>2</v>
      </c>
      <c r="N6" s="4">
        <f t="shared" si="1"/>
        <v>3</v>
      </c>
      <c r="O6" s="4">
        <f t="shared" si="2"/>
        <v>5</v>
      </c>
      <c r="P6" s="4">
        <f t="shared" si="3"/>
        <v>1</v>
      </c>
    </row>
    <row r="7" spans="1:16">
      <c r="A7" s="4" t="s">
        <v>49</v>
      </c>
      <c r="B7" s="4" t="s">
        <v>51</v>
      </c>
      <c r="C7" s="5">
        <f>'CV Rotina &lt;2A - residência'!K7</f>
        <v>1.0298102981029811</v>
      </c>
      <c r="D7" s="5">
        <f>'CV Rotina &lt;2A - residência'!AC7</f>
        <v>0.98644986449864502</v>
      </c>
      <c r="E7" s="5">
        <f>'CV Rotina &lt;2A - residência'!M7</f>
        <v>0.87804878048780488</v>
      </c>
      <c r="F7" s="5">
        <f>'CV Rotina &lt;2A - residência'!O7</f>
        <v>0.86720867208672092</v>
      </c>
      <c r="G7" s="5">
        <f>'CV Rotina &lt;2A - residência'!Q7</f>
        <v>0.95392953929539293</v>
      </c>
      <c r="H7" s="5">
        <f>'CV Rotina &lt;2A - residência'!Y7</f>
        <v>0.91056910569105687</v>
      </c>
      <c r="I7" s="5">
        <f>'CV Rotina &lt;2A - residência'!S7</f>
        <v>0.75880758807588078</v>
      </c>
      <c r="J7" s="5">
        <f>'CV Rotina &lt;2A - residência'!U7</f>
        <v>0.82384823848238486</v>
      </c>
      <c r="K7" s="5">
        <f>'CV Rotina &lt;2A - residência'!W7</f>
        <v>0.86720867208672092</v>
      </c>
      <c r="L7" s="5">
        <f>'CV Rotina &lt;2A - residência'!AA7</f>
        <v>0.87804878048780488</v>
      </c>
      <c r="M7" s="4">
        <f t="shared" si="0"/>
        <v>2</v>
      </c>
      <c r="N7" s="4">
        <f t="shared" si="1"/>
        <v>1</v>
      </c>
      <c r="O7" s="4">
        <f t="shared" si="2"/>
        <v>3</v>
      </c>
      <c r="P7" s="4">
        <f t="shared" si="3"/>
        <v>1</v>
      </c>
    </row>
    <row r="8" spans="1:16">
      <c r="A8" s="4" t="s">
        <v>47</v>
      </c>
      <c r="B8" s="4" t="s">
        <v>52</v>
      </c>
      <c r="C8" s="5">
        <f>'CV Rotina &lt;2A - residência'!K8</f>
        <v>1.216117216117216</v>
      </c>
      <c r="D8" s="5">
        <f>'CV Rotina &lt;2A - residência'!AC8</f>
        <v>1.1282051282051282</v>
      </c>
      <c r="E8" s="5">
        <f>'CV Rotina &lt;2A - residência'!M8</f>
        <v>1.054945054945055</v>
      </c>
      <c r="F8" s="5">
        <f>'CV Rotina &lt;2A - residência'!O8</f>
        <v>1.0402930402930404</v>
      </c>
      <c r="G8" s="5">
        <f>'CV Rotina &lt;2A - residência'!Q8</f>
        <v>1.1135531135531136</v>
      </c>
      <c r="H8" s="5">
        <f>'CV Rotina &lt;2A - residência'!Y8</f>
        <v>1.2454212454212454</v>
      </c>
      <c r="I8" s="5">
        <f>'CV Rotina &lt;2A - residência'!S8</f>
        <v>0.93772893772893773</v>
      </c>
      <c r="J8" s="5">
        <f>'CV Rotina &lt;2A - residência'!U8</f>
        <v>1.0256410256410255</v>
      </c>
      <c r="K8" s="5">
        <f>'CV Rotina &lt;2A - residência'!W8</f>
        <v>0.95238095238095233</v>
      </c>
      <c r="L8" s="5">
        <f>'CV Rotina &lt;2A - residência'!AA8</f>
        <v>0.98168498168498164</v>
      </c>
      <c r="M8" s="4">
        <f t="shared" si="0"/>
        <v>2</v>
      </c>
      <c r="N8" s="4">
        <f t="shared" si="1"/>
        <v>7</v>
      </c>
      <c r="O8" s="4">
        <f t="shared" si="2"/>
        <v>9</v>
      </c>
      <c r="P8" s="4">
        <f t="shared" si="3"/>
        <v>4</v>
      </c>
    </row>
    <row r="9" spans="1:16">
      <c r="A9" s="4" t="s">
        <v>49</v>
      </c>
      <c r="B9" s="4" t="s">
        <v>53</v>
      </c>
      <c r="C9" s="5">
        <f>'CV Rotina &lt;2A - residência'!K9</f>
        <v>1.0915958451369216</v>
      </c>
      <c r="D9" s="5">
        <f>'CV Rotina &lt;2A - residência'!AC9</f>
        <v>1.178470254957507</v>
      </c>
      <c r="E9" s="5">
        <f>'CV Rotina &lt;2A - residência'!M9</f>
        <v>1.0462700661000943</v>
      </c>
      <c r="F9" s="5">
        <f>'CV Rotina &lt;2A - residência'!O9</f>
        <v>1.0500472143531634</v>
      </c>
      <c r="G9" s="5">
        <f>'CV Rotina &lt;2A - residência'!Q9</f>
        <v>1.1293673276676111</v>
      </c>
      <c r="H9" s="5">
        <f>'CV Rotina &lt;2A - residência'!Y9</f>
        <v>1.0424929178470255</v>
      </c>
      <c r="I9" s="5">
        <f>'CV Rotina &lt;2A - residência'!S9</f>
        <v>0.9178470254957507</v>
      </c>
      <c r="J9" s="5">
        <f>'CV Rotina &lt;2A - residência'!U9</f>
        <v>0.82341831916902741</v>
      </c>
      <c r="K9" s="5">
        <f>'CV Rotina &lt;2A - residência'!W9</f>
        <v>1.178470254957507</v>
      </c>
      <c r="L9" s="5">
        <f>'CV Rotina &lt;2A - residência'!AA9</f>
        <v>1.1558073654390935</v>
      </c>
      <c r="M9" s="4">
        <f t="shared" si="0"/>
        <v>2</v>
      </c>
      <c r="N9" s="4">
        <f t="shared" si="1"/>
        <v>6</v>
      </c>
      <c r="O9" s="4">
        <f t="shared" si="2"/>
        <v>8</v>
      </c>
      <c r="P9" s="4">
        <f t="shared" si="3"/>
        <v>4</v>
      </c>
    </row>
    <row r="10" spans="1:16">
      <c r="A10" s="4" t="s">
        <v>49</v>
      </c>
      <c r="B10" s="4" t="s">
        <v>54</v>
      </c>
      <c r="C10" s="5">
        <f>'CV Rotina &lt;2A - residência'!K10</f>
        <v>0.78222222222222226</v>
      </c>
      <c r="D10" s="5">
        <f>'CV Rotina &lt;2A - residência'!AC10</f>
        <v>0.72888888888888892</v>
      </c>
      <c r="E10" s="5">
        <f>'CV Rotina &lt;2A - residência'!M10</f>
        <v>0.7466666666666667</v>
      </c>
      <c r="F10" s="5">
        <f>'CV Rotina &lt;2A - residência'!O10</f>
        <v>0.72888888888888892</v>
      </c>
      <c r="G10" s="5">
        <f>'CV Rotina &lt;2A - residência'!Q10</f>
        <v>0.8</v>
      </c>
      <c r="H10" s="5">
        <f>'CV Rotina &lt;2A - residência'!Y10</f>
        <v>0.7466666666666667</v>
      </c>
      <c r="I10" s="5">
        <f>'CV Rotina &lt;2A - residência'!S10</f>
        <v>0.8</v>
      </c>
      <c r="J10" s="5">
        <f>'CV Rotina &lt;2A - residência'!U10</f>
        <v>0.56888888888888889</v>
      </c>
      <c r="K10" s="5">
        <f>'CV Rotina &lt;2A - residência'!W10</f>
        <v>0.7466666666666667</v>
      </c>
      <c r="L10" s="5">
        <f>'CV Rotina &lt;2A - residência'!AA10</f>
        <v>0.67555555555555558</v>
      </c>
      <c r="M10" s="4">
        <f t="shared" si="0"/>
        <v>0</v>
      </c>
      <c r="N10" s="4">
        <f t="shared" si="1"/>
        <v>0</v>
      </c>
      <c r="O10" s="4">
        <f t="shared" si="2"/>
        <v>0</v>
      </c>
      <c r="P10" s="4">
        <f t="shared" si="3"/>
        <v>0</v>
      </c>
    </row>
    <row r="11" spans="1:16">
      <c r="A11" s="4" t="s">
        <v>40</v>
      </c>
      <c r="B11" s="4" t="s">
        <v>55</v>
      </c>
      <c r="C11" s="5">
        <f>'CV Rotina &lt;2A - residência'!K11</f>
        <v>1.1018315018315019</v>
      </c>
      <c r="D11" s="5">
        <f>'CV Rotina &lt;2A - residência'!AC11</f>
        <v>1.0236874236874236</v>
      </c>
      <c r="E11" s="5">
        <f>'CV Rotina &lt;2A - residência'!M11</f>
        <v>0.95238095238095233</v>
      </c>
      <c r="F11" s="5">
        <f>'CV Rotina &lt;2A - residência'!O11</f>
        <v>0.94261294261294259</v>
      </c>
      <c r="G11" s="5">
        <f>'CV Rotina &lt;2A - residência'!Q11</f>
        <v>0.89279609279609284</v>
      </c>
      <c r="H11" s="5">
        <f>'CV Rotina &lt;2A - residência'!Y11</f>
        <v>1.0578754578754579</v>
      </c>
      <c r="I11" s="5">
        <f>'CV Rotina &lt;2A - residência'!S11</f>
        <v>0.81465201465201464</v>
      </c>
      <c r="J11" s="5">
        <f>'CV Rotina &lt;2A - residência'!U11</f>
        <v>0.79120879120879117</v>
      </c>
      <c r="K11" s="5">
        <f>'CV Rotina &lt;2A - residência'!W11</f>
        <v>0.97094017094017093</v>
      </c>
      <c r="L11" s="5">
        <f>'CV Rotina &lt;2A - residência'!AA11</f>
        <v>0.96410256410256412</v>
      </c>
      <c r="M11" s="4">
        <f t="shared" si="0"/>
        <v>2</v>
      </c>
      <c r="N11" s="4">
        <f t="shared" si="1"/>
        <v>4</v>
      </c>
      <c r="O11" s="4">
        <f t="shared" si="2"/>
        <v>6</v>
      </c>
      <c r="P11" s="4">
        <f t="shared" si="3"/>
        <v>2</v>
      </c>
    </row>
    <row r="12" spans="1:16">
      <c r="A12" s="4" t="s">
        <v>49</v>
      </c>
      <c r="B12" s="4" t="s">
        <v>56</v>
      </c>
      <c r="C12" s="5">
        <f>'CV Rotina &lt;2A - residência'!K12</f>
        <v>0.99790356394129975</v>
      </c>
      <c r="D12" s="5">
        <f>'CV Rotina &lt;2A - residência'!AC12</f>
        <v>0.91404612159329135</v>
      </c>
      <c r="E12" s="5">
        <f>'CV Rotina &lt;2A - residência'!M12</f>
        <v>0.80503144654088055</v>
      </c>
      <c r="F12" s="5">
        <f>'CV Rotina &lt;2A - residência'!O12</f>
        <v>0.80503144654088055</v>
      </c>
      <c r="G12" s="5">
        <f>'CV Rotina &lt;2A - residência'!Q12</f>
        <v>0.75471698113207553</v>
      </c>
      <c r="H12" s="5">
        <f>'CV Rotina &lt;2A - residência'!Y12</f>
        <v>1.1069182389937107</v>
      </c>
      <c r="I12" s="5">
        <f>'CV Rotina &lt;2A - residência'!S12</f>
        <v>0.77148846960167716</v>
      </c>
      <c r="J12" s="5">
        <f>'CV Rotina &lt;2A - residência'!U12</f>
        <v>0.67924528301886788</v>
      </c>
      <c r="K12" s="5">
        <f>'CV Rotina &lt;2A - residência'!W12</f>
        <v>1.1823899371069182</v>
      </c>
      <c r="L12" s="5">
        <f>'CV Rotina &lt;2A - residência'!AA12</f>
        <v>1.1907756813417192</v>
      </c>
      <c r="M12" s="4">
        <f t="shared" si="0"/>
        <v>2</v>
      </c>
      <c r="N12" s="4">
        <f t="shared" si="1"/>
        <v>3</v>
      </c>
      <c r="O12" s="4">
        <f t="shared" si="2"/>
        <v>5</v>
      </c>
      <c r="P12" s="4">
        <f t="shared" si="3"/>
        <v>1</v>
      </c>
    </row>
    <row r="13" spans="1:16">
      <c r="A13" s="4" t="s">
        <v>47</v>
      </c>
      <c r="B13" s="4" t="s">
        <v>58</v>
      </c>
      <c r="C13" s="5">
        <f>'CV Rotina &lt;2A - residência'!K13</f>
        <v>0.93103448275862066</v>
      </c>
      <c r="D13" s="5">
        <f>'CV Rotina &lt;2A - residência'!AC13</f>
        <v>0.93869731800766287</v>
      </c>
      <c r="E13" s="5">
        <f>'CV Rotina &lt;2A - residência'!M13</f>
        <v>0.80842911877394641</v>
      </c>
      <c r="F13" s="5">
        <f>'CV Rotina &lt;2A - residência'!O13</f>
        <v>0.8045977011494253</v>
      </c>
      <c r="G13" s="5">
        <f>'CV Rotina &lt;2A - residência'!Q13</f>
        <v>0.90421455938697315</v>
      </c>
      <c r="H13" s="5">
        <f>'CV Rotina &lt;2A - residência'!Y13</f>
        <v>0.99616858237547889</v>
      </c>
      <c r="I13" s="5">
        <f>'CV Rotina &lt;2A - residência'!S13</f>
        <v>0.74712643678160917</v>
      </c>
      <c r="J13" s="5">
        <f>'CV Rotina &lt;2A - residência'!U13</f>
        <v>0.85440613026819923</v>
      </c>
      <c r="K13" s="5">
        <f>'CV Rotina &lt;2A - residência'!W13</f>
        <v>0.92337164750957856</v>
      </c>
      <c r="L13" s="5">
        <f>'CV Rotina &lt;2A - residência'!AA13</f>
        <v>0.95019157088122608</v>
      </c>
      <c r="M13" s="4">
        <f t="shared" si="0"/>
        <v>2</v>
      </c>
      <c r="N13" s="4">
        <f t="shared" si="1"/>
        <v>2</v>
      </c>
      <c r="O13" s="4">
        <f t="shared" si="2"/>
        <v>4</v>
      </c>
      <c r="P13" s="4">
        <f t="shared" si="3"/>
        <v>1</v>
      </c>
    </row>
    <row r="14" spans="1:16">
      <c r="A14" s="4" t="s">
        <v>43</v>
      </c>
      <c r="B14" s="4" t="s">
        <v>59</v>
      </c>
      <c r="C14" s="5">
        <f>'CV Rotina &lt;2A - residência'!K14</f>
        <v>0.89721749006246454</v>
      </c>
      <c r="D14" s="5">
        <f>'CV Rotina &lt;2A - residência'!AC14</f>
        <v>0.9789892106757524</v>
      </c>
      <c r="E14" s="5">
        <f>'CV Rotina &lt;2A - residência'!M14</f>
        <v>0.88358886996024988</v>
      </c>
      <c r="F14" s="5">
        <f>'CV Rotina &lt;2A - residência'!O14</f>
        <v>0.8949460533787621</v>
      </c>
      <c r="G14" s="5">
        <f>'CV Rotina &lt;2A - residência'!Q14</f>
        <v>0.93583191368540597</v>
      </c>
      <c r="H14" s="5">
        <f>'CV Rotina &lt;2A - residência'!Y14</f>
        <v>0.9108461101646792</v>
      </c>
      <c r="I14" s="5">
        <f>'CV Rotina &lt;2A - residência'!S14</f>
        <v>0.77910278250993759</v>
      </c>
      <c r="J14" s="5">
        <f>'CV Rotina &lt;2A - residência'!U14</f>
        <v>0.76093128904031804</v>
      </c>
      <c r="K14" s="5">
        <f>'CV Rotina &lt;2A - residência'!W14</f>
        <v>0.8063600227143668</v>
      </c>
      <c r="L14" s="5">
        <f>'CV Rotina &lt;2A - residência'!AA14</f>
        <v>0.78137421919364003</v>
      </c>
      <c r="M14" s="4">
        <f t="shared" si="0"/>
        <v>1</v>
      </c>
      <c r="N14" s="4">
        <f t="shared" si="1"/>
        <v>0</v>
      </c>
      <c r="O14" s="4">
        <f t="shared" si="2"/>
        <v>1</v>
      </c>
      <c r="P14" s="4">
        <f t="shared" si="3"/>
        <v>0</v>
      </c>
    </row>
    <row r="15" spans="1:16">
      <c r="A15" s="4" t="s">
        <v>43</v>
      </c>
      <c r="B15" s="4" t="s">
        <v>60</v>
      </c>
      <c r="C15" s="5">
        <f>'CV Rotina &lt;2A - residência'!K15</f>
        <v>0.88235294117647056</v>
      </c>
      <c r="D15" s="5">
        <f>'CV Rotina &lt;2A - residência'!AC15</f>
        <v>0.95424836601307195</v>
      </c>
      <c r="E15" s="5">
        <f>'CV Rotina &lt;2A - residência'!M15</f>
        <v>0.934640522875817</v>
      </c>
      <c r="F15" s="5">
        <f>'CV Rotina &lt;2A - residência'!O15</f>
        <v>0.90849673202614378</v>
      </c>
      <c r="G15" s="5">
        <f>'CV Rotina &lt;2A - residência'!Q15</f>
        <v>0.91503267973856206</v>
      </c>
      <c r="H15" s="5">
        <f>'CV Rotina &lt;2A - residência'!Y15</f>
        <v>0.94117647058823528</v>
      </c>
      <c r="I15" s="5">
        <f>'CV Rotina &lt;2A - residência'!S15</f>
        <v>0.83660130718954251</v>
      </c>
      <c r="J15" s="5">
        <f>'CV Rotina &lt;2A - residência'!U15</f>
        <v>0.84313725490196079</v>
      </c>
      <c r="K15" s="5">
        <f>'CV Rotina &lt;2A - residência'!W15</f>
        <v>1.0065359477124183</v>
      </c>
      <c r="L15" s="5">
        <f>'CV Rotina &lt;2A - residência'!AA15</f>
        <v>0.92810457516339873</v>
      </c>
      <c r="M15" s="4">
        <f t="shared" si="0"/>
        <v>1</v>
      </c>
      <c r="N15" s="4">
        <f t="shared" si="1"/>
        <v>1</v>
      </c>
      <c r="O15" s="4">
        <f t="shared" si="2"/>
        <v>2</v>
      </c>
      <c r="P15" s="4">
        <f t="shared" si="3"/>
        <v>0</v>
      </c>
    </row>
    <row r="16" spans="1:16">
      <c r="A16" s="4" t="s">
        <v>49</v>
      </c>
      <c r="B16" s="4" t="s">
        <v>61</v>
      </c>
      <c r="C16" s="5">
        <f>'CV Rotina &lt;2A - residência'!K16</f>
        <v>0.8833333333333333</v>
      </c>
      <c r="D16" s="5">
        <f>'CV Rotina &lt;2A - residência'!AC16</f>
        <v>1.0833333333333333</v>
      </c>
      <c r="E16" s="5">
        <f>'CV Rotina &lt;2A - residência'!M16</f>
        <v>0.96666666666666667</v>
      </c>
      <c r="F16" s="5">
        <f>'CV Rotina &lt;2A - residência'!O16</f>
        <v>0.98333333333333328</v>
      </c>
      <c r="G16" s="5">
        <f>'CV Rotina &lt;2A - residência'!Q16</f>
        <v>0.95</v>
      </c>
      <c r="H16" s="5">
        <f>'CV Rotina &lt;2A - residência'!Y16</f>
        <v>1.3833333333333333</v>
      </c>
      <c r="I16" s="5">
        <f>'CV Rotina &lt;2A - residência'!S16</f>
        <v>0.85</v>
      </c>
      <c r="J16" s="5">
        <f>'CV Rotina &lt;2A - residência'!U16</f>
        <v>0.8666666666666667</v>
      </c>
      <c r="K16" s="5">
        <f>'CV Rotina &lt;2A - residência'!W16</f>
        <v>1.2</v>
      </c>
      <c r="L16" s="5">
        <f>'CV Rotina &lt;2A - residência'!AA16</f>
        <v>1.0833333333333333</v>
      </c>
      <c r="M16" s="4">
        <f t="shared" si="0"/>
        <v>1</v>
      </c>
      <c r="N16" s="4">
        <f t="shared" si="1"/>
        <v>6</v>
      </c>
      <c r="O16" s="4">
        <f t="shared" si="2"/>
        <v>7</v>
      </c>
      <c r="P16" s="4">
        <f t="shared" si="3"/>
        <v>4</v>
      </c>
    </row>
    <row r="17" spans="1:16">
      <c r="A17" s="4" t="s">
        <v>40</v>
      </c>
      <c r="B17" s="4" t="s">
        <v>62</v>
      </c>
      <c r="C17" s="5">
        <f>'CV Rotina &lt;2A - residência'!K17</f>
        <v>1.0781499202551834</v>
      </c>
      <c r="D17" s="5">
        <f>'CV Rotina &lt;2A - residência'!AC17</f>
        <v>1.2503987240829346</v>
      </c>
      <c r="E17" s="5">
        <f>'CV Rotina &lt;2A - residência'!M17</f>
        <v>1.2759170653907497</v>
      </c>
      <c r="F17" s="5">
        <f>'CV Rotina &lt;2A - residência'!O17</f>
        <v>1.263157894736842</v>
      </c>
      <c r="G17" s="5">
        <f>'CV Rotina &lt;2A - residência'!Q17</f>
        <v>1.065390749601276</v>
      </c>
      <c r="H17" s="5">
        <f>'CV Rotina &lt;2A - residência'!Y17</f>
        <v>1.1738437001594897</v>
      </c>
      <c r="I17" s="5">
        <f>'CV Rotina &lt;2A - residência'!S17</f>
        <v>1.1610845295055821</v>
      </c>
      <c r="J17" s="5">
        <f>'CV Rotina &lt;2A - residência'!U17</f>
        <v>1.1228070175438596</v>
      </c>
      <c r="K17" s="5">
        <f>'CV Rotina &lt;2A - residência'!W17</f>
        <v>1.1036682615629985</v>
      </c>
      <c r="L17" s="5">
        <f>'CV Rotina &lt;2A - residência'!AA17</f>
        <v>1.065390749601276</v>
      </c>
      <c r="M17" s="4">
        <f t="shared" si="0"/>
        <v>2</v>
      </c>
      <c r="N17" s="4">
        <f t="shared" si="1"/>
        <v>8</v>
      </c>
      <c r="O17" s="4">
        <f t="shared" si="2"/>
        <v>10</v>
      </c>
      <c r="P17" s="4">
        <f t="shared" si="3"/>
        <v>4</v>
      </c>
    </row>
    <row r="18" spans="1:16">
      <c r="A18" s="4" t="s">
        <v>49</v>
      </c>
      <c r="B18" s="4" t="s">
        <v>63</v>
      </c>
      <c r="C18" s="5">
        <f>'CV Rotina &lt;2A - residência'!K18</f>
        <v>0.97951273532668881</v>
      </c>
      <c r="D18" s="5">
        <f>'CV Rotina &lt;2A - residência'!AC18</f>
        <v>0.94961240310077522</v>
      </c>
      <c r="E18" s="5">
        <f>'CV Rotina &lt;2A - residência'!M18</f>
        <v>0.87763012181616828</v>
      </c>
      <c r="F18" s="5">
        <f>'CV Rotina &lt;2A - residência'!O18</f>
        <v>0.86267995570321154</v>
      </c>
      <c r="G18" s="5">
        <f>'CV Rotina &lt;2A - residência'!Q18</f>
        <v>0.8433001107419712</v>
      </c>
      <c r="H18" s="5">
        <f>'CV Rotina &lt;2A - residência'!Y18</f>
        <v>0.90697674418604646</v>
      </c>
      <c r="I18" s="5">
        <f>'CV Rotina &lt;2A - residência'!S18</f>
        <v>0.77076411960132896</v>
      </c>
      <c r="J18" s="5">
        <f>'CV Rotina &lt;2A - residência'!U18</f>
        <v>0.67109634551495012</v>
      </c>
      <c r="K18" s="5">
        <f>'CV Rotina &lt;2A - residência'!W18</f>
        <v>0.81229235880398676</v>
      </c>
      <c r="L18" s="5">
        <f>'CV Rotina &lt;2A - residência'!AA18</f>
        <v>0.80841638981173869</v>
      </c>
      <c r="M18" s="4">
        <f t="shared" si="0"/>
        <v>2</v>
      </c>
      <c r="N18" s="4">
        <f t="shared" si="1"/>
        <v>0</v>
      </c>
      <c r="O18" s="4">
        <f t="shared" si="2"/>
        <v>2</v>
      </c>
      <c r="P18" s="4">
        <f t="shared" si="3"/>
        <v>0</v>
      </c>
    </row>
    <row r="19" spans="1:16">
      <c r="A19" s="4" t="s">
        <v>40</v>
      </c>
      <c r="B19" s="4" t="s">
        <v>64</v>
      </c>
      <c r="C19" s="5">
        <f>'CV Rotina &lt;2A - residência'!K19</f>
        <v>0.91294315082861344</v>
      </c>
      <c r="D19" s="5">
        <f>'CV Rotina &lt;2A - residência'!AC19</f>
        <v>0.92664848611985173</v>
      </c>
      <c r="E19" s="5">
        <f>'CV Rotina &lt;2A - residência'!M19</f>
        <v>0.82567652611705478</v>
      </c>
      <c r="F19" s="5">
        <f>'CV Rotina &lt;2A - residência'!O19</f>
        <v>0.82008251171246771</v>
      </c>
      <c r="G19" s="5">
        <f>'CV Rotina &lt;2A - residência'!Q19</f>
        <v>0.8472134815747151</v>
      </c>
      <c r="H19" s="5">
        <f>'CV Rotina &lt;2A - residência'!Y19</f>
        <v>0.91490105587021886</v>
      </c>
      <c r="I19" s="5">
        <f>'CV Rotina &lt;2A - residência'!S19</f>
        <v>0.75575134605971606</v>
      </c>
      <c r="J19" s="5">
        <f>'CV Rotina &lt;2A - residência'!U19</f>
        <v>0.67044262638976293</v>
      </c>
      <c r="K19" s="5">
        <f>'CV Rotina &lt;2A - residência'!W19</f>
        <v>0.80525837354031182</v>
      </c>
      <c r="L19" s="5">
        <f>'CV Rotina &lt;2A - residência'!AA19</f>
        <v>0.80106286273687155</v>
      </c>
      <c r="M19" s="4">
        <f t="shared" si="0"/>
        <v>2</v>
      </c>
      <c r="N19" s="4">
        <f t="shared" si="1"/>
        <v>0</v>
      </c>
      <c r="O19" s="4">
        <f t="shared" si="2"/>
        <v>2</v>
      </c>
      <c r="P19" s="4">
        <f t="shared" si="3"/>
        <v>0</v>
      </c>
    </row>
    <row r="20" spans="1:16">
      <c r="A20" s="4" t="s">
        <v>49</v>
      </c>
      <c r="B20" s="4" t="s">
        <v>65</v>
      </c>
      <c r="C20" s="5">
        <f>'CV Rotina &lt;2A - residência'!K20</f>
        <v>0.9555555555555556</v>
      </c>
      <c r="D20" s="5">
        <f>'CV Rotina &lt;2A - residência'!AC20</f>
        <v>0.98412698412698407</v>
      </c>
      <c r="E20" s="5">
        <f>'CV Rotina &lt;2A - residência'!M20</f>
        <v>0.98412698412698407</v>
      </c>
      <c r="F20" s="5">
        <f>'CV Rotina &lt;2A - residência'!O20</f>
        <v>0.98095238095238091</v>
      </c>
      <c r="G20" s="5">
        <f>'CV Rotina &lt;2A - residência'!Q20</f>
        <v>0.9555555555555556</v>
      </c>
      <c r="H20" s="5">
        <f>'CV Rotina &lt;2A - residência'!Y20</f>
        <v>0.96507936507936509</v>
      </c>
      <c r="I20" s="5">
        <f>'CV Rotina &lt;2A - residência'!S20</f>
        <v>0.8666666666666667</v>
      </c>
      <c r="J20" s="5">
        <f>'CV Rotina &lt;2A - residência'!U20</f>
        <v>0.85396825396825393</v>
      </c>
      <c r="K20" s="5">
        <f>'CV Rotina &lt;2A - residência'!W20</f>
        <v>0.93968253968253967</v>
      </c>
      <c r="L20" s="5">
        <f>'CV Rotina &lt;2A - residência'!AA20</f>
        <v>0.9555555555555556</v>
      </c>
      <c r="M20" s="4">
        <f t="shared" si="0"/>
        <v>2</v>
      </c>
      <c r="N20" s="4">
        <f t="shared" si="1"/>
        <v>5</v>
      </c>
      <c r="O20" s="4">
        <f t="shared" si="2"/>
        <v>7</v>
      </c>
      <c r="P20" s="4">
        <f t="shared" si="3"/>
        <v>4</v>
      </c>
    </row>
    <row r="21" spans="1:16">
      <c r="A21" s="4" t="s">
        <v>47</v>
      </c>
      <c r="B21" s="4" t="s">
        <v>66</v>
      </c>
      <c r="C21" s="5">
        <f>'CV Rotina &lt;2A - residência'!K21</f>
        <v>1.0228432024839211</v>
      </c>
      <c r="D21" s="5">
        <f>'CV Rotina &lt;2A - residência'!AC21</f>
        <v>0.92348636061210909</v>
      </c>
      <c r="E21" s="5">
        <f>'CV Rotina &lt;2A - residência'!M21</f>
        <v>0.87292082501663337</v>
      </c>
      <c r="F21" s="5">
        <f>'CV Rotina &lt;2A - residência'!O21</f>
        <v>0.87114659569749386</v>
      </c>
      <c r="G21" s="5">
        <f>'CV Rotina &lt;2A - residência'!Q21</f>
        <v>0.84453315591040146</v>
      </c>
      <c r="H21" s="5">
        <f>'CV Rotina &lt;2A - residência'!Y21</f>
        <v>0.91461521401641166</v>
      </c>
      <c r="I21" s="5">
        <f>'CV Rotina &lt;2A - residência'!S21</f>
        <v>0.7842093590596585</v>
      </c>
      <c r="J21" s="5">
        <f>'CV Rotina &lt;2A - residência'!U21</f>
        <v>0.77090263916611224</v>
      </c>
      <c r="K21" s="5">
        <f>'CV Rotina &lt;2A - residência'!W21</f>
        <v>0.84719449988911066</v>
      </c>
      <c r="L21" s="5">
        <f>'CV Rotina &lt;2A - residência'!AA21</f>
        <v>0.84630738522954096</v>
      </c>
      <c r="M21" s="4">
        <f t="shared" si="0"/>
        <v>2</v>
      </c>
      <c r="N21" s="4">
        <f t="shared" si="1"/>
        <v>0</v>
      </c>
      <c r="O21" s="4">
        <f t="shared" si="2"/>
        <v>2</v>
      </c>
      <c r="P21" s="4">
        <f t="shared" si="3"/>
        <v>0</v>
      </c>
    </row>
    <row r="22" spans="1:16">
      <c r="A22" s="4" t="s">
        <v>43</v>
      </c>
      <c r="B22" s="4" t="s">
        <v>67</v>
      </c>
      <c r="C22" s="5">
        <f>'CV Rotina &lt;2A - residência'!K22</f>
        <v>1.2100840336134453</v>
      </c>
      <c r="D22" s="5">
        <f>'CV Rotina &lt;2A - residência'!AC22</f>
        <v>1.2623716153127917</v>
      </c>
      <c r="E22" s="5">
        <f>'CV Rotina &lt;2A - residência'!M22</f>
        <v>1.1353874883286648</v>
      </c>
      <c r="F22" s="5">
        <f>'CV Rotina &lt;2A - residência'!O22</f>
        <v>1.1279178338001867</v>
      </c>
      <c r="G22" s="5">
        <f>'CV Rotina &lt;2A - residência'!Q22</f>
        <v>1.1727357609710551</v>
      </c>
      <c r="H22" s="5">
        <f>'CV Rotina &lt;2A - residência'!Y22</f>
        <v>1.1391223155929038</v>
      </c>
      <c r="I22" s="5">
        <f>'CV Rotina &lt;2A - residência'!S22</f>
        <v>1.0121381886087768</v>
      </c>
      <c r="J22" s="5">
        <f>'CV Rotina &lt;2A - residência'!U22</f>
        <v>1.0793650793650793</v>
      </c>
      <c r="K22" s="5">
        <f>'CV Rotina &lt;2A - residência'!W22</f>
        <v>1.1615312791783381</v>
      </c>
      <c r="L22" s="5">
        <f>'CV Rotina &lt;2A - residência'!AA22</f>
        <v>1.2175536881419233</v>
      </c>
      <c r="M22" s="4">
        <f t="shared" si="0"/>
        <v>2</v>
      </c>
      <c r="N22" s="4">
        <f t="shared" si="1"/>
        <v>8</v>
      </c>
      <c r="O22" s="4">
        <f t="shared" si="2"/>
        <v>10</v>
      </c>
      <c r="P22" s="4">
        <f t="shared" si="3"/>
        <v>4</v>
      </c>
    </row>
    <row r="23" spans="1:16">
      <c r="A23" s="4" t="s">
        <v>40</v>
      </c>
      <c r="B23" s="4" t="s">
        <v>68</v>
      </c>
      <c r="C23" s="5">
        <f>'CV Rotina &lt;2A - residência'!K23</f>
        <v>0.89655172413793105</v>
      </c>
      <c r="D23" s="5">
        <f>'CV Rotina &lt;2A - residência'!AC23</f>
        <v>0.85823754789272033</v>
      </c>
      <c r="E23" s="5">
        <f>'CV Rotina &lt;2A - residência'!M23</f>
        <v>0.79693486590038309</v>
      </c>
      <c r="F23" s="5">
        <f>'CV Rotina &lt;2A - residência'!O23</f>
        <v>0.75862068965517238</v>
      </c>
      <c r="G23" s="5">
        <f>'CV Rotina &lt;2A - residência'!Q23</f>
        <v>0.8122605363984674</v>
      </c>
      <c r="H23" s="5">
        <f>'CV Rotina &lt;2A - residência'!Y23</f>
        <v>0.90421455938697315</v>
      </c>
      <c r="I23" s="5">
        <f>'CV Rotina &lt;2A - residência'!S23</f>
        <v>0.70498084291187735</v>
      </c>
      <c r="J23" s="5">
        <f>'CV Rotina &lt;2A - residência'!U23</f>
        <v>0.75095785440613028</v>
      </c>
      <c r="K23" s="5">
        <f>'CV Rotina &lt;2A - residência'!W23</f>
        <v>0.91954022988505746</v>
      </c>
      <c r="L23" s="5">
        <f>'CV Rotina &lt;2A - residência'!AA23</f>
        <v>0.95785440613026818</v>
      </c>
      <c r="M23" s="4">
        <f t="shared" si="0"/>
        <v>0</v>
      </c>
      <c r="N23" s="4">
        <f t="shared" si="1"/>
        <v>1</v>
      </c>
      <c r="O23" s="4">
        <f t="shared" si="2"/>
        <v>1</v>
      </c>
      <c r="P23" s="4">
        <f t="shared" si="3"/>
        <v>0</v>
      </c>
    </row>
    <row r="24" spans="1:16">
      <c r="A24" s="4" t="s">
        <v>49</v>
      </c>
      <c r="B24" s="4" t="s">
        <v>69</v>
      </c>
      <c r="C24" s="5">
        <f>'CV Rotina &lt;2A - residência'!K24</f>
        <v>1.0344827586206897</v>
      </c>
      <c r="D24" s="5">
        <f>'CV Rotina &lt;2A - residência'!AC24</f>
        <v>1.2873563218390804</v>
      </c>
      <c r="E24" s="5">
        <f>'CV Rotina &lt;2A - residência'!M24</f>
        <v>1.3103448275862069</v>
      </c>
      <c r="F24" s="5">
        <f>'CV Rotina &lt;2A - residência'!O24</f>
        <v>1.3103448275862069</v>
      </c>
      <c r="G24" s="5">
        <f>'CV Rotina &lt;2A - residência'!Q24</f>
        <v>1.264367816091954</v>
      </c>
      <c r="H24" s="5">
        <f>'CV Rotina &lt;2A - residência'!Y24</f>
        <v>1.0344827586206897</v>
      </c>
      <c r="I24" s="5">
        <f>'CV Rotina &lt;2A - residência'!S24</f>
        <v>1.1724137931034482</v>
      </c>
      <c r="J24" s="5">
        <f>'CV Rotina &lt;2A - residência'!U24</f>
        <v>1.0574712643678161</v>
      </c>
      <c r="K24" s="5">
        <f>'CV Rotina &lt;2A - residência'!W24</f>
        <v>0.9885057471264368</v>
      </c>
      <c r="L24" s="5">
        <f>'CV Rotina &lt;2A - residência'!AA24</f>
        <v>0.96551724137931039</v>
      </c>
      <c r="M24" s="4">
        <f t="shared" si="0"/>
        <v>2</v>
      </c>
      <c r="N24" s="4">
        <f t="shared" si="1"/>
        <v>8</v>
      </c>
      <c r="O24" s="4">
        <f t="shared" si="2"/>
        <v>10</v>
      </c>
      <c r="P24" s="4">
        <f t="shared" si="3"/>
        <v>4</v>
      </c>
    </row>
    <row r="25" spans="1:16">
      <c r="A25" s="4" t="s">
        <v>40</v>
      </c>
      <c r="B25" s="4" t="s">
        <v>70</v>
      </c>
      <c r="C25" s="5">
        <f>'CV Rotina &lt;2A - residência'!K25</f>
        <v>0.98442367601246106</v>
      </c>
      <c r="D25" s="5">
        <f>'CV Rotina &lt;2A - residência'!AC25</f>
        <v>0.99065420560747663</v>
      </c>
      <c r="E25" s="5">
        <f>'CV Rotina &lt;2A - residência'!M25</f>
        <v>0.90031152647975077</v>
      </c>
      <c r="F25" s="5">
        <f>'CV Rotina &lt;2A - residência'!O25</f>
        <v>0.88473520249221183</v>
      </c>
      <c r="G25" s="5">
        <f>'CV Rotina &lt;2A - residência'!Q25</f>
        <v>0.98442367601246106</v>
      </c>
      <c r="H25" s="5">
        <f>'CV Rotina &lt;2A - residência'!Y25</f>
        <v>0.96573208722741433</v>
      </c>
      <c r="I25" s="5">
        <f>'CV Rotina &lt;2A - residência'!S25</f>
        <v>0.81308411214953269</v>
      </c>
      <c r="J25" s="5">
        <f>'CV Rotina &lt;2A - residência'!U25</f>
        <v>0.83489096573208721</v>
      </c>
      <c r="K25" s="5">
        <f>'CV Rotina &lt;2A - residência'!W25</f>
        <v>0.90654205607476634</v>
      </c>
      <c r="L25" s="5">
        <f>'CV Rotina &lt;2A - residência'!AA25</f>
        <v>0.85669781931464173</v>
      </c>
      <c r="M25" s="4">
        <f t="shared" si="0"/>
        <v>2</v>
      </c>
      <c r="N25" s="4">
        <f t="shared" si="1"/>
        <v>2</v>
      </c>
      <c r="O25" s="4">
        <f t="shared" si="2"/>
        <v>4</v>
      </c>
      <c r="P25" s="4">
        <f t="shared" si="3"/>
        <v>2</v>
      </c>
    </row>
    <row r="26" spans="1:16">
      <c r="A26" s="4" t="s">
        <v>49</v>
      </c>
      <c r="B26" s="4" t="s">
        <v>71</v>
      </c>
      <c r="C26" s="5">
        <f>'CV Rotina &lt;2A - residência'!K26</f>
        <v>0.80851063829787229</v>
      </c>
      <c r="D26" s="5">
        <f>'CV Rotina &lt;2A - residência'!AC26</f>
        <v>0.85106382978723405</v>
      </c>
      <c r="E26" s="5">
        <f>'CV Rotina &lt;2A - residência'!M26</f>
        <v>0.75177304964539005</v>
      </c>
      <c r="F26" s="5">
        <f>'CV Rotina &lt;2A - residência'!O26</f>
        <v>0.72340425531914898</v>
      </c>
      <c r="G26" s="5">
        <f>'CV Rotina &lt;2A - residência'!Q26</f>
        <v>0.73758865248226946</v>
      </c>
      <c r="H26" s="5">
        <f>'CV Rotina &lt;2A - residência'!Y26</f>
        <v>1.1347517730496455</v>
      </c>
      <c r="I26" s="5">
        <f>'CV Rotina &lt;2A - residência'!S26</f>
        <v>0.65248226950354615</v>
      </c>
      <c r="J26" s="5">
        <f>'CV Rotina &lt;2A - residência'!U26</f>
        <v>0.5957446808510638</v>
      </c>
      <c r="K26" s="5">
        <f>'CV Rotina &lt;2A - residência'!W26</f>
        <v>1.0070921985815602</v>
      </c>
      <c r="L26" s="5">
        <f>'CV Rotina &lt;2A - residência'!AA26</f>
        <v>0.96453900709219853</v>
      </c>
      <c r="M26" s="4">
        <f t="shared" si="0"/>
        <v>0</v>
      </c>
      <c r="N26" s="4">
        <f t="shared" si="1"/>
        <v>3</v>
      </c>
      <c r="O26" s="4">
        <f t="shared" si="2"/>
        <v>3</v>
      </c>
      <c r="P26" s="4">
        <f t="shared" si="3"/>
        <v>1</v>
      </c>
    </row>
    <row r="27" spans="1:16">
      <c r="A27" s="4" t="s">
        <v>43</v>
      </c>
      <c r="B27" s="4" t="s">
        <v>72</v>
      </c>
      <c r="C27" s="5">
        <f>'CV Rotina &lt;2A - residência'!K27</f>
        <v>0.97201017811704837</v>
      </c>
      <c r="D27" s="5">
        <f>'CV Rotina &lt;2A - residência'!AC27</f>
        <v>0.93638676844783719</v>
      </c>
      <c r="E27" s="5">
        <f>'CV Rotina &lt;2A - residência'!M27</f>
        <v>0.80407124681933839</v>
      </c>
      <c r="F27" s="5">
        <f>'CV Rotina &lt;2A - residência'!O27</f>
        <v>0.81424936386768443</v>
      </c>
      <c r="G27" s="5">
        <f>'CV Rotina &lt;2A - residência'!Q27</f>
        <v>0.9007633587786259</v>
      </c>
      <c r="H27" s="5">
        <f>'CV Rotina &lt;2A - residência'!Y27</f>
        <v>1.0534351145038168</v>
      </c>
      <c r="I27" s="5">
        <f>'CV Rotina &lt;2A - residência'!S27</f>
        <v>0.77862595419847325</v>
      </c>
      <c r="J27" s="5">
        <f>'CV Rotina &lt;2A - residência'!U27</f>
        <v>0.76335877862595425</v>
      </c>
      <c r="K27" s="5">
        <f>'CV Rotina &lt;2A - residência'!W27</f>
        <v>1.078880407124682</v>
      </c>
      <c r="L27" s="5">
        <f>'CV Rotina &lt;2A - residência'!AA27</f>
        <v>0.94656488549618323</v>
      </c>
      <c r="M27" s="4">
        <f t="shared" si="0"/>
        <v>2</v>
      </c>
      <c r="N27" s="4">
        <f t="shared" si="1"/>
        <v>2</v>
      </c>
      <c r="O27" s="4">
        <f t="shared" si="2"/>
        <v>4</v>
      </c>
      <c r="P27" s="4">
        <f t="shared" si="3"/>
        <v>1</v>
      </c>
    </row>
    <row r="28" spans="1:16">
      <c r="A28" s="4" t="s">
        <v>40</v>
      </c>
      <c r="B28" s="4" t="s">
        <v>73</v>
      </c>
      <c r="C28" s="5">
        <f>'CV Rotina &lt;2A - residência'!K28</f>
        <v>1.0297619047619047</v>
      </c>
      <c r="D28" s="5">
        <f>'CV Rotina &lt;2A - residência'!AC28</f>
        <v>1</v>
      </c>
      <c r="E28" s="5">
        <f>'CV Rotina &lt;2A - residência'!M28</f>
        <v>0.88095238095238093</v>
      </c>
      <c r="F28" s="5">
        <f>'CV Rotina &lt;2A - residência'!O28</f>
        <v>0.88690476190476186</v>
      </c>
      <c r="G28" s="5">
        <f>'CV Rotina &lt;2A - residência'!Q28</f>
        <v>0.93452380952380953</v>
      </c>
      <c r="H28" s="5">
        <f>'CV Rotina &lt;2A - residência'!Y28</f>
        <v>1.0238095238095237</v>
      </c>
      <c r="I28" s="5">
        <f>'CV Rotina &lt;2A - residência'!S28</f>
        <v>0.8392857142857143</v>
      </c>
      <c r="J28" s="5">
        <f>'CV Rotina &lt;2A - residência'!U28</f>
        <v>0.7857142857142857</v>
      </c>
      <c r="K28" s="5">
        <f>'CV Rotina &lt;2A - residência'!W28</f>
        <v>1.0476190476190477</v>
      </c>
      <c r="L28" s="5">
        <f>'CV Rotina &lt;2A - residência'!AA28</f>
        <v>0.99404761904761907</v>
      </c>
      <c r="M28" s="4">
        <f t="shared" si="0"/>
        <v>2</v>
      </c>
      <c r="N28" s="4">
        <f t="shared" si="1"/>
        <v>3</v>
      </c>
      <c r="O28" s="4">
        <f t="shared" si="2"/>
        <v>5</v>
      </c>
      <c r="P28" s="4">
        <f t="shared" si="3"/>
        <v>1</v>
      </c>
    </row>
    <row r="29" spans="1:16">
      <c r="A29" s="4" t="s">
        <v>47</v>
      </c>
      <c r="B29" s="4" t="s">
        <v>74</v>
      </c>
      <c r="C29" s="5">
        <f>'CV Rotina &lt;2A - residência'!K29</f>
        <v>1.3333333333333333</v>
      </c>
      <c r="D29" s="5">
        <f>'CV Rotina &lt;2A - residência'!AC29</f>
        <v>1.2535612535612535</v>
      </c>
      <c r="E29" s="5">
        <f>'CV Rotina &lt;2A - residência'!M29</f>
        <v>1.3219373219373218</v>
      </c>
      <c r="F29" s="5">
        <f>'CV Rotina &lt;2A - residência'!O29</f>
        <v>1.2991452991452992</v>
      </c>
      <c r="G29" s="5">
        <f>'CV Rotina &lt;2A - residência'!Q29</f>
        <v>1.2193732193732194</v>
      </c>
      <c r="H29" s="5">
        <f>'CV Rotina &lt;2A - residência'!Y29</f>
        <v>1.0712250712250713</v>
      </c>
      <c r="I29" s="5">
        <f>'CV Rotina &lt;2A - residência'!S29</f>
        <v>1.207977207977208</v>
      </c>
      <c r="J29" s="5">
        <f>'CV Rotina &lt;2A - residência'!U29</f>
        <v>1.0826210826210827</v>
      </c>
      <c r="K29" s="5">
        <f>'CV Rotina &lt;2A - residência'!W29</f>
        <v>0.84330484330484334</v>
      </c>
      <c r="L29" s="5">
        <f>'CV Rotina &lt;2A - residência'!AA29</f>
        <v>0.92307692307692313</v>
      </c>
      <c r="M29" s="4">
        <f t="shared" si="0"/>
        <v>2</v>
      </c>
      <c r="N29" s="4">
        <f t="shared" si="1"/>
        <v>6</v>
      </c>
      <c r="O29" s="4">
        <f t="shared" si="2"/>
        <v>8</v>
      </c>
      <c r="P29" s="4">
        <f t="shared" si="3"/>
        <v>4</v>
      </c>
    </row>
    <row r="30" spans="1:16">
      <c r="A30" s="4" t="s">
        <v>49</v>
      </c>
      <c r="B30" s="4" t="s">
        <v>75</v>
      </c>
      <c r="C30" s="5">
        <f>'CV Rotina &lt;2A - residência'!K30</f>
        <v>0.92</v>
      </c>
      <c r="D30" s="5">
        <f>'CV Rotina &lt;2A - residência'!AC30</f>
        <v>0.93666666666666665</v>
      </c>
      <c r="E30" s="5">
        <f>'CV Rotina &lt;2A - residência'!M30</f>
        <v>0.92666666666666664</v>
      </c>
      <c r="F30" s="5">
        <f>'CV Rotina &lt;2A - residência'!O30</f>
        <v>0.93333333333333335</v>
      </c>
      <c r="G30" s="5">
        <f>'CV Rotina &lt;2A - residência'!Q30</f>
        <v>0.89</v>
      </c>
      <c r="H30" s="5">
        <f>'CV Rotina &lt;2A - residência'!Y30</f>
        <v>0.90666666666666662</v>
      </c>
      <c r="I30" s="5">
        <f>'CV Rotina &lt;2A - residência'!S30</f>
        <v>0.84333333333333338</v>
      </c>
      <c r="J30" s="5">
        <f>'CV Rotina &lt;2A - residência'!U30</f>
        <v>0.78666666666666663</v>
      </c>
      <c r="K30" s="5">
        <f>'CV Rotina &lt;2A - residência'!W30</f>
        <v>0.79666666666666663</v>
      </c>
      <c r="L30" s="5">
        <f>'CV Rotina &lt;2A - residência'!AA30</f>
        <v>0.84333333333333338</v>
      </c>
      <c r="M30" s="4">
        <f t="shared" si="0"/>
        <v>2</v>
      </c>
      <c r="N30" s="4">
        <f t="shared" si="1"/>
        <v>0</v>
      </c>
      <c r="O30" s="4">
        <f t="shared" si="2"/>
        <v>2</v>
      </c>
      <c r="P30" s="4">
        <f t="shared" si="3"/>
        <v>0</v>
      </c>
    </row>
    <row r="31" spans="1:16">
      <c r="A31" s="4" t="s">
        <v>40</v>
      </c>
      <c r="B31" s="4" t="s">
        <v>76</v>
      </c>
      <c r="C31" s="5">
        <f>'CV Rotina &lt;2A - residência'!K31</f>
        <v>0.98753894080996885</v>
      </c>
      <c r="D31" s="5">
        <f>'CV Rotina &lt;2A - residência'!AC31</f>
        <v>0.95404984423676009</v>
      </c>
      <c r="E31" s="5">
        <f>'CV Rotina &lt;2A - residência'!M31</f>
        <v>0.86370716510903423</v>
      </c>
      <c r="F31" s="5">
        <f>'CV Rotina &lt;2A - residência'!O31</f>
        <v>0.86214953271028039</v>
      </c>
      <c r="G31" s="5">
        <f>'CV Rotina &lt;2A - residência'!Q31</f>
        <v>0.90732087227414326</v>
      </c>
      <c r="H31" s="5">
        <f>'CV Rotina &lt;2A - residência'!Y31</f>
        <v>0.91043613707165105</v>
      </c>
      <c r="I31" s="5">
        <f>'CV Rotina &lt;2A - residência'!S31</f>
        <v>0.79750778816199375</v>
      </c>
      <c r="J31" s="5">
        <f>'CV Rotina &lt;2A - residência'!U31</f>
        <v>0.63629283489096577</v>
      </c>
      <c r="K31" s="5">
        <f>'CV Rotina &lt;2A - residência'!W31</f>
        <v>0.80451713395638624</v>
      </c>
      <c r="L31" s="5">
        <f>'CV Rotina &lt;2A - residência'!AA31</f>
        <v>0.72429906542056077</v>
      </c>
      <c r="M31" s="4">
        <f t="shared" si="0"/>
        <v>2</v>
      </c>
      <c r="N31" s="4">
        <f t="shared" si="1"/>
        <v>0</v>
      </c>
      <c r="O31" s="4">
        <f t="shared" si="2"/>
        <v>2</v>
      </c>
      <c r="P31" s="4">
        <f t="shared" si="3"/>
        <v>0</v>
      </c>
    </row>
    <row r="32" spans="1:16">
      <c r="A32" s="4" t="s">
        <v>40</v>
      </c>
      <c r="B32" s="4" t="s">
        <v>77</v>
      </c>
      <c r="C32" s="5">
        <f>'CV Rotina &lt;2A - residência'!K32</f>
        <v>0.96842105263157896</v>
      </c>
      <c r="D32" s="5">
        <f>'CV Rotina &lt;2A - residência'!AC32</f>
        <v>1</v>
      </c>
      <c r="E32" s="5">
        <f>'CV Rotina &lt;2A - residência'!M32</f>
        <v>0.97192982456140353</v>
      </c>
      <c r="F32" s="5">
        <f>'CV Rotina &lt;2A - residência'!O32</f>
        <v>0.9754385964912281</v>
      </c>
      <c r="G32" s="5">
        <f>'CV Rotina &lt;2A - residência'!Q32</f>
        <v>0.94736842105263153</v>
      </c>
      <c r="H32" s="5">
        <f>'CV Rotina &lt;2A - residência'!Y32</f>
        <v>0.98947368421052628</v>
      </c>
      <c r="I32" s="5">
        <f>'CV Rotina &lt;2A - residência'!S32</f>
        <v>0.81754385964912279</v>
      </c>
      <c r="J32" s="5">
        <f>'CV Rotina &lt;2A - residência'!U32</f>
        <v>0.87017543859649127</v>
      </c>
      <c r="K32" s="5">
        <f>'CV Rotina &lt;2A - residência'!W32</f>
        <v>0.90526315789473688</v>
      </c>
      <c r="L32" s="5">
        <f>'CV Rotina &lt;2A - residência'!AA32</f>
        <v>1.0315789473684212</v>
      </c>
      <c r="M32" s="4">
        <f t="shared" si="0"/>
        <v>2</v>
      </c>
      <c r="N32" s="4">
        <f t="shared" si="1"/>
        <v>4</v>
      </c>
      <c r="O32" s="4">
        <f t="shared" si="2"/>
        <v>6</v>
      </c>
      <c r="P32" s="4">
        <f t="shared" si="3"/>
        <v>3</v>
      </c>
    </row>
    <row r="33" spans="1:16">
      <c r="A33" s="4" t="s">
        <v>40</v>
      </c>
      <c r="B33" s="4" t="s">
        <v>78</v>
      </c>
      <c r="C33" s="5">
        <f>'CV Rotina &lt;2A - residência'!K33</f>
        <v>0.61995753715498936</v>
      </c>
      <c r="D33" s="5">
        <f>'CV Rotina &lt;2A - residência'!AC33</f>
        <v>0.65392781316348192</v>
      </c>
      <c r="E33" s="5">
        <f>'CV Rotina &lt;2A - residência'!M33</f>
        <v>0.63694267515923564</v>
      </c>
      <c r="F33" s="5">
        <f>'CV Rotina &lt;2A - residência'!O33</f>
        <v>0.64543524416135878</v>
      </c>
      <c r="G33" s="5">
        <f>'CV Rotina &lt;2A - residência'!Q33</f>
        <v>0.66242038216560506</v>
      </c>
      <c r="H33" s="5">
        <f>'CV Rotina &lt;2A - residência'!Y33</f>
        <v>0.772823779193206</v>
      </c>
      <c r="I33" s="5">
        <f>'CV Rotina &lt;2A - residência'!S33</f>
        <v>0.57749469214437366</v>
      </c>
      <c r="J33" s="5">
        <f>'CV Rotina &lt;2A - residência'!U33</f>
        <v>0.61146496815286622</v>
      </c>
      <c r="K33" s="5">
        <f>'CV Rotina &lt;2A - residência'!W33</f>
        <v>0.772823779193206</v>
      </c>
      <c r="L33" s="5">
        <f>'CV Rotina &lt;2A - residência'!AA33</f>
        <v>0.78980891719745228</v>
      </c>
      <c r="M33" s="4">
        <f t="shared" si="0"/>
        <v>0</v>
      </c>
      <c r="N33" s="4">
        <f t="shared" si="1"/>
        <v>0</v>
      </c>
      <c r="O33" s="4">
        <f t="shared" si="2"/>
        <v>0</v>
      </c>
      <c r="P33" s="4">
        <f t="shared" si="3"/>
        <v>0</v>
      </c>
    </row>
    <row r="34" spans="1:16">
      <c r="A34" s="4" t="s">
        <v>49</v>
      </c>
      <c r="B34" s="4" t="s">
        <v>79</v>
      </c>
      <c r="C34" s="5">
        <f>'CV Rotina &lt;2A - residência'!K34</f>
        <v>1.0648769574944073</v>
      </c>
      <c r="D34" s="5">
        <f>'CV Rotina &lt;2A - residência'!AC34</f>
        <v>1.0022371364653244</v>
      </c>
      <c r="E34" s="5">
        <f>'CV Rotina &lt;2A - residência'!M34</f>
        <v>0.88590604026845643</v>
      </c>
      <c r="F34" s="5">
        <f>'CV Rotina &lt;2A - residência'!O34</f>
        <v>0.88590604026845643</v>
      </c>
      <c r="G34" s="5">
        <f>'CV Rotina &lt;2A - residência'!Q34</f>
        <v>0.94854586129753915</v>
      </c>
      <c r="H34" s="5">
        <f>'CV Rotina &lt;2A - residência'!Y34</f>
        <v>1.109619686800895</v>
      </c>
      <c r="I34" s="5">
        <f>'CV Rotina &lt;2A - residência'!S34</f>
        <v>0.68903803131991048</v>
      </c>
      <c r="J34" s="5">
        <f>'CV Rotina &lt;2A - residência'!U34</f>
        <v>0.79642058165548102</v>
      </c>
      <c r="K34" s="5">
        <f>'CV Rotina &lt;2A - residência'!W34</f>
        <v>1.109619686800895</v>
      </c>
      <c r="L34" s="5">
        <f>'CV Rotina &lt;2A - residência'!AA34</f>
        <v>1.0648769574944073</v>
      </c>
      <c r="M34" s="4">
        <f t="shared" si="0"/>
        <v>2</v>
      </c>
      <c r="N34" s="4">
        <f t="shared" si="1"/>
        <v>3</v>
      </c>
      <c r="O34" s="4">
        <f t="shared" si="2"/>
        <v>5</v>
      </c>
      <c r="P34" s="4">
        <f t="shared" si="3"/>
        <v>1</v>
      </c>
    </row>
    <row r="35" spans="1:16">
      <c r="A35" s="4" t="s">
        <v>49</v>
      </c>
      <c r="B35" s="4" t="s">
        <v>80</v>
      </c>
      <c r="C35" s="5">
        <f>'CV Rotina &lt;2A - residência'!K35</f>
        <v>0.96969696969696972</v>
      </c>
      <c r="D35" s="5">
        <f>'CV Rotina &lt;2A - residência'!AC35</f>
        <v>1.002754820936639</v>
      </c>
      <c r="E35" s="5">
        <f>'CV Rotina &lt;2A - residência'!M35</f>
        <v>0.9807162534435262</v>
      </c>
      <c r="F35" s="5">
        <f>'CV Rotina &lt;2A - residência'!O35</f>
        <v>0.9807162534435262</v>
      </c>
      <c r="G35" s="5">
        <f>'CV Rotina &lt;2A - residência'!Q35</f>
        <v>0.8925619834710744</v>
      </c>
      <c r="H35" s="5">
        <f>'CV Rotina &lt;2A - residência'!Y35</f>
        <v>1.1239669421487604</v>
      </c>
      <c r="I35" s="5">
        <f>'CV Rotina &lt;2A - residência'!S35</f>
        <v>0.88154269972451793</v>
      </c>
      <c r="J35" s="5">
        <f>'CV Rotina &lt;2A - residência'!U35</f>
        <v>0.9807162534435262</v>
      </c>
      <c r="K35" s="5">
        <f>'CV Rotina &lt;2A - residência'!W35</f>
        <v>1.0798898071625345</v>
      </c>
      <c r="L35" s="5">
        <f>'CV Rotina &lt;2A - residência'!AA35</f>
        <v>1.1019283746556474</v>
      </c>
      <c r="M35" s="4">
        <f t="shared" ref="M35:M66" si="4">COUNTIF(C35:D35,"&gt;=0,9")</f>
        <v>2</v>
      </c>
      <c r="N35" s="4">
        <f t="shared" si="1"/>
        <v>6</v>
      </c>
      <c r="O35" s="4">
        <f t="shared" si="2"/>
        <v>8</v>
      </c>
      <c r="P35" s="4">
        <f t="shared" si="3"/>
        <v>3</v>
      </c>
    </row>
    <row r="36" spans="1:16">
      <c r="A36" s="4" t="s">
        <v>49</v>
      </c>
      <c r="B36" s="4" t="s">
        <v>81</v>
      </c>
      <c r="C36" s="5">
        <f>'CV Rotina &lt;2A - residência'!K36</f>
        <v>0.73664825046040516</v>
      </c>
      <c r="D36" s="5">
        <f>'CV Rotina &lt;2A - residência'!AC36</f>
        <v>1.0018416206261511</v>
      </c>
      <c r="E36" s="5">
        <f>'CV Rotina &lt;2A - residência'!M36</f>
        <v>1.0534069981583793</v>
      </c>
      <c r="F36" s="5">
        <f>'CV Rotina &lt;2A - residência'!O36</f>
        <v>1.0607734806629834</v>
      </c>
      <c r="G36" s="5">
        <f>'CV Rotina &lt;2A - residência'!Q36</f>
        <v>0.89871086556169433</v>
      </c>
      <c r="H36" s="5">
        <f>'CV Rotina &lt;2A - residência'!Y36</f>
        <v>1.2081031307550645</v>
      </c>
      <c r="I36" s="5">
        <f>'CV Rotina &lt;2A - residência'!S36</f>
        <v>0.92817679558011046</v>
      </c>
      <c r="J36" s="5">
        <f>'CV Rotina &lt;2A - residência'!U36</f>
        <v>1.0534069981583793</v>
      </c>
      <c r="K36" s="5">
        <f>'CV Rotina &lt;2A - residência'!W36</f>
        <v>0.94290976058931864</v>
      </c>
      <c r="L36" s="5">
        <f>'CV Rotina &lt;2A - residência'!AA36</f>
        <v>1.0018416206261511</v>
      </c>
      <c r="M36" s="4">
        <f t="shared" si="4"/>
        <v>1</v>
      </c>
      <c r="N36" s="4">
        <f t="shared" si="1"/>
        <v>5</v>
      </c>
      <c r="O36" s="4">
        <f t="shared" si="2"/>
        <v>6</v>
      </c>
      <c r="P36" s="4">
        <f t="shared" si="3"/>
        <v>3</v>
      </c>
    </row>
    <row r="37" spans="1:16">
      <c r="A37" s="4" t="s">
        <v>40</v>
      </c>
      <c r="B37" s="4" t="s">
        <v>82</v>
      </c>
      <c r="C37" s="5">
        <f>'CV Rotina &lt;2A - residência'!K37</f>
        <v>0.92537313432835822</v>
      </c>
      <c r="D37" s="5">
        <f>'CV Rotina &lt;2A - residência'!AC37</f>
        <v>0.96517412935323388</v>
      </c>
      <c r="E37" s="5">
        <f>'CV Rotina &lt;2A - residência'!M37</f>
        <v>0.87562189054726369</v>
      </c>
      <c r="F37" s="5">
        <f>'CV Rotina &lt;2A - residência'!O37</f>
        <v>0.87562189054726369</v>
      </c>
      <c r="G37" s="5">
        <f>'CV Rotina &lt;2A - residência'!Q37</f>
        <v>0.94527363184079605</v>
      </c>
      <c r="H37" s="5">
        <f>'CV Rotina &lt;2A - residência'!Y37</f>
        <v>0.94527363184079605</v>
      </c>
      <c r="I37" s="5">
        <f>'CV Rotina &lt;2A - residência'!S37</f>
        <v>0.77611940298507465</v>
      </c>
      <c r="J37" s="5">
        <f>'CV Rotina &lt;2A - residência'!U37</f>
        <v>0.845771144278607</v>
      </c>
      <c r="K37" s="5">
        <f>'CV Rotina &lt;2A - residência'!W37</f>
        <v>0.90547263681592038</v>
      </c>
      <c r="L37" s="5">
        <f>'CV Rotina &lt;2A - residência'!AA37</f>
        <v>0.93532338308457708</v>
      </c>
      <c r="M37" s="4">
        <f t="shared" si="4"/>
        <v>2</v>
      </c>
      <c r="N37" s="4">
        <f t="shared" si="1"/>
        <v>0</v>
      </c>
      <c r="O37" s="4">
        <f t="shared" si="2"/>
        <v>2</v>
      </c>
      <c r="P37" s="4">
        <f t="shared" si="3"/>
        <v>0</v>
      </c>
    </row>
    <row r="38" spans="1:16">
      <c r="A38" s="4" t="s">
        <v>49</v>
      </c>
      <c r="B38" s="4" t="s">
        <v>83</v>
      </c>
      <c r="C38" s="5">
        <f>'CV Rotina &lt;2A - residência'!K38</f>
        <v>1.0176125244618395</v>
      </c>
      <c r="D38" s="5">
        <f>'CV Rotina &lt;2A - residência'!AC38</f>
        <v>1.0463144161774298</v>
      </c>
      <c r="E38" s="5">
        <f>'CV Rotina &lt;2A - residência'!M38</f>
        <v>0.98891063274624913</v>
      </c>
      <c r="F38" s="5">
        <f>'CV Rotina &lt;2A - residência'!O38</f>
        <v>0.9758643183300717</v>
      </c>
      <c r="G38" s="5">
        <f>'CV Rotina &lt;2A - residência'!Q38</f>
        <v>0.94977168949771684</v>
      </c>
      <c r="H38" s="5">
        <f>'CV Rotina &lt;2A - residência'!Y38</f>
        <v>1.0358773646444879</v>
      </c>
      <c r="I38" s="5">
        <f>'CV Rotina &lt;2A - residência'!S38</f>
        <v>0.86105675146771032</v>
      </c>
      <c r="J38" s="5">
        <f>'CV Rotina &lt;2A - residência'!U38</f>
        <v>0.66536203522504889</v>
      </c>
      <c r="K38" s="5">
        <f>'CV Rotina &lt;2A - residência'!W38</f>
        <v>0.98369210697977816</v>
      </c>
      <c r="L38" s="5">
        <f>'CV Rotina &lt;2A - residência'!AA38</f>
        <v>0.9758643183300717</v>
      </c>
      <c r="M38" s="4">
        <f t="shared" si="4"/>
        <v>2</v>
      </c>
      <c r="N38" s="4">
        <f t="shared" si="1"/>
        <v>5</v>
      </c>
      <c r="O38" s="4">
        <f t="shared" si="2"/>
        <v>7</v>
      </c>
      <c r="P38" s="4">
        <f t="shared" si="3"/>
        <v>3</v>
      </c>
    </row>
    <row r="39" spans="1:16">
      <c r="A39" s="4" t="s">
        <v>40</v>
      </c>
      <c r="B39" s="4" t="s">
        <v>84</v>
      </c>
      <c r="C39" s="5">
        <f>'CV Rotina &lt;2A - residência'!K39</f>
        <v>1.0098039215686274</v>
      </c>
      <c r="D39" s="5">
        <f>'CV Rotina &lt;2A - residência'!AC39</f>
        <v>1.2156862745098038</v>
      </c>
      <c r="E39" s="5">
        <f>'CV Rotina &lt;2A - residência'!M39</f>
        <v>1.0686274509803921</v>
      </c>
      <c r="F39" s="5">
        <f>'CV Rotina &lt;2A - residência'!O39</f>
        <v>1.0588235294117647</v>
      </c>
      <c r="G39" s="5">
        <f>'CV Rotina &lt;2A - residência'!Q39</f>
        <v>1.2352941176470589</v>
      </c>
      <c r="H39" s="5">
        <f>'CV Rotina &lt;2A - residência'!Y39</f>
        <v>1</v>
      </c>
      <c r="I39" s="5">
        <f>'CV Rotina &lt;2A - residência'!S39</f>
        <v>1.0196078431372548</v>
      </c>
      <c r="J39" s="5">
        <f>'CV Rotina &lt;2A - residência'!U39</f>
        <v>1.0196078431372548</v>
      </c>
      <c r="K39" s="5">
        <f>'CV Rotina &lt;2A - residência'!W39</f>
        <v>0.89215686274509809</v>
      </c>
      <c r="L39" s="5">
        <f>'CV Rotina &lt;2A - residência'!AA39</f>
        <v>0.89215686274509809</v>
      </c>
      <c r="M39" s="4">
        <f t="shared" si="4"/>
        <v>2</v>
      </c>
      <c r="N39" s="4">
        <f t="shared" si="1"/>
        <v>6</v>
      </c>
      <c r="O39" s="4">
        <f t="shared" si="2"/>
        <v>8</v>
      </c>
      <c r="P39" s="4">
        <f t="shared" si="3"/>
        <v>4</v>
      </c>
    </row>
    <row r="40" spans="1:16">
      <c r="A40" s="4" t="s">
        <v>49</v>
      </c>
      <c r="B40" s="4" t="s">
        <v>85</v>
      </c>
      <c r="C40" s="5">
        <f>'CV Rotina &lt;2A - residência'!K40</f>
        <v>0.71962616822429903</v>
      </c>
      <c r="D40" s="5">
        <f>'CV Rotina &lt;2A - residência'!AC40</f>
        <v>0.73208722741433019</v>
      </c>
      <c r="E40" s="5">
        <f>'CV Rotina &lt;2A - residência'!M40</f>
        <v>0.68224299065420557</v>
      </c>
      <c r="F40" s="5">
        <f>'CV Rotina &lt;2A - residência'!O40</f>
        <v>0.68224299065420557</v>
      </c>
      <c r="G40" s="5">
        <f>'CV Rotina &lt;2A - residência'!Q40</f>
        <v>0.7009345794392523</v>
      </c>
      <c r="H40" s="5">
        <f>'CV Rotina &lt;2A - residência'!Y40</f>
        <v>0.85358255451713394</v>
      </c>
      <c r="I40" s="5">
        <f>'CV Rotina &lt;2A - residência'!S40</f>
        <v>0.62928348909657317</v>
      </c>
      <c r="J40" s="5">
        <f>'CV Rotina &lt;2A - residência'!U40</f>
        <v>0.76635514018691586</v>
      </c>
      <c r="K40" s="5">
        <f>'CV Rotina &lt;2A - residência'!W40</f>
        <v>0.86292834890965731</v>
      </c>
      <c r="L40" s="5">
        <f>'CV Rotina &lt;2A - residência'!AA40</f>
        <v>0.89408099688473519</v>
      </c>
      <c r="M40" s="4">
        <f t="shared" si="4"/>
        <v>0</v>
      </c>
      <c r="N40" s="4">
        <f t="shared" si="1"/>
        <v>0</v>
      </c>
      <c r="O40" s="4">
        <f t="shared" si="2"/>
        <v>0</v>
      </c>
      <c r="P40" s="4">
        <f t="shared" si="3"/>
        <v>0</v>
      </c>
    </row>
    <row r="41" spans="1:16">
      <c r="A41" s="4" t="s">
        <v>43</v>
      </c>
      <c r="B41" s="4" t="s">
        <v>86</v>
      </c>
      <c r="C41" s="5">
        <f>'CV Rotina &lt;2A - residência'!K41</f>
        <v>1.1024531024531024</v>
      </c>
      <c r="D41" s="5">
        <f>'CV Rotina &lt;2A - residência'!AC41</f>
        <v>1.0851370851370852</v>
      </c>
      <c r="E41" s="5">
        <f>'CV Rotina &lt;2A - residência'!M41</f>
        <v>0.99278499278499277</v>
      </c>
      <c r="F41" s="5">
        <f>'CV Rotina &lt;2A - residência'!O41</f>
        <v>0.98701298701298701</v>
      </c>
      <c r="G41" s="5">
        <f>'CV Rotina &lt;2A - residência'!Q41</f>
        <v>1.0303030303030303</v>
      </c>
      <c r="H41" s="5">
        <f>'CV Rotina &lt;2A - residência'!Y41</f>
        <v>0.97835497835497831</v>
      </c>
      <c r="I41" s="5">
        <f>'CV Rotina &lt;2A - residência'!S41</f>
        <v>0.9033189033189033</v>
      </c>
      <c r="J41" s="5">
        <f>'CV Rotina &lt;2A - residência'!U41</f>
        <v>0.74458874458874458</v>
      </c>
      <c r="K41" s="5">
        <f>'CV Rotina &lt;2A - residência'!W41</f>
        <v>0.89177489177489178</v>
      </c>
      <c r="L41" s="5">
        <f>'CV Rotina &lt;2A - residência'!AA41</f>
        <v>0.86868686868686873</v>
      </c>
      <c r="M41" s="4">
        <f t="shared" si="4"/>
        <v>2</v>
      </c>
      <c r="N41" s="4">
        <f t="shared" si="1"/>
        <v>4</v>
      </c>
      <c r="O41" s="4">
        <f t="shared" si="2"/>
        <v>6</v>
      </c>
      <c r="P41" s="4">
        <f t="shared" si="3"/>
        <v>4</v>
      </c>
    </row>
    <row r="42" spans="1:16">
      <c r="A42" s="4" t="s">
        <v>49</v>
      </c>
      <c r="B42" s="4" t="s">
        <v>87</v>
      </c>
      <c r="C42" s="5">
        <f>'CV Rotina &lt;2A - residência'!K42</f>
        <v>1.1568627450980393</v>
      </c>
      <c r="D42" s="5">
        <f>'CV Rotina &lt;2A - residência'!AC42</f>
        <v>1.0392156862745099</v>
      </c>
      <c r="E42" s="5">
        <f>'CV Rotina &lt;2A - residência'!M42</f>
        <v>0.87254901960784315</v>
      </c>
      <c r="F42" s="5">
        <f>'CV Rotina &lt;2A - residência'!O42</f>
        <v>0.88235294117647056</v>
      </c>
      <c r="G42" s="5">
        <f>'CV Rotina &lt;2A - residência'!Q42</f>
        <v>0.94117647058823528</v>
      </c>
      <c r="H42" s="5">
        <f>'CV Rotina &lt;2A - residência'!Y42</f>
        <v>0.89215686274509809</v>
      </c>
      <c r="I42" s="5">
        <f>'CV Rotina &lt;2A - residência'!S42</f>
        <v>0.8529411764705882</v>
      </c>
      <c r="J42" s="5">
        <f>'CV Rotina &lt;2A - residência'!U42</f>
        <v>0.53921568627450978</v>
      </c>
      <c r="K42" s="5">
        <f>'CV Rotina &lt;2A - residência'!W42</f>
        <v>0.87254901960784315</v>
      </c>
      <c r="L42" s="5">
        <f>'CV Rotina &lt;2A - residência'!AA42</f>
        <v>0.86274509803921573</v>
      </c>
      <c r="M42" s="4">
        <f t="shared" si="4"/>
        <v>2</v>
      </c>
      <c r="N42" s="4">
        <f t="shared" si="1"/>
        <v>0</v>
      </c>
      <c r="O42" s="4">
        <f t="shared" si="2"/>
        <v>2</v>
      </c>
      <c r="P42" s="4">
        <f t="shared" si="3"/>
        <v>0</v>
      </c>
    </row>
    <row r="43" spans="1:16">
      <c r="A43" s="4" t="s">
        <v>40</v>
      </c>
      <c r="B43" s="4" t="s">
        <v>88</v>
      </c>
      <c r="C43" s="5">
        <f>'CV Rotina &lt;2A - residência'!K43</f>
        <v>0.83544303797468356</v>
      </c>
      <c r="D43" s="5">
        <f>'CV Rotina &lt;2A - residência'!AC43</f>
        <v>0.8270042194092827</v>
      </c>
      <c r="E43" s="5">
        <f>'CV Rotina &lt;2A - residência'!M43</f>
        <v>0.75105485232067515</v>
      </c>
      <c r="F43" s="5">
        <f>'CV Rotina &lt;2A - residência'!O43</f>
        <v>0.75105485232067515</v>
      </c>
      <c r="G43" s="5">
        <f>'CV Rotina &lt;2A - residência'!Q43</f>
        <v>0.78481012658227844</v>
      </c>
      <c r="H43" s="5">
        <f>'CV Rotina &lt;2A - residência'!Y43</f>
        <v>0.83544303797468356</v>
      </c>
      <c r="I43" s="5">
        <f>'CV Rotina &lt;2A - residência'!S43</f>
        <v>0.60759493670886078</v>
      </c>
      <c r="J43" s="5">
        <f>'CV Rotina &lt;2A - residência'!U43</f>
        <v>0.75105485232067515</v>
      </c>
      <c r="K43" s="5">
        <f>'CV Rotina &lt;2A - residência'!W43</f>
        <v>0.78481012658227844</v>
      </c>
      <c r="L43" s="5">
        <f>'CV Rotina &lt;2A - residência'!AA43</f>
        <v>0.759493670886076</v>
      </c>
      <c r="M43" s="4">
        <f t="shared" si="4"/>
        <v>0</v>
      </c>
      <c r="N43" s="4">
        <f t="shared" si="1"/>
        <v>0</v>
      </c>
      <c r="O43" s="4">
        <f t="shared" si="2"/>
        <v>0</v>
      </c>
      <c r="P43" s="4">
        <f t="shared" si="3"/>
        <v>0</v>
      </c>
    </row>
    <row r="44" spans="1:16">
      <c r="A44" s="4" t="s">
        <v>40</v>
      </c>
      <c r="B44" s="4" t="s">
        <v>89</v>
      </c>
      <c r="C44" s="5">
        <f>'CV Rotina &lt;2A - residência'!K44</f>
        <v>0.97594501718213056</v>
      </c>
      <c r="D44" s="5">
        <f>'CV Rotina &lt;2A - residência'!AC44</f>
        <v>1.140893470790378</v>
      </c>
      <c r="E44" s="5">
        <f>'CV Rotina &lt;2A - residência'!M44</f>
        <v>1.168384879725086</v>
      </c>
      <c r="F44" s="5">
        <f>'CV Rotina &lt;2A - residência'!O44</f>
        <v>1.168384879725086</v>
      </c>
      <c r="G44" s="5">
        <f>'CV Rotina &lt;2A - residência'!Q44</f>
        <v>1.1134020618556701</v>
      </c>
      <c r="H44" s="5">
        <f>'CV Rotina &lt;2A - residência'!Y44</f>
        <v>1.2783505154639174</v>
      </c>
      <c r="I44" s="5">
        <f>'CV Rotina &lt;2A - residência'!S44</f>
        <v>0.96219931271477666</v>
      </c>
      <c r="J44" s="5">
        <f>'CV Rotina &lt;2A - residência'!U44</f>
        <v>1.0859106529209621</v>
      </c>
      <c r="K44" s="5">
        <f>'CV Rotina &lt;2A - residência'!W44</f>
        <v>1.3058419243986255</v>
      </c>
      <c r="L44" s="5">
        <f>'CV Rotina &lt;2A - residência'!AA44</f>
        <v>1.3470790378006874</v>
      </c>
      <c r="M44" s="4">
        <f t="shared" si="4"/>
        <v>2</v>
      </c>
      <c r="N44" s="4">
        <f t="shared" si="1"/>
        <v>8</v>
      </c>
      <c r="O44" s="4">
        <f t="shared" si="2"/>
        <v>10</v>
      </c>
      <c r="P44" s="4">
        <f t="shared" si="3"/>
        <v>4</v>
      </c>
    </row>
    <row r="45" spans="1:16">
      <c r="A45" s="4" t="s">
        <v>47</v>
      </c>
      <c r="B45" s="4" t="s">
        <v>90</v>
      </c>
      <c r="C45" s="5">
        <f>'CV Rotina &lt;2A - residência'!K45</f>
        <v>1.0761035007610351</v>
      </c>
      <c r="D45" s="5">
        <f>'CV Rotina &lt;2A - residência'!AC45</f>
        <v>0.98985286656519533</v>
      </c>
      <c r="E45" s="5">
        <f>'CV Rotina &lt;2A - residência'!M45</f>
        <v>0.91730086250634191</v>
      </c>
      <c r="F45" s="5">
        <f>'CV Rotina &lt;2A - residência'!O45</f>
        <v>0.89599188229325211</v>
      </c>
      <c r="G45" s="5">
        <f>'CV Rotina &lt;2A - residência'!Q45</f>
        <v>0.93505834601725013</v>
      </c>
      <c r="H45" s="5">
        <f>'CV Rotina &lt;2A - residência'!Y45</f>
        <v>0.90208016235413491</v>
      </c>
      <c r="I45" s="5">
        <f>'CV Rotina &lt;2A - residência'!S45</f>
        <v>0.8290208016235413</v>
      </c>
      <c r="J45" s="5">
        <f>'CV Rotina &lt;2A - residência'!U45</f>
        <v>0.67275494672754943</v>
      </c>
      <c r="K45" s="5">
        <f>'CV Rotina &lt;2A - residência'!W45</f>
        <v>0.84018264840182644</v>
      </c>
      <c r="L45" s="5">
        <f>'CV Rotina &lt;2A - residência'!AA45</f>
        <v>0.86707255200405886</v>
      </c>
      <c r="M45" s="4">
        <f t="shared" si="4"/>
        <v>2</v>
      </c>
      <c r="N45" s="4">
        <f t="shared" si="1"/>
        <v>0</v>
      </c>
      <c r="O45" s="4">
        <f t="shared" si="2"/>
        <v>2</v>
      </c>
      <c r="P45" s="4">
        <f t="shared" si="3"/>
        <v>0</v>
      </c>
    </row>
    <row r="46" spans="1:16">
      <c r="A46" s="4" t="s">
        <v>47</v>
      </c>
      <c r="B46" s="4" t="s">
        <v>91</v>
      </c>
      <c r="C46" s="5">
        <f>'CV Rotina &lt;2A - residência'!K46</f>
        <v>1.2560386473429952</v>
      </c>
      <c r="D46" s="5">
        <f>'CV Rotina &lt;2A - residência'!AC46</f>
        <v>1.2270531400966183</v>
      </c>
      <c r="E46" s="5">
        <f>'CV Rotina &lt;2A - residência'!M46</f>
        <v>1.0724637681159421</v>
      </c>
      <c r="F46" s="5">
        <f>'CV Rotina &lt;2A - residência'!O46</f>
        <v>1.0628019323671498</v>
      </c>
      <c r="G46" s="5">
        <f>'CV Rotina &lt;2A - residência'!Q46</f>
        <v>1.2367149758454106</v>
      </c>
      <c r="H46" s="5">
        <f>'CV Rotina &lt;2A - residência'!Y46</f>
        <v>0.87922705314009664</v>
      </c>
      <c r="I46" s="5">
        <f>'CV Rotina &lt;2A - residência'!S46</f>
        <v>0.98550724637681164</v>
      </c>
      <c r="J46" s="5">
        <f>'CV Rotina &lt;2A - residência'!U46</f>
        <v>0.89855072463768115</v>
      </c>
      <c r="K46" s="5">
        <f>'CV Rotina &lt;2A - residência'!W46</f>
        <v>0.87922705314009664</v>
      </c>
      <c r="L46" s="5">
        <f>'CV Rotina &lt;2A - residência'!AA46</f>
        <v>0.82125603864734298</v>
      </c>
      <c r="M46" s="4">
        <f t="shared" si="4"/>
        <v>2</v>
      </c>
      <c r="N46" s="4">
        <f t="shared" si="1"/>
        <v>4</v>
      </c>
      <c r="O46" s="4">
        <f t="shared" si="2"/>
        <v>6</v>
      </c>
      <c r="P46" s="4">
        <f t="shared" si="3"/>
        <v>3</v>
      </c>
    </row>
    <row r="47" spans="1:16">
      <c r="A47" s="4" t="s">
        <v>49</v>
      </c>
      <c r="B47" s="4" t="s">
        <v>92</v>
      </c>
      <c r="C47" s="5">
        <f>'CV Rotina &lt;2A - residência'!K47</f>
        <v>1.0076157000585824</v>
      </c>
      <c r="D47" s="5">
        <f>'CV Rotina &lt;2A - residência'!AC47</f>
        <v>1.0216754540128881</v>
      </c>
      <c r="E47" s="5">
        <f>'CV Rotina &lt;2A - residência'!M47</f>
        <v>0.93731693028705332</v>
      </c>
      <c r="F47" s="5">
        <f>'CV Rotina &lt;2A - residência'!O47</f>
        <v>0.94903339191564151</v>
      </c>
      <c r="G47" s="5">
        <f>'CV Rotina &lt;2A - residência'!Q47</f>
        <v>0.94669009958992389</v>
      </c>
      <c r="H47" s="5">
        <f>'CV Rotina &lt;2A - residência'!Y47</f>
        <v>0.92560046865846513</v>
      </c>
      <c r="I47" s="5">
        <f>'CV Rotina &lt;2A - residência'!S47</f>
        <v>0.84592852958406561</v>
      </c>
      <c r="J47" s="5">
        <f>'CV Rotina &lt;2A - residência'!U47</f>
        <v>0.6233157586408905</v>
      </c>
      <c r="K47" s="5">
        <f>'CV Rotina &lt;2A - residência'!W47</f>
        <v>0.94903339191564151</v>
      </c>
      <c r="L47" s="5">
        <f>'CV Rotina &lt;2A - residência'!AA47</f>
        <v>1.1552431165787933</v>
      </c>
      <c r="M47" s="4">
        <f t="shared" si="4"/>
        <v>2</v>
      </c>
      <c r="N47" s="4">
        <f t="shared" si="1"/>
        <v>1</v>
      </c>
      <c r="O47" s="4">
        <f t="shared" si="2"/>
        <v>3</v>
      </c>
      <c r="P47" s="4">
        <f t="shared" si="3"/>
        <v>0</v>
      </c>
    </row>
    <row r="48" spans="1:16">
      <c r="A48" s="4" t="s">
        <v>40</v>
      </c>
      <c r="B48" s="4" t="s">
        <v>93</v>
      </c>
      <c r="C48" s="5">
        <f>'CV Rotina &lt;2A - residência'!K48</f>
        <v>0.89340101522842641</v>
      </c>
      <c r="D48" s="5">
        <f>'CV Rotina &lt;2A - residência'!AC48</f>
        <v>0.98815566835871405</v>
      </c>
      <c r="E48" s="5">
        <f>'CV Rotina &lt;2A - residência'!M48</f>
        <v>0.96785109983079531</v>
      </c>
      <c r="F48" s="5">
        <f>'CV Rotina &lt;2A - residência'!O48</f>
        <v>0.92047377326565138</v>
      </c>
      <c r="G48" s="5">
        <f>'CV Rotina &lt;2A - residência'!Q48</f>
        <v>0.97461928934010156</v>
      </c>
      <c r="H48" s="5">
        <f>'CV Rotina &lt;2A - residência'!Y48</f>
        <v>0.99492385786802029</v>
      </c>
      <c r="I48" s="5">
        <f>'CV Rotina &lt;2A - residência'!S48</f>
        <v>0.85279187817258884</v>
      </c>
      <c r="J48" s="5">
        <f>'CV Rotina &lt;2A - residência'!U48</f>
        <v>0.85956006768189508</v>
      </c>
      <c r="K48" s="5">
        <f>'CV Rotina &lt;2A - residência'!W48</f>
        <v>0.9069373942470389</v>
      </c>
      <c r="L48" s="5">
        <f>'CV Rotina &lt;2A - residência'!AA48</f>
        <v>0.91370558375634514</v>
      </c>
      <c r="M48" s="4">
        <f t="shared" si="4"/>
        <v>1</v>
      </c>
      <c r="N48" s="4">
        <f t="shared" si="1"/>
        <v>3</v>
      </c>
      <c r="O48" s="4">
        <f t="shared" si="2"/>
        <v>4</v>
      </c>
      <c r="P48" s="4">
        <f t="shared" si="3"/>
        <v>3</v>
      </c>
    </row>
    <row r="49" spans="1:16">
      <c r="A49" s="4" t="s">
        <v>47</v>
      </c>
      <c r="B49" s="4" t="s">
        <v>94</v>
      </c>
      <c r="C49" s="5">
        <f>'CV Rotina &lt;2A - residência'!K49</f>
        <v>0.97471264367816091</v>
      </c>
      <c r="D49" s="5">
        <f>'CV Rotina &lt;2A - residência'!AC49</f>
        <v>1.1494252873563218</v>
      </c>
      <c r="E49" s="5">
        <f>'CV Rotina &lt;2A - residência'!M49</f>
        <v>1.0482758620689656</v>
      </c>
      <c r="F49" s="5">
        <f>'CV Rotina &lt;2A - residência'!O49</f>
        <v>1.0574712643678161</v>
      </c>
      <c r="G49" s="5">
        <f>'CV Rotina &lt;2A - residência'!Q49</f>
        <v>1.1494252873563218</v>
      </c>
      <c r="H49" s="5">
        <f>'CV Rotina &lt;2A - residência'!Y49</f>
        <v>1.1586206896551725</v>
      </c>
      <c r="I49" s="5">
        <f>'CV Rotina &lt;2A - residência'!S49</f>
        <v>0.97471264367816091</v>
      </c>
      <c r="J49" s="5">
        <f>'CV Rotina &lt;2A - residência'!U49</f>
        <v>1.0574712643678161</v>
      </c>
      <c r="K49" s="5">
        <f>'CV Rotina &lt;2A - residência'!W49</f>
        <v>1.1402298850574712</v>
      </c>
      <c r="L49" s="5">
        <f>'CV Rotina &lt;2A - residência'!AA49</f>
        <v>1.1862068965517241</v>
      </c>
      <c r="M49" s="4">
        <f t="shared" si="4"/>
        <v>2</v>
      </c>
      <c r="N49" s="4">
        <f t="shared" si="1"/>
        <v>8</v>
      </c>
      <c r="O49" s="4">
        <f t="shared" si="2"/>
        <v>10</v>
      </c>
      <c r="P49" s="4">
        <f t="shared" si="3"/>
        <v>4</v>
      </c>
    </row>
    <row r="50" spans="1:16">
      <c r="A50" s="4" t="s">
        <v>49</v>
      </c>
      <c r="B50" s="4" t="s">
        <v>95</v>
      </c>
      <c r="C50" s="5">
        <f>'CV Rotina &lt;2A - residência'!K50</f>
        <v>1.0555555555555556</v>
      </c>
      <c r="D50" s="5">
        <f>'CV Rotina &lt;2A - residência'!AC50</f>
        <v>0.92929292929292928</v>
      </c>
      <c r="E50" s="5">
        <f>'CV Rotina &lt;2A - residência'!M50</f>
        <v>0.87878787878787878</v>
      </c>
      <c r="F50" s="5">
        <f>'CV Rotina &lt;2A - residência'!O50</f>
        <v>0.89393939393939392</v>
      </c>
      <c r="G50" s="5">
        <f>'CV Rotina &lt;2A - residência'!Q50</f>
        <v>0.82828282828282829</v>
      </c>
      <c r="H50" s="5">
        <f>'CV Rotina &lt;2A - residência'!Y50</f>
        <v>1.1212121212121211</v>
      </c>
      <c r="I50" s="5">
        <f>'CV Rotina &lt;2A - residência'!S50</f>
        <v>0.74747474747474751</v>
      </c>
      <c r="J50" s="5">
        <f>'CV Rotina &lt;2A - residência'!U50</f>
        <v>0.74242424242424243</v>
      </c>
      <c r="K50" s="5">
        <f>'CV Rotina &lt;2A - residência'!W50</f>
        <v>1.0101010101010102</v>
      </c>
      <c r="L50" s="5">
        <f>'CV Rotina &lt;2A - residência'!AA50</f>
        <v>0.95959595959595956</v>
      </c>
      <c r="M50" s="4">
        <f t="shared" si="4"/>
        <v>2</v>
      </c>
      <c r="N50" s="4">
        <f t="shared" si="1"/>
        <v>3</v>
      </c>
      <c r="O50" s="4">
        <f t="shared" si="2"/>
        <v>5</v>
      </c>
      <c r="P50" s="4">
        <f t="shared" si="3"/>
        <v>1</v>
      </c>
    </row>
    <row r="51" spans="1:16">
      <c r="A51" s="4" t="s">
        <v>43</v>
      </c>
      <c r="B51" s="4" t="s">
        <v>96</v>
      </c>
      <c r="C51" s="5">
        <f>'CV Rotina &lt;2A - residência'!K51</f>
        <v>0.9408369408369408</v>
      </c>
      <c r="D51" s="5">
        <f>'CV Rotina &lt;2A - residência'!AC51</f>
        <v>1.2409812409812411</v>
      </c>
      <c r="E51" s="5">
        <f>'CV Rotina &lt;2A - residência'!M51</f>
        <v>1.1486291486291487</v>
      </c>
      <c r="F51" s="5">
        <f>'CV Rotina &lt;2A - residência'!O51</f>
        <v>1.1659451659451658</v>
      </c>
      <c r="G51" s="5">
        <f>'CV Rotina &lt;2A - residência'!Q51</f>
        <v>1.1082251082251082</v>
      </c>
      <c r="H51" s="5">
        <f>'CV Rotina &lt;2A - residência'!Y51</f>
        <v>1.0331890331890332</v>
      </c>
      <c r="I51" s="5">
        <f>'CV Rotina &lt;2A - residência'!S51</f>
        <v>0.96969696969696972</v>
      </c>
      <c r="J51" s="5">
        <f>'CV Rotina &lt;2A - residência'!U51</f>
        <v>0.97546897546897549</v>
      </c>
      <c r="K51" s="5">
        <f>'CV Rotina &lt;2A - residência'!W51</f>
        <v>1.0447330447330447</v>
      </c>
      <c r="L51" s="5">
        <f>'CV Rotina &lt;2A - residência'!AA51</f>
        <v>1.0158730158730158</v>
      </c>
      <c r="M51" s="4">
        <f t="shared" si="4"/>
        <v>2</v>
      </c>
      <c r="N51" s="4">
        <f t="shared" si="1"/>
        <v>8</v>
      </c>
      <c r="O51" s="4">
        <f t="shared" si="2"/>
        <v>10</v>
      </c>
      <c r="P51" s="4">
        <f t="shared" si="3"/>
        <v>4</v>
      </c>
    </row>
    <row r="52" spans="1:16">
      <c r="A52" s="4" t="s">
        <v>43</v>
      </c>
      <c r="B52" s="4" t="s">
        <v>97</v>
      </c>
      <c r="C52" s="5">
        <f>'CV Rotina &lt;2A - residência'!K52</f>
        <v>1.1047619047619048</v>
      </c>
      <c r="D52" s="5">
        <f>'CV Rotina &lt;2A - residência'!AC52</f>
        <v>0.99047619047619051</v>
      </c>
      <c r="E52" s="5">
        <f>'CV Rotina &lt;2A - residência'!M52</f>
        <v>0.8</v>
      </c>
      <c r="F52" s="5">
        <f>'CV Rotina &lt;2A - residência'!O52</f>
        <v>0.64761904761904765</v>
      </c>
      <c r="G52" s="5">
        <f>'CV Rotina &lt;2A - residência'!Q52</f>
        <v>0.83809523809523812</v>
      </c>
      <c r="H52" s="5">
        <f>'CV Rotina &lt;2A - residência'!Y52</f>
        <v>0.62857142857142856</v>
      </c>
      <c r="I52" s="5">
        <f>'CV Rotina &lt;2A - residência'!S52</f>
        <v>0.66666666666666663</v>
      </c>
      <c r="J52" s="5">
        <f>'CV Rotina &lt;2A - residência'!U52</f>
        <v>0.55238095238095242</v>
      </c>
      <c r="K52" s="5">
        <f>'CV Rotina &lt;2A - residência'!W52</f>
        <v>0.83809523809523812</v>
      </c>
      <c r="L52" s="5">
        <f>'CV Rotina &lt;2A - residência'!AA52</f>
        <v>0.8571428571428571</v>
      </c>
      <c r="M52" s="4">
        <f t="shared" si="4"/>
        <v>2</v>
      </c>
      <c r="N52" s="4">
        <f t="shared" si="1"/>
        <v>0</v>
      </c>
      <c r="O52" s="4">
        <f t="shared" si="2"/>
        <v>2</v>
      </c>
      <c r="P52" s="4">
        <f t="shared" si="3"/>
        <v>0</v>
      </c>
    </row>
    <row r="53" spans="1:16">
      <c r="A53" s="4" t="s">
        <v>49</v>
      </c>
      <c r="B53" s="4" t="s">
        <v>98</v>
      </c>
      <c r="C53" s="5">
        <f>'CV Rotina &lt;2A - residência'!K53</f>
        <v>1.1324200913242009</v>
      </c>
      <c r="D53" s="5">
        <f>'CV Rotina &lt;2A - residência'!AC53</f>
        <v>1.2480974124809741</v>
      </c>
      <c r="E53" s="5">
        <f>'CV Rotina &lt;2A - residência'!M53</f>
        <v>1.3089802130898021</v>
      </c>
      <c r="F53" s="5">
        <f>'CV Rotina &lt;2A - residência'!O53</f>
        <v>1.3089802130898021</v>
      </c>
      <c r="G53" s="5">
        <f>'CV Rotina &lt;2A - residência'!Q53</f>
        <v>1.0776255707762556</v>
      </c>
      <c r="H53" s="5">
        <f>'CV Rotina &lt;2A - residência'!Y53</f>
        <v>1.2420091324200913</v>
      </c>
      <c r="I53" s="5">
        <f>'CV Rotina &lt;2A - residência'!S53</f>
        <v>1.0837138508371384</v>
      </c>
      <c r="J53" s="5">
        <f>'CV Rotina &lt;2A - residência'!U53</f>
        <v>1.1263318112633181</v>
      </c>
      <c r="K53" s="5">
        <f>'CV Rotina &lt;2A - residência'!W53</f>
        <v>1.095890410958904</v>
      </c>
      <c r="L53" s="5">
        <f>'CV Rotina &lt;2A - residência'!AA53</f>
        <v>1.3394216133942161</v>
      </c>
      <c r="M53" s="4">
        <f t="shared" si="4"/>
        <v>2</v>
      </c>
      <c r="N53" s="4">
        <f t="shared" si="1"/>
        <v>8</v>
      </c>
      <c r="O53" s="4">
        <f t="shared" si="2"/>
        <v>10</v>
      </c>
      <c r="P53" s="4">
        <f t="shared" si="3"/>
        <v>4</v>
      </c>
    </row>
    <row r="54" spans="1:16">
      <c r="A54" s="4" t="s">
        <v>49</v>
      </c>
      <c r="B54" s="4" t="s">
        <v>99</v>
      </c>
      <c r="C54" s="5">
        <f>'CV Rotina &lt;2A - residência'!K54</f>
        <v>0.98390804597701154</v>
      </c>
      <c r="D54" s="5">
        <f>'CV Rotina &lt;2A - residência'!AC54</f>
        <v>1.0298850574712644</v>
      </c>
      <c r="E54" s="5">
        <f>'CV Rotina &lt;2A - residência'!M54</f>
        <v>1.0298850574712644</v>
      </c>
      <c r="F54" s="5">
        <f>'CV Rotina &lt;2A - residência'!O54</f>
        <v>1.0114942528735633</v>
      </c>
      <c r="G54" s="5">
        <f>'CV Rotina &lt;2A - residência'!Q54</f>
        <v>0.99310344827586206</v>
      </c>
      <c r="H54" s="5">
        <f>'CV Rotina &lt;2A - residência'!Y54</f>
        <v>1.1310344827586207</v>
      </c>
      <c r="I54" s="5">
        <f>'CV Rotina &lt;2A - residência'!S54</f>
        <v>0.88275862068965516</v>
      </c>
      <c r="J54" s="5">
        <f>'CV Rotina &lt;2A - residência'!U54</f>
        <v>0.91954022988505746</v>
      </c>
      <c r="K54" s="5">
        <f>'CV Rotina &lt;2A - residência'!W54</f>
        <v>1.1586206896551725</v>
      </c>
      <c r="L54" s="5">
        <f>'CV Rotina &lt;2A - residência'!AA54</f>
        <v>1.1586206896551725</v>
      </c>
      <c r="M54" s="4">
        <f t="shared" si="4"/>
        <v>2</v>
      </c>
      <c r="N54" s="4">
        <f t="shared" si="1"/>
        <v>6</v>
      </c>
      <c r="O54" s="4">
        <f t="shared" si="2"/>
        <v>8</v>
      </c>
      <c r="P54" s="4">
        <f t="shared" si="3"/>
        <v>4</v>
      </c>
    </row>
    <row r="55" spans="1:16">
      <c r="A55" s="4" t="s">
        <v>43</v>
      </c>
      <c r="B55" s="4" t="s">
        <v>100</v>
      </c>
      <c r="C55" s="5">
        <f>'CV Rotina &lt;2A - residência'!K55</f>
        <v>1.0727272727272728</v>
      </c>
      <c r="D55" s="5">
        <f>'CV Rotina &lt;2A - residência'!AC55</f>
        <v>1.0505050505050506</v>
      </c>
      <c r="E55" s="5">
        <f>'CV Rotina &lt;2A - residência'!M55</f>
        <v>0.98181818181818181</v>
      </c>
      <c r="F55" s="5">
        <f>'CV Rotina &lt;2A - residência'!O55</f>
        <v>0.98989898989898994</v>
      </c>
      <c r="G55" s="5">
        <f>'CV Rotina &lt;2A - residência'!Q55</f>
        <v>1.0101010101010102</v>
      </c>
      <c r="H55" s="5">
        <f>'CV Rotina &lt;2A - residência'!Y55</f>
        <v>1.0969696969696969</v>
      </c>
      <c r="I55" s="5">
        <f>'CV Rotina &lt;2A - residência'!S55</f>
        <v>0.88282828282828285</v>
      </c>
      <c r="J55" s="5">
        <f>'CV Rotina &lt;2A - residência'!U55</f>
        <v>0.84646464646464648</v>
      </c>
      <c r="K55" s="5">
        <f>'CV Rotina &lt;2A - residência'!W55</f>
        <v>1</v>
      </c>
      <c r="L55" s="5">
        <f>'CV Rotina &lt;2A - residência'!AA55</f>
        <v>1.0282828282828282</v>
      </c>
      <c r="M55" s="4">
        <f t="shared" si="4"/>
        <v>2</v>
      </c>
      <c r="N55" s="4">
        <f t="shared" si="1"/>
        <v>6</v>
      </c>
      <c r="O55" s="4">
        <f t="shared" si="2"/>
        <v>8</v>
      </c>
      <c r="P55" s="4">
        <f t="shared" si="3"/>
        <v>4</v>
      </c>
    </row>
    <row r="56" spans="1:16">
      <c r="A56" s="4" t="s">
        <v>47</v>
      </c>
      <c r="B56" s="4" t="s">
        <v>101</v>
      </c>
      <c r="C56" s="5">
        <f>'CV Rotina &lt;2A - residência'!K56</f>
        <v>1.0666666666666667</v>
      </c>
      <c r="D56" s="5">
        <f>'CV Rotina &lt;2A - residência'!AC56</f>
        <v>1.0066666666666666</v>
      </c>
      <c r="E56" s="5">
        <f>'CV Rotina &lt;2A - residência'!M56</f>
        <v>0.94</v>
      </c>
      <c r="F56" s="5">
        <f>'CV Rotina &lt;2A - residência'!O56</f>
        <v>0.92</v>
      </c>
      <c r="G56" s="5">
        <f>'CV Rotina &lt;2A - residência'!Q56</f>
        <v>0.93333333333333335</v>
      </c>
      <c r="H56" s="5">
        <f>'CV Rotina &lt;2A - residência'!Y56</f>
        <v>1.0733333333333333</v>
      </c>
      <c r="I56" s="5">
        <f>'CV Rotina &lt;2A - residência'!S56</f>
        <v>0.84666666666666668</v>
      </c>
      <c r="J56" s="5">
        <f>'CV Rotina &lt;2A - residência'!U56</f>
        <v>0.92</v>
      </c>
      <c r="K56" s="5">
        <f>'CV Rotina &lt;2A - residência'!W56</f>
        <v>1.1200000000000001</v>
      </c>
      <c r="L56" s="5">
        <f>'CV Rotina &lt;2A - residência'!AA56</f>
        <v>1.1333333333333333</v>
      </c>
      <c r="M56" s="4">
        <f t="shared" si="4"/>
        <v>2</v>
      </c>
      <c r="N56" s="4">
        <f t="shared" si="1"/>
        <v>3</v>
      </c>
      <c r="O56" s="4">
        <f t="shared" si="2"/>
        <v>5</v>
      </c>
      <c r="P56" s="4">
        <f t="shared" si="3"/>
        <v>1</v>
      </c>
    </row>
    <row r="57" spans="1:16">
      <c r="A57" s="4" t="s">
        <v>43</v>
      </c>
      <c r="B57" s="4" t="s">
        <v>102</v>
      </c>
      <c r="C57" s="5">
        <f>'CV Rotina &lt;2A - residência'!K57</f>
        <v>1.0365853658536586</v>
      </c>
      <c r="D57" s="5">
        <f>'CV Rotina &lt;2A - residência'!AC57</f>
        <v>1.0284552845528456</v>
      </c>
      <c r="E57" s="5">
        <f>'CV Rotina &lt;2A - residência'!M57</f>
        <v>1.056910569105691</v>
      </c>
      <c r="F57" s="5">
        <f>'CV Rotina &lt;2A - residência'!O57</f>
        <v>1.0609756097560976</v>
      </c>
      <c r="G57" s="5">
        <f>'CV Rotina &lt;2A - residência'!Q57</f>
        <v>1.0081300813008129</v>
      </c>
      <c r="H57" s="5">
        <f>'CV Rotina &lt;2A - residência'!Y57</f>
        <v>1.1829268292682926</v>
      </c>
      <c r="I57" s="5">
        <f>'CV Rotina &lt;2A - residência'!S57</f>
        <v>0.84959349593495936</v>
      </c>
      <c r="J57" s="5">
        <f>'CV Rotina &lt;2A - residência'!U57</f>
        <v>0.85772357723577231</v>
      </c>
      <c r="K57" s="5">
        <f>'CV Rotina &lt;2A - residência'!W57</f>
        <v>1.0731707317073171</v>
      </c>
      <c r="L57" s="5">
        <f>'CV Rotina &lt;2A - residência'!AA57</f>
        <v>1.0447154471544715</v>
      </c>
      <c r="M57" s="4">
        <f t="shared" si="4"/>
        <v>2</v>
      </c>
      <c r="N57" s="4">
        <f t="shared" si="1"/>
        <v>6</v>
      </c>
      <c r="O57" s="4">
        <f t="shared" si="2"/>
        <v>8</v>
      </c>
      <c r="P57" s="4">
        <f t="shared" si="3"/>
        <v>4</v>
      </c>
    </row>
    <row r="58" spans="1:16">
      <c r="A58" s="4" t="s">
        <v>43</v>
      </c>
      <c r="B58" s="4" t="s">
        <v>103</v>
      </c>
      <c r="C58" s="5">
        <f>'CV Rotina &lt;2A - residência'!K58</f>
        <v>1.1047619047619048</v>
      </c>
      <c r="D58" s="5">
        <f>'CV Rotina &lt;2A - residência'!AC58</f>
        <v>1.1513227513227513</v>
      </c>
      <c r="E58" s="5">
        <f>'CV Rotina &lt;2A - residência'!M58</f>
        <v>1.0751322751322752</v>
      </c>
      <c r="F58" s="5">
        <f>'CV Rotina &lt;2A - residência'!O58</f>
        <v>1.0751322751322752</v>
      </c>
      <c r="G58" s="5">
        <f>'CV Rotina &lt;2A - residência'!Q58</f>
        <v>1.0878306878306878</v>
      </c>
      <c r="H58" s="5">
        <f>'CV Rotina &lt;2A - residência'!Y58</f>
        <v>1.180952380952381</v>
      </c>
      <c r="I58" s="5">
        <f>'CV Rotina &lt;2A - residência'!S58</f>
        <v>0.94814814814814818</v>
      </c>
      <c r="J58" s="5">
        <f>'CV Rotina &lt;2A - residência'!U58</f>
        <v>0.86349206349206353</v>
      </c>
      <c r="K58" s="5">
        <f>'CV Rotina &lt;2A - residência'!W58</f>
        <v>1.0201058201058202</v>
      </c>
      <c r="L58" s="5">
        <f>'CV Rotina &lt;2A - residência'!AA58</f>
        <v>0.89735449735449735</v>
      </c>
      <c r="M58" s="4">
        <f t="shared" si="4"/>
        <v>2</v>
      </c>
      <c r="N58" s="4">
        <f t="shared" si="1"/>
        <v>5</v>
      </c>
      <c r="O58" s="4">
        <f t="shared" si="2"/>
        <v>7</v>
      </c>
      <c r="P58" s="4">
        <f t="shared" si="3"/>
        <v>4</v>
      </c>
    </row>
    <row r="59" spans="1:16">
      <c r="A59" s="4" t="s">
        <v>49</v>
      </c>
      <c r="B59" s="4" t="s">
        <v>104</v>
      </c>
      <c r="C59" s="5">
        <f>'CV Rotina &lt;2A - residência'!K59</f>
        <v>0.91012514220705343</v>
      </c>
      <c r="D59" s="5">
        <f>'CV Rotina &lt;2A - residência'!AC59</f>
        <v>0.84186575654152451</v>
      </c>
      <c r="E59" s="5">
        <f>'CV Rotina &lt;2A - residência'!M59</f>
        <v>0.85096700796359503</v>
      </c>
      <c r="F59" s="5">
        <f>'CV Rotina &lt;2A - residência'!O59</f>
        <v>0.83276450511945388</v>
      </c>
      <c r="G59" s="5">
        <f>'CV Rotina &lt;2A - residência'!Q59</f>
        <v>0.80546075085324231</v>
      </c>
      <c r="H59" s="5">
        <f>'CV Rotina &lt;2A - residência'!Y59</f>
        <v>0.97383390216154719</v>
      </c>
      <c r="I59" s="5">
        <f>'CV Rotina &lt;2A - residência'!S59</f>
        <v>0.74175199089874855</v>
      </c>
      <c r="J59" s="5">
        <f>'CV Rotina &lt;2A - residência'!U59</f>
        <v>0.67804323094425478</v>
      </c>
      <c r="K59" s="5">
        <f>'CV Rotina &lt;2A - residência'!W59</f>
        <v>0.97838452787258245</v>
      </c>
      <c r="L59" s="5">
        <f>'CV Rotina &lt;2A - residência'!AA59</f>
        <v>0.91012514220705343</v>
      </c>
      <c r="M59" s="4">
        <f t="shared" si="4"/>
        <v>1</v>
      </c>
      <c r="N59" s="4">
        <f t="shared" si="1"/>
        <v>2</v>
      </c>
      <c r="O59" s="4">
        <f t="shared" si="2"/>
        <v>3</v>
      </c>
      <c r="P59" s="4">
        <f t="shared" si="3"/>
        <v>1</v>
      </c>
    </row>
    <row r="60" spans="1:16">
      <c r="A60" s="4" t="s">
        <v>43</v>
      </c>
      <c r="B60" s="4" t="s">
        <v>105</v>
      </c>
      <c r="C60" s="5">
        <f>'CV Rotina &lt;2A - residência'!K60</f>
        <v>1.0205761316872428</v>
      </c>
      <c r="D60" s="5">
        <f>'CV Rotina &lt;2A - residência'!AC60</f>
        <v>1.1193415637860082</v>
      </c>
      <c r="E60" s="5">
        <f>'CV Rotina &lt;2A - residência'!M60</f>
        <v>1.037037037037037</v>
      </c>
      <c r="F60" s="5">
        <f>'CV Rotina &lt;2A - residência'!O60</f>
        <v>1.0041152263374487</v>
      </c>
      <c r="G60" s="5">
        <f>'CV Rotina &lt;2A - residência'!Q60</f>
        <v>1.1358024691358024</v>
      </c>
      <c r="H60" s="5">
        <f>'CV Rotina &lt;2A - residência'!Y60</f>
        <v>0.87242798353909468</v>
      </c>
      <c r="I60" s="5">
        <f>'CV Rotina &lt;2A - residência'!S60</f>
        <v>0.92181069958847739</v>
      </c>
      <c r="J60" s="5">
        <f>'CV Rotina &lt;2A - residência'!U60</f>
        <v>0.98765432098765427</v>
      </c>
      <c r="K60" s="5">
        <f>'CV Rotina &lt;2A - residência'!W60</f>
        <v>0.92181069958847739</v>
      </c>
      <c r="L60" s="5">
        <f>'CV Rotina &lt;2A - residência'!AA60</f>
        <v>0.93827160493827155</v>
      </c>
      <c r="M60" s="4">
        <f t="shared" si="4"/>
        <v>2</v>
      </c>
      <c r="N60" s="4">
        <f t="shared" si="1"/>
        <v>4</v>
      </c>
      <c r="O60" s="4">
        <f t="shared" si="2"/>
        <v>6</v>
      </c>
      <c r="P60" s="4">
        <f t="shared" si="3"/>
        <v>3</v>
      </c>
    </row>
    <row r="61" spans="1:16">
      <c r="A61" s="4" t="s">
        <v>49</v>
      </c>
      <c r="B61" s="4" t="s">
        <v>106</v>
      </c>
      <c r="C61" s="5">
        <f>'CV Rotina &lt;2A - residência'!K61</f>
        <v>0.92063492063492058</v>
      </c>
      <c r="D61" s="5">
        <f>'CV Rotina &lt;2A - residência'!AC61</f>
        <v>0.93333333333333335</v>
      </c>
      <c r="E61" s="5">
        <f>'CV Rotina &lt;2A - residência'!M61</f>
        <v>0.90793650793650793</v>
      </c>
      <c r="F61" s="5">
        <f>'CV Rotina &lt;2A - residência'!O61</f>
        <v>0.9015873015873016</v>
      </c>
      <c r="G61" s="5">
        <f>'CV Rotina &lt;2A - residência'!Q61</f>
        <v>0.86349206349206353</v>
      </c>
      <c r="H61" s="5">
        <f>'CV Rotina &lt;2A - residência'!Y61</f>
        <v>1.0793650793650793</v>
      </c>
      <c r="I61" s="5">
        <f>'CV Rotina &lt;2A - residência'!S61</f>
        <v>0.81904761904761902</v>
      </c>
      <c r="J61" s="5">
        <f>'CV Rotina &lt;2A - residência'!U61</f>
        <v>0.74285714285714288</v>
      </c>
      <c r="K61" s="5">
        <f>'CV Rotina &lt;2A - residência'!W61</f>
        <v>0.95873015873015877</v>
      </c>
      <c r="L61" s="5">
        <f>'CV Rotina &lt;2A - residência'!AA61</f>
        <v>1.0158730158730158</v>
      </c>
      <c r="M61" s="4">
        <f t="shared" si="4"/>
        <v>2</v>
      </c>
      <c r="N61" s="4">
        <f t="shared" si="1"/>
        <v>3</v>
      </c>
      <c r="O61" s="4">
        <f t="shared" si="2"/>
        <v>5</v>
      </c>
      <c r="P61" s="4">
        <f t="shared" si="3"/>
        <v>1</v>
      </c>
    </row>
    <row r="62" spans="1:16">
      <c r="A62" s="4" t="s">
        <v>47</v>
      </c>
      <c r="B62" s="4" t="s">
        <v>107</v>
      </c>
      <c r="C62" s="5">
        <f>'CV Rotina &lt;2A - residência'!K62</f>
        <v>0.94169416941694173</v>
      </c>
      <c r="D62" s="5">
        <f>'CV Rotina &lt;2A - residência'!AC62</f>
        <v>0.98129812981298126</v>
      </c>
      <c r="E62" s="5">
        <f>'CV Rotina &lt;2A - residência'!M62</f>
        <v>0.91089108910891092</v>
      </c>
      <c r="F62" s="5">
        <f>'CV Rotina &lt;2A - residência'!O62</f>
        <v>0.90649064906490651</v>
      </c>
      <c r="G62" s="5">
        <f>'CV Rotina &lt;2A - residência'!Q62</f>
        <v>0.9328932893289329</v>
      </c>
      <c r="H62" s="5">
        <f>'CV Rotina &lt;2A - residência'!Y62</f>
        <v>0.99889988998899892</v>
      </c>
      <c r="I62" s="5">
        <f>'CV Rotina &lt;2A - residência'!S62</f>
        <v>0.81408140814081409</v>
      </c>
      <c r="J62" s="5">
        <f>'CV Rotina &lt;2A - residência'!U62</f>
        <v>0.86688668866886687</v>
      </c>
      <c r="K62" s="5">
        <f>'CV Rotina &lt;2A - residência'!W62</f>
        <v>0.98569856985698567</v>
      </c>
      <c r="L62" s="5">
        <f>'CV Rotina &lt;2A - residência'!AA62</f>
        <v>1.1573157315731573</v>
      </c>
      <c r="M62" s="4">
        <f t="shared" si="4"/>
        <v>2</v>
      </c>
      <c r="N62" s="4">
        <f t="shared" si="1"/>
        <v>3</v>
      </c>
      <c r="O62" s="4">
        <f t="shared" si="2"/>
        <v>5</v>
      </c>
      <c r="P62" s="4">
        <f t="shared" si="3"/>
        <v>1</v>
      </c>
    </row>
    <row r="63" spans="1:16">
      <c r="A63" s="4" t="s">
        <v>49</v>
      </c>
      <c r="B63" s="4" t="s">
        <v>108</v>
      </c>
      <c r="C63" s="5">
        <f>'CV Rotina &lt;2A - residência'!K63</f>
        <v>1.1132686084142396</v>
      </c>
      <c r="D63" s="5">
        <f>'CV Rotina &lt;2A - residência'!AC63</f>
        <v>1.2427184466019416</v>
      </c>
      <c r="E63" s="5">
        <f>'CV Rotina &lt;2A - residência'!M63</f>
        <v>1.1391585760517799</v>
      </c>
      <c r="F63" s="5">
        <f>'CV Rotina &lt;2A - residência'!O63</f>
        <v>1.1391585760517799</v>
      </c>
      <c r="G63" s="5">
        <f>'CV Rotina &lt;2A - residência'!Q63</f>
        <v>1.1132686084142396</v>
      </c>
      <c r="H63" s="5">
        <f>'CV Rotina &lt;2A - residência'!Y63</f>
        <v>1.1132686084142396</v>
      </c>
      <c r="I63" s="5">
        <f>'CV Rotina &lt;2A - residência'!S63</f>
        <v>1.0485436893203883</v>
      </c>
      <c r="J63" s="5">
        <f>'CV Rotina &lt;2A - residência'!U63</f>
        <v>0.85436893203883491</v>
      </c>
      <c r="K63" s="5">
        <f>'CV Rotina &lt;2A - residência'!W63</f>
        <v>1.022653721682848</v>
      </c>
      <c r="L63" s="5">
        <f>'CV Rotina &lt;2A - residência'!AA63</f>
        <v>1.035598705501618</v>
      </c>
      <c r="M63" s="4">
        <f t="shared" si="4"/>
        <v>2</v>
      </c>
      <c r="N63" s="4">
        <f t="shared" si="1"/>
        <v>7</v>
      </c>
      <c r="O63" s="4">
        <f t="shared" si="2"/>
        <v>9</v>
      </c>
      <c r="P63" s="4">
        <f t="shared" si="3"/>
        <v>4</v>
      </c>
    </row>
    <row r="64" spans="1:16">
      <c r="A64" s="4" t="s">
        <v>40</v>
      </c>
      <c r="B64" s="4" t="s">
        <v>109</v>
      </c>
      <c r="C64" s="5">
        <f>'CV Rotina &lt;2A - residência'!K64</f>
        <v>1.5555555555555556</v>
      </c>
      <c r="D64" s="5">
        <f>'CV Rotina &lt;2A - residência'!AC64</f>
        <v>1.1746031746031746</v>
      </c>
      <c r="E64" s="5">
        <f>'CV Rotina &lt;2A - residência'!M64</f>
        <v>1.0793650793650793</v>
      </c>
      <c r="F64" s="5">
        <f>'CV Rotina &lt;2A - residência'!O64</f>
        <v>1.0634920634920635</v>
      </c>
      <c r="G64" s="5">
        <f>'CV Rotina &lt;2A - residência'!Q64</f>
        <v>1.126984126984127</v>
      </c>
      <c r="H64" s="5">
        <f>'CV Rotina &lt;2A - residência'!Y64</f>
        <v>1.2698412698412698</v>
      </c>
      <c r="I64" s="5">
        <f>'CV Rotina &lt;2A - residência'!S64</f>
        <v>0.92063492063492058</v>
      </c>
      <c r="J64" s="5">
        <f>'CV Rotina &lt;2A - residência'!U64</f>
        <v>0.98412698412698407</v>
      </c>
      <c r="K64" s="5">
        <f>'CV Rotina &lt;2A - residência'!W64</f>
        <v>1.4761904761904763</v>
      </c>
      <c r="L64" s="5">
        <f>'CV Rotina &lt;2A - residência'!AA64</f>
        <v>1.4603174603174602</v>
      </c>
      <c r="M64" s="4">
        <f t="shared" si="4"/>
        <v>2</v>
      </c>
      <c r="N64" s="4">
        <f t="shared" si="1"/>
        <v>7</v>
      </c>
      <c r="O64" s="4">
        <f t="shared" si="2"/>
        <v>9</v>
      </c>
      <c r="P64" s="4">
        <f t="shared" si="3"/>
        <v>4</v>
      </c>
    </row>
    <row r="65" spans="1:16">
      <c r="A65" s="4" t="s">
        <v>40</v>
      </c>
      <c r="B65" s="4" t="s">
        <v>110</v>
      </c>
      <c r="C65" s="5">
        <f>'CV Rotina &lt;2A - residência'!K65</f>
        <v>0.86512524084778419</v>
      </c>
      <c r="D65" s="5">
        <f>'CV Rotina &lt;2A - residência'!AC65</f>
        <v>0.95761078998073212</v>
      </c>
      <c r="E65" s="5">
        <f>'CV Rotina &lt;2A - residência'!M65</f>
        <v>0.92100192678227355</v>
      </c>
      <c r="F65" s="5">
        <f>'CV Rotina &lt;2A - residência'!O65</f>
        <v>0.91522157996146436</v>
      </c>
      <c r="G65" s="5">
        <f>'CV Rotina &lt;2A - residência'!Q65</f>
        <v>0.86319845857418109</v>
      </c>
      <c r="H65" s="5">
        <f>'CV Rotina &lt;2A - residência'!Y65</f>
        <v>0.96724470134874763</v>
      </c>
      <c r="I65" s="5">
        <f>'CV Rotina &lt;2A - residência'!S65</f>
        <v>0.81502890173410403</v>
      </c>
      <c r="J65" s="5">
        <f>'CV Rotina &lt;2A - residência'!U65</f>
        <v>0.84007707129094411</v>
      </c>
      <c r="K65" s="5">
        <f>'CV Rotina &lt;2A - residência'!W65</f>
        <v>0.89980732177263967</v>
      </c>
      <c r="L65" s="5">
        <f>'CV Rotina &lt;2A - residência'!AA65</f>
        <v>0.91714836223506746</v>
      </c>
      <c r="M65" s="4">
        <f t="shared" si="4"/>
        <v>1</v>
      </c>
      <c r="N65" s="4">
        <f t="shared" si="1"/>
        <v>1</v>
      </c>
      <c r="O65" s="4">
        <f t="shared" si="2"/>
        <v>2</v>
      </c>
      <c r="P65" s="4">
        <f t="shared" si="3"/>
        <v>1</v>
      </c>
    </row>
    <row r="66" spans="1:16">
      <c r="A66" s="4" t="s">
        <v>40</v>
      </c>
      <c r="B66" s="4" t="s">
        <v>111</v>
      </c>
      <c r="C66" s="5">
        <f>'CV Rotina &lt;2A - residência'!K66</f>
        <v>1.0748299319727892</v>
      </c>
      <c r="D66" s="5">
        <f>'CV Rotina &lt;2A - residência'!AC66</f>
        <v>0.91156462585034015</v>
      </c>
      <c r="E66" s="5">
        <f>'CV Rotina &lt;2A - residência'!M66</f>
        <v>0.82539682539682535</v>
      </c>
      <c r="F66" s="5">
        <f>'CV Rotina &lt;2A - residência'!O66</f>
        <v>0.82086167800453513</v>
      </c>
      <c r="G66" s="5">
        <f>'CV Rotina &lt;2A - residência'!Q66</f>
        <v>0.88888888888888884</v>
      </c>
      <c r="H66" s="5">
        <f>'CV Rotina &lt;2A - residência'!Y66</f>
        <v>0.92063492063492058</v>
      </c>
      <c r="I66" s="5">
        <f>'CV Rotina &lt;2A - residência'!S66</f>
        <v>0.7256235827664399</v>
      </c>
      <c r="J66" s="5">
        <f>'CV Rotina &lt;2A - residência'!U66</f>
        <v>0.76190476190476186</v>
      </c>
      <c r="K66" s="5">
        <f>'CV Rotina &lt;2A - residência'!W66</f>
        <v>0.87528344671201819</v>
      </c>
      <c r="L66" s="5">
        <f>'CV Rotina &lt;2A - residência'!AA66</f>
        <v>0.8798185941043084</v>
      </c>
      <c r="M66" s="4">
        <f t="shared" si="4"/>
        <v>2</v>
      </c>
      <c r="N66" s="4">
        <f t="shared" si="1"/>
        <v>0</v>
      </c>
      <c r="O66" s="4">
        <f t="shared" si="2"/>
        <v>2</v>
      </c>
      <c r="P66" s="4">
        <f t="shared" si="3"/>
        <v>0</v>
      </c>
    </row>
    <row r="67" spans="1:16">
      <c r="A67" s="4" t="s">
        <v>47</v>
      </c>
      <c r="B67" s="4" t="s">
        <v>112</v>
      </c>
      <c r="C67" s="5">
        <f>'CV Rotina &lt;2A - residência'!K67</f>
        <v>1.1412429378531073</v>
      </c>
      <c r="D67" s="5">
        <f>'CV Rotina &lt;2A - residência'!AC67</f>
        <v>1.0847457627118644</v>
      </c>
      <c r="E67" s="5">
        <f>'CV Rotina &lt;2A - residência'!M67</f>
        <v>1.0847457627118644</v>
      </c>
      <c r="F67" s="5">
        <f>'CV Rotina &lt;2A - residência'!O67</f>
        <v>1.0847457627118644</v>
      </c>
      <c r="G67" s="5">
        <f>'CV Rotina &lt;2A - residência'!Q67</f>
        <v>1.0056497175141244</v>
      </c>
      <c r="H67" s="5">
        <f>'CV Rotina &lt;2A - residência'!Y67</f>
        <v>1.152542372881356</v>
      </c>
      <c r="I67" s="5">
        <f>'CV Rotina &lt;2A - residência'!S67</f>
        <v>0.9152542372881356</v>
      </c>
      <c r="J67" s="5">
        <f>'CV Rotina &lt;2A - residência'!U67</f>
        <v>0.93785310734463279</v>
      </c>
      <c r="K67" s="5">
        <f>'CV Rotina &lt;2A - residência'!W67</f>
        <v>0.96045197740112997</v>
      </c>
      <c r="L67" s="5">
        <f>'CV Rotina &lt;2A - residência'!AA67</f>
        <v>1.0056497175141244</v>
      </c>
      <c r="M67" s="4">
        <f t="shared" ref="M67:M80" si="5">COUNTIF(C67:D67,"&gt;=0,9")</f>
        <v>2</v>
      </c>
      <c r="N67" s="4">
        <f t="shared" ref="N67:N80" si="6">COUNTIFS(E67:L67,"&gt;=0,95")</f>
        <v>6</v>
      </c>
      <c r="O67" s="4">
        <f t="shared" si="2"/>
        <v>8</v>
      </c>
      <c r="P67" s="4">
        <f t="shared" si="3"/>
        <v>4</v>
      </c>
    </row>
    <row r="68" spans="1:16">
      <c r="A68" s="4" t="s">
        <v>47</v>
      </c>
      <c r="B68" s="4" t="s">
        <v>113</v>
      </c>
      <c r="C68" s="5">
        <f>'CV Rotina &lt;2A - residência'!K68</f>
        <v>1.1563981042654028</v>
      </c>
      <c r="D68" s="5">
        <f>'CV Rotina &lt;2A - residência'!AC68</f>
        <v>1.1532385466034756</v>
      </c>
      <c r="E68" s="5">
        <f>'CV Rotina &lt;2A - residência'!M68</f>
        <v>1.0489731437598737</v>
      </c>
      <c r="F68" s="5">
        <f>'CV Rotina &lt;2A - residência'!O68</f>
        <v>1.0394944707740916</v>
      </c>
      <c r="G68" s="5">
        <f>'CV Rotina &lt;2A - residência'!Q68</f>
        <v>0.84992101105845186</v>
      </c>
      <c r="H68" s="5">
        <f>'CV Rotina &lt;2A - residência'!Y68</f>
        <v>0.84360189573459721</v>
      </c>
      <c r="I68" s="5">
        <f>'CV Rotina &lt;2A - residência'!S68</f>
        <v>0.86571879936808849</v>
      </c>
      <c r="J68" s="5">
        <f>'CV Rotina &lt;2A - residência'!U68</f>
        <v>0.86887835703001581</v>
      </c>
      <c r="K68" s="5">
        <f>'CV Rotina &lt;2A - residência'!W68</f>
        <v>0.76145339652448663</v>
      </c>
      <c r="L68" s="5">
        <f>'CV Rotina &lt;2A - residência'!AA68</f>
        <v>0.80884676145339651</v>
      </c>
      <c r="M68" s="4">
        <f t="shared" si="5"/>
        <v>2</v>
      </c>
      <c r="N68" s="4">
        <f t="shared" si="6"/>
        <v>2</v>
      </c>
      <c r="O68" s="4">
        <f t="shared" ref="O68:O80" si="7">SUM(M68:N68)</f>
        <v>4</v>
      </c>
      <c r="P68" s="4">
        <f t="shared" ref="P68:P80" si="8">COUNTIF(E68:H68,"&gt;=0,95")</f>
        <v>2</v>
      </c>
    </row>
    <row r="69" spans="1:16">
      <c r="A69" s="4" t="s">
        <v>49</v>
      </c>
      <c r="B69" s="4" t="s">
        <v>114</v>
      </c>
      <c r="C69" s="5">
        <f>'CV Rotina &lt;2A - residência'!K69</f>
        <v>1.1949685534591195</v>
      </c>
      <c r="D69" s="5">
        <f>'CV Rotina &lt;2A - residência'!AC69</f>
        <v>1.1949685534591195</v>
      </c>
      <c r="E69" s="5">
        <f>'CV Rotina &lt;2A - residência'!M69</f>
        <v>0.96855345911949686</v>
      </c>
      <c r="F69" s="5">
        <f>'CV Rotina &lt;2A - residência'!O69</f>
        <v>0.95597484276729561</v>
      </c>
      <c r="G69" s="5">
        <f>'CV Rotina &lt;2A - residência'!Q69</f>
        <v>0.9308176100628931</v>
      </c>
      <c r="H69" s="5">
        <f>'CV Rotina &lt;2A - residência'!Y69</f>
        <v>0.90566037735849059</v>
      </c>
      <c r="I69" s="5">
        <f>'CV Rotina &lt;2A - residência'!S69</f>
        <v>0.96855345911949686</v>
      </c>
      <c r="J69" s="5">
        <f>'CV Rotina &lt;2A - residência'!U69</f>
        <v>0.69182389937106914</v>
      </c>
      <c r="K69" s="5">
        <f>'CV Rotina &lt;2A - residência'!W69</f>
        <v>0.72955974842767291</v>
      </c>
      <c r="L69" s="5">
        <f>'CV Rotina &lt;2A - residência'!AA69</f>
        <v>0.71698113207547165</v>
      </c>
      <c r="M69" s="4">
        <f t="shared" si="5"/>
        <v>2</v>
      </c>
      <c r="N69" s="4">
        <f t="shared" si="6"/>
        <v>3</v>
      </c>
      <c r="O69" s="4">
        <f t="shared" si="7"/>
        <v>5</v>
      </c>
      <c r="P69" s="4">
        <f t="shared" si="8"/>
        <v>2</v>
      </c>
    </row>
    <row r="70" spans="1:16">
      <c r="A70" s="4" t="s">
        <v>43</v>
      </c>
      <c r="B70" s="4" t="s">
        <v>115</v>
      </c>
      <c r="C70" s="5">
        <f>'CV Rotina &lt;2A - residência'!K70</f>
        <v>0.96783625730994149</v>
      </c>
      <c r="D70" s="5">
        <f>'CV Rotina &lt;2A - residência'!AC70</f>
        <v>1.0292397660818713</v>
      </c>
      <c r="E70" s="5">
        <f>'CV Rotina &lt;2A - residência'!M70</f>
        <v>0.9378654970760234</v>
      </c>
      <c r="F70" s="5">
        <f>'CV Rotina &lt;2A - residência'!O70</f>
        <v>0.91374269005847952</v>
      </c>
      <c r="G70" s="5">
        <f>'CV Rotina &lt;2A - residência'!Q70</f>
        <v>0.96271929824561409</v>
      </c>
      <c r="H70" s="5">
        <f>'CV Rotina &lt;2A - residência'!Y70</f>
        <v>0.9400584795321637</v>
      </c>
      <c r="I70" s="5">
        <f>'CV Rotina &lt;2A - residência'!S70</f>
        <v>0.85599415204678364</v>
      </c>
      <c r="J70" s="5">
        <f>'CV Rotina &lt;2A - residência'!U70</f>
        <v>0.71271929824561409</v>
      </c>
      <c r="K70" s="5">
        <f>'CV Rotina &lt;2A - residência'!W70</f>
        <v>0.84210526315789469</v>
      </c>
      <c r="L70" s="5">
        <f>'CV Rotina &lt;2A - residência'!AA70</f>
        <v>0.76023391812865493</v>
      </c>
      <c r="M70" s="4">
        <f t="shared" si="5"/>
        <v>2</v>
      </c>
      <c r="N70" s="4">
        <f t="shared" si="6"/>
        <v>1</v>
      </c>
      <c r="O70" s="4">
        <f t="shared" si="7"/>
        <v>3</v>
      </c>
      <c r="P70" s="4">
        <f t="shared" si="8"/>
        <v>1</v>
      </c>
    </row>
    <row r="71" spans="1:16">
      <c r="A71" s="4" t="s">
        <v>47</v>
      </c>
      <c r="B71" s="4" t="s">
        <v>116</v>
      </c>
      <c r="C71" s="5">
        <f>'CV Rotina &lt;2A - residência'!K71</f>
        <v>0.88557213930348255</v>
      </c>
      <c r="D71" s="5">
        <f>'CV Rotina &lt;2A - residência'!AC71</f>
        <v>0.87562189054726369</v>
      </c>
      <c r="E71" s="5">
        <f>'CV Rotina &lt;2A - residência'!M71</f>
        <v>0.91542288557213936</v>
      </c>
      <c r="F71" s="5">
        <f>'CV Rotina &lt;2A - residência'!O71</f>
        <v>0.91542288557213936</v>
      </c>
      <c r="G71" s="5">
        <f>'CV Rotina &lt;2A - residência'!Q71</f>
        <v>0.87562189054726369</v>
      </c>
      <c r="H71" s="5">
        <f>'CV Rotina &lt;2A - residência'!Y71</f>
        <v>1.0646766169154229</v>
      </c>
      <c r="I71" s="5">
        <f>'CV Rotina &lt;2A - residência'!S71</f>
        <v>0.71641791044776115</v>
      </c>
      <c r="J71" s="5">
        <f>'CV Rotina &lt;2A - residência'!U71</f>
        <v>1.0149253731343284</v>
      </c>
      <c r="K71" s="5">
        <f>'CV Rotina &lt;2A - residência'!W71</f>
        <v>0.99502487562189057</v>
      </c>
      <c r="L71" s="5">
        <f>'CV Rotina &lt;2A - residência'!AA71</f>
        <v>0.93532338308457708</v>
      </c>
      <c r="M71" s="4">
        <f t="shared" si="5"/>
        <v>0</v>
      </c>
      <c r="N71" s="4">
        <f t="shared" si="6"/>
        <v>3</v>
      </c>
      <c r="O71" s="4">
        <f t="shared" si="7"/>
        <v>3</v>
      </c>
      <c r="P71" s="4">
        <f t="shared" si="8"/>
        <v>1</v>
      </c>
    </row>
    <row r="72" spans="1:16">
      <c r="A72" s="4" t="s">
        <v>40</v>
      </c>
      <c r="B72" s="4" t="s">
        <v>117</v>
      </c>
      <c r="C72" s="5">
        <f>'CV Rotina &lt;2A - residência'!K72</f>
        <v>0.95253608434007508</v>
      </c>
      <c r="D72" s="5">
        <f>'CV Rotina &lt;2A - residência'!AC72</f>
        <v>0.94276277091534322</v>
      </c>
      <c r="E72" s="5">
        <f>'CV Rotina &lt;2A - residência'!M72</f>
        <v>0.86982489480114022</v>
      </c>
      <c r="F72" s="5">
        <f>'CV Rotina &lt;2A - residência'!O72</f>
        <v>0.86584317451699022</v>
      </c>
      <c r="G72" s="5">
        <f>'CV Rotina &lt;2A - residência'!Q72</f>
        <v>0.87344464051400394</v>
      </c>
      <c r="H72" s="5">
        <f>'CV Rotina &lt;2A - residência'!Y72</f>
        <v>0.89425817836296995</v>
      </c>
      <c r="I72" s="5">
        <f>'CV Rotina &lt;2A - residência'!S72</f>
        <v>0.78928555268992351</v>
      </c>
      <c r="J72" s="5">
        <f>'CV Rotina &lt;2A - residência'!U72</f>
        <v>0.68431292701687707</v>
      </c>
      <c r="K72" s="5">
        <f>'CV Rotina &lt;2A - residência'!W72</f>
        <v>0.79742998054386682</v>
      </c>
      <c r="L72" s="5">
        <f>'CV Rotina &lt;2A - residência'!AA72</f>
        <v>0.74602959142120262</v>
      </c>
      <c r="M72" s="4">
        <f t="shared" si="5"/>
        <v>2</v>
      </c>
      <c r="N72" s="4">
        <f t="shared" si="6"/>
        <v>0</v>
      </c>
      <c r="O72" s="4">
        <f t="shared" si="7"/>
        <v>2</v>
      </c>
      <c r="P72" s="4">
        <f t="shared" si="8"/>
        <v>0</v>
      </c>
    </row>
    <row r="73" spans="1:16">
      <c r="A73" s="4" t="s">
        <v>47</v>
      </c>
      <c r="B73" s="4" t="s">
        <v>118</v>
      </c>
      <c r="C73" s="5">
        <f>'CV Rotina &lt;2A - residência'!K73</f>
        <v>0.66815144766146994</v>
      </c>
      <c r="D73" s="5">
        <f>'CV Rotina &lt;2A - residência'!AC73</f>
        <v>0.78990348923533782</v>
      </c>
      <c r="E73" s="5">
        <f>'CV Rotina &lt;2A - residência'!M73</f>
        <v>0.74832962138084635</v>
      </c>
      <c r="F73" s="5">
        <f>'CV Rotina &lt;2A - residência'!O73</f>
        <v>0.73645137342242017</v>
      </c>
      <c r="G73" s="5">
        <f>'CV Rotina &lt;2A - residência'!Q73</f>
        <v>0.72160356347438748</v>
      </c>
      <c r="H73" s="5">
        <f>'CV Rotina &lt;2A - residência'!Y73</f>
        <v>0.84632516703786187</v>
      </c>
      <c r="I73" s="5">
        <f>'CV Rotina &lt;2A - residência'!S73</f>
        <v>0.69190794357832219</v>
      </c>
      <c r="J73" s="5">
        <f>'CV Rotina &lt;2A - residência'!U73</f>
        <v>0.72754268745360062</v>
      </c>
      <c r="K73" s="5">
        <f>'CV Rotina &lt;2A - residência'!W73</f>
        <v>0.81365998515219007</v>
      </c>
      <c r="L73" s="5">
        <f>'CV Rotina &lt;2A - residência'!AA73</f>
        <v>0.84038604305864884</v>
      </c>
      <c r="M73" s="4">
        <f t="shared" si="5"/>
        <v>0</v>
      </c>
      <c r="N73" s="4">
        <f t="shared" si="6"/>
        <v>0</v>
      </c>
      <c r="O73" s="4">
        <f t="shared" si="7"/>
        <v>0</v>
      </c>
      <c r="P73" s="4">
        <f t="shared" si="8"/>
        <v>0</v>
      </c>
    </row>
    <row r="74" spans="1:16">
      <c r="A74" s="4" t="s">
        <v>49</v>
      </c>
      <c r="B74" s="4" t="s">
        <v>119</v>
      </c>
      <c r="C74" s="5">
        <f>'CV Rotina &lt;2A - residência'!K74</f>
        <v>1.112781954887218</v>
      </c>
      <c r="D74" s="5">
        <f>'CV Rotina &lt;2A - residência'!AC74</f>
        <v>1.0325814536340852</v>
      </c>
      <c r="E74" s="5">
        <f>'CV Rotina &lt;2A - residência'!M74</f>
        <v>0.94235588972431072</v>
      </c>
      <c r="F74" s="5">
        <f>'CV Rotina &lt;2A - residência'!O74</f>
        <v>0.93734335839598992</v>
      </c>
      <c r="G74" s="5">
        <f>'CV Rotina &lt;2A - residência'!Q74</f>
        <v>0.99248120300751874</v>
      </c>
      <c r="H74" s="5">
        <f>'CV Rotina &lt;2A - residência'!Y74</f>
        <v>1.06265664160401</v>
      </c>
      <c r="I74" s="5">
        <f>'CV Rotina &lt;2A - residência'!S74</f>
        <v>0.82205513784461148</v>
      </c>
      <c r="J74" s="5">
        <f>'CV Rotina &lt;2A - residência'!U74</f>
        <v>0.92230576441102752</v>
      </c>
      <c r="K74" s="5">
        <f>'CV Rotina &lt;2A - residência'!W74</f>
        <v>1.0275689223057645</v>
      </c>
      <c r="L74" s="5">
        <f>'CV Rotina &lt;2A - residência'!AA74</f>
        <v>1.0526315789473684</v>
      </c>
      <c r="M74" s="4">
        <f t="shared" si="5"/>
        <v>2</v>
      </c>
      <c r="N74" s="4">
        <f t="shared" si="6"/>
        <v>4</v>
      </c>
      <c r="O74" s="4">
        <f t="shared" si="7"/>
        <v>6</v>
      </c>
      <c r="P74" s="4">
        <f t="shared" si="8"/>
        <v>2</v>
      </c>
    </row>
    <row r="75" spans="1:16">
      <c r="A75" s="4" t="s">
        <v>40</v>
      </c>
      <c r="B75" s="4" t="s">
        <v>120</v>
      </c>
      <c r="C75" s="5">
        <f>'CV Rotina &lt;2A - residência'!K75</f>
        <v>0.95238095238095233</v>
      </c>
      <c r="D75" s="5">
        <f>'CV Rotina &lt;2A - residência'!AC75</f>
        <v>0.90756302521008403</v>
      </c>
      <c r="E75" s="5">
        <f>'CV Rotina &lt;2A - residência'!M75</f>
        <v>0.91503267973856206</v>
      </c>
      <c r="F75" s="5">
        <f>'CV Rotina &lt;2A - residência'!O75</f>
        <v>0.91129785247432304</v>
      </c>
      <c r="G75" s="5">
        <f>'CV Rotina &lt;2A - residência'!Q75</f>
        <v>0.86647992530345475</v>
      </c>
      <c r="H75" s="5">
        <f>'CV Rotina &lt;2A - residência'!Y75</f>
        <v>1.0457516339869282</v>
      </c>
      <c r="I75" s="5">
        <f>'CV Rotina &lt;2A - residência'!S75</f>
        <v>0.75816993464052285</v>
      </c>
      <c r="J75" s="5">
        <f>'CV Rotina &lt;2A - residência'!U75</f>
        <v>0.93370681605975725</v>
      </c>
      <c r="K75" s="5">
        <f>'CV Rotina &lt;2A - residência'!W75</f>
        <v>1.0644257703081232</v>
      </c>
      <c r="L75" s="5">
        <f>'CV Rotina &lt;2A - residência'!AA75</f>
        <v>1.1540616246498598</v>
      </c>
      <c r="M75" s="4">
        <f t="shared" si="5"/>
        <v>2</v>
      </c>
      <c r="N75" s="4">
        <f t="shared" si="6"/>
        <v>3</v>
      </c>
      <c r="O75" s="4">
        <f t="shared" si="7"/>
        <v>5</v>
      </c>
      <c r="P75" s="4">
        <f t="shared" si="8"/>
        <v>1</v>
      </c>
    </row>
    <row r="76" spans="1:16">
      <c r="A76" s="4" t="s">
        <v>40</v>
      </c>
      <c r="B76" s="4" t="s">
        <v>121</v>
      </c>
      <c r="C76" s="5">
        <f>'CV Rotina &lt;2A - residência'!K76</f>
        <v>0.95677655677655682</v>
      </c>
      <c r="D76" s="5">
        <f>'CV Rotina &lt;2A - residência'!AC76</f>
        <v>0.93772893772893773</v>
      </c>
      <c r="E76" s="5">
        <f>'CV Rotina &lt;2A - residência'!M76</f>
        <v>0.8424908424908425</v>
      </c>
      <c r="F76" s="5">
        <f>'CV Rotina &lt;2A - residência'!O76</f>
        <v>0.82783882783882778</v>
      </c>
      <c r="G76" s="5">
        <f>'CV Rotina &lt;2A - residência'!Q76</f>
        <v>0.84688644688644688</v>
      </c>
      <c r="H76" s="5">
        <f>'CV Rotina &lt;2A - residência'!Y76</f>
        <v>0.93919413919413919</v>
      </c>
      <c r="I76" s="5">
        <f>'CV Rotina &lt;2A - residência'!S76</f>
        <v>0.76483516483516478</v>
      </c>
      <c r="J76" s="5">
        <f>'CV Rotina &lt;2A - residência'!U76</f>
        <v>0.62564102564102564</v>
      </c>
      <c r="K76" s="5">
        <f>'CV Rotina &lt;2A - residência'!W76</f>
        <v>0.87912087912087911</v>
      </c>
      <c r="L76" s="5">
        <f>'CV Rotina &lt;2A - residência'!AA76</f>
        <v>0.92454212454212459</v>
      </c>
      <c r="M76" s="4">
        <f t="shared" si="5"/>
        <v>2</v>
      </c>
      <c r="N76" s="4">
        <f t="shared" si="6"/>
        <v>0</v>
      </c>
      <c r="O76" s="4">
        <f t="shared" si="7"/>
        <v>2</v>
      </c>
      <c r="P76" s="4">
        <f t="shared" si="8"/>
        <v>0</v>
      </c>
    </row>
    <row r="77" spans="1:16">
      <c r="A77" s="4" t="s">
        <v>43</v>
      </c>
      <c r="B77" s="4" t="s">
        <v>122</v>
      </c>
      <c r="C77" s="5">
        <f>'CV Rotina &lt;2A - residência'!K77</f>
        <v>1.2564102564102564</v>
      </c>
      <c r="D77" s="5">
        <f>'CV Rotina &lt;2A - residência'!AC77</f>
        <v>1.1666666666666667</v>
      </c>
      <c r="E77" s="5">
        <f>'CV Rotina &lt;2A - residência'!M77</f>
        <v>1.1153846153846154</v>
      </c>
      <c r="F77" s="5">
        <f>'CV Rotina &lt;2A - residência'!O77</f>
        <v>1.0897435897435896</v>
      </c>
      <c r="G77" s="5">
        <f>'CV Rotina &lt;2A - residência'!Q77</f>
        <v>1.0897435897435896</v>
      </c>
      <c r="H77" s="5">
        <f>'CV Rotina &lt;2A - residência'!Y77</f>
        <v>1.1794871794871795</v>
      </c>
      <c r="I77" s="5">
        <f>'CV Rotina &lt;2A - residência'!S77</f>
        <v>0.9358974358974359</v>
      </c>
      <c r="J77" s="5">
        <f>'CV Rotina &lt;2A - residência'!U77</f>
        <v>0.97435897435897434</v>
      </c>
      <c r="K77" s="5">
        <f>'CV Rotina &lt;2A - residência'!W77</f>
        <v>1.141025641025641</v>
      </c>
      <c r="L77" s="5">
        <f>'CV Rotina &lt;2A - residência'!AA77</f>
        <v>1.3846153846153846</v>
      </c>
      <c r="M77" s="4">
        <f t="shared" si="5"/>
        <v>2</v>
      </c>
      <c r="N77" s="4">
        <f t="shared" si="6"/>
        <v>7</v>
      </c>
      <c r="O77" s="4">
        <f t="shared" si="7"/>
        <v>9</v>
      </c>
      <c r="P77" s="4">
        <f t="shared" si="8"/>
        <v>4</v>
      </c>
    </row>
    <row r="78" spans="1:16">
      <c r="A78" s="4" t="s">
        <v>47</v>
      </c>
      <c r="B78" s="4" t="s">
        <v>123</v>
      </c>
      <c r="C78" s="5">
        <f>'CV Rotina &lt;2A - residência'!K78</f>
        <v>0.89451476793248941</v>
      </c>
      <c r="D78" s="5">
        <f>'CV Rotina &lt;2A - residência'!AC78</f>
        <v>1.0126582278481013</v>
      </c>
      <c r="E78" s="5">
        <f>'CV Rotina &lt;2A - residência'!M78</f>
        <v>1.029535864978903</v>
      </c>
      <c r="F78" s="5">
        <f>'CV Rotina &lt;2A - residência'!O78</f>
        <v>1.0351617440225036</v>
      </c>
      <c r="G78" s="5">
        <f>'CV Rotina &lt;2A - residência'!Q78</f>
        <v>0.99015471167369906</v>
      </c>
      <c r="H78" s="5">
        <f>'CV Rotina &lt;2A - residência'!Y78</f>
        <v>1.0857946554149085</v>
      </c>
      <c r="I78" s="5">
        <f>'CV Rotina &lt;2A - residência'!S78</f>
        <v>0.95077355836849509</v>
      </c>
      <c r="J78" s="5">
        <f>'CV Rotina &lt;2A - residência'!U78</f>
        <v>0.94514767932489452</v>
      </c>
      <c r="K78" s="5">
        <f>'CV Rotina &lt;2A - residência'!W78</f>
        <v>0.92827004219409281</v>
      </c>
      <c r="L78" s="5">
        <f>'CV Rotina &lt;2A - residência'!AA78</f>
        <v>0.98452883263009849</v>
      </c>
      <c r="M78" s="4">
        <f t="shared" si="5"/>
        <v>1</v>
      </c>
      <c r="N78" s="4">
        <f t="shared" si="6"/>
        <v>6</v>
      </c>
      <c r="O78" s="4">
        <f t="shared" si="7"/>
        <v>7</v>
      </c>
      <c r="P78" s="4">
        <f t="shared" si="8"/>
        <v>4</v>
      </c>
    </row>
    <row r="79" spans="1:16">
      <c r="A79" s="4" t="s">
        <v>40</v>
      </c>
      <c r="B79" s="4" t="s">
        <v>124</v>
      </c>
      <c r="C79" s="5">
        <f>'CV Rotina &lt;2A - residência'!K79</f>
        <v>0.90981546195818774</v>
      </c>
      <c r="D79" s="5">
        <f>'CV Rotina &lt;2A - residência'!AC79</f>
        <v>0.90711789589847347</v>
      </c>
      <c r="E79" s="5">
        <f>'CV Rotina &lt;2A - residência'!M79</f>
        <v>0.77027772668751149</v>
      </c>
      <c r="F79" s="5">
        <f>'CV Rotina &lt;2A - residência'!O79</f>
        <v>0.75629942983262832</v>
      </c>
      <c r="G79" s="5">
        <f>'CV Rotina &lt;2A - residência'!Q79</f>
        <v>0.82447428115995336</v>
      </c>
      <c r="H79" s="5">
        <f>'CV Rotina &lt;2A - residência'!Y79</f>
        <v>0.85120470847894059</v>
      </c>
      <c r="I79" s="5">
        <f>'CV Rotina &lt;2A - residência'!S79</f>
        <v>0.74943289804426461</v>
      </c>
      <c r="J79" s="5">
        <f>'CV Rotina &lt;2A - residência'!U79</f>
        <v>0.63123045797314692</v>
      </c>
      <c r="K79" s="5">
        <f>'CV Rotina &lt;2A - residência'!W79</f>
        <v>0.78082275764821285</v>
      </c>
      <c r="L79" s="5">
        <f>'CV Rotina &lt;2A - residência'!AA79</f>
        <v>0.74060450003065414</v>
      </c>
      <c r="M79" s="4">
        <f t="shared" si="5"/>
        <v>2</v>
      </c>
      <c r="N79" s="4">
        <f t="shared" si="6"/>
        <v>0</v>
      </c>
      <c r="O79" s="4">
        <f t="shared" si="7"/>
        <v>2</v>
      </c>
      <c r="P79" s="4">
        <f t="shared" si="8"/>
        <v>0</v>
      </c>
    </row>
    <row r="80" spans="1:16">
      <c r="A80" s="4" t="s">
        <v>40</v>
      </c>
      <c r="B80" s="4" t="s">
        <v>125</v>
      </c>
      <c r="C80" s="5">
        <f>'CV Rotina &lt;2A - residência'!K80</f>
        <v>1.15494568324757</v>
      </c>
      <c r="D80" s="5">
        <f>'CV Rotina &lt;2A - residência'!AC80</f>
        <v>1.2563369544501619</v>
      </c>
      <c r="E80" s="5">
        <f>'CV Rotina &lt;2A - residência'!M80</f>
        <v>1.1355060034305318</v>
      </c>
      <c r="F80" s="5">
        <f>'CV Rotina &lt;2A - residência'!O80</f>
        <v>1.127120259195731</v>
      </c>
      <c r="G80" s="5">
        <f>'CV Rotina &lt;2A - residência'!Q80</f>
        <v>1.2094530207737755</v>
      </c>
      <c r="H80" s="5">
        <f>'CV Rotina &lt;2A - residência'!Y80</f>
        <v>1.2205069563560129</v>
      </c>
      <c r="I80" s="5">
        <f>'CV Rotina &lt;2A - residência'!S80</f>
        <v>1.0402134553077949</v>
      </c>
      <c r="J80" s="5">
        <f>'CV Rotina &lt;2A - residência'!U80</f>
        <v>0.88393367638650655</v>
      </c>
      <c r="K80" s="5">
        <f>'CV Rotina &lt;2A - residência'!W80</f>
        <v>1.1522774919001335</v>
      </c>
      <c r="L80" s="5">
        <f>'CV Rotina &lt;2A - residência'!AA80</f>
        <v>1.1717171717171717</v>
      </c>
      <c r="M80" s="4">
        <f t="shared" si="5"/>
        <v>2</v>
      </c>
      <c r="N80" s="4">
        <f t="shared" si="6"/>
        <v>7</v>
      </c>
      <c r="O80" s="4">
        <f t="shared" si="7"/>
        <v>9</v>
      </c>
      <c r="P80" s="4">
        <f t="shared" si="8"/>
        <v>4</v>
      </c>
    </row>
    <row r="82" spans="1:16" s="1" customFormat="1">
      <c r="A82"/>
      <c r="B82" s="6" t="s">
        <v>126</v>
      </c>
      <c r="C82" s="5">
        <f>'CV Rotina &lt;2A - residência'!K82</f>
        <v>1.0068075117370892</v>
      </c>
      <c r="D82" s="5">
        <f>'CV Rotina &lt;2A - residência'!AC82</f>
        <v>1.0483568075117371</v>
      </c>
      <c r="E82" s="5">
        <f>'CV Rotina &lt;2A - residência'!M82</f>
        <v>0.96666666666666667</v>
      </c>
      <c r="F82" s="5">
        <f>'CV Rotina &lt;2A - residência'!O82</f>
        <v>0.95657276995305163</v>
      </c>
      <c r="G82" s="5">
        <f>'CV Rotina &lt;2A - residência'!Q82</f>
        <v>0.98943661971830987</v>
      </c>
      <c r="H82" s="5">
        <f>'CV Rotina &lt;2A - residência'!Y82</f>
        <v>0.99812206572769957</v>
      </c>
      <c r="I82" s="5">
        <f>'CV Rotina &lt;2A - residência'!S82</f>
        <v>0.86267605633802813</v>
      </c>
      <c r="J82" s="5">
        <f>'CV Rotina &lt;2A - residência'!U82</f>
        <v>0.79413145539906105</v>
      </c>
      <c r="K82" s="5">
        <f>'CV Rotina &lt;2A - residência'!W82</f>
        <v>0.92863849765258211</v>
      </c>
      <c r="L82" s="5">
        <f>'CV Rotina &lt;2A - residência'!AA82</f>
        <v>0.89061032863849765</v>
      </c>
      <c r="M82" s="4">
        <f>COUNTIF(C82:D82,"&gt;=0,9")</f>
        <v>2</v>
      </c>
      <c r="N82" s="4">
        <f>COUNTIFS(E82:L82,"&gt;=0,95")</f>
        <v>4</v>
      </c>
      <c r="O82" s="4">
        <f>SUM(M82:N82)</f>
        <v>6</v>
      </c>
      <c r="P82" s="4">
        <f>COUNTIF(E82:H82,"&gt;=0,95")</f>
        <v>4</v>
      </c>
    </row>
    <row r="83" spans="1:16" s="1" customFormat="1">
      <c r="A83"/>
      <c r="B83" s="6" t="s">
        <v>127</v>
      </c>
      <c r="C83" s="5">
        <f>'CV Rotina &lt;2A - residência'!K83</f>
        <v>1.0307545367717288</v>
      </c>
      <c r="D83" s="5">
        <f>'CV Rotina &lt;2A - residência'!AC83</f>
        <v>0.9858643744030563</v>
      </c>
      <c r="E83" s="5">
        <f>'CV Rotina &lt;2A - residência'!M83</f>
        <v>0.92282712511938869</v>
      </c>
      <c r="F83" s="5">
        <f>'CV Rotina &lt;2A - residência'!O83</f>
        <v>0.91174785100286537</v>
      </c>
      <c r="G83" s="5">
        <f>'CV Rotina &lt;2A - residência'!Q83</f>
        <v>0.91595033428844319</v>
      </c>
      <c r="H83" s="5">
        <f>'CV Rotina &lt;2A - residência'!Y83</f>
        <v>0.94345749761222542</v>
      </c>
      <c r="I83" s="5">
        <f>'CV Rotina &lt;2A - residência'!S83</f>
        <v>0.82731614135625597</v>
      </c>
      <c r="J83" s="5">
        <f>'CV Rotina &lt;2A - residência'!U83</f>
        <v>0.78567335243553005</v>
      </c>
      <c r="K83" s="5">
        <f>'CV Rotina &lt;2A - residência'!W83</f>
        <v>0.87430754536771726</v>
      </c>
      <c r="L83" s="5">
        <f>'CV Rotina &lt;2A - residência'!AA83</f>
        <v>0.90124164278892072</v>
      </c>
      <c r="M83" s="4">
        <f>COUNTIF(C83:D83,"&gt;=0,9")</f>
        <v>2</v>
      </c>
      <c r="N83" s="4">
        <f>COUNTIFS(E83:L83,"&gt;=0,95")</f>
        <v>0</v>
      </c>
      <c r="O83" s="4">
        <f>SUM(M83:N83)</f>
        <v>2</v>
      </c>
      <c r="P83" s="4">
        <f>COUNTIF(E83:H83,"&gt;=0,95")</f>
        <v>0</v>
      </c>
    </row>
    <row r="84" spans="1:16" s="1" customFormat="1">
      <c r="A84"/>
      <c r="B84" s="6" t="s">
        <v>128</v>
      </c>
      <c r="C84" s="5">
        <f>'CV Rotina &lt;2A - residência'!K84</f>
        <v>0.97059563854374042</v>
      </c>
      <c r="D84" s="5">
        <f>'CV Rotina &lt;2A - residência'!AC84</f>
        <v>0.97924532619390858</v>
      </c>
      <c r="E84" s="5">
        <f>'CV Rotina &lt;2A - residência'!M84</f>
        <v>0.88574632159447153</v>
      </c>
      <c r="F84" s="5">
        <f>'CV Rotina &lt;2A - residência'!O84</f>
        <v>0.87805771034987756</v>
      </c>
      <c r="G84" s="5">
        <f>'CV Rotina &lt;2A - residência'!Q84</f>
        <v>0.90881215532825332</v>
      </c>
      <c r="H84" s="5">
        <f>'CV Rotina &lt;2A - residência'!Y84</f>
        <v>0.95187753140660392</v>
      </c>
      <c r="I84" s="5">
        <f>'CV Rotina &lt;2A - residência'!S84</f>
        <v>0.81064506533031278</v>
      </c>
      <c r="J84" s="5">
        <f>'CV Rotina &lt;2A - residência'!U84</f>
        <v>0.72153955287064364</v>
      </c>
      <c r="K84" s="5">
        <f>'CV Rotina &lt;2A - residência'!W84</f>
        <v>0.87224548637330956</v>
      </c>
      <c r="L84" s="5">
        <f>'CV Rotina &lt;2A - residência'!AA84</f>
        <v>0.85201711631312782</v>
      </c>
      <c r="M84" s="4">
        <f>COUNTIF(C84:D84,"&gt;=0,9")</f>
        <v>2</v>
      </c>
      <c r="N84" s="4">
        <f>COUNTIFS(E84:L84,"&gt;=0,95")</f>
        <v>1</v>
      </c>
      <c r="O84" s="4">
        <f>SUM(M84:N84)</f>
        <v>3</v>
      </c>
      <c r="P84" s="4">
        <f>COUNTIF(E84:H84,"&gt;=0,95")</f>
        <v>1</v>
      </c>
    </row>
    <row r="85" spans="1:16" s="1" customFormat="1">
      <c r="A85"/>
      <c r="B85" s="6" t="s">
        <v>129</v>
      </c>
      <c r="C85" s="5">
        <f>'CV Rotina &lt;2A - residência'!K85</f>
        <v>0.98045456400212183</v>
      </c>
      <c r="D85" s="5">
        <f>'CV Rotina &lt;2A - residência'!AC85</f>
        <v>0.9812706573632024</v>
      </c>
      <c r="E85" s="5">
        <f>'CV Rotina &lt;2A - residência'!M85</f>
        <v>0.92169584200432531</v>
      </c>
      <c r="F85" s="5">
        <f>'CV Rotina &lt;2A - residência'!O85</f>
        <v>0.91647284449341004</v>
      </c>
      <c r="G85" s="5">
        <f>'CV Rotina &lt;2A - residência'!Q85</f>
        <v>0.89868200922185493</v>
      </c>
      <c r="H85" s="5">
        <f>'CV Rotina &lt;2A - residência'!Y85</f>
        <v>0.98714652956298199</v>
      </c>
      <c r="I85" s="5">
        <f>'CV Rotina &lt;2A - residência'!S85</f>
        <v>0.8157669237360754</v>
      </c>
      <c r="J85" s="5">
        <f>'CV Rotina &lt;2A - residência'!U85</f>
        <v>0.75227486024401191</v>
      </c>
      <c r="K85" s="5">
        <f>'CV Rotina &lt;2A - residência'!W85</f>
        <v>0.9300199942873465</v>
      </c>
      <c r="L85" s="5">
        <f>'CV Rotina &lt;2A - residência'!AA85</f>
        <v>0.95074876565879141</v>
      </c>
      <c r="M85" s="4">
        <f>COUNTIF(C85:D85,"&gt;=0,9")</f>
        <v>2</v>
      </c>
      <c r="N85" s="4">
        <f>COUNTIFS(E85:L85,"&gt;=0,95")</f>
        <v>2</v>
      </c>
      <c r="O85" s="4">
        <f>SUM(M85:N85)</f>
        <v>4</v>
      </c>
      <c r="P85" s="4">
        <f>COUNTIF(E85:H85,"&gt;=0,95")</f>
        <v>1</v>
      </c>
    </row>
    <row r="86" spans="1:16" s="1" customFormat="1">
      <c r="A86"/>
      <c r="B86" s="7" t="s">
        <v>130</v>
      </c>
      <c r="C86" s="8">
        <f>'CV Rotina &lt;2A - residência'!K86</f>
        <v>0.98472869923743567</v>
      </c>
      <c r="D86" s="8">
        <f>'CV Rotina &lt;2A - residência'!AC86</f>
        <v>0.98835805162486912</v>
      </c>
      <c r="E86" s="8">
        <f>'CV Rotina &lt;2A - residência'!M86</f>
        <v>0.9060037761276678</v>
      </c>
      <c r="F86" s="8">
        <f>'CV Rotina &lt;2A - residência'!O86</f>
        <v>0.89797116532901011</v>
      </c>
      <c r="G86" s="8">
        <f>'CV Rotina &lt;2A - residência'!Q86</f>
        <v>0.91731881592378361</v>
      </c>
      <c r="H86" s="8">
        <f>'CV Rotina &lt;2A - residência'!Y86</f>
        <v>0.96172500984061537</v>
      </c>
      <c r="I86" s="8">
        <f>'CV Rotina &lt;2A - residência'!S86</f>
        <v>0.81972659768228484</v>
      </c>
      <c r="J86" s="8">
        <f>'CV Rotina &lt;2A - residência'!U86</f>
        <v>0.74377706169231894</v>
      </c>
      <c r="K86" s="8">
        <f>'CV Rotina &lt;2A - residência'!W86</f>
        <v>0.88839074248277061</v>
      </c>
      <c r="L86" s="8">
        <f>'CV Rotina &lt;2A - residência'!AA86</f>
        <v>0.87942410717264108</v>
      </c>
      <c r="M86" s="4">
        <f>COUNTIF(C86:D86,"&gt;=0,9")</f>
        <v>2</v>
      </c>
      <c r="N86" s="4">
        <f>COUNTIFS(E86:L86,"&gt;=0,95")</f>
        <v>1</v>
      </c>
      <c r="O86" s="4">
        <f>SUM(M86:N86)</f>
        <v>3</v>
      </c>
      <c r="P86" s="4">
        <f>COUNTIF(E86:H86,"&gt;=0,95")</f>
        <v>1</v>
      </c>
    </row>
    <row r="89" spans="1:16">
      <c r="A89" s="9" t="s">
        <v>170</v>
      </c>
      <c r="B89" s="10"/>
    </row>
    <row r="90" spans="1:16">
      <c r="A90" s="9" t="s">
        <v>171</v>
      </c>
      <c r="B90" s="10"/>
    </row>
    <row r="91" spans="1:16">
      <c r="A91" s="11" t="s">
        <v>172</v>
      </c>
    </row>
    <row r="92" spans="1:16">
      <c r="A92" t="s">
        <v>173</v>
      </c>
    </row>
    <row r="93" spans="1:16">
      <c r="A93" t="s">
        <v>174</v>
      </c>
    </row>
    <row r="94" spans="1:16" ht="16.25">
      <c r="A94" s="12" t="s">
        <v>175</v>
      </c>
    </row>
    <row r="95" spans="1:16">
      <c r="A95" t="s">
        <v>176</v>
      </c>
    </row>
    <row r="96" spans="1:16">
      <c r="A96" t="s">
        <v>177</v>
      </c>
    </row>
  </sheetData>
  <customSheetViews>
    <customSheetView guid="{3750D93B-2A32-4040-BAE5-F8408ECDBB1D}" state="hidden">
      <selection activeCell="M2" sqref="M2"/>
      <pageMargins left="0" right="0" top="0" bottom="0" header="0" footer="0"/>
      <pageSetup paperSize="9" orientation="portrait"/>
    </customSheetView>
    <customSheetView guid="{1A030D3C-92EE-4DAF-ABAC-228947DF045D}" state="hidden">
      <selection activeCell="M2" sqref="M2"/>
      <pageMargins left="0" right="0" top="0" bottom="0" header="0" footer="0"/>
      <pageSetup paperSize="9" orientation="portrait"/>
    </customSheetView>
    <customSheetView guid="{9EFA0E2E-4423-4194-BE85-A51AF61C76D7}" state="hidden" topLeftCell="A37">
      <selection activeCell="R11" sqref="R11"/>
      <pageMargins left="0" right="0" top="0" bottom="0" header="0" footer="0"/>
      <pageSetup paperSize="9" orientation="portrait"/>
    </customSheetView>
  </customSheetViews>
  <mergeCells count="2">
    <mergeCell ref="C1:D1"/>
    <mergeCell ref="E1:L1"/>
  </mergeCells>
  <pageMargins left="0.511811024" right="0.511811024" top="0.78740157499999996" bottom="0.78740157499999996" header="0.31496062000000002" footer="0.31496062000000002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>
    <tabColor rgb="FFFF99CC"/>
  </sheetPr>
  <dimension ref="A1:AN116"/>
  <sheetViews>
    <sheetView showGridLines="0" tabSelected="1" topLeftCell="D1" zoomScaleNormal="100" workbookViewId="0">
      <pane ySplit="2" topLeftCell="A3" activePane="bottomLeft" state="frozen"/>
      <selection activeCell="A94" sqref="A94:XFD95"/>
      <selection pane="bottomLeft" activeCell="A100" sqref="A100:XFD109"/>
    </sheetView>
  </sheetViews>
  <sheetFormatPr defaultColWidth="9.08984375" defaultRowHeight="14.25" outlineLevelRow="1" outlineLevelCol="1"/>
  <cols>
    <col min="1" max="1" width="18.08984375" style="68" customWidth="1"/>
    <col min="2" max="2" width="23.86328125" style="68" customWidth="1"/>
    <col min="3" max="3" width="14.08984375" style="73" customWidth="1"/>
    <col min="4" max="29" width="13.453125" style="73" customWidth="1" outlineLevel="1"/>
    <col min="30" max="30" width="6.08984375" customWidth="1"/>
    <col min="31" max="32" width="13.453125" style="73" customWidth="1"/>
    <col min="33" max="33" width="5.6796875" customWidth="1"/>
    <col min="34" max="37" width="20.31640625" style="68" customWidth="1"/>
    <col min="38" max="38" width="13.54296875" style="68" customWidth="1"/>
    <col min="39" max="39" width="26.6796875" style="68" customWidth="1"/>
    <col min="40" max="40" width="18" style="68" customWidth="1"/>
    <col min="41" max="16384" width="9.08984375" style="68"/>
  </cols>
  <sheetData>
    <row r="1" spans="1:40">
      <c r="B1" s="68" t="s">
        <v>0</v>
      </c>
      <c r="D1" s="265" t="s">
        <v>1</v>
      </c>
      <c r="E1" s="265"/>
      <c r="F1" s="265"/>
      <c r="G1" s="265"/>
      <c r="H1" s="265"/>
      <c r="I1" s="265"/>
      <c r="J1" s="265"/>
      <c r="K1" s="265"/>
      <c r="L1" s="266" t="s">
        <v>2</v>
      </c>
      <c r="M1" s="266"/>
      <c r="N1" s="266"/>
      <c r="O1" s="266"/>
      <c r="P1" s="266"/>
      <c r="Q1" s="266"/>
      <c r="R1" s="266"/>
      <c r="S1" s="266"/>
      <c r="T1" s="266"/>
      <c r="U1" s="267"/>
      <c r="V1" s="268" t="s">
        <v>3</v>
      </c>
      <c r="W1" s="268"/>
      <c r="X1" s="268"/>
      <c r="Y1" s="268"/>
      <c r="Z1" s="268"/>
      <c r="AA1" s="268"/>
      <c r="AB1" s="269" t="s">
        <v>4</v>
      </c>
      <c r="AC1" s="270"/>
      <c r="AE1" s="271" t="s">
        <v>2</v>
      </c>
      <c r="AF1" s="272"/>
    </row>
    <row r="2" spans="1:40" ht="59.25" customHeight="1">
      <c r="A2" s="2" t="s">
        <v>5</v>
      </c>
      <c r="B2" s="2" t="s">
        <v>6</v>
      </c>
      <c r="C2" s="17" t="s">
        <v>7</v>
      </c>
      <c r="D2" s="85" t="s">
        <v>8</v>
      </c>
      <c r="E2" s="90" t="s">
        <v>9</v>
      </c>
      <c r="F2" s="85" t="s">
        <v>10</v>
      </c>
      <c r="G2" s="90" t="s">
        <v>11</v>
      </c>
      <c r="H2" s="85" t="s">
        <v>12</v>
      </c>
      <c r="I2" s="90" t="s">
        <v>13</v>
      </c>
      <c r="J2" s="85" t="s">
        <v>14</v>
      </c>
      <c r="K2" s="90" t="s">
        <v>15</v>
      </c>
      <c r="L2" s="85" t="s">
        <v>16</v>
      </c>
      <c r="M2" s="3" t="s">
        <v>17</v>
      </c>
      <c r="N2" s="85" t="s">
        <v>18</v>
      </c>
      <c r="O2" s="3" t="s">
        <v>19</v>
      </c>
      <c r="P2" s="85" t="s">
        <v>20</v>
      </c>
      <c r="Q2" s="3" t="s">
        <v>21</v>
      </c>
      <c r="R2" s="85" t="s">
        <v>22</v>
      </c>
      <c r="S2" s="3" t="s">
        <v>23</v>
      </c>
      <c r="T2" s="85" t="s">
        <v>24</v>
      </c>
      <c r="U2" s="3" t="s">
        <v>25</v>
      </c>
      <c r="V2" s="85" t="s">
        <v>26</v>
      </c>
      <c r="W2" s="87" t="s">
        <v>27</v>
      </c>
      <c r="X2" s="85" t="s">
        <v>28</v>
      </c>
      <c r="Y2" s="87" t="s">
        <v>29</v>
      </c>
      <c r="Z2" s="85" t="s">
        <v>30</v>
      </c>
      <c r="AA2" s="87" t="s">
        <v>31</v>
      </c>
      <c r="AB2" s="85" t="s">
        <v>32</v>
      </c>
      <c r="AC2" s="94" t="s">
        <v>33</v>
      </c>
      <c r="AE2" s="85" t="s">
        <v>34</v>
      </c>
      <c r="AF2" s="86" t="s">
        <v>35</v>
      </c>
      <c r="AH2" s="96" t="s">
        <v>36</v>
      </c>
      <c r="AI2" s="96" t="s">
        <v>37</v>
      </c>
      <c r="AJ2" s="94" t="s">
        <v>38</v>
      </c>
      <c r="AK2" s="94" t="s">
        <v>39</v>
      </c>
    </row>
    <row r="3" spans="1:40" ht="15" customHeight="1">
      <c r="A3" s="69" t="s">
        <v>40</v>
      </c>
      <c r="B3" s="69" t="s">
        <v>41</v>
      </c>
      <c r="C3" s="70">
        <v>267.75</v>
      </c>
      <c r="D3" s="182">
        <v>193</v>
      </c>
      <c r="E3" s="91">
        <f>D3/C3</f>
        <v>0.72082166199813258</v>
      </c>
      <c r="F3" s="182">
        <v>146</v>
      </c>
      <c r="G3" s="91">
        <f>F3/C3</f>
        <v>0.54528478057889818</v>
      </c>
      <c r="H3" s="182">
        <v>97</v>
      </c>
      <c r="I3" s="91">
        <f>H3/C3</f>
        <v>0.3622782446311858</v>
      </c>
      <c r="J3" s="6">
        <v>203</v>
      </c>
      <c r="K3" s="91">
        <f t="shared" ref="K3:K34" si="0">J3/C3</f>
        <v>0.75816993464052285</v>
      </c>
      <c r="L3" s="6">
        <v>223</v>
      </c>
      <c r="M3" s="92">
        <f t="shared" ref="M3:M34" si="1">L3/C3</f>
        <v>0.83286647992530349</v>
      </c>
      <c r="N3" s="6">
        <v>221</v>
      </c>
      <c r="O3" s="92">
        <f t="shared" ref="O3:O34" si="2">N3/C3</f>
        <v>0.82539682539682535</v>
      </c>
      <c r="P3" s="6">
        <v>225</v>
      </c>
      <c r="Q3" s="92">
        <f t="shared" ref="Q3:Q34" si="3">P3/C3</f>
        <v>0.84033613445378152</v>
      </c>
      <c r="R3" s="6">
        <v>221</v>
      </c>
      <c r="S3" s="92">
        <f t="shared" ref="S3:S34" si="4">R3/C3</f>
        <v>0.82539682539682535</v>
      </c>
      <c r="T3" s="6">
        <v>244</v>
      </c>
      <c r="U3" s="92">
        <f t="shared" ref="U3:U34" si="5">T3/C3</f>
        <v>0.91129785247432304</v>
      </c>
      <c r="V3" s="6">
        <v>292</v>
      </c>
      <c r="W3" s="93">
        <f t="shared" ref="W3:W34" si="6">V3/C3</f>
        <v>1.0905695611577964</v>
      </c>
      <c r="X3" s="6">
        <v>259</v>
      </c>
      <c r="Y3" s="93">
        <f t="shared" ref="Y3:Y34" si="7">X3/C3</f>
        <v>0.9673202614379085</v>
      </c>
      <c r="Z3" s="6">
        <v>288</v>
      </c>
      <c r="AA3" s="93">
        <f t="shared" ref="AA3:AA34" si="8">Z3/C3</f>
        <v>1.0756302521008403</v>
      </c>
      <c r="AB3" s="6">
        <v>235</v>
      </c>
      <c r="AC3" s="95">
        <f>AB3/C3</f>
        <v>0.87768440709617179</v>
      </c>
      <c r="AE3" s="6">
        <v>0</v>
      </c>
      <c r="AF3" s="108">
        <f t="shared" ref="AF3:AF34" si="9">AE3/C3</f>
        <v>0</v>
      </c>
      <c r="AH3" s="66">
        <f>cálculos1!O3</f>
        <v>3</v>
      </c>
      <c r="AI3" s="98">
        <f>AH3*0.1</f>
        <v>0.30000000000000004</v>
      </c>
      <c r="AJ3" s="66">
        <f>cálculos1!P3</f>
        <v>1</v>
      </c>
      <c r="AK3" s="97">
        <f>AJ3*0.25</f>
        <v>0.25</v>
      </c>
      <c r="AM3" s="273" t="s">
        <v>42</v>
      </c>
      <c r="AN3" s="273"/>
    </row>
    <row r="4" spans="1:40">
      <c r="A4" s="69" t="s">
        <v>43</v>
      </c>
      <c r="B4" s="69" t="s">
        <v>44</v>
      </c>
      <c r="C4" s="70">
        <v>146.25</v>
      </c>
      <c r="D4" s="6">
        <v>54</v>
      </c>
      <c r="E4" s="91">
        <f t="shared" ref="E4:E67" si="10">D4/C4</f>
        <v>0.36923076923076925</v>
      </c>
      <c r="F4" s="6">
        <v>1</v>
      </c>
      <c r="G4" s="91">
        <f t="shared" ref="G4:G67" si="11">F4/C4</f>
        <v>6.8376068376068376E-3</v>
      </c>
      <c r="H4" s="6">
        <v>0</v>
      </c>
      <c r="I4" s="91">
        <f t="shared" ref="I4:I67" si="12">H4/C4</f>
        <v>0</v>
      </c>
      <c r="J4" s="6">
        <v>53</v>
      </c>
      <c r="K4" s="91">
        <f t="shared" si="0"/>
        <v>0.36239316239316238</v>
      </c>
      <c r="L4" s="6">
        <v>115</v>
      </c>
      <c r="M4" s="92">
        <f t="shared" si="1"/>
        <v>0.78632478632478631</v>
      </c>
      <c r="N4" s="6">
        <v>110</v>
      </c>
      <c r="O4" s="92">
        <f t="shared" si="2"/>
        <v>0.75213675213675213</v>
      </c>
      <c r="P4" s="6">
        <v>113</v>
      </c>
      <c r="Q4" s="92">
        <f t="shared" si="3"/>
        <v>0.77264957264957268</v>
      </c>
      <c r="R4" s="6">
        <v>106</v>
      </c>
      <c r="S4" s="92">
        <f t="shared" si="4"/>
        <v>0.72478632478632476</v>
      </c>
      <c r="T4" s="6">
        <v>87</v>
      </c>
      <c r="U4" s="92">
        <f t="shared" si="5"/>
        <v>0.59487179487179487</v>
      </c>
      <c r="V4" s="6">
        <v>103</v>
      </c>
      <c r="W4" s="93">
        <f t="shared" si="6"/>
        <v>0.70427350427350432</v>
      </c>
      <c r="X4" s="6">
        <v>114</v>
      </c>
      <c r="Y4" s="93">
        <f t="shared" si="7"/>
        <v>0.77948717948717949</v>
      </c>
      <c r="Z4" s="6">
        <v>100</v>
      </c>
      <c r="AA4" s="93">
        <f t="shared" si="8"/>
        <v>0.68376068376068377</v>
      </c>
      <c r="AB4" s="6">
        <v>122</v>
      </c>
      <c r="AC4" s="95">
        <f t="shared" ref="AC4:AC67" si="13">AB4/C4</f>
        <v>0.83418803418803422</v>
      </c>
      <c r="AE4" s="6">
        <v>0</v>
      </c>
      <c r="AF4" s="108">
        <f t="shared" si="9"/>
        <v>0</v>
      </c>
      <c r="AH4" s="66">
        <f>cálculos1!O4</f>
        <v>0</v>
      </c>
      <c r="AI4" s="98">
        <f t="shared" ref="AI4:AI67" si="14">AH4*0.1</f>
        <v>0</v>
      </c>
      <c r="AJ4" s="66">
        <f>cálculos1!P4</f>
        <v>0</v>
      </c>
      <c r="AK4" s="97">
        <f t="shared" ref="AK4:AK67" si="15">AJ4*0.25</f>
        <v>0</v>
      </c>
      <c r="AM4" s="94" t="s">
        <v>45</v>
      </c>
      <c r="AN4" s="94" t="s">
        <v>46</v>
      </c>
    </row>
    <row r="5" spans="1:40">
      <c r="A5" s="69" t="s">
        <v>47</v>
      </c>
      <c r="B5" s="69" t="s">
        <v>48</v>
      </c>
      <c r="C5" s="70">
        <v>110.25</v>
      </c>
      <c r="D5" s="6">
        <v>82</v>
      </c>
      <c r="E5" s="91">
        <f t="shared" si="10"/>
        <v>0.74376417233560088</v>
      </c>
      <c r="F5" s="6">
        <v>3</v>
      </c>
      <c r="G5" s="91">
        <f t="shared" si="11"/>
        <v>2.7210884353741496E-2</v>
      </c>
      <c r="H5" s="6">
        <v>0</v>
      </c>
      <c r="I5" s="91">
        <f t="shared" si="12"/>
        <v>0</v>
      </c>
      <c r="J5" s="6">
        <v>81</v>
      </c>
      <c r="K5" s="91">
        <f t="shared" si="0"/>
        <v>0.73469387755102045</v>
      </c>
      <c r="L5" s="6">
        <v>108</v>
      </c>
      <c r="M5" s="92">
        <f t="shared" si="1"/>
        <v>0.97959183673469385</v>
      </c>
      <c r="N5" s="6">
        <v>108</v>
      </c>
      <c r="O5" s="92">
        <f t="shared" si="2"/>
        <v>0.97959183673469385</v>
      </c>
      <c r="P5" s="6">
        <v>104</v>
      </c>
      <c r="Q5" s="92">
        <f t="shared" si="3"/>
        <v>0.94331065759637189</v>
      </c>
      <c r="R5" s="6">
        <v>102</v>
      </c>
      <c r="S5" s="92">
        <f t="shared" si="4"/>
        <v>0.92517006802721091</v>
      </c>
      <c r="T5" s="6">
        <v>120</v>
      </c>
      <c r="U5" s="92">
        <f t="shared" si="5"/>
        <v>1.08843537414966</v>
      </c>
      <c r="V5" s="6">
        <v>106</v>
      </c>
      <c r="W5" s="93">
        <f t="shared" si="6"/>
        <v>0.96145124716553287</v>
      </c>
      <c r="X5" s="6">
        <v>129</v>
      </c>
      <c r="Y5" s="93">
        <f t="shared" si="7"/>
        <v>1.1700680272108843</v>
      </c>
      <c r="Z5" s="6">
        <v>108</v>
      </c>
      <c r="AA5" s="93">
        <f t="shared" si="8"/>
        <v>0.97959183673469385</v>
      </c>
      <c r="AB5" s="6">
        <v>114</v>
      </c>
      <c r="AC5" s="95">
        <f t="shared" si="13"/>
        <v>1.0340136054421769</v>
      </c>
      <c r="AE5" s="6">
        <v>4</v>
      </c>
      <c r="AF5" s="108">
        <f t="shared" si="9"/>
        <v>3.6281179138321996E-2</v>
      </c>
      <c r="AH5" s="66">
        <f>cálculos1!O5</f>
        <v>7</v>
      </c>
      <c r="AI5" s="98">
        <f t="shared" si="14"/>
        <v>0.70000000000000007</v>
      </c>
      <c r="AJ5" s="66">
        <f>cálculos1!P5</f>
        <v>3</v>
      </c>
      <c r="AK5" s="97">
        <f t="shared" si="15"/>
        <v>0.75</v>
      </c>
      <c r="AM5" s="97">
        <v>0</v>
      </c>
      <c r="AN5" s="6">
        <f>COUNTIF($AK$3:$AK$80,"=0")</f>
        <v>17</v>
      </c>
    </row>
    <row r="6" spans="1:40">
      <c r="A6" s="69" t="s">
        <v>49</v>
      </c>
      <c r="B6" s="69" t="s">
        <v>50</v>
      </c>
      <c r="C6" s="70">
        <v>223.5</v>
      </c>
      <c r="D6" s="6">
        <v>128</v>
      </c>
      <c r="E6" s="91">
        <f t="shared" si="10"/>
        <v>0.57270693512304249</v>
      </c>
      <c r="F6" s="6">
        <v>11</v>
      </c>
      <c r="G6" s="91">
        <f t="shared" si="11"/>
        <v>4.9217002237136466E-2</v>
      </c>
      <c r="H6" s="6">
        <v>5</v>
      </c>
      <c r="I6" s="91">
        <f t="shared" si="12"/>
        <v>2.2371364653243849E-2</v>
      </c>
      <c r="J6" s="6">
        <v>138</v>
      </c>
      <c r="K6" s="91">
        <f t="shared" si="0"/>
        <v>0.6174496644295302</v>
      </c>
      <c r="L6" s="6">
        <v>219</v>
      </c>
      <c r="M6" s="92">
        <f t="shared" si="1"/>
        <v>0.97986577181208057</v>
      </c>
      <c r="N6" s="6">
        <v>219</v>
      </c>
      <c r="O6" s="92">
        <f t="shared" si="2"/>
        <v>0.97986577181208057</v>
      </c>
      <c r="P6" s="6">
        <v>239</v>
      </c>
      <c r="Q6" s="92">
        <f t="shared" si="3"/>
        <v>1.0693512304250559</v>
      </c>
      <c r="R6" s="6">
        <v>242</v>
      </c>
      <c r="S6" s="92">
        <f t="shared" si="4"/>
        <v>1.0827740492170022</v>
      </c>
      <c r="T6" s="6">
        <v>217</v>
      </c>
      <c r="U6" s="92">
        <f t="shared" si="5"/>
        <v>0.970917225950783</v>
      </c>
      <c r="V6" s="6">
        <v>239</v>
      </c>
      <c r="W6" s="93">
        <f t="shared" si="6"/>
        <v>1.0693512304250559</v>
      </c>
      <c r="X6" s="6">
        <v>259</v>
      </c>
      <c r="Y6" s="93">
        <f t="shared" si="7"/>
        <v>1.1588366890380313</v>
      </c>
      <c r="Z6" s="6">
        <v>241</v>
      </c>
      <c r="AA6" s="93">
        <f t="shared" si="8"/>
        <v>1.0782997762863535</v>
      </c>
      <c r="AB6" s="6">
        <v>246</v>
      </c>
      <c r="AC6" s="95">
        <f t="shared" si="13"/>
        <v>1.1006711409395973</v>
      </c>
      <c r="AE6" s="6">
        <v>16</v>
      </c>
      <c r="AF6" s="108">
        <f t="shared" si="9"/>
        <v>7.1588366890380312E-2</v>
      </c>
      <c r="AH6" s="66">
        <f>cálculos1!O6</f>
        <v>9</v>
      </c>
      <c r="AI6" s="98">
        <f t="shared" si="14"/>
        <v>0.9</v>
      </c>
      <c r="AJ6" s="66">
        <f>cálculos1!P6</f>
        <v>4</v>
      </c>
      <c r="AK6" s="97">
        <f t="shared" si="15"/>
        <v>1</v>
      </c>
      <c r="AM6" s="97">
        <v>0.25</v>
      </c>
      <c r="AN6" s="6">
        <f>COUNTIF($AK$3:$AK$80,"=0,25")</f>
        <v>25</v>
      </c>
    </row>
    <row r="7" spans="1:40">
      <c r="A7" s="69" t="s">
        <v>49</v>
      </c>
      <c r="B7" s="69" t="s">
        <v>51</v>
      </c>
      <c r="C7" s="70">
        <v>92.25</v>
      </c>
      <c r="D7" s="6">
        <v>7</v>
      </c>
      <c r="E7" s="91">
        <f t="shared" si="10"/>
        <v>7.5880758807588072E-2</v>
      </c>
      <c r="F7" s="6">
        <v>1</v>
      </c>
      <c r="G7" s="91">
        <f t="shared" si="11"/>
        <v>1.0840108401084011E-2</v>
      </c>
      <c r="H7" s="6">
        <v>0</v>
      </c>
      <c r="I7" s="91">
        <f t="shared" si="12"/>
        <v>0</v>
      </c>
      <c r="J7" s="6">
        <v>42</v>
      </c>
      <c r="K7" s="91">
        <f t="shared" si="0"/>
        <v>0.45528455284552843</v>
      </c>
      <c r="L7" s="6">
        <v>76</v>
      </c>
      <c r="M7" s="92">
        <f t="shared" si="1"/>
        <v>0.82384823848238486</v>
      </c>
      <c r="N7" s="6">
        <v>75</v>
      </c>
      <c r="O7" s="92">
        <f t="shared" si="2"/>
        <v>0.81300813008130079</v>
      </c>
      <c r="P7" s="6">
        <v>78</v>
      </c>
      <c r="Q7" s="92">
        <f t="shared" si="3"/>
        <v>0.84552845528455289</v>
      </c>
      <c r="R7" s="6">
        <v>75</v>
      </c>
      <c r="S7" s="92">
        <f t="shared" si="4"/>
        <v>0.81300813008130079</v>
      </c>
      <c r="T7" s="6">
        <v>77</v>
      </c>
      <c r="U7" s="92">
        <f t="shared" si="5"/>
        <v>0.83468834688346882</v>
      </c>
      <c r="V7" s="6">
        <v>88</v>
      </c>
      <c r="W7" s="93">
        <f t="shared" si="6"/>
        <v>0.95392953929539293</v>
      </c>
      <c r="X7" s="6">
        <v>91</v>
      </c>
      <c r="Y7" s="93">
        <f t="shared" si="7"/>
        <v>0.98644986449864502</v>
      </c>
      <c r="Z7" s="6">
        <v>89</v>
      </c>
      <c r="AA7" s="93">
        <f t="shared" si="8"/>
        <v>0.964769647696477</v>
      </c>
      <c r="AB7" s="6">
        <v>93</v>
      </c>
      <c r="AC7" s="95">
        <f t="shared" si="13"/>
        <v>1.0081300813008129</v>
      </c>
      <c r="AE7" s="6">
        <v>1</v>
      </c>
      <c r="AF7" s="108">
        <f t="shared" si="9"/>
        <v>1.0840108401084011E-2</v>
      </c>
      <c r="AH7" s="66">
        <f>cálculos1!O7</f>
        <v>4</v>
      </c>
      <c r="AI7" s="98">
        <f t="shared" si="14"/>
        <v>0.4</v>
      </c>
      <c r="AJ7" s="66">
        <f>cálculos1!P7</f>
        <v>1</v>
      </c>
      <c r="AK7" s="97">
        <f t="shared" si="15"/>
        <v>0.25</v>
      </c>
      <c r="AM7" s="97">
        <v>0.5</v>
      </c>
      <c r="AN7" s="6">
        <f>COUNTIF($AK$3:$AK$80,"=0,5")</f>
        <v>7</v>
      </c>
    </row>
    <row r="8" spans="1:40">
      <c r="A8" s="69" t="s">
        <v>47</v>
      </c>
      <c r="B8" s="69" t="s">
        <v>52</v>
      </c>
      <c r="C8" s="70">
        <v>68.25</v>
      </c>
      <c r="D8" s="6">
        <v>21</v>
      </c>
      <c r="E8" s="91">
        <f t="shared" si="10"/>
        <v>0.30769230769230771</v>
      </c>
      <c r="F8" s="6">
        <v>0</v>
      </c>
      <c r="G8" s="91">
        <f t="shared" si="11"/>
        <v>0</v>
      </c>
      <c r="H8" s="6">
        <v>0</v>
      </c>
      <c r="I8" s="91">
        <f t="shared" si="12"/>
        <v>0</v>
      </c>
      <c r="J8" s="6">
        <v>27</v>
      </c>
      <c r="K8" s="91">
        <f t="shared" si="0"/>
        <v>0.39560439560439559</v>
      </c>
      <c r="L8" s="6">
        <v>71</v>
      </c>
      <c r="M8" s="92">
        <f t="shared" si="1"/>
        <v>1.0402930402930404</v>
      </c>
      <c r="N8" s="6">
        <v>70</v>
      </c>
      <c r="O8" s="92">
        <f t="shared" si="2"/>
        <v>1.0256410256410255</v>
      </c>
      <c r="P8" s="6">
        <v>73</v>
      </c>
      <c r="Q8" s="92">
        <f t="shared" si="3"/>
        <v>1.0695970695970696</v>
      </c>
      <c r="R8" s="6">
        <v>73</v>
      </c>
      <c r="S8" s="92">
        <f t="shared" si="4"/>
        <v>1.0695970695970696</v>
      </c>
      <c r="T8" s="6">
        <v>72</v>
      </c>
      <c r="U8" s="92">
        <f t="shared" si="5"/>
        <v>1.054945054945055</v>
      </c>
      <c r="V8" s="6">
        <v>74</v>
      </c>
      <c r="W8" s="93">
        <f t="shared" si="6"/>
        <v>1.0842490842490842</v>
      </c>
      <c r="X8" s="6">
        <v>91</v>
      </c>
      <c r="Y8" s="93">
        <f t="shared" si="7"/>
        <v>1.3333333333333333</v>
      </c>
      <c r="Z8" s="6">
        <v>78</v>
      </c>
      <c r="AA8" s="93">
        <f t="shared" si="8"/>
        <v>1.1428571428571428</v>
      </c>
      <c r="AB8" s="6">
        <v>74</v>
      </c>
      <c r="AC8" s="95">
        <f t="shared" si="13"/>
        <v>1.0842490842490842</v>
      </c>
      <c r="AE8" s="6">
        <v>0</v>
      </c>
      <c r="AF8" s="108">
        <f t="shared" si="9"/>
        <v>0</v>
      </c>
      <c r="AH8" s="66">
        <f>cálculos1!O8</f>
        <v>9</v>
      </c>
      <c r="AI8" s="98">
        <f t="shared" si="14"/>
        <v>0.9</v>
      </c>
      <c r="AJ8" s="66">
        <f>cálculos1!P8</f>
        <v>4</v>
      </c>
      <c r="AK8" s="97">
        <f t="shared" si="15"/>
        <v>1</v>
      </c>
      <c r="AM8" s="97">
        <v>0.75</v>
      </c>
      <c r="AN8" s="6">
        <f>COUNTIF($AK$3:$AK$80,"=0,75")</f>
        <v>10</v>
      </c>
    </row>
    <row r="9" spans="1:40">
      <c r="A9" s="69" t="s">
        <v>49</v>
      </c>
      <c r="B9" s="69" t="s">
        <v>53</v>
      </c>
      <c r="C9" s="70">
        <v>264.75</v>
      </c>
      <c r="D9" s="6">
        <v>33</v>
      </c>
      <c r="E9" s="91">
        <f t="shared" si="10"/>
        <v>0.12464589235127478</v>
      </c>
      <c r="F9" s="6">
        <v>1</v>
      </c>
      <c r="G9" s="91">
        <f t="shared" si="11"/>
        <v>3.7771482530689331E-3</v>
      </c>
      <c r="H9" s="6">
        <v>0</v>
      </c>
      <c r="I9" s="91">
        <f t="shared" si="12"/>
        <v>0</v>
      </c>
      <c r="J9" s="6">
        <v>114</v>
      </c>
      <c r="K9" s="91">
        <f t="shared" si="0"/>
        <v>0.43059490084985835</v>
      </c>
      <c r="L9" s="6">
        <v>253</v>
      </c>
      <c r="M9" s="92">
        <f t="shared" si="1"/>
        <v>0.95561850802643999</v>
      </c>
      <c r="N9" s="6">
        <v>254</v>
      </c>
      <c r="O9" s="92">
        <f t="shared" si="2"/>
        <v>0.95939565627950896</v>
      </c>
      <c r="P9" s="6">
        <v>263</v>
      </c>
      <c r="Q9" s="92">
        <f t="shared" si="3"/>
        <v>0.9933899905571294</v>
      </c>
      <c r="R9" s="6">
        <v>246</v>
      </c>
      <c r="S9" s="92">
        <f t="shared" si="4"/>
        <v>0.92917847025495748</v>
      </c>
      <c r="T9" s="6">
        <v>210</v>
      </c>
      <c r="U9" s="92">
        <f t="shared" si="5"/>
        <v>0.79320113314447593</v>
      </c>
      <c r="V9" s="6">
        <v>307</v>
      </c>
      <c r="W9" s="93">
        <f t="shared" si="6"/>
        <v>1.1595845136921623</v>
      </c>
      <c r="X9" s="6">
        <v>264</v>
      </c>
      <c r="Y9" s="93">
        <f t="shared" si="7"/>
        <v>0.99716713881019825</v>
      </c>
      <c r="Z9" s="6">
        <v>303</v>
      </c>
      <c r="AA9" s="93">
        <f t="shared" si="8"/>
        <v>1.1444759206798867</v>
      </c>
      <c r="AB9" s="6">
        <v>287</v>
      </c>
      <c r="AC9" s="95">
        <f t="shared" si="13"/>
        <v>1.0840415486307837</v>
      </c>
      <c r="AE9" s="6">
        <v>6</v>
      </c>
      <c r="AF9" s="108">
        <f t="shared" si="9"/>
        <v>2.2662889518413599E-2</v>
      </c>
      <c r="AH9" s="66">
        <f>cálculos1!O9</f>
        <v>7</v>
      </c>
      <c r="AI9" s="98">
        <f t="shared" si="14"/>
        <v>0.70000000000000007</v>
      </c>
      <c r="AJ9" s="66">
        <f>cálculos1!P9</f>
        <v>4</v>
      </c>
      <c r="AK9" s="97">
        <f t="shared" si="15"/>
        <v>1</v>
      </c>
      <c r="AM9" s="97">
        <v>1</v>
      </c>
      <c r="AN9" s="6">
        <f>COUNTIF($AK$3:$AK$80,"=1,0")</f>
        <v>19</v>
      </c>
    </row>
    <row r="10" spans="1:40" ht="15" customHeight="1">
      <c r="A10" s="69" t="s">
        <v>49</v>
      </c>
      <c r="B10" s="69" t="s">
        <v>54</v>
      </c>
      <c r="C10" s="70">
        <v>56.25</v>
      </c>
      <c r="D10" s="6">
        <v>5</v>
      </c>
      <c r="E10" s="91">
        <f t="shared" si="10"/>
        <v>8.8888888888888892E-2</v>
      </c>
      <c r="F10" s="6">
        <v>0</v>
      </c>
      <c r="G10" s="91">
        <f t="shared" si="11"/>
        <v>0</v>
      </c>
      <c r="H10" s="6">
        <v>0</v>
      </c>
      <c r="I10" s="91">
        <f t="shared" si="12"/>
        <v>0</v>
      </c>
      <c r="J10" s="6">
        <v>38</v>
      </c>
      <c r="K10" s="91">
        <f t="shared" si="0"/>
        <v>0.67555555555555558</v>
      </c>
      <c r="L10" s="6">
        <v>38</v>
      </c>
      <c r="M10" s="92">
        <f t="shared" si="1"/>
        <v>0.67555555555555558</v>
      </c>
      <c r="N10" s="6">
        <v>38</v>
      </c>
      <c r="O10" s="92">
        <f t="shared" si="2"/>
        <v>0.67555555555555558</v>
      </c>
      <c r="P10" s="6">
        <v>46</v>
      </c>
      <c r="Q10" s="92">
        <f t="shared" si="3"/>
        <v>0.81777777777777783</v>
      </c>
      <c r="R10" s="6">
        <v>50</v>
      </c>
      <c r="S10" s="92">
        <f t="shared" si="4"/>
        <v>0.88888888888888884</v>
      </c>
      <c r="T10" s="6">
        <v>37</v>
      </c>
      <c r="U10" s="92">
        <f t="shared" si="5"/>
        <v>0.65777777777777779</v>
      </c>
      <c r="V10" s="6">
        <v>52</v>
      </c>
      <c r="W10" s="93">
        <f t="shared" si="6"/>
        <v>0.9244444444444444</v>
      </c>
      <c r="X10" s="6">
        <v>50</v>
      </c>
      <c r="Y10" s="93">
        <f t="shared" si="7"/>
        <v>0.88888888888888884</v>
      </c>
      <c r="Z10" s="6">
        <v>46</v>
      </c>
      <c r="AA10" s="93">
        <f t="shared" si="8"/>
        <v>0.81777777777777783</v>
      </c>
      <c r="AB10" s="6">
        <v>42</v>
      </c>
      <c r="AC10" s="95">
        <f t="shared" si="13"/>
        <v>0.7466666666666667</v>
      </c>
      <c r="AE10" s="6">
        <v>0</v>
      </c>
      <c r="AF10" s="108">
        <f t="shared" si="9"/>
        <v>0</v>
      </c>
      <c r="AH10" s="66">
        <f>cálculos1!O10</f>
        <v>0</v>
      </c>
      <c r="AI10" s="98">
        <f t="shared" si="14"/>
        <v>0</v>
      </c>
      <c r="AJ10" s="66">
        <f>cálculos1!P10</f>
        <v>0</v>
      </c>
      <c r="AK10" s="97">
        <f t="shared" si="15"/>
        <v>0</v>
      </c>
    </row>
    <row r="11" spans="1:40">
      <c r="A11" s="69" t="s">
        <v>40</v>
      </c>
      <c r="B11" s="69" t="s">
        <v>55</v>
      </c>
      <c r="C11" s="70">
        <v>1023.75</v>
      </c>
      <c r="D11" s="6">
        <v>967</v>
      </c>
      <c r="E11" s="91">
        <f t="shared" si="10"/>
        <v>0.94456654456654454</v>
      </c>
      <c r="F11" s="6">
        <v>588</v>
      </c>
      <c r="G11" s="91">
        <f t="shared" si="11"/>
        <v>0.57435897435897432</v>
      </c>
      <c r="H11" s="6">
        <v>353</v>
      </c>
      <c r="I11" s="91">
        <f t="shared" si="12"/>
        <v>0.34481074481074481</v>
      </c>
      <c r="J11" s="6">
        <v>992</v>
      </c>
      <c r="K11" s="91">
        <f t="shared" si="0"/>
        <v>0.96898656898656899</v>
      </c>
      <c r="L11" s="6">
        <v>978</v>
      </c>
      <c r="M11" s="92">
        <f t="shared" si="1"/>
        <v>0.95531135531135536</v>
      </c>
      <c r="N11" s="6">
        <v>966</v>
      </c>
      <c r="O11" s="92">
        <f t="shared" si="2"/>
        <v>0.94358974358974357</v>
      </c>
      <c r="P11" s="6">
        <v>904</v>
      </c>
      <c r="Q11" s="92">
        <f t="shared" si="3"/>
        <v>0.883028083028083</v>
      </c>
      <c r="R11" s="6">
        <v>948</v>
      </c>
      <c r="S11" s="92">
        <f t="shared" si="4"/>
        <v>0.92600732600732605</v>
      </c>
      <c r="T11" s="6">
        <v>831</v>
      </c>
      <c r="U11" s="92">
        <f t="shared" si="5"/>
        <v>0.81172161172161172</v>
      </c>
      <c r="V11" s="6">
        <v>1000</v>
      </c>
      <c r="W11" s="93">
        <f t="shared" si="6"/>
        <v>0.97680097680097677</v>
      </c>
      <c r="X11" s="6">
        <v>1102</v>
      </c>
      <c r="Y11" s="93">
        <f t="shared" si="7"/>
        <v>1.0764346764346764</v>
      </c>
      <c r="Z11" s="6">
        <v>996</v>
      </c>
      <c r="AA11" s="93">
        <f t="shared" si="8"/>
        <v>0.97289377289377288</v>
      </c>
      <c r="AB11" s="6">
        <v>1042</v>
      </c>
      <c r="AC11" s="95">
        <f t="shared" si="13"/>
        <v>1.0178266178266178</v>
      </c>
      <c r="AE11" s="6">
        <v>42</v>
      </c>
      <c r="AF11" s="108">
        <f t="shared" si="9"/>
        <v>4.1025641025641026E-2</v>
      </c>
      <c r="AH11" s="66">
        <f>cálculos1!O11</f>
        <v>6</v>
      </c>
      <c r="AI11" s="98">
        <f t="shared" si="14"/>
        <v>0.60000000000000009</v>
      </c>
      <c r="AJ11" s="66">
        <f>cálculos1!P11</f>
        <v>2</v>
      </c>
      <c r="AK11" s="97">
        <f t="shared" si="15"/>
        <v>0.5</v>
      </c>
    </row>
    <row r="12" spans="1:40">
      <c r="A12" s="69" t="s">
        <v>49</v>
      </c>
      <c r="B12" s="69" t="s">
        <v>56</v>
      </c>
      <c r="C12" s="70">
        <v>119.25</v>
      </c>
      <c r="D12" s="6">
        <v>16</v>
      </c>
      <c r="E12" s="91">
        <f t="shared" si="10"/>
        <v>0.13417190775681342</v>
      </c>
      <c r="F12" s="6">
        <v>0</v>
      </c>
      <c r="G12" s="91">
        <f t="shared" si="11"/>
        <v>0</v>
      </c>
      <c r="H12" s="6">
        <v>0</v>
      </c>
      <c r="I12" s="91">
        <f t="shared" si="12"/>
        <v>0</v>
      </c>
      <c r="J12" s="6">
        <v>19</v>
      </c>
      <c r="K12" s="91">
        <f t="shared" si="0"/>
        <v>0.15932914046121593</v>
      </c>
      <c r="L12" s="6">
        <v>91</v>
      </c>
      <c r="M12" s="92">
        <f t="shared" si="1"/>
        <v>0.76310272536687629</v>
      </c>
      <c r="N12" s="6">
        <v>92</v>
      </c>
      <c r="O12" s="92">
        <f t="shared" si="2"/>
        <v>0.77148846960167716</v>
      </c>
      <c r="P12" s="6">
        <v>85</v>
      </c>
      <c r="Q12" s="92">
        <f t="shared" si="3"/>
        <v>0.71278825995807127</v>
      </c>
      <c r="R12" s="6">
        <v>99</v>
      </c>
      <c r="S12" s="92">
        <f t="shared" si="4"/>
        <v>0.83018867924528306</v>
      </c>
      <c r="T12" s="6">
        <v>80</v>
      </c>
      <c r="U12" s="92">
        <f t="shared" si="5"/>
        <v>0.67085953878406712</v>
      </c>
      <c r="V12" s="6">
        <v>134</v>
      </c>
      <c r="W12" s="93">
        <f t="shared" si="6"/>
        <v>1.1236897274633124</v>
      </c>
      <c r="X12" s="6">
        <v>123</v>
      </c>
      <c r="Y12" s="93">
        <f t="shared" si="7"/>
        <v>1.0314465408805031</v>
      </c>
      <c r="Z12" s="6">
        <v>137</v>
      </c>
      <c r="AA12" s="93">
        <f t="shared" si="8"/>
        <v>1.1488469601677149</v>
      </c>
      <c r="AB12" s="6">
        <v>104</v>
      </c>
      <c r="AC12" s="95">
        <f t="shared" si="13"/>
        <v>0.8721174004192872</v>
      </c>
      <c r="AE12" s="6">
        <v>0</v>
      </c>
      <c r="AF12" s="108">
        <f t="shared" si="9"/>
        <v>0</v>
      </c>
      <c r="AH12" s="66">
        <f>cálculos1!O12</f>
        <v>3</v>
      </c>
      <c r="AI12" s="98">
        <f t="shared" si="14"/>
        <v>0.30000000000000004</v>
      </c>
      <c r="AJ12" s="66">
        <f>cálculos1!P12</f>
        <v>1</v>
      </c>
      <c r="AK12" s="97">
        <f t="shared" si="15"/>
        <v>0.25</v>
      </c>
      <c r="AM12" s="274" t="s">
        <v>57</v>
      </c>
      <c r="AN12" s="274"/>
    </row>
    <row r="13" spans="1:40">
      <c r="A13" s="69" t="s">
        <v>47</v>
      </c>
      <c r="B13" s="69" t="s">
        <v>58</v>
      </c>
      <c r="C13" s="70">
        <v>261</v>
      </c>
      <c r="D13" s="6">
        <v>46</v>
      </c>
      <c r="E13" s="91">
        <f t="shared" si="10"/>
        <v>0.17624521072796934</v>
      </c>
      <c r="F13" s="6">
        <v>2</v>
      </c>
      <c r="G13" s="91">
        <f t="shared" si="11"/>
        <v>7.6628352490421452E-3</v>
      </c>
      <c r="H13" s="6">
        <v>1</v>
      </c>
      <c r="I13" s="91">
        <f t="shared" si="12"/>
        <v>3.8314176245210726E-3</v>
      </c>
      <c r="J13" s="6">
        <v>101</v>
      </c>
      <c r="K13" s="91">
        <f t="shared" si="0"/>
        <v>0.38697318007662834</v>
      </c>
      <c r="L13" s="6">
        <v>238</v>
      </c>
      <c r="M13" s="92">
        <f t="shared" si="1"/>
        <v>0.91187739463601536</v>
      </c>
      <c r="N13" s="6">
        <v>237</v>
      </c>
      <c r="O13" s="92">
        <f t="shared" si="2"/>
        <v>0.90804597701149425</v>
      </c>
      <c r="P13" s="6">
        <v>268</v>
      </c>
      <c r="Q13" s="92">
        <f t="shared" si="3"/>
        <v>1.0268199233716475</v>
      </c>
      <c r="R13" s="6">
        <v>263</v>
      </c>
      <c r="S13" s="92">
        <f t="shared" si="4"/>
        <v>1.0076628352490422</v>
      </c>
      <c r="T13" s="6">
        <v>224</v>
      </c>
      <c r="U13" s="92">
        <f t="shared" si="5"/>
        <v>0.85823754789272033</v>
      </c>
      <c r="V13" s="6">
        <v>252</v>
      </c>
      <c r="W13" s="93">
        <f t="shared" si="6"/>
        <v>0.96551724137931039</v>
      </c>
      <c r="X13" s="6">
        <v>267</v>
      </c>
      <c r="Y13" s="93">
        <f t="shared" si="7"/>
        <v>1.0229885057471264</v>
      </c>
      <c r="Z13" s="6">
        <v>260</v>
      </c>
      <c r="AA13" s="93">
        <f t="shared" si="8"/>
        <v>0.99616858237547889</v>
      </c>
      <c r="AB13" s="6">
        <v>274</v>
      </c>
      <c r="AC13" s="95">
        <f t="shared" si="13"/>
        <v>1.0498084291187739</v>
      </c>
      <c r="AE13" s="6">
        <v>1</v>
      </c>
      <c r="AF13" s="108">
        <f t="shared" si="9"/>
        <v>3.8314176245210726E-3</v>
      </c>
      <c r="AH13" s="66">
        <f>cálculos1!O13</f>
        <v>6</v>
      </c>
      <c r="AI13" s="98">
        <f t="shared" si="14"/>
        <v>0.60000000000000009</v>
      </c>
      <c r="AJ13" s="66">
        <f>cálculos1!P13</f>
        <v>2</v>
      </c>
      <c r="AK13" s="97">
        <f t="shared" si="15"/>
        <v>0.5</v>
      </c>
      <c r="AM13" s="96" t="s">
        <v>45</v>
      </c>
      <c r="AN13" s="96" t="s">
        <v>46</v>
      </c>
    </row>
    <row r="14" spans="1:40">
      <c r="A14" s="69" t="s">
        <v>43</v>
      </c>
      <c r="B14" s="69" t="s">
        <v>59</v>
      </c>
      <c r="C14" s="70">
        <v>440.25</v>
      </c>
      <c r="D14" s="6">
        <v>263</v>
      </c>
      <c r="E14" s="91">
        <f t="shared" si="10"/>
        <v>0.59738784781374221</v>
      </c>
      <c r="F14" s="6">
        <v>62</v>
      </c>
      <c r="G14" s="91">
        <f t="shared" si="11"/>
        <v>0.14082907438955139</v>
      </c>
      <c r="H14" s="6">
        <v>39</v>
      </c>
      <c r="I14" s="91">
        <f t="shared" si="12"/>
        <v>8.8586030664395229E-2</v>
      </c>
      <c r="J14" s="6">
        <v>276</v>
      </c>
      <c r="K14" s="91">
        <f t="shared" si="0"/>
        <v>0.62691652470187398</v>
      </c>
      <c r="L14" s="6">
        <v>399</v>
      </c>
      <c r="M14" s="92">
        <f t="shared" si="1"/>
        <v>0.90630323679727431</v>
      </c>
      <c r="N14" s="6">
        <v>403</v>
      </c>
      <c r="O14" s="92">
        <f t="shared" si="2"/>
        <v>0.91538898353208409</v>
      </c>
      <c r="P14" s="6">
        <v>426</v>
      </c>
      <c r="Q14" s="92">
        <f t="shared" si="3"/>
        <v>0.96763202725724018</v>
      </c>
      <c r="R14" s="6">
        <v>404</v>
      </c>
      <c r="S14" s="92">
        <f t="shared" si="4"/>
        <v>0.91766042021578653</v>
      </c>
      <c r="T14" s="6">
        <v>337</v>
      </c>
      <c r="U14" s="92">
        <f t="shared" si="5"/>
        <v>0.76547416240772292</v>
      </c>
      <c r="V14" s="6">
        <v>353</v>
      </c>
      <c r="W14" s="93">
        <f t="shared" si="6"/>
        <v>0.80181714934696191</v>
      </c>
      <c r="X14" s="6">
        <v>404</v>
      </c>
      <c r="Y14" s="93">
        <f t="shared" si="7"/>
        <v>0.91766042021578653</v>
      </c>
      <c r="Z14" s="6">
        <v>348</v>
      </c>
      <c r="AA14" s="93">
        <f t="shared" si="8"/>
        <v>0.79045996592844969</v>
      </c>
      <c r="AB14" s="6">
        <v>448</v>
      </c>
      <c r="AC14" s="95">
        <f t="shared" si="13"/>
        <v>1.0176036342986938</v>
      </c>
      <c r="AE14" s="6">
        <v>0</v>
      </c>
      <c r="AF14" s="108">
        <f t="shared" si="9"/>
        <v>0</v>
      </c>
      <c r="AH14" s="66">
        <f>cálculos1!O14</f>
        <v>2</v>
      </c>
      <c r="AI14" s="98">
        <f t="shared" si="14"/>
        <v>0.2</v>
      </c>
      <c r="AJ14" s="66">
        <f>cálculos1!P14</f>
        <v>1</v>
      </c>
      <c r="AK14" s="97">
        <f t="shared" si="15"/>
        <v>0.25</v>
      </c>
      <c r="AM14" s="98">
        <v>0</v>
      </c>
      <c r="AN14" s="6">
        <f>COUNTIF($AI$3:$AI$80,"=0")</f>
        <v>5</v>
      </c>
    </row>
    <row r="15" spans="1:40">
      <c r="A15" s="69" t="s">
        <v>43</v>
      </c>
      <c r="B15" s="69" t="s">
        <v>60</v>
      </c>
      <c r="C15" s="70">
        <v>153</v>
      </c>
      <c r="D15" s="6">
        <v>6</v>
      </c>
      <c r="E15" s="91">
        <f t="shared" si="10"/>
        <v>3.9215686274509803E-2</v>
      </c>
      <c r="F15" s="6">
        <v>2</v>
      </c>
      <c r="G15" s="91">
        <f t="shared" si="11"/>
        <v>1.3071895424836602E-2</v>
      </c>
      <c r="H15" s="6">
        <v>1</v>
      </c>
      <c r="I15" s="91">
        <f t="shared" si="12"/>
        <v>6.5359477124183009E-3</v>
      </c>
      <c r="J15" s="6">
        <v>43</v>
      </c>
      <c r="K15" s="91">
        <f t="shared" si="0"/>
        <v>0.28104575163398693</v>
      </c>
      <c r="L15" s="6">
        <v>153</v>
      </c>
      <c r="M15" s="92">
        <f t="shared" si="1"/>
        <v>1</v>
      </c>
      <c r="N15" s="6">
        <v>147</v>
      </c>
      <c r="O15" s="92">
        <f t="shared" si="2"/>
        <v>0.96078431372549022</v>
      </c>
      <c r="P15" s="6">
        <v>147</v>
      </c>
      <c r="Q15" s="92">
        <f t="shared" si="3"/>
        <v>0.96078431372549022</v>
      </c>
      <c r="R15" s="6">
        <v>148</v>
      </c>
      <c r="S15" s="92">
        <f t="shared" si="4"/>
        <v>0.9673202614379085</v>
      </c>
      <c r="T15" s="6">
        <v>143</v>
      </c>
      <c r="U15" s="92">
        <f t="shared" si="5"/>
        <v>0.934640522875817</v>
      </c>
      <c r="V15" s="6">
        <v>154</v>
      </c>
      <c r="W15" s="93">
        <f t="shared" si="6"/>
        <v>1.0065359477124183</v>
      </c>
      <c r="X15" s="6">
        <v>152</v>
      </c>
      <c r="Y15" s="93">
        <f t="shared" si="7"/>
        <v>0.99346405228758172</v>
      </c>
      <c r="Z15" s="6">
        <v>139</v>
      </c>
      <c r="AA15" s="93">
        <f t="shared" si="8"/>
        <v>0.90849673202614378</v>
      </c>
      <c r="AB15" s="6">
        <v>154</v>
      </c>
      <c r="AC15" s="95">
        <f t="shared" si="13"/>
        <v>1.0065359477124183</v>
      </c>
      <c r="AE15" s="6">
        <v>1</v>
      </c>
      <c r="AF15" s="108">
        <f t="shared" si="9"/>
        <v>6.5359477124183009E-3</v>
      </c>
      <c r="AH15" s="66">
        <f>cálculos1!O15</f>
        <v>7</v>
      </c>
      <c r="AI15" s="98">
        <f t="shared" si="14"/>
        <v>0.70000000000000007</v>
      </c>
      <c r="AJ15" s="66">
        <f>cálculos1!P15</f>
        <v>4</v>
      </c>
      <c r="AK15" s="97">
        <f t="shared" si="15"/>
        <v>1</v>
      </c>
      <c r="AM15" s="98">
        <v>0.1</v>
      </c>
      <c r="AN15" s="6">
        <f>COUNTIFS($AI$3:$AI$80,"&gt;=0,10",$AI$3:$AI$80,"&lt;0,20")</f>
        <v>6</v>
      </c>
    </row>
    <row r="16" spans="1:40">
      <c r="A16" s="69" t="s">
        <v>49</v>
      </c>
      <c r="B16" s="69" t="s">
        <v>61</v>
      </c>
      <c r="C16" s="70">
        <v>60</v>
      </c>
      <c r="D16" s="6">
        <v>32</v>
      </c>
      <c r="E16" s="91">
        <f t="shared" si="10"/>
        <v>0.53333333333333333</v>
      </c>
      <c r="F16" s="6">
        <v>0</v>
      </c>
      <c r="G16" s="91">
        <f t="shared" si="11"/>
        <v>0</v>
      </c>
      <c r="H16" s="6">
        <v>0</v>
      </c>
      <c r="I16" s="91">
        <f t="shared" si="12"/>
        <v>0</v>
      </c>
      <c r="J16" s="6">
        <v>73</v>
      </c>
      <c r="K16" s="91">
        <f t="shared" si="0"/>
        <v>1.2166666666666666</v>
      </c>
      <c r="L16" s="6">
        <v>81</v>
      </c>
      <c r="M16" s="92">
        <f t="shared" si="1"/>
        <v>1.35</v>
      </c>
      <c r="N16" s="6">
        <v>83</v>
      </c>
      <c r="O16" s="92">
        <f t="shared" si="2"/>
        <v>1.3833333333333333</v>
      </c>
      <c r="P16" s="6">
        <v>83</v>
      </c>
      <c r="Q16" s="92">
        <f t="shared" si="3"/>
        <v>1.3833333333333333</v>
      </c>
      <c r="R16" s="6">
        <v>87</v>
      </c>
      <c r="S16" s="92">
        <f t="shared" si="4"/>
        <v>1.45</v>
      </c>
      <c r="T16" s="6">
        <v>60</v>
      </c>
      <c r="U16" s="92">
        <f t="shared" si="5"/>
        <v>1</v>
      </c>
      <c r="V16" s="6">
        <v>73</v>
      </c>
      <c r="W16" s="93">
        <f t="shared" si="6"/>
        <v>1.2166666666666666</v>
      </c>
      <c r="X16" s="6">
        <v>91</v>
      </c>
      <c r="Y16" s="93">
        <f t="shared" si="7"/>
        <v>1.5166666666666666</v>
      </c>
      <c r="Z16" s="6">
        <v>66</v>
      </c>
      <c r="AA16" s="93">
        <f t="shared" si="8"/>
        <v>1.1000000000000001</v>
      </c>
      <c r="AB16" s="6">
        <v>96</v>
      </c>
      <c r="AC16" s="95">
        <f t="shared" si="13"/>
        <v>1.6</v>
      </c>
      <c r="AE16" s="6">
        <v>2</v>
      </c>
      <c r="AF16" s="108">
        <f t="shared" si="9"/>
        <v>3.3333333333333333E-2</v>
      </c>
      <c r="AH16" s="66">
        <f>cálculos1!O16</f>
        <v>10</v>
      </c>
      <c r="AI16" s="98">
        <f t="shared" si="14"/>
        <v>1</v>
      </c>
      <c r="AJ16" s="66">
        <f>cálculos1!P16</f>
        <v>4</v>
      </c>
      <c r="AK16" s="97">
        <f t="shared" si="15"/>
        <v>1</v>
      </c>
      <c r="AM16" s="98">
        <v>0.2</v>
      </c>
      <c r="AN16" s="6">
        <f>COUNTIFS($AI$3:$AI$80,"&gt;=0,20",$AI$3:$AI$80,"&lt;0,30")</f>
        <v>11</v>
      </c>
    </row>
    <row r="17" spans="1:40">
      <c r="A17" s="69" t="s">
        <v>40</v>
      </c>
      <c r="B17" s="69" t="s">
        <v>62</v>
      </c>
      <c r="C17" s="70">
        <v>156.75</v>
      </c>
      <c r="D17" s="6">
        <v>28</v>
      </c>
      <c r="E17" s="91">
        <f t="shared" si="10"/>
        <v>0.17862838915470494</v>
      </c>
      <c r="F17" s="6">
        <v>3</v>
      </c>
      <c r="G17" s="91">
        <f t="shared" si="11"/>
        <v>1.9138755980861243E-2</v>
      </c>
      <c r="H17" s="6">
        <v>0</v>
      </c>
      <c r="I17" s="91">
        <f t="shared" si="12"/>
        <v>0</v>
      </c>
      <c r="J17" s="6">
        <v>141</v>
      </c>
      <c r="K17" s="91">
        <f t="shared" si="0"/>
        <v>0.8995215311004785</v>
      </c>
      <c r="L17" s="6">
        <v>207</v>
      </c>
      <c r="M17" s="92">
        <f t="shared" si="1"/>
        <v>1.3205741626794258</v>
      </c>
      <c r="N17" s="6">
        <v>204</v>
      </c>
      <c r="O17" s="92">
        <f t="shared" si="2"/>
        <v>1.3014354066985645</v>
      </c>
      <c r="P17" s="6">
        <v>167</v>
      </c>
      <c r="Q17" s="92">
        <f t="shared" si="3"/>
        <v>1.065390749601276</v>
      </c>
      <c r="R17" s="6">
        <v>194</v>
      </c>
      <c r="S17" s="92">
        <f t="shared" si="4"/>
        <v>1.2376395534290272</v>
      </c>
      <c r="T17" s="6">
        <v>176</v>
      </c>
      <c r="U17" s="92">
        <f t="shared" si="5"/>
        <v>1.1228070175438596</v>
      </c>
      <c r="V17" s="6">
        <v>192</v>
      </c>
      <c r="W17" s="93">
        <f t="shared" si="6"/>
        <v>1.2248803827751196</v>
      </c>
      <c r="X17" s="6">
        <v>185</v>
      </c>
      <c r="Y17" s="93">
        <f t="shared" si="7"/>
        <v>1.1802232854864434</v>
      </c>
      <c r="Z17" s="6">
        <v>186</v>
      </c>
      <c r="AA17" s="93">
        <f t="shared" si="8"/>
        <v>1.1866028708133971</v>
      </c>
      <c r="AB17" s="6">
        <v>199</v>
      </c>
      <c r="AC17" s="95">
        <f t="shared" si="13"/>
        <v>1.2695374800637957</v>
      </c>
      <c r="AE17" s="6">
        <v>0</v>
      </c>
      <c r="AF17" s="108">
        <f t="shared" si="9"/>
        <v>0</v>
      </c>
      <c r="AH17" s="66">
        <f>cálculos1!O17</f>
        <v>9</v>
      </c>
      <c r="AI17" s="98">
        <f t="shared" si="14"/>
        <v>0.9</v>
      </c>
      <c r="AJ17" s="66">
        <f>cálculos1!P17</f>
        <v>4</v>
      </c>
      <c r="AK17" s="97">
        <f t="shared" si="15"/>
        <v>1</v>
      </c>
      <c r="AM17" s="98">
        <v>0.3</v>
      </c>
      <c r="AN17" s="6">
        <f>COUNTIFS($AI$3:$AI$80,"&gt;=0,30",$AI$3:$AI$80,"&lt;0,40")</f>
        <v>12</v>
      </c>
    </row>
    <row r="18" spans="1:40">
      <c r="A18" s="69" t="s">
        <v>49</v>
      </c>
      <c r="B18" s="69" t="s">
        <v>63</v>
      </c>
      <c r="C18" s="70">
        <v>1806</v>
      </c>
      <c r="D18" s="6">
        <v>3796</v>
      </c>
      <c r="E18" s="91">
        <f t="shared" si="10"/>
        <v>2.1018826135105204</v>
      </c>
      <c r="F18" s="6">
        <v>3350</v>
      </c>
      <c r="G18" s="91">
        <f t="shared" si="11"/>
        <v>1.8549280177187153</v>
      </c>
      <c r="H18" s="6">
        <v>1972</v>
      </c>
      <c r="I18" s="91">
        <f t="shared" si="12"/>
        <v>1.0919158361018826</v>
      </c>
      <c r="J18" s="6">
        <v>3794</v>
      </c>
      <c r="K18" s="91">
        <f t="shared" si="0"/>
        <v>2.1007751937984498</v>
      </c>
      <c r="L18" s="6">
        <v>1644</v>
      </c>
      <c r="M18" s="92">
        <f t="shared" si="1"/>
        <v>0.9102990033222591</v>
      </c>
      <c r="N18" s="6">
        <v>1617</v>
      </c>
      <c r="O18" s="92">
        <f t="shared" si="2"/>
        <v>0.89534883720930236</v>
      </c>
      <c r="P18" s="6">
        <v>1583</v>
      </c>
      <c r="Q18" s="92">
        <f t="shared" si="3"/>
        <v>0.87652270210409744</v>
      </c>
      <c r="R18" s="6">
        <v>1585</v>
      </c>
      <c r="S18" s="92">
        <f t="shared" si="4"/>
        <v>0.87763012181616828</v>
      </c>
      <c r="T18" s="6">
        <v>1217</v>
      </c>
      <c r="U18" s="92">
        <f t="shared" si="5"/>
        <v>0.67386489479512734</v>
      </c>
      <c r="V18" s="6">
        <v>1480</v>
      </c>
      <c r="W18" s="93">
        <f t="shared" si="6"/>
        <v>0.81949058693244736</v>
      </c>
      <c r="X18" s="6">
        <v>1658</v>
      </c>
      <c r="Y18" s="93">
        <f t="shared" si="7"/>
        <v>0.91805094130675524</v>
      </c>
      <c r="Z18" s="6">
        <v>1469</v>
      </c>
      <c r="AA18" s="93">
        <f t="shared" si="8"/>
        <v>0.8133997785160576</v>
      </c>
      <c r="AB18" s="6">
        <v>1740</v>
      </c>
      <c r="AC18" s="95">
        <f t="shared" si="13"/>
        <v>0.96345514950166111</v>
      </c>
      <c r="AE18" s="6">
        <v>36</v>
      </c>
      <c r="AF18" s="108">
        <f t="shared" si="9"/>
        <v>1.9933554817275746E-2</v>
      </c>
      <c r="AH18" s="66">
        <f>cálculos1!O18</f>
        <v>2</v>
      </c>
      <c r="AI18" s="98">
        <f t="shared" si="14"/>
        <v>0.2</v>
      </c>
      <c r="AJ18" s="66">
        <f>cálculos1!P18</f>
        <v>0</v>
      </c>
      <c r="AK18" s="97">
        <f t="shared" si="15"/>
        <v>0</v>
      </c>
      <c r="AM18" s="98">
        <v>0.4</v>
      </c>
      <c r="AN18" s="6">
        <f>COUNTIFS($AI$3:$AI$80,"&gt;=0,40",$AI$3:$AI$80,"&lt;0,50")</f>
        <v>7</v>
      </c>
    </row>
    <row r="19" spans="1:40">
      <c r="A19" s="69" t="s">
        <v>40</v>
      </c>
      <c r="B19" s="69" t="s">
        <v>64</v>
      </c>
      <c r="C19" s="70">
        <v>3575.25</v>
      </c>
      <c r="D19" s="6">
        <v>1505</v>
      </c>
      <c r="E19" s="91">
        <f t="shared" si="10"/>
        <v>0.42094958394517867</v>
      </c>
      <c r="F19" s="6">
        <v>29</v>
      </c>
      <c r="G19" s="91">
        <f t="shared" si="11"/>
        <v>8.1113208866512836E-3</v>
      </c>
      <c r="H19" s="6">
        <v>6</v>
      </c>
      <c r="I19" s="91">
        <f t="shared" si="12"/>
        <v>1.6782043213761275E-3</v>
      </c>
      <c r="J19" s="6">
        <v>1458</v>
      </c>
      <c r="K19" s="91">
        <f t="shared" si="0"/>
        <v>0.40780365009439901</v>
      </c>
      <c r="L19" s="6">
        <v>2922</v>
      </c>
      <c r="M19" s="92">
        <f t="shared" si="1"/>
        <v>0.81728550451017412</v>
      </c>
      <c r="N19" s="6">
        <v>2907</v>
      </c>
      <c r="O19" s="92">
        <f t="shared" si="2"/>
        <v>0.81308999370673385</v>
      </c>
      <c r="P19" s="6">
        <v>2974</v>
      </c>
      <c r="Q19" s="92">
        <f t="shared" si="3"/>
        <v>0.83182994196210058</v>
      </c>
      <c r="R19" s="6">
        <v>3010</v>
      </c>
      <c r="S19" s="92">
        <f t="shared" si="4"/>
        <v>0.84189916789035735</v>
      </c>
      <c r="T19" s="6">
        <v>2505</v>
      </c>
      <c r="U19" s="92">
        <f t="shared" si="5"/>
        <v>0.70065030417453322</v>
      </c>
      <c r="V19" s="6">
        <v>3041</v>
      </c>
      <c r="W19" s="93">
        <f t="shared" si="6"/>
        <v>0.85056989021746732</v>
      </c>
      <c r="X19" s="6">
        <v>3429</v>
      </c>
      <c r="Y19" s="93">
        <f t="shared" si="7"/>
        <v>0.95909376966645687</v>
      </c>
      <c r="Z19" s="6">
        <v>3032</v>
      </c>
      <c r="AA19" s="93">
        <f t="shared" si="8"/>
        <v>0.84805258373540315</v>
      </c>
      <c r="AB19" s="6">
        <v>3357</v>
      </c>
      <c r="AC19" s="95">
        <f t="shared" si="13"/>
        <v>0.93895531780994335</v>
      </c>
      <c r="AE19" s="6">
        <v>93</v>
      </c>
      <c r="AF19" s="108">
        <f t="shared" si="9"/>
        <v>2.6012166981329975E-2</v>
      </c>
      <c r="AH19" s="66">
        <f>cálculos1!O19</f>
        <v>2</v>
      </c>
      <c r="AI19" s="98">
        <f t="shared" si="14"/>
        <v>0.2</v>
      </c>
      <c r="AJ19" s="66">
        <f>cálculos1!P19</f>
        <v>1</v>
      </c>
      <c r="AK19" s="97">
        <f t="shared" si="15"/>
        <v>0.25</v>
      </c>
      <c r="AM19" s="98">
        <v>0.5</v>
      </c>
      <c r="AN19" s="6">
        <f>COUNTIFS($AI$3:$AI$80,"&gt;=0,50",$AI$3:$AI$80,"&lt;0,60")</f>
        <v>7</v>
      </c>
    </row>
    <row r="20" spans="1:40">
      <c r="A20" s="69" t="s">
        <v>49</v>
      </c>
      <c r="B20" s="69" t="s">
        <v>65</v>
      </c>
      <c r="C20" s="70">
        <v>315</v>
      </c>
      <c r="D20" s="6">
        <v>236</v>
      </c>
      <c r="E20" s="91">
        <f t="shared" si="10"/>
        <v>0.74920634920634921</v>
      </c>
      <c r="F20" s="6">
        <v>142</v>
      </c>
      <c r="G20" s="91">
        <f t="shared" si="11"/>
        <v>0.4507936507936508</v>
      </c>
      <c r="H20" s="6">
        <v>93</v>
      </c>
      <c r="I20" s="91">
        <f t="shared" si="12"/>
        <v>0.29523809523809524</v>
      </c>
      <c r="J20" s="6">
        <v>253</v>
      </c>
      <c r="K20" s="91">
        <f t="shared" si="0"/>
        <v>0.80317460317460321</v>
      </c>
      <c r="L20" s="6">
        <v>331</v>
      </c>
      <c r="M20" s="92">
        <f t="shared" si="1"/>
        <v>1.0507936507936508</v>
      </c>
      <c r="N20" s="6">
        <v>331</v>
      </c>
      <c r="O20" s="92">
        <f t="shared" si="2"/>
        <v>1.0507936507936508</v>
      </c>
      <c r="P20" s="6">
        <v>329</v>
      </c>
      <c r="Q20" s="92">
        <f t="shared" si="3"/>
        <v>1.0444444444444445</v>
      </c>
      <c r="R20" s="6">
        <v>331</v>
      </c>
      <c r="S20" s="92">
        <f t="shared" si="4"/>
        <v>1.0507936507936508</v>
      </c>
      <c r="T20" s="6">
        <v>274</v>
      </c>
      <c r="U20" s="92">
        <f t="shared" si="5"/>
        <v>0.86984126984126986</v>
      </c>
      <c r="V20" s="6">
        <v>302</v>
      </c>
      <c r="W20" s="93">
        <f t="shared" si="6"/>
        <v>0.95873015873015877</v>
      </c>
      <c r="X20" s="6">
        <v>319</v>
      </c>
      <c r="Y20" s="93">
        <f t="shared" si="7"/>
        <v>1.0126984126984127</v>
      </c>
      <c r="Z20" s="6">
        <v>308</v>
      </c>
      <c r="AA20" s="93">
        <f t="shared" si="8"/>
        <v>0.97777777777777775</v>
      </c>
      <c r="AB20" s="6">
        <v>338</v>
      </c>
      <c r="AC20" s="95">
        <f t="shared" si="13"/>
        <v>1.073015873015873</v>
      </c>
      <c r="AE20" s="6">
        <v>2</v>
      </c>
      <c r="AF20" s="108">
        <f t="shared" si="9"/>
        <v>6.3492063492063492E-3</v>
      </c>
      <c r="AH20" s="66">
        <f>cálculos1!O20</f>
        <v>8</v>
      </c>
      <c r="AI20" s="98">
        <f t="shared" si="14"/>
        <v>0.8</v>
      </c>
      <c r="AJ20" s="66">
        <f>cálculos1!P20</f>
        <v>4</v>
      </c>
      <c r="AK20" s="97">
        <f t="shared" si="15"/>
        <v>1</v>
      </c>
      <c r="AM20" s="98">
        <v>0.6</v>
      </c>
      <c r="AN20" s="6">
        <f>COUNTIFS($AI$3:$AI$80,"&gt;=0,60",$AI$3:$AI$80,"&lt;0,70")</f>
        <v>6</v>
      </c>
    </row>
    <row r="21" spans="1:40">
      <c r="A21" s="69" t="s">
        <v>47</v>
      </c>
      <c r="B21" s="69" t="s">
        <v>66</v>
      </c>
      <c r="C21" s="70">
        <v>1127.25</v>
      </c>
      <c r="D21" s="6">
        <v>2695</v>
      </c>
      <c r="E21" s="91">
        <f t="shared" si="10"/>
        <v>2.3907740075404744</v>
      </c>
      <c r="F21" s="6">
        <v>2079</v>
      </c>
      <c r="G21" s="91">
        <f t="shared" si="11"/>
        <v>1.8443113772455091</v>
      </c>
      <c r="H21" s="6">
        <v>1713</v>
      </c>
      <c r="I21" s="91">
        <f t="shared" si="12"/>
        <v>1.5196274118429807</v>
      </c>
      <c r="J21" s="6">
        <v>2677</v>
      </c>
      <c r="K21" s="91">
        <f t="shared" si="0"/>
        <v>2.374805943668219</v>
      </c>
      <c r="L21" s="6">
        <v>1067</v>
      </c>
      <c r="M21" s="92">
        <f t="shared" si="1"/>
        <v>0.94655134176092259</v>
      </c>
      <c r="N21" s="6">
        <v>1065</v>
      </c>
      <c r="O21" s="92">
        <f t="shared" si="2"/>
        <v>0.94477711244178308</v>
      </c>
      <c r="P21" s="6">
        <v>1070</v>
      </c>
      <c r="Q21" s="92">
        <f t="shared" si="3"/>
        <v>0.9492126857396318</v>
      </c>
      <c r="R21" s="6">
        <v>1088</v>
      </c>
      <c r="S21" s="92">
        <f t="shared" si="4"/>
        <v>0.96518074961188738</v>
      </c>
      <c r="T21" s="6">
        <v>876</v>
      </c>
      <c r="U21" s="92">
        <f t="shared" si="5"/>
        <v>0.77711244178310046</v>
      </c>
      <c r="V21" s="6">
        <v>962</v>
      </c>
      <c r="W21" s="93">
        <f t="shared" si="6"/>
        <v>0.85340430250609889</v>
      </c>
      <c r="X21" s="6">
        <v>1056</v>
      </c>
      <c r="Y21" s="93">
        <f t="shared" si="7"/>
        <v>0.93679308050565535</v>
      </c>
      <c r="Z21" s="6">
        <v>971</v>
      </c>
      <c r="AA21" s="93">
        <f t="shared" si="8"/>
        <v>0.86138833444222662</v>
      </c>
      <c r="AB21" s="6">
        <v>1107</v>
      </c>
      <c r="AC21" s="95">
        <f t="shared" si="13"/>
        <v>0.98203592814371254</v>
      </c>
      <c r="AE21" s="6">
        <v>24</v>
      </c>
      <c r="AF21" s="108">
        <f t="shared" si="9"/>
        <v>2.1290751829673986E-2</v>
      </c>
      <c r="AH21" s="66">
        <f>cálculos1!O21</f>
        <v>3</v>
      </c>
      <c r="AI21" s="98">
        <f t="shared" si="14"/>
        <v>0.30000000000000004</v>
      </c>
      <c r="AJ21" s="66">
        <f>cálculos1!P21</f>
        <v>0</v>
      </c>
      <c r="AK21" s="97">
        <f t="shared" si="15"/>
        <v>0</v>
      </c>
      <c r="AM21" s="98">
        <v>0.7</v>
      </c>
      <c r="AN21" s="6">
        <f>COUNTIFS($AI$3:$AI$80,"&gt;=0,70",$AI$3:$AI$80,"&lt;0,80")</f>
        <v>7</v>
      </c>
    </row>
    <row r="22" spans="1:40">
      <c r="A22" s="69" t="s">
        <v>43</v>
      </c>
      <c r="B22" s="69" t="s">
        <v>67</v>
      </c>
      <c r="C22" s="70">
        <v>267.75</v>
      </c>
      <c r="D22" s="6">
        <v>4</v>
      </c>
      <c r="E22" s="91">
        <f t="shared" si="10"/>
        <v>1.4939309056956116E-2</v>
      </c>
      <c r="F22" s="6">
        <v>0</v>
      </c>
      <c r="G22" s="91">
        <f t="shared" si="11"/>
        <v>0</v>
      </c>
      <c r="H22" s="6">
        <v>0</v>
      </c>
      <c r="I22" s="91">
        <f t="shared" si="12"/>
        <v>0</v>
      </c>
      <c r="J22" s="6">
        <v>10</v>
      </c>
      <c r="K22" s="91">
        <f t="shared" si="0"/>
        <v>3.7348272642390289E-2</v>
      </c>
      <c r="L22" s="6">
        <v>291</v>
      </c>
      <c r="M22" s="92">
        <f t="shared" si="1"/>
        <v>1.0868347338935573</v>
      </c>
      <c r="N22" s="6">
        <v>289</v>
      </c>
      <c r="O22" s="92">
        <f t="shared" si="2"/>
        <v>1.0793650793650793</v>
      </c>
      <c r="P22" s="6">
        <v>296</v>
      </c>
      <c r="Q22" s="92">
        <f t="shared" si="3"/>
        <v>1.1055088702147526</v>
      </c>
      <c r="R22" s="6">
        <v>287</v>
      </c>
      <c r="S22" s="92">
        <f t="shared" si="4"/>
        <v>1.0718954248366013</v>
      </c>
      <c r="T22" s="6">
        <v>281</v>
      </c>
      <c r="U22" s="92">
        <f t="shared" si="5"/>
        <v>1.0494864612511672</v>
      </c>
      <c r="V22" s="6">
        <v>306</v>
      </c>
      <c r="W22" s="93">
        <f t="shared" si="6"/>
        <v>1.1428571428571428</v>
      </c>
      <c r="X22" s="6">
        <v>300</v>
      </c>
      <c r="Y22" s="93">
        <f t="shared" si="7"/>
        <v>1.1204481792717087</v>
      </c>
      <c r="Z22" s="6">
        <v>319</v>
      </c>
      <c r="AA22" s="93">
        <f t="shared" si="8"/>
        <v>1.1914098972922502</v>
      </c>
      <c r="AB22" s="6">
        <v>329</v>
      </c>
      <c r="AC22" s="95">
        <f t="shared" si="13"/>
        <v>1.2287581699346406</v>
      </c>
      <c r="AE22" s="6">
        <v>0</v>
      </c>
      <c r="AF22" s="108">
        <f t="shared" si="9"/>
        <v>0</v>
      </c>
      <c r="AH22" s="66">
        <f>cálculos1!O22</f>
        <v>9</v>
      </c>
      <c r="AI22" s="98">
        <f t="shared" si="14"/>
        <v>0.9</v>
      </c>
      <c r="AJ22" s="66">
        <f>cálculos1!P22</f>
        <v>4</v>
      </c>
      <c r="AK22" s="97">
        <f t="shared" si="15"/>
        <v>1</v>
      </c>
      <c r="AM22" s="98">
        <v>0.8</v>
      </c>
      <c r="AN22" s="6">
        <f>COUNTIFS($AI$3:$AI$80,"&gt;=0,80",$AI$3:$AI$80,"&lt;0,90")</f>
        <v>4</v>
      </c>
    </row>
    <row r="23" spans="1:40">
      <c r="A23" s="69" t="s">
        <v>40</v>
      </c>
      <c r="B23" s="69" t="s">
        <v>68</v>
      </c>
      <c r="C23" s="70">
        <v>130.5</v>
      </c>
      <c r="D23" s="6">
        <v>8</v>
      </c>
      <c r="E23" s="91">
        <f t="shared" si="10"/>
        <v>6.1302681992337162E-2</v>
      </c>
      <c r="F23" s="6">
        <v>0</v>
      </c>
      <c r="G23" s="91">
        <f t="shared" si="11"/>
        <v>0</v>
      </c>
      <c r="H23" s="6">
        <v>0</v>
      </c>
      <c r="I23" s="91">
        <f t="shared" si="12"/>
        <v>0</v>
      </c>
      <c r="J23" s="6">
        <v>79</v>
      </c>
      <c r="K23" s="91">
        <f t="shared" si="0"/>
        <v>0.6053639846743295</v>
      </c>
      <c r="L23" s="6">
        <v>110</v>
      </c>
      <c r="M23" s="92">
        <f t="shared" si="1"/>
        <v>0.84291187739463602</v>
      </c>
      <c r="N23" s="6">
        <v>103</v>
      </c>
      <c r="O23" s="92">
        <f t="shared" si="2"/>
        <v>0.78927203065134099</v>
      </c>
      <c r="P23" s="6">
        <v>116</v>
      </c>
      <c r="Q23" s="92">
        <f t="shared" si="3"/>
        <v>0.88888888888888884</v>
      </c>
      <c r="R23" s="6">
        <v>115</v>
      </c>
      <c r="S23" s="92">
        <f t="shared" si="4"/>
        <v>0.88122605363984674</v>
      </c>
      <c r="T23" s="6">
        <v>94</v>
      </c>
      <c r="U23" s="92">
        <f t="shared" si="5"/>
        <v>0.72030651340996166</v>
      </c>
      <c r="V23" s="6">
        <v>126</v>
      </c>
      <c r="W23" s="93">
        <f t="shared" si="6"/>
        <v>0.96551724137931039</v>
      </c>
      <c r="X23" s="6">
        <v>117</v>
      </c>
      <c r="Y23" s="93">
        <f t="shared" si="7"/>
        <v>0.89655172413793105</v>
      </c>
      <c r="Z23" s="6">
        <v>134</v>
      </c>
      <c r="AA23" s="93">
        <f t="shared" si="8"/>
        <v>1.0268199233716475</v>
      </c>
      <c r="AB23" s="6">
        <v>124</v>
      </c>
      <c r="AC23" s="95">
        <f t="shared" si="13"/>
        <v>0.95019157088122608</v>
      </c>
      <c r="AE23" s="6">
        <v>12</v>
      </c>
      <c r="AF23" s="108">
        <f t="shared" si="9"/>
        <v>9.1954022988505746E-2</v>
      </c>
      <c r="AH23" s="66">
        <f>cálculos1!O23</f>
        <v>3</v>
      </c>
      <c r="AI23" s="98">
        <f t="shared" si="14"/>
        <v>0.30000000000000004</v>
      </c>
      <c r="AJ23" s="66">
        <f>cálculos1!P23</f>
        <v>0</v>
      </c>
      <c r="AK23" s="97">
        <f t="shared" si="15"/>
        <v>0</v>
      </c>
      <c r="AM23" s="98">
        <v>0.9</v>
      </c>
      <c r="AN23" s="6">
        <f>COUNTIFS($AI$3:$AI$80,"&gt;=0,90",$AI$3:$AI$80,"&lt;1,0")</f>
        <v>12</v>
      </c>
    </row>
    <row r="24" spans="1:40">
      <c r="A24" s="69" t="s">
        <v>49</v>
      </c>
      <c r="B24" s="69" t="s">
        <v>69</v>
      </c>
      <c r="C24" s="70">
        <v>43.5</v>
      </c>
      <c r="D24" s="6">
        <v>32</v>
      </c>
      <c r="E24" s="91">
        <f t="shared" si="10"/>
        <v>0.73563218390804597</v>
      </c>
      <c r="F24" s="6">
        <v>0</v>
      </c>
      <c r="G24" s="91">
        <f t="shared" si="11"/>
        <v>0</v>
      </c>
      <c r="H24" s="6">
        <v>0</v>
      </c>
      <c r="I24" s="91">
        <f t="shared" si="12"/>
        <v>0</v>
      </c>
      <c r="J24" s="6">
        <v>36</v>
      </c>
      <c r="K24" s="91">
        <f t="shared" si="0"/>
        <v>0.82758620689655171</v>
      </c>
      <c r="L24" s="6">
        <v>59</v>
      </c>
      <c r="M24" s="92">
        <f t="shared" si="1"/>
        <v>1.3563218390804597</v>
      </c>
      <c r="N24" s="6">
        <v>59</v>
      </c>
      <c r="O24" s="92">
        <f t="shared" si="2"/>
        <v>1.3563218390804597</v>
      </c>
      <c r="P24" s="6">
        <v>58</v>
      </c>
      <c r="Q24" s="92">
        <f t="shared" si="3"/>
        <v>1.3333333333333333</v>
      </c>
      <c r="R24" s="6">
        <v>58</v>
      </c>
      <c r="S24" s="92">
        <f t="shared" si="4"/>
        <v>1.3333333333333333</v>
      </c>
      <c r="T24" s="6">
        <v>52</v>
      </c>
      <c r="U24" s="92">
        <f t="shared" si="5"/>
        <v>1.1954022988505748</v>
      </c>
      <c r="V24" s="6">
        <v>45</v>
      </c>
      <c r="W24" s="93">
        <f t="shared" si="6"/>
        <v>1.0344827586206897</v>
      </c>
      <c r="X24" s="6">
        <v>54</v>
      </c>
      <c r="Y24" s="93">
        <f t="shared" si="7"/>
        <v>1.2413793103448276</v>
      </c>
      <c r="Z24" s="6">
        <v>46</v>
      </c>
      <c r="AA24" s="93">
        <f t="shared" si="8"/>
        <v>1.0574712643678161</v>
      </c>
      <c r="AB24" s="6">
        <v>58</v>
      </c>
      <c r="AC24" s="95">
        <f t="shared" si="13"/>
        <v>1.3333333333333333</v>
      </c>
      <c r="AE24" s="6">
        <v>1</v>
      </c>
      <c r="AF24" s="108">
        <f t="shared" si="9"/>
        <v>2.2988505747126436E-2</v>
      </c>
      <c r="AH24" s="66">
        <f>cálculos1!O24</f>
        <v>9</v>
      </c>
      <c r="AI24" s="98">
        <f t="shared" si="14"/>
        <v>0.9</v>
      </c>
      <c r="AJ24" s="66">
        <f>cálculos1!P24</f>
        <v>4</v>
      </c>
      <c r="AK24" s="97">
        <f t="shared" si="15"/>
        <v>1</v>
      </c>
      <c r="AM24" s="98">
        <v>1</v>
      </c>
      <c r="AN24" s="6">
        <f>COUNTIF($AI$3:$AI$80,"&gt;=1,0")</f>
        <v>1</v>
      </c>
    </row>
    <row r="25" spans="1:40">
      <c r="A25" s="69" t="s">
        <v>40</v>
      </c>
      <c r="B25" s="69" t="s">
        <v>70</v>
      </c>
      <c r="C25" s="70">
        <v>321</v>
      </c>
      <c r="D25" s="6">
        <v>31</v>
      </c>
      <c r="E25" s="91">
        <f t="shared" si="10"/>
        <v>9.657320872274143E-2</v>
      </c>
      <c r="F25" s="6">
        <v>3</v>
      </c>
      <c r="G25" s="91">
        <f t="shared" si="11"/>
        <v>9.3457943925233638E-3</v>
      </c>
      <c r="H25" s="6">
        <v>0</v>
      </c>
      <c r="I25" s="91">
        <f t="shared" si="12"/>
        <v>0</v>
      </c>
      <c r="J25" s="6">
        <v>61</v>
      </c>
      <c r="K25" s="91">
        <f t="shared" si="0"/>
        <v>0.19003115264797507</v>
      </c>
      <c r="L25" s="6">
        <v>285</v>
      </c>
      <c r="M25" s="92">
        <f t="shared" si="1"/>
        <v>0.88785046728971961</v>
      </c>
      <c r="N25" s="6">
        <v>280</v>
      </c>
      <c r="O25" s="92">
        <f t="shared" si="2"/>
        <v>0.87227414330218067</v>
      </c>
      <c r="P25" s="6">
        <v>304</v>
      </c>
      <c r="Q25" s="92">
        <f t="shared" si="3"/>
        <v>0.9470404984423676</v>
      </c>
      <c r="R25" s="6">
        <v>284</v>
      </c>
      <c r="S25" s="92">
        <f t="shared" si="4"/>
        <v>0.88473520249221183</v>
      </c>
      <c r="T25" s="6">
        <v>273</v>
      </c>
      <c r="U25" s="92">
        <f t="shared" si="5"/>
        <v>0.85046728971962615</v>
      </c>
      <c r="V25" s="6">
        <v>309</v>
      </c>
      <c r="W25" s="93">
        <f t="shared" si="6"/>
        <v>0.96261682242990654</v>
      </c>
      <c r="X25" s="6">
        <v>325</v>
      </c>
      <c r="Y25" s="93">
        <f t="shared" si="7"/>
        <v>1.0124610591900312</v>
      </c>
      <c r="Z25" s="6">
        <v>287</v>
      </c>
      <c r="AA25" s="93">
        <f t="shared" si="8"/>
        <v>0.89408099688473519</v>
      </c>
      <c r="AB25" s="6">
        <v>318</v>
      </c>
      <c r="AC25" s="95">
        <f t="shared" si="13"/>
        <v>0.99065420560747663</v>
      </c>
      <c r="AE25" s="6">
        <v>20</v>
      </c>
      <c r="AF25" s="108">
        <f t="shared" si="9"/>
        <v>6.2305295950155763E-2</v>
      </c>
      <c r="AH25" s="66">
        <f>cálculos1!O25</f>
        <v>3</v>
      </c>
      <c r="AI25" s="98">
        <f t="shared" si="14"/>
        <v>0.30000000000000004</v>
      </c>
      <c r="AJ25" s="66">
        <f>cálculos1!P25</f>
        <v>1</v>
      </c>
      <c r="AK25" s="97">
        <f t="shared" si="15"/>
        <v>0.25</v>
      </c>
    </row>
    <row r="26" spans="1:40">
      <c r="A26" s="69" t="s">
        <v>49</v>
      </c>
      <c r="B26" s="69" t="s">
        <v>71</v>
      </c>
      <c r="C26" s="70">
        <v>70.5</v>
      </c>
      <c r="D26" s="6">
        <v>39</v>
      </c>
      <c r="E26" s="91">
        <f t="shared" si="10"/>
        <v>0.55319148936170215</v>
      </c>
      <c r="F26" s="6">
        <v>1</v>
      </c>
      <c r="G26" s="91">
        <f t="shared" si="11"/>
        <v>1.4184397163120567E-2</v>
      </c>
      <c r="H26" s="6">
        <v>0</v>
      </c>
      <c r="I26" s="91">
        <f t="shared" si="12"/>
        <v>0</v>
      </c>
      <c r="J26" s="6">
        <v>48</v>
      </c>
      <c r="K26" s="91">
        <f t="shared" si="0"/>
        <v>0.68085106382978722</v>
      </c>
      <c r="L26" s="6">
        <v>67</v>
      </c>
      <c r="M26" s="92">
        <f t="shared" si="1"/>
        <v>0.95035460992907805</v>
      </c>
      <c r="N26" s="6">
        <v>66</v>
      </c>
      <c r="O26" s="92">
        <f t="shared" si="2"/>
        <v>0.93617021276595747</v>
      </c>
      <c r="P26" s="6">
        <v>67</v>
      </c>
      <c r="Q26" s="92">
        <f t="shared" si="3"/>
        <v>0.95035460992907805</v>
      </c>
      <c r="R26" s="6">
        <v>69</v>
      </c>
      <c r="S26" s="92">
        <f t="shared" si="4"/>
        <v>0.97872340425531912</v>
      </c>
      <c r="T26" s="6">
        <v>49</v>
      </c>
      <c r="U26" s="92">
        <f t="shared" si="5"/>
        <v>0.69503546099290781</v>
      </c>
      <c r="V26" s="6">
        <v>87</v>
      </c>
      <c r="W26" s="93">
        <f t="shared" si="6"/>
        <v>1.2340425531914894</v>
      </c>
      <c r="X26" s="6">
        <v>90</v>
      </c>
      <c r="Y26" s="93">
        <f t="shared" si="7"/>
        <v>1.2765957446808511</v>
      </c>
      <c r="Z26" s="6">
        <v>83</v>
      </c>
      <c r="AA26" s="93">
        <f t="shared" si="8"/>
        <v>1.177304964539007</v>
      </c>
      <c r="AB26" s="6">
        <v>77</v>
      </c>
      <c r="AC26" s="95">
        <f t="shared" si="13"/>
        <v>1.0921985815602837</v>
      </c>
      <c r="AE26" s="6">
        <v>6</v>
      </c>
      <c r="AF26" s="108">
        <f t="shared" si="9"/>
        <v>8.5106382978723402E-2</v>
      </c>
      <c r="AH26" s="66">
        <f>cálculos1!O26</f>
        <v>7</v>
      </c>
      <c r="AI26" s="98">
        <f t="shared" si="14"/>
        <v>0.70000000000000007</v>
      </c>
      <c r="AJ26" s="66">
        <f>cálculos1!P26</f>
        <v>3</v>
      </c>
      <c r="AK26" s="97">
        <f t="shared" si="15"/>
        <v>0.75</v>
      </c>
    </row>
    <row r="27" spans="1:40">
      <c r="A27" s="69" t="s">
        <v>43</v>
      </c>
      <c r="B27" s="69" t="s">
        <v>72</v>
      </c>
      <c r="C27" s="70">
        <v>196.5</v>
      </c>
      <c r="D27" s="6">
        <v>80</v>
      </c>
      <c r="E27" s="91">
        <f t="shared" si="10"/>
        <v>0.40712468193384221</v>
      </c>
      <c r="F27" s="6">
        <v>0</v>
      </c>
      <c r="G27" s="91">
        <f t="shared" si="11"/>
        <v>0</v>
      </c>
      <c r="H27" s="6">
        <v>0</v>
      </c>
      <c r="I27" s="91">
        <f t="shared" si="12"/>
        <v>0</v>
      </c>
      <c r="J27" s="6">
        <v>75</v>
      </c>
      <c r="K27" s="91">
        <f t="shared" si="0"/>
        <v>0.38167938931297712</v>
      </c>
      <c r="L27" s="6">
        <v>168</v>
      </c>
      <c r="M27" s="92">
        <f t="shared" si="1"/>
        <v>0.85496183206106868</v>
      </c>
      <c r="N27" s="6">
        <v>170</v>
      </c>
      <c r="O27" s="92">
        <f t="shared" si="2"/>
        <v>0.86513994910941472</v>
      </c>
      <c r="P27" s="6">
        <v>175</v>
      </c>
      <c r="Q27" s="92">
        <f t="shared" si="3"/>
        <v>0.89058524173027986</v>
      </c>
      <c r="R27" s="6">
        <v>170</v>
      </c>
      <c r="S27" s="92">
        <f t="shared" si="4"/>
        <v>0.86513994910941472</v>
      </c>
      <c r="T27" s="6">
        <v>159</v>
      </c>
      <c r="U27" s="92">
        <f t="shared" si="5"/>
        <v>0.80916030534351147</v>
      </c>
      <c r="V27" s="6">
        <v>210</v>
      </c>
      <c r="W27" s="93">
        <f t="shared" si="6"/>
        <v>1.0687022900763359</v>
      </c>
      <c r="X27" s="6">
        <v>204</v>
      </c>
      <c r="Y27" s="93">
        <f t="shared" si="7"/>
        <v>1.0381679389312977</v>
      </c>
      <c r="Z27" s="6">
        <v>178</v>
      </c>
      <c r="AA27" s="93">
        <f t="shared" si="8"/>
        <v>0.90585241730279897</v>
      </c>
      <c r="AB27" s="6">
        <v>179</v>
      </c>
      <c r="AC27" s="95">
        <f t="shared" si="13"/>
        <v>0.91094147582697205</v>
      </c>
      <c r="AE27" s="6">
        <v>3</v>
      </c>
      <c r="AF27" s="108">
        <f t="shared" si="9"/>
        <v>1.5267175572519083E-2</v>
      </c>
      <c r="AH27" s="66">
        <f>cálculos1!O27</f>
        <v>3</v>
      </c>
      <c r="AI27" s="98">
        <f t="shared" si="14"/>
        <v>0.30000000000000004</v>
      </c>
      <c r="AJ27" s="66">
        <f>cálculos1!P27</f>
        <v>1</v>
      </c>
      <c r="AK27" s="97">
        <f t="shared" si="15"/>
        <v>0.25</v>
      </c>
    </row>
    <row r="28" spans="1:40">
      <c r="A28" s="69" t="s">
        <v>40</v>
      </c>
      <c r="B28" s="69" t="s">
        <v>73</v>
      </c>
      <c r="C28" s="70">
        <v>168</v>
      </c>
      <c r="D28" s="6">
        <v>21</v>
      </c>
      <c r="E28" s="91">
        <f t="shared" si="10"/>
        <v>0.125</v>
      </c>
      <c r="F28" s="6">
        <v>3</v>
      </c>
      <c r="G28" s="91">
        <f t="shared" si="11"/>
        <v>1.7857142857142856E-2</v>
      </c>
      <c r="H28" s="6">
        <v>0</v>
      </c>
      <c r="I28" s="91">
        <f t="shared" si="12"/>
        <v>0</v>
      </c>
      <c r="J28" s="6">
        <v>19</v>
      </c>
      <c r="K28" s="91">
        <f t="shared" si="0"/>
        <v>0.1130952380952381</v>
      </c>
      <c r="L28" s="6">
        <v>155</v>
      </c>
      <c r="M28" s="92">
        <f t="shared" si="1"/>
        <v>0.92261904761904767</v>
      </c>
      <c r="N28" s="6">
        <v>156</v>
      </c>
      <c r="O28" s="92">
        <f t="shared" si="2"/>
        <v>0.9285714285714286</v>
      </c>
      <c r="P28" s="6">
        <v>152</v>
      </c>
      <c r="Q28" s="92">
        <f t="shared" si="3"/>
        <v>0.90476190476190477</v>
      </c>
      <c r="R28" s="6">
        <v>183</v>
      </c>
      <c r="S28" s="92">
        <f t="shared" si="4"/>
        <v>1.0892857142857142</v>
      </c>
      <c r="T28" s="6">
        <v>134</v>
      </c>
      <c r="U28" s="92">
        <f t="shared" si="5"/>
        <v>0.79761904761904767</v>
      </c>
      <c r="V28" s="6">
        <v>200</v>
      </c>
      <c r="W28" s="93">
        <f t="shared" si="6"/>
        <v>1.1904761904761905</v>
      </c>
      <c r="X28" s="6">
        <v>202</v>
      </c>
      <c r="Y28" s="93">
        <f t="shared" si="7"/>
        <v>1.2023809523809523</v>
      </c>
      <c r="Z28" s="6">
        <v>187</v>
      </c>
      <c r="AA28" s="93">
        <f t="shared" si="8"/>
        <v>1.1130952380952381</v>
      </c>
      <c r="AB28" s="6">
        <v>176</v>
      </c>
      <c r="AC28" s="95">
        <f t="shared" si="13"/>
        <v>1.0476190476190477</v>
      </c>
      <c r="AE28" s="6">
        <v>5</v>
      </c>
      <c r="AF28" s="108">
        <f t="shared" si="9"/>
        <v>2.976190476190476E-2</v>
      </c>
      <c r="AH28" s="66">
        <f>cálculos1!O28</f>
        <v>5</v>
      </c>
      <c r="AI28" s="98">
        <f t="shared" si="14"/>
        <v>0.5</v>
      </c>
      <c r="AJ28" s="66">
        <f>cálculos1!P28</f>
        <v>1</v>
      </c>
      <c r="AK28" s="97">
        <f t="shared" si="15"/>
        <v>0.25</v>
      </c>
    </row>
    <row r="29" spans="1:40">
      <c r="A29" s="69" t="s">
        <v>47</v>
      </c>
      <c r="B29" s="69" t="s">
        <v>74</v>
      </c>
      <c r="C29" s="70">
        <v>87.75</v>
      </c>
      <c r="D29" s="6">
        <v>33</v>
      </c>
      <c r="E29" s="91">
        <f t="shared" si="10"/>
        <v>0.37606837606837606</v>
      </c>
      <c r="F29" s="6">
        <v>3</v>
      </c>
      <c r="G29" s="91">
        <f t="shared" si="11"/>
        <v>3.4188034188034191E-2</v>
      </c>
      <c r="H29" s="6">
        <v>1</v>
      </c>
      <c r="I29" s="91">
        <f t="shared" si="12"/>
        <v>1.1396011396011397E-2</v>
      </c>
      <c r="J29" s="6">
        <v>25</v>
      </c>
      <c r="K29" s="91">
        <f t="shared" si="0"/>
        <v>0.28490028490028491</v>
      </c>
      <c r="L29" s="6">
        <v>113</v>
      </c>
      <c r="M29" s="92">
        <f t="shared" si="1"/>
        <v>1.2877492877492878</v>
      </c>
      <c r="N29" s="6">
        <v>112</v>
      </c>
      <c r="O29" s="92">
        <f t="shared" si="2"/>
        <v>1.2763532763532763</v>
      </c>
      <c r="P29" s="6">
        <v>91</v>
      </c>
      <c r="Q29" s="92">
        <f t="shared" si="3"/>
        <v>1.037037037037037</v>
      </c>
      <c r="R29" s="6">
        <v>106</v>
      </c>
      <c r="S29" s="92">
        <f t="shared" si="4"/>
        <v>1.207977207977208</v>
      </c>
      <c r="T29" s="6">
        <v>104</v>
      </c>
      <c r="U29" s="92">
        <f t="shared" si="5"/>
        <v>1.1851851851851851</v>
      </c>
      <c r="V29" s="6">
        <v>88</v>
      </c>
      <c r="W29" s="93">
        <f t="shared" si="6"/>
        <v>1.0028490028490029</v>
      </c>
      <c r="X29" s="6">
        <v>112</v>
      </c>
      <c r="Y29" s="93">
        <f t="shared" si="7"/>
        <v>1.2763532763532763</v>
      </c>
      <c r="Z29" s="6">
        <v>95</v>
      </c>
      <c r="AA29" s="93">
        <f t="shared" si="8"/>
        <v>1.0826210826210827</v>
      </c>
      <c r="AB29" s="6">
        <v>106</v>
      </c>
      <c r="AC29" s="95">
        <f t="shared" si="13"/>
        <v>1.207977207977208</v>
      </c>
      <c r="AE29" s="6">
        <v>1</v>
      </c>
      <c r="AF29" s="108">
        <f t="shared" si="9"/>
        <v>1.1396011396011397E-2</v>
      </c>
      <c r="AH29" s="66">
        <f>cálculos1!O29</f>
        <v>9</v>
      </c>
      <c r="AI29" s="98">
        <f t="shared" si="14"/>
        <v>0.9</v>
      </c>
      <c r="AJ29" s="66">
        <f>cálculos1!P29</f>
        <v>4</v>
      </c>
      <c r="AK29" s="97">
        <f t="shared" si="15"/>
        <v>1</v>
      </c>
    </row>
    <row r="30" spans="1:40">
      <c r="A30" s="69" t="s">
        <v>49</v>
      </c>
      <c r="B30" s="69" t="s">
        <v>75</v>
      </c>
      <c r="C30" s="70">
        <v>300</v>
      </c>
      <c r="D30" s="6">
        <v>185</v>
      </c>
      <c r="E30" s="91">
        <f t="shared" si="10"/>
        <v>0.6166666666666667</v>
      </c>
      <c r="F30" s="6">
        <v>8</v>
      </c>
      <c r="G30" s="91">
        <f t="shared" si="11"/>
        <v>2.6666666666666668E-2</v>
      </c>
      <c r="H30" s="6">
        <v>3</v>
      </c>
      <c r="I30" s="91">
        <f t="shared" si="12"/>
        <v>0.01</v>
      </c>
      <c r="J30" s="6">
        <v>195</v>
      </c>
      <c r="K30" s="91">
        <f t="shared" si="0"/>
        <v>0.65</v>
      </c>
      <c r="L30" s="6">
        <v>253</v>
      </c>
      <c r="M30" s="92">
        <f t="shared" si="1"/>
        <v>0.84333333333333338</v>
      </c>
      <c r="N30" s="6">
        <v>255</v>
      </c>
      <c r="O30" s="92">
        <f t="shared" si="2"/>
        <v>0.85</v>
      </c>
      <c r="P30" s="6">
        <v>237</v>
      </c>
      <c r="Q30" s="92">
        <f t="shared" si="3"/>
        <v>0.79</v>
      </c>
      <c r="R30" s="6">
        <v>242</v>
      </c>
      <c r="S30" s="92">
        <f t="shared" si="4"/>
        <v>0.80666666666666664</v>
      </c>
      <c r="T30" s="6">
        <v>223</v>
      </c>
      <c r="U30" s="92">
        <f t="shared" si="5"/>
        <v>0.74333333333333329</v>
      </c>
      <c r="V30" s="6">
        <v>231</v>
      </c>
      <c r="W30" s="93">
        <f t="shared" si="6"/>
        <v>0.77</v>
      </c>
      <c r="X30" s="6">
        <v>258</v>
      </c>
      <c r="Y30" s="93">
        <f t="shared" si="7"/>
        <v>0.86</v>
      </c>
      <c r="Z30" s="6">
        <v>243</v>
      </c>
      <c r="AA30" s="93">
        <f t="shared" si="8"/>
        <v>0.81</v>
      </c>
      <c r="AB30" s="6">
        <v>254</v>
      </c>
      <c r="AC30" s="95">
        <f t="shared" si="13"/>
        <v>0.84666666666666668</v>
      </c>
      <c r="AE30" s="6">
        <v>2</v>
      </c>
      <c r="AF30" s="108">
        <f t="shared" si="9"/>
        <v>6.6666666666666671E-3</v>
      </c>
      <c r="AH30" s="66">
        <f>cálculos1!O30</f>
        <v>0</v>
      </c>
      <c r="AI30" s="98">
        <f t="shared" si="14"/>
        <v>0</v>
      </c>
      <c r="AJ30" s="66">
        <f>cálculos1!P30</f>
        <v>0</v>
      </c>
      <c r="AK30" s="97">
        <f t="shared" si="15"/>
        <v>0</v>
      </c>
    </row>
    <row r="31" spans="1:40">
      <c r="A31" s="69" t="s">
        <v>40</v>
      </c>
      <c r="B31" s="69" t="s">
        <v>76</v>
      </c>
      <c r="C31" s="70">
        <v>1284</v>
      </c>
      <c r="D31" s="6">
        <v>1101</v>
      </c>
      <c r="E31" s="91">
        <f t="shared" si="10"/>
        <v>0.85747663551401865</v>
      </c>
      <c r="F31" s="6">
        <v>984</v>
      </c>
      <c r="G31" s="91">
        <f t="shared" si="11"/>
        <v>0.76635514018691586</v>
      </c>
      <c r="H31" s="6">
        <v>898</v>
      </c>
      <c r="I31" s="91">
        <f t="shared" si="12"/>
        <v>0.69937694704049846</v>
      </c>
      <c r="J31" s="6">
        <v>1127</v>
      </c>
      <c r="K31" s="91">
        <f t="shared" si="0"/>
        <v>0.87772585669781933</v>
      </c>
      <c r="L31" s="6">
        <v>1100</v>
      </c>
      <c r="M31" s="92">
        <f t="shared" si="1"/>
        <v>0.85669781931464173</v>
      </c>
      <c r="N31" s="6">
        <v>1100</v>
      </c>
      <c r="O31" s="92">
        <f t="shared" si="2"/>
        <v>0.85669781931464173</v>
      </c>
      <c r="P31" s="6">
        <v>1150</v>
      </c>
      <c r="Q31" s="92">
        <f t="shared" si="3"/>
        <v>0.89563862928348914</v>
      </c>
      <c r="R31" s="6">
        <v>1158</v>
      </c>
      <c r="S31" s="92">
        <f t="shared" si="4"/>
        <v>0.90186915887850472</v>
      </c>
      <c r="T31" s="6">
        <v>799</v>
      </c>
      <c r="U31" s="92">
        <f t="shared" si="5"/>
        <v>0.62227414330218067</v>
      </c>
      <c r="V31" s="6">
        <v>1026</v>
      </c>
      <c r="W31" s="93">
        <f t="shared" si="6"/>
        <v>0.7990654205607477</v>
      </c>
      <c r="X31" s="6">
        <v>1155</v>
      </c>
      <c r="Y31" s="93">
        <f t="shared" si="7"/>
        <v>0.89953271028037385</v>
      </c>
      <c r="Z31" s="6">
        <v>919</v>
      </c>
      <c r="AA31" s="93">
        <f t="shared" si="8"/>
        <v>0.71573208722741433</v>
      </c>
      <c r="AB31" s="6">
        <v>1209</v>
      </c>
      <c r="AC31" s="95">
        <f t="shared" si="13"/>
        <v>0.94158878504672894</v>
      </c>
      <c r="AE31" s="6">
        <v>17</v>
      </c>
      <c r="AF31" s="108">
        <f t="shared" si="9"/>
        <v>1.3239875389408099E-2</v>
      </c>
      <c r="AH31" s="66">
        <f>cálculos1!O31</f>
        <v>1</v>
      </c>
      <c r="AI31" s="98">
        <f t="shared" si="14"/>
        <v>0.1</v>
      </c>
      <c r="AJ31" s="66">
        <f>cálculos1!P31</f>
        <v>0</v>
      </c>
      <c r="AK31" s="97">
        <f t="shared" si="15"/>
        <v>0</v>
      </c>
    </row>
    <row r="32" spans="1:40">
      <c r="A32" s="69" t="s">
        <v>40</v>
      </c>
      <c r="B32" s="69" t="s">
        <v>77</v>
      </c>
      <c r="C32" s="70">
        <v>285</v>
      </c>
      <c r="D32" s="6">
        <v>232</v>
      </c>
      <c r="E32" s="91">
        <f t="shared" si="10"/>
        <v>0.81403508771929822</v>
      </c>
      <c r="F32" s="6">
        <v>6</v>
      </c>
      <c r="G32" s="91">
        <f t="shared" si="11"/>
        <v>2.1052631578947368E-2</v>
      </c>
      <c r="H32" s="6">
        <v>1</v>
      </c>
      <c r="I32" s="91">
        <f t="shared" si="12"/>
        <v>3.5087719298245615E-3</v>
      </c>
      <c r="J32" s="6">
        <v>245</v>
      </c>
      <c r="K32" s="91">
        <f t="shared" si="0"/>
        <v>0.85964912280701755</v>
      </c>
      <c r="L32" s="6">
        <v>299</v>
      </c>
      <c r="M32" s="92">
        <f t="shared" si="1"/>
        <v>1.0491228070175438</v>
      </c>
      <c r="N32" s="6">
        <v>300</v>
      </c>
      <c r="O32" s="92">
        <f t="shared" si="2"/>
        <v>1.0526315789473684</v>
      </c>
      <c r="P32" s="6">
        <v>304</v>
      </c>
      <c r="Q32" s="92">
        <f t="shared" si="3"/>
        <v>1.0666666666666667</v>
      </c>
      <c r="R32" s="6">
        <v>295</v>
      </c>
      <c r="S32" s="92">
        <f t="shared" si="4"/>
        <v>1.0350877192982457</v>
      </c>
      <c r="T32" s="6">
        <v>273</v>
      </c>
      <c r="U32" s="92">
        <f t="shared" si="5"/>
        <v>0.95789473684210524</v>
      </c>
      <c r="V32" s="6">
        <v>286</v>
      </c>
      <c r="W32" s="93">
        <f t="shared" si="6"/>
        <v>1.0035087719298246</v>
      </c>
      <c r="X32" s="6">
        <v>310</v>
      </c>
      <c r="Y32" s="93">
        <f t="shared" si="7"/>
        <v>1.0877192982456141</v>
      </c>
      <c r="Z32" s="6">
        <v>317</v>
      </c>
      <c r="AA32" s="93">
        <f t="shared" si="8"/>
        <v>1.1122807017543859</v>
      </c>
      <c r="AB32" s="6">
        <v>320</v>
      </c>
      <c r="AC32" s="95">
        <f t="shared" si="13"/>
        <v>1.1228070175438596</v>
      </c>
      <c r="AE32" s="6">
        <v>2</v>
      </c>
      <c r="AF32" s="108">
        <f t="shared" si="9"/>
        <v>7.0175438596491229E-3</v>
      </c>
      <c r="AH32" s="66">
        <f>cálculos1!O32</f>
        <v>9</v>
      </c>
      <c r="AI32" s="98">
        <f t="shared" si="14"/>
        <v>0.9</v>
      </c>
      <c r="AJ32" s="66">
        <f>cálculos1!P32</f>
        <v>4</v>
      </c>
      <c r="AK32" s="97">
        <f t="shared" si="15"/>
        <v>1</v>
      </c>
    </row>
    <row r="33" spans="1:37">
      <c r="A33" s="69" t="s">
        <v>40</v>
      </c>
      <c r="B33" s="69" t="s">
        <v>78</v>
      </c>
      <c r="C33" s="70">
        <v>117.75</v>
      </c>
      <c r="D33" s="6">
        <v>23</v>
      </c>
      <c r="E33" s="91">
        <f t="shared" si="10"/>
        <v>0.19532908704883228</v>
      </c>
      <c r="F33" s="6">
        <v>0</v>
      </c>
      <c r="G33" s="91">
        <f t="shared" si="11"/>
        <v>0</v>
      </c>
      <c r="H33" s="6">
        <v>0</v>
      </c>
      <c r="I33" s="91">
        <f t="shared" si="12"/>
        <v>0</v>
      </c>
      <c r="J33" s="6">
        <v>22</v>
      </c>
      <c r="K33" s="91">
        <f t="shared" si="0"/>
        <v>0.18683651804670912</v>
      </c>
      <c r="L33" s="6">
        <v>78</v>
      </c>
      <c r="M33" s="92">
        <f t="shared" si="1"/>
        <v>0.66242038216560506</v>
      </c>
      <c r="N33" s="6">
        <v>79</v>
      </c>
      <c r="O33" s="92">
        <f t="shared" si="2"/>
        <v>0.6709129511677282</v>
      </c>
      <c r="P33" s="6">
        <v>84</v>
      </c>
      <c r="Q33" s="92">
        <f t="shared" si="3"/>
        <v>0.7133757961783439</v>
      </c>
      <c r="R33" s="6">
        <v>80</v>
      </c>
      <c r="S33" s="92">
        <f t="shared" si="4"/>
        <v>0.67940552016985134</v>
      </c>
      <c r="T33" s="6">
        <v>76</v>
      </c>
      <c r="U33" s="92">
        <f t="shared" si="5"/>
        <v>0.64543524416135878</v>
      </c>
      <c r="V33" s="6">
        <v>97</v>
      </c>
      <c r="W33" s="93">
        <f t="shared" si="6"/>
        <v>0.82377919320594484</v>
      </c>
      <c r="X33" s="6">
        <v>88</v>
      </c>
      <c r="Y33" s="93">
        <f t="shared" si="7"/>
        <v>0.74734607218683646</v>
      </c>
      <c r="Z33" s="6">
        <v>99</v>
      </c>
      <c r="AA33" s="93">
        <f t="shared" si="8"/>
        <v>0.84076433121019112</v>
      </c>
      <c r="AB33" s="6">
        <v>86</v>
      </c>
      <c r="AC33" s="95">
        <f t="shared" si="13"/>
        <v>0.73036093418259018</v>
      </c>
      <c r="AE33" s="6">
        <v>0</v>
      </c>
      <c r="AF33" s="108">
        <f t="shared" si="9"/>
        <v>0</v>
      </c>
      <c r="AH33" s="66">
        <f>cálculos1!O33</f>
        <v>0</v>
      </c>
      <c r="AI33" s="98">
        <f t="shared" si="14"/>
        <v>0</v>
      </c>
      <c r="AJ33" s="66">
        <f>cálculos1!P33</f>
        <v>0</v>
      </c>
      <c r="AK33" s="97">
        <f t="shared" si="15"/>
        <v>0</v>
      </c>
    </row>
    <row r="34" spans="1:37">
      <c r="A34" s="69" t="s">
        <v>49</v>
      </c>
      <c r="B34" s="69" t="s">
        <v>79</v>
      </c>
      <c r="C34" s="70">
        <v>111.75</v>
      </c>
      <c r="D34" s="6">
        <v>74</v>
      </c>
      <c r="E34" s="91">
        <f t="shared" si="10"/>
        <v>0.6621923937360179</v>
      </c>
      <c r="F34" s="6">
        <v>4</v>
      </c>
      <c r="G34" s="91">
        <f t="shared" si="11"/>
        <v>3.5794183445190156E-2</v>
      </c>
      <c r="H34" s="6">
        <v>0</v>
      </c>
      <c r="I34" s="91">
        <f t="shared" si="12"/>
        <v>0</v>
      </c>
      <c r="J34" s="6">
        <v>81</v>
      </c>
      <c r="K34" s="91">
        <f t="shared" si="0"/>
        <v>0.72483221476510062</v>
      </c>
      <c r="L34" s="6">
        <v>93</v>
      </c>
      <c r="M34" s="92">
        <f t="shared" si="1"/>
        <v>0.83221476510067116</v>
      </c>
      <c r="N34" s="6">
        <v>93</v>
      </c>
      <c r="O34" s="92">
        <f t="shared" si="2"/>
        <v>0.83221476510067116</v>
      </c>
      <c r="P34" s="6">
        <v>99</v>
      </c>
      <c r="Q34" s="92">
        <f t="shared" si="3"/>
        <v>0.88590604026845643</v>
      </c>
      <c r="R34" s="6">
        <v>94</v>
      </c>
      <c r="S34" s="92">
        <f t="shared" si="4"/>
        <v>0.84116331096196872</v>
      </c>
      <c r="T34" s="6">
        <v>76</v>
      </c>
      <c r="U34" s="92">
        <f t="shared" si="5"/>
        <v>0.68008948545861303</v>
      </c>
      <c r="V34" s="6">
        <v>106</v>
      </c>
      <c r="W34" s="93">
        <f t="shared" si="6"/>
        <v>0.94854586129753915</v>
      </c>
      <c r="X34" s="6">
        <v>105</v>
      </c>
      <c r="Y34" s="93">
        <f t="shared" si="7"/>
        <v>0.93959731543624159</v>
      </c>
      <c r="Z34" s="6">
        <v>105</v>
      </c>
      <c r="AA34" s="93">
        <f t="shared" si="8"/>
        <v>0.93959731543624159</v>
      </c>
      <c r="AB34" s="6">
        <v>105</v>
      </c>
      <c r="AC34" s="95">
        <f t="shared" si="13"/>
        <v>0.93959731543624159</v>
      </c>
      <c r="AE34" s="6">
        <v>3</v>
      </c>
      <c r="AF34" s="108">
        <f t="shared" si="9"/>
        <v>2.6845637583892617E-2</v>
      </c>
      <c r="AH34" s="66">
        <f>cálculos1!O34</f>
        <v>1</v>
      </c>
      <c r="AI34" s="98">
        <f t="shared" si="14"/>
        <v>0.1</v>
      </c>
      <c r="AJ34" s="66">
        <f>cálculos1!P34</f>
        <v>0</v>
      </c>
      <c r="AK34" s="97">
        <f t="shared" si="15"/>
        <v>0</v>
      </c>
    </row>
    <row r="35" spans="1:37">
      <c r="A35" s="69" t="s">
        <v>49</v>
      </c>
      <c r="B35" s="69" t="s">
        <v>80</v>
      </c>
      <c r="C35" s="70">
        <v>90.75</v>
      </c>
      <c r="D35" s="6">
        <v>27</v>
      </c>
      <c r="E35" s="91">
        <f t="shared" si="10"/>
        <v>0.2975206611570248</v>
      </c>
      <c r="F35" s="6">
        <v>1</v>
      </c>
      <c r="G35" s="91">
        <f t="shared" si="11"/>
        <v>1.1019283746556474E-2</v>
      </c>
      <c r="H35" s="6">
        <v>0</v>
      </c>
      <c r="I35" s="91">
        <f t="shared" si="12"/>
        <v>0</v>
      </c>
      <c r="J35" s="6">
        <v>40</v>
      </c>
      <c r="K35" s="91">
        <f t="shared" ref="K35:K66" si="16">J35/C35</f>
        <v>0.44077134986225897</v>
      </c>
      <c r="L35" s="6">
        <v>79</v>
      </c>
      <c r="M35" s="92">
        <f t="shared" ref="M35:M66" si="17">L35/C35</f>
        <v>0.87052341597796146</v>
      </c>
      <c r="N35" s="6">
        <v>79</v>
      </c>
      <c r="O35" s="92">
        <f t="shared" ref="O35:O66" si="18">N35/C35</f>
        <v>0.87052341597796146</v>
      </c>
      <c r="P35" s="6">
        <v>69</v>
      </c>
      <c r="Q35" s="92">
        <f t="shared" ref="Q35:Q66" si="19">P35/C35</f>
        <v>0.76033057851239672</v>
      </c>
      <c r="R35" s="6">
        <v>84</v>
      </c>
      <c r="S35" s="92">
        <f t="shared" ref="S35:S66" si="20">R35/C35</f>
        <v>0.92561983471074383</v>
      </c>
      <c r="T35" s="6">
        <v>100</v>
      </c>
      <c r="U35" s="92">
        <f t="shared" ref="U35:U66" si="21">T35/C35</f>
        <v>1.1019283746556474</v>
      </c>
      <c r="V35" s="6">
        <v>101</v>
      </c>
      <c r="W35" s="93">
        <f t="shared" ref="W35:W66" si="22">V35/C35</f>
        <v>1.1129476584022038</v>
      </c>
      <c r="X35" s="6">
        <v>113</v>
      </c>
      <c r="Y35" s="93">
        <f t="shared" ref="Y35:Y66" si="23">X35/C35</f>
        <v>1.2451790633608815</v>
      </c>
      <c r="Z35" s="6">
        <v>102</v>
      </c>
      <c r="AA35" s="93">
        <f t="shared" ref="AA35:AA66" si="24">Z35/C35</f>
        <v>1.1239669421487604</v>
      </c>
      <c r="AB35" s="6">
        <v>83</v>
      </c>
      <c r="AC35" s="95">
        <f t="shared" si="13"/>
        <v>0.91460055096418735</v>
      </c>
      <c r="AE35" s="6">
        <v>4</v>
      </c>
      <c r="AF35" s="108">
        <f t="shared" ref="AF35:AF66" si="25">AE35/C35</f>
        <v>4.4077134986225897E-2</v>
      </c>
      <c r="AH35" s="66">
        <f>cálculos1!O35</f>
        <v>5</v>
      </c>
      <c r="AI35" s="98">
        <f t="shared" si="14"/>
        <v>0.5</v>
      </c>
      <c r="AJ35" s="66">
        <f>cálculos1!P35</f>
        <v>1</v>
      </c>
      <c r="AK35" s="97">
        <f t="shared" si="15"/>
        <v>0.25</v>
      </c>
    </row>
    <row r="36" spans="1:37">
      <c r="A36" s="69" t="s">
        <v>49</v>
      </c>
      <c r="B36" s="69" t="s">
        <v>81</v>
      </c>
      <c r="C36" s="70">
        <v>135.75</v>
      </c>
      <c r="D36" s="6">
        <v>59</v>
      </c>
      <c r="E36" s="91">
        <f t="shared" si="10"/>
        <v>0.43462246777163904</v>
      </c>
      <c r="F36" s="6">
        <v>4</v>
      </c>
      <c r="G36" s="91">
        <f t="shared" si="11"/>
        <v>2.9465930018416207E-2</v>
      </c>
      <c r="H36" s="6">
        <v>3</v>
      </c>
      <c r="I36" s="91">
        <f t="shared" si="12"/>
        <v>2.2099447513812154E-2</v>
      </c>
      <c r="J36" s="6">
        <v>74</v>
      </c>
      <c r="K36" s="91">
        <f t="shared" si="16"/>
        <v>0.54511970534069987</v>
      </c>
      <c r="L36" s="6">
        <v>154</v>
      </c>
      <c r="M36" s="92">
        <f t="shared" si="17"/>
        <v>1.1344383057090239</v>
      </c>
      <c r="N36" s="6">
        <v>156</v>
      </c>
      <c r="O36" s="92">
        <f t="shared" si="18"/>
        <v>1.149171270718232</v>
      </c>
      <c r="P36" s="6">
        <v>125</v>
      </c>
      <c r="Q36" s="92">
        <f t="shared" si="19"/>
        <v>0.92081031307550643</v>
      </c>
      <c r="R36" s="6">
        <v>150</v>
      </c>
      <c r="S36" s="92">
        <f t="shared" si="20"/>
        <v>1.1049723756906078</v>
      </c>
      <c r="T36" s="6">
        <v>157</v>
      </c>
      <c r="U36" s="92">
        <f t="shared" si="21"/>
        <v>1.156537753222836</v>
      </c>
      <c r="V36" s="6">
        <v>138</v>
      </c>
      <c r="W36" s="93">
        <f t="shared" si="22"/>
        <v>1.0165745856353592</v>
      </c>
      <c r="X36" s="6">
        <v>176</v>
      </c>
      <c r="Y36" s="93">
        <f t="shared" si="23"/>
        <v>1.2965009208103131</v>
      </c>
      <c r="Z36" s="6">
        <v>148</v>
      </c>
      <c r="AA36" s="93">
        <f t="shared" si="24"/>
        <v>1.0902394106813997</v>
      </c>
      <c r="AB36" s="6">
        <v>147</v>
      </c>
      <c r="AC36" s="95">
        <f t="shared" si="13"/>
        <v>1.0828729281767955</v>
      </c>
      <c r="AE36" s="6">
        <v>3</v>
      </c>
      <c r="AF36" s="108">
        <f t="shared" si="25"/>
        <v>2.2099447513812154E-2</v>
      </c>
      <c r="AH36" s="66">
        <f>cálculos1!O36</f>
        <v>8</v>
      </c>
      <c r="AI36" s="98">
        <f t="shared" si="14"/>
        <v>0.8</v>
      </c>
      <c r="AJ36" s="66">
        <f>cálculos1!P36</f>
        <v>3</v>
      </c>
      <c r="AK36" s="97">
        <f t="shared" si="15"/>
        <v>0.75</v>
      </c>
    </row>
    <row r="37" spans="1:37">
      <c r="A37" s="69" t="s">
        <v>40</v>
      </c>
      <c r="B37" s="69" t="s">
        <v>82</v>
      </c>
      <c r="C37" s="70">
        <v>100.5</v>
      </c>
      <c r="D37" s="6">
        <v>15</v>
      </c>
      <c r="E37" s="91">
        <f t="shared" si="10"/>
        <v>0.14925373134328357</v>
      </c>
      <c r="F37" s="6">
        <v>1</v>
      </c>
      <c r="G37" s="91">
        <f t="shared" si="11"/>
        <v>9.9502487562189053E-3</v>
      </c>
      <c r="H37" s="6">
        <v>0</v>
      </c>
      <c r="I37" s="91">
        <f t="shared" si="12"/>
        <v>0</v>
      </c>
      <c r="J37" s="6">
        <v>17</v>
      </c>
      <c r="K37" s="91">
        <f t="shared" si="16"/>
        <v>0.1691542288557214</v>
      </c>
      <c r="L37" s="6">
        <v>82</v>
      </c>
      <c r="M37" s="92">
        <f t="shared" si="17"/>
        <v>0.8159203980099502</v>
      </c>
      <c r="N37" s="6">
        <v>82</v>
      </c>
      <c r="O37" s="92">
        <f t="shared" si="18"/>
        <v>0.8159203980099502</v>
      </c>
      <c r="P37" s="6">
        <v>82</v>
      </c>
      <c r="Q37" s="92">
        <f t="shared" si="19"/>
        <v>0.8159203980099502</v>
      </c>
      <c r="R37" s="6">
        <v>81</v>
      </c>
      <c r="S37" s="92">
        <f t="shared" si="20"/>
        <v>0.80597014925373134</v>
      </c>
      <c r="T37" s="6">
        <v>86</v>
      </c>
      <c r="U37" s="92">
        <f t="shared" si="21"/>
        <v>0.85572139303482586</v>
      </c>
      <c r="V37" s="6">
        <v>98</v>
      </c>
      <c r="W37" s="93">
        <f t="shared" si="22"/>
        <v>0.97512437810945274</v>
      </c>
      <c r="X37" s="6">
        <v>94</v>
      </c>
      <c r="Y37" s="93">
        <f t="shared" si="23"/>
        <v>0.93532338308457708</v>
      </c>
      <c r="Z37" s="6">
        <v>99</v>
      </c>
      <c r="AA37" s="93">
        <f t="shared" si="24"/>
        <v>0.9850746268656716</v>
      </c>
      <c r="AB37" s="6">
        <v>91</v>
      </c>
      <c r="AC37" s="95">
        <f t="shared" si="13"/>
        <v>0.90547263681592038</v>
      </c>
      <c r="AE37" s="6">
        <v>0</v>
      </c>
      <c r="AF37" s="108">
        <f t="shared" si="25"/>
        <v>0</v>
      </c>
      <c r="AH37" s="66">
        <f>cálculos1!O37</f>
        <v>3</v>
      </c>
      <c r="AI37" s="98">
        <f t="shared" si="14"/>
        <v>0.30000000000000004</v>
      </c>
      <c r="AJ37" s="66">
        <f>cálculos1!P37</f>
        <v>0</v>
      </c>
      <c r="AK37" s="97">
        <f t="shared" si="15"/>
        <v>0</v>
      </c>
    </row>
    <row r="38" spans="1:37">
      <c r="A38" s="69" t="s">
        <v>49</v>
      </c>
      <c r="B38" s="69" t="s">
        <v>83</v>
      </c>
      <c r="C38" s="70">
        <v>383.25</v>
      </c>
      <c r="D38" s="6">
        <v>576</v>
      </c>
      <c r="E38" s="91">
        <f t="shared" si="10"/>
        <v>1.5029354207436398</v>
      </c>
      <c r="F38" s="6">
        <v>538</v>
      </c>
      <c r="G38" s="91">
        <f t="shared" si="11"/>
        <v>1.4037834311806914</v>
      </c>
      <c r="H38" s="6">
        <v>538</v>
      </c>
      <c r="I38" s="91">
        <f t="shared" si="12"/>
        <v>1.4037834311806914</v>
      </c>
      <c r="J38" s="6">
        <v>194</v>
      </c>
      <c r="K38" s="91">
        <f t="shared" si="16"/>
        <v>0.50619699934768425</v>
      </c>
      <c r="L38" s="6">
        <v>351</v>
      </c>
      <c r="M38" s="92">
        <f t="shared" si="17"/>
        <v>0.91585127201565553</v>
      </c>
      <c r="N38" s="6">
        <v>346</v>
      </c>
      <c r="O38" s="92">
        <f t="shared" si="18"/>
        <v>0.9028049575994781</v>
      </c>
      <c r="P38" s="6">
        <v>338</v>
      </c>
      <c r="Q38" s="92">
        <f t="shared" si="19"/>
        <v>0.88193085453359421</v>
      </c>
      <c r="R38" s="6">
        <v>363</v>
      </c>
      <c r="S38" s="92">
        <f t="shared" si="20"/>
        <v>0.94716242661448136</v>
      </c>
      <c r="T38" s="6">
        <v>243</v>
      </c>
      <c r="U38" s="92">
        <f t="shared" si="21"/>
        <v>0.63405088062622306</v>
      </c>
      <c r="V38" s="6">
        <v>366</v>
      </c>
      <c r="W38" s="93">
        <f t="shared" si="22"/>
        <v>0.95499021526418781</v>
      </c>
      <c r="X38" s="6">
        <v>390</v>
      </c>
      <c r="Y38" s="93">
        <f t="shared" si="23"/>
        <v>1.0176125244618395</v>
      </c>
      <c r="Z38" s="6">
        <v>364</v>
      </c>
      <c r="AA38" s="93">
        <f t="shared" si="24"/>
        <v>0.94977168949771684</v>
      </c>
      <c r="AB38" s="6">
        <v>383</v>
      </c>
      <c r="AC38" s="95">
        <f t="shared" si="13"/>
        <v>0.99934768427919107</v>
      </c>
      <c r="AE38" s="6">
        <v>0</v>
      </c>
      <c r="AF38" s="108">
        <f t="shared" si="25"/>
        <v>0</v>
      </c>
      <c r="AH38" s="66">
        <f>cálculos1!O38</f>
        <v>3</v>
      </c>
      <c r="AI38" s="98">
        <f t="shared" si="14"/>
        <v>0.30000000000000004</v>
      </c>
      <c r="AJ38" s="66">
        <f>cálculos1!P38</f>
        <v>1</v>
      </c>
      <c r="AK38" s="97">
        <f t="shared" si="15"/>
        <v>0.25</v>
      </c>
    </row>
    <row r="39" spans="1:37">
      <c r="A39" s="69" t="s">
        <v>40</v>
      </c>
      <c r="B39" s="69" t="s">
        <v>84</v>
      </c>
      <c r="C39" s="70">
        <v>102</v>
      </c>
      <c r="D39" s="6">
        <v>8</v>
      </c>
      <c r="E39" s="91">
        <f t="shared" si="10"/>
        <v>7.8431372549019607E-2</v>
      </c>
      <c r="F39" s="6">
        <v>0</v>
      </c>
      <c r="G39" s="91">
        <f t="shared" si="11"/>
        <v>0</v>
      </c>
      <c r="H39" s="6">
        <v>0</v>
      </c>
      <c r="I39" s="91">
        <f t="shared" si="12"/>
        <v>0</v>
      </c>
      <c r="J39" s="6">
        <v>9</v>
      </c>
      <c r="K39" s="91">
        <f t="shared" si="16"/>
        <v>8.8235294117647065E-2</v>
      </c>
      <c r="L39" s="6">
        <v>92</v>
      </c>
      <c r="M39" s="92">
        <f t="shared" si="17"/>
        <v>0.90196078431372551</v>
      </c>
      <c r="N39" s="6">
        <v>91</v>
      </c>
      <c r="O39" s="92">
        <f t="shared" si="18"/>
        <v>0.89215686274509809</v>
      </c>
      <c r="P39" s="6">
        <v>93</v>
      </c>
      <c r="Q39" s="92">
        <f t="shared" si="19"/>
        <v>0.91176470588235292</v>
      </c>
      <c r="R39" s="6">
        <v>94</v>
      </c>
      <c r="S39" s="92">
        <f t="shared" si="20"/>
        <v>0.92156862745098034</v>
      </c>
      <c r="T39" s="6">
        <v>89</v>
      </c>
      <c r="U39" s="92">
        <f t="shared" si="21"/>
        <v>0.87254901960784315</v>
      </c>
      <c r="V39" s="6">
        <v>83</v>
      </c>
      <c r="W39" s="93">
        <f t="shared" si="22"/>
        <v>0.81372549019607843</v>
      </c>
      <c r="X39" s="6">
        <v>96</v>
      </c>
      <c r="Y39" s="93">
        <f t="shared" si="23"/>
        <v>0.94117647058823528</v>
      </c>
      <c r="Z39" s="6">
        <v>82</v>
      </c>
      <c r="AA39" s="93">
        <f t="shared" si="24"/>
        <v>0.80392156862745101</v>
      </c>
      <c r="AB39" s="6">
        <v>102</v>
      </c>
      <c r="AC39" s="95">
        <f t="shared" si="13"/>
        <v>1</v>
      </c>
      <c r="AE39" s="6">
        <v>0</v>
      </c>
      <c r="AF39" s="108">
        <f t="shared" si="25"/>
        <v>0</v>
      </c>
      <c r="AH39" s="66">
        <f>cálculos1!O39</f>
        <v>1</v>
      </c>
      <c r="AI39" s="98">
        <f t="shared" si="14"/>
        <v>0.1</v>
      </c>
      <c r="AJ39" s="66">
        <f>cálculos1!P39</f>
        <v>0</v>
      </c>
      <c r="AK39" s="97">
        <f t="shared" si="15"/>
        <v>0</v>
      </c>
    </row>
    <row r="40" spans="1:37">
      <c r="A40" s="69" t="s">
        <v>49</v>
      </c>
      <c r="B40" s="69" t="s">
        <v>85</v>
      </c>
      <c r="C40" s="70">
        <v>321</v>
      </c>
      <c r="D40" s="6">
        <v>175</v>
      </c>
      <c r="E40" s="91">
        <f t="shared" si="10"/>
        <v>0.54517133956386288</v>
      </c>
      <c r="F40" s="6">
        <v>4</v>
      </c>
      <c r="G40" s="91">
        <f t="shared" si="11"/>
        <v>1.2461059190031152E-2</v>
      </c>
      <c r="H40" s="6">
        <v>0</v>
      </c>
      <c r="I40" s="91">
        <f t="shared" si="12"/>
        <v>0</v>
      </c>
      <c r="J40" s="6">
        <v>196</v>
      </c>
      <c r="K40" s="91">
        <f t="shared" si="16"/>
        <v>0.61059190031152644</v>
      </c>
      <c r="L40" s="6">
        <v>242</v>
      </c>
      <c r="M40" s="92">
        <f t="shared" si="17"/>
        <v>0.75389408099688471</v>
      </c>
      <c r="N40" s="6">
        <v>241</v>
      </c>
      <c r="O40" s="92">
        <f t="shared" si="18"/>
        <v>0.75077881619937692</v>
      </c>
      <c r="P40" s="6">
        <v>241</v>
      </c>
      <c r="Q40" s="92">
        <f t="shared" si="19"/>
        <v>0.75077881619937692</v>
      </c>
      <c r="R40" s="6">
        <v>256</v>
      </c>
      <c r="S40" s="92">
        <f t="shared" si="20"/>
        <v>0.79750778816199375</v>
      </c>
      <c r="T40" s="6">
        <v>249</v>
      </c>
      <c r="U40" s="92">
        <f t="shared" si="21"/>
        <v>0.77570093457943923</v>
      </c>
      <c r="V40" s="6">
        <v>279</v>
      </c>
      <c r="W40" s="93">
        <f t="shared" si="22"/>
        <v>0.86915887850467288</v>
      </c>
      <c r="X40" s="6">
        <v>276</v>
      </c>
      <c r="Y40" s="93">
        <f t="shared" si="23"/>
        <v>0.85981308411214952</v>
      </c>
      <c r="Z40" s="6">
        <v>287</v>
      </c>
      <c r="AA40" s="93">
        <f t="shared" si="24"/>
        <v>0.89408099688473519</v>
      </c>
      <c r="AB40" s="6">
        <v>247</v>
      </c>
      <c r="AC40" s="95">
        <f t="shared" si="13"/>
        <v>0.76947040498442365</v>
      </c>
      <c r="AE40" s="6">
        <v>0</v>
      </c>
      <c r="AF40" s="108">
        <f t="shared" si="25"/>
        <v>0</v>
      </c>
      <c r="AH40" s="66">
        <f>cálculos1!O40</f>
        <v>0</v>
      </c>
      <c r="AI40" s="98">
        <f t="shared" si="14"/>
        <v>0</v>
      </c>
      <c r="AJ40" s="66">
        <f>cálculos1!P40</f>
        <v>0</v>
      </c>
      <c r="AK40" s="97">
        <f t="shared" si="15"/>
        <v>0</v>
      </c>
    </row>
    <row r="41" spans="1:37">
      <c r="A41" s="69" t="s">
        <v>43</v>
      </c>
      <c r="B41" s="69" t="s">
        <v>86</v>
      </c>
      <c r="C41" s="70">
        <v>346.5</v>
      </c>
      <c r="D41" s="6">
        <v>272</v>
      </c>
      <c r="E41" s="91">
        <f t="shared" si="10"/>
        <v>0.78499278499278502</v>
      </c>
      <c r="F41" s="6">
        <v>249</v>
      </c>
      <c r="G41" s="91">
        <f t="shared" si="11"/>
        <v>0.7186147186147186</v>
      </c>
      <c r="H41" s="6">
        <v>243</v>
      </c>
      <c r="I41" s="91">
        <f t="shared" si="12"/>
        <v>0.70129870129870131</v>
      </c>
      <c r="J41" s="6">
        <v>270</v>
      </c>
      <c r="K41" s="91">
        <f t="shared" si="16"/>
        <v>0.77922077922077926</v>
      </c>
      <c r="L41" s="6">
        <v>327</v>
      </c>
      <c r="M41" s="92">
        <f t="shared" si="17"/>
        <v>0.94372294372294374</v>
      </c>
      <c r="N41" s="6">
        <v>325</v>
      </c>
      <c r="O41" s="92">
        <f t="shared" si="18"/>
        <v>0.93795093795093798</v>
      </c>
      <c r="P41" s="6">
        <v>334</v>
      </c>
      <c r="Q41" s="92">
        <f t="shared" si="19"/>
        <v>0.96392496392496396</v>
      </c>
      <c r="R41" s="6">
        <v>332</v>
      </c>
      <c r="S41" s="92">
        <f t="shared" si="20"/>
        <v>0.9581529581529582</v>
      </c>
      <c r="T41" s="6">
        <v>269</v>
      </c>
      <c r="U41" s="92">
        <f t="shared" si="21"/>
        <v>0.77633477633477632</v>
      </c>
      <c r="V41" s="6">
        <v>318</v>
      </c>
      <c r="W41" s="93">
        <f t="shared" si="22"/>
        <v>0.91774891774891776</v>
      </c>
      <c r="X41" s="6">
        <v>345</v>
      </c>
      <c r="Y41" s="93">
        <f t="shared" si="23"/>
        <v>0.99567099567099571</v>
      </c>
      <c r="Z41" s="6">
        <v>311</v>
      </c>
      <c r="AA41" s="93">
        <f t="shared" si="24"/>
        <v>0.89754689754689754</v>
      </c>
      <c r="AB41" s="6">
        <v>365</v>
      </c>
      <c r="AC41" s="95">
        <f t="shared" si="13"/>
        <v>1.0533910533910533</v>
      </c>
      <c r="AE41" s="6">
        <v>2</v>
      </c>
      <c r="AF41" s="108">
        <f t="shared" si="25"/>
        <v>5.772005772005772E-3</v>
      </c>
      <c r="AH41" s="66">
        <f>cálculos1!O41</f>
        <v>4</v>
      </c>
      <c r="AI41" s="98">
        <f t="shared" si="14"/>
        <v>0.4</v>
      </c>
      <c r="AJ41" s="66">
        <f>cálculos1!P41</f>
        <v>2</v>
      </c>
      <c r="AK41" s="97">
        <f t="shared" si="15"/>
        <v>0.5</v>
      </c>
    </row>
    <row r="42" spans="1:37">
      <c r="A42" s="69" t="s">
        <v>49</v>
      </c>
      <c r="B42" s="69" t="s">
        <v>87</v>
      </c>
      <c r="C42" s="70">
        <v>102</v>
      </c>
      <c r="D42" s="6">
        <v>24</v>
      </c>
      <c r="E42" s="91">
        <f t="shared" si="10"/>
        <v>0.23529411764705882</v>
      </c>
      <c r="F42" s="6">
        <v>1</v>
      </c>
      <c r="G42" s="91">
        <f t="shared" si="11"/>
        <v>9.8039215686274508E-3</v>
      </c>
      <c r="H42" s="6">
        <v>0</v>
      </c>
      <c r="I42" s="91">
        <f t="shared" si="12"/>
        <v>0</v>
      </c>
      <c r="J42" s="6">
        <v>25</v>
      </c>
      <c r="K42" s="91">
        <f t="shared" si="16"/>
        <v>0.24509803921568626</v>
      </c>
      <c r="L42" s="6">
        <v>94</v>
      </c>
      <c r="M42" s="92">
        <f t="shared" si="17"/>
        <v>0.92156862745098034</v>
      </c>
      <c r="N42" s="6">
        <v>95</v>
      </c>
      <c r="O42" s="92">
        <f t="shared" si="18"/>
        <v>0.93137254901960786</v>
      </c>
      <c r="P42" s="6">
        <v>96</v>
      </c>
      <c r="Q42" s="92">
        <f t="shared" si="19"/>
        <v>0.94117647058823528</v>
      </c>
      <c r="R42" s="6">
        <v>107</v>
      </c>
      <c r="S42" s="92">
        <f t="shared" si="20"/>
        <v>1.0490196078431373</v>
      </c>
      <c r="T42" s="6">
        <v>58</v>
      </c>
      <c r="U42" s="92">
        <f t="shared" si="21"/>
        <v>0.56862745098039214</v>
      </c>
      <c r="V42" s="6">
        <v>96</v>
      </c>
      <c r="W42" s="93">
        <f t="shared" si="22"/>
        <v>0.94117647058823528</v>
      </c>
      <c r="X42" s="6">
        <v>98</v>
      </c>
      <c r="Y42" s="93">
        <f t="shared" si="23"/>
        <v>0.96078431372549022</v>
      </c>
      <c r="Z42" s="6">
        <v>91</v>
      </c>
      <c r="AA42" s="93">
        <f t="shared" si="24"/>
        <v>0.89215686274509809</v>
      </c>
      <c r="AB42" s="6">
        <v>109</v>
      </c>
      <c r="AC42" s="95">
        <f t="shared" si="13"/>
        <v>1.0686274509803921</v>
      </c>
      <c r="AE42" s="6">
        <v>2</v>
      </c>
      <c r="AF42" s="108">
        <f t="shared" si="25"/>
        <v>1.9607843137254902E-2</v>
      </c>
      <c r="AH42" s="66">
        <f>cálculos1!O42</f>
        <v>3</v>
      </c>
      <c r="AI42" s="98">
        <f t="shared" si="14"/>
        <v>0.30000000000000004</v>
      </c>
      <c r="AJ42" s="66">
        <f>cálculos1!P42</f>
        <v>1</v>
      </c>
      <c r="AK42" s="97">
        <f t="shared" si="15"/>
        <v>0.25</v>
      </c>
    </row>
    <row r="43" spans="1:37">
      <c r="A43" s="69" t="s">
        <v>40</v>
      </c>
      <c r="B43" s="69" t="s">
        <v>88</v>
      </c>
      <c r="C43" s="70">
        <v>118.5</v>
      </c>
      <c r="D43" s="6">
        <v>38</v>
      </c>
      <c r="E43" s="91">
        <f t="shared" si="10"/>
        <v>0.32067510548523209</v>
      </c>
      <c r="F43" s="6">
        <v>3</v>
      </c>
      <c r="G43" s="91">
        <f t="shared" si="11"/>
        <v>2.5316455696202531E-2</v>
      </c>
      <c r="H43" s="6">
        <v>1</v>
      </c>
      <c r="I43" s="91">
        <f t="shared" si="12"/>
        <v>8.4388185654008432E-3</v>
      </c>
      <c r="J43" s="6">
        <v>35</v>
      </c>
      <c r="K43" s="91">
        <f t="shared" si="16"/>
        <v>0.29535864978902954</v>
      </c>
      <c r="L43" s="6">
        <v>84</v>
      </c>
      <c r="M43" s="92">
        <f t="shared" si="17"/>
        <v>0.70886075949367089</v>
      </c>
      <c r="N43" s="6">
        <v>83</v>
      </c>
      <c r="O43" s="92">
        <f t="shared" si="18"/>
        <v>0.70042194092827004</v>
      </c>
      <c r="P43" s="6">
        <v>93</v>
      </c>
      <c r="Q43" s="92">
        <f t="shared" si="19"/>
        <v>0.78481012658227844</v>
      </c>
      <c r="R43" s="6">
        <v>90</v>
      </c>
      <c r="S43" s="92">
        <f t="shared" si="20"/>
        <v>0.759493670886076</v>
      </c>
      <c r="T43" s="6">
        <v>96</v>
      </c>
      <c r="U43" s="92">
        <f t="shared" si="21"/>
        <v>0.810126582278481</v>
      </c>
      <c r="V43" s="6">
        <v>108</v>
      </c>
      <c r="W43" s="93">
        <f t="shared" si="22"/>
        <v>0.91139240506329111</v>
      </c>
      <c r="X43" s="6">
        <v>118</v>
      </c>
      <c r="Y43" s="93">
        <f t="shared" si="23"/>
        <v>0.99578059071729963</v>
      </c>
      <c r="Z43" s="6">
        <v>104</v>
      </c>
      <c r="AA43" s="93">
        <f t="shared" si="24"/>
        <v>0.87763713080168781</v>
      </c>
      <c r="AB43" s="6">
        <v>99</v>
      </c>
      <c r="AC43" s="95">
        <f t="shared" si="13"/>
        <v>0.83544303797468356</v>
      </c>
      <c r="AE43" s="6">
        <v>0</v>
      </c>
      <c r="AF43" s="108">
        <f t="shared" si="25"/>
        <v>0</v>
      </c>
      <c r="AH43" s="66">
        <f>cálculos1!O43</f>
        <v>1</v>
      </c>
      <c r="AI43" s="98">
        <f t="shared" si="14"/>
        <v>0.1</v>
      </c>
      <c r="AJ43" s="66">
        <f>cálculos1!P43</f>
        <v>1</v>
      </c>
      <c r="AK43" s="97">
        <f t="shared" si="15"/>
        <v>0.25</v>
      </c>
    </row>
    <row r="44" spans="1:37">
      <c r="A44" s="69" t="s">
        <v>40</v>
      </c>
      <c r="B44" s="69" t="s">
        <v>89</v>
      </c>
      <c r="C44" s="70">
        <v>72.75</v>
      </c>
      <c r="D44" s="6">
        <v>2</v>
      </c>
      <c r="E44" s="91">
        <f t="shared" si="10"/>
        <v>2.7491408934707903E-2</v>
      </c>
      <c r="F44" s="6">
        <v>0</v>
      </c>
      <c r="G44" s="91">
        <f t="shared" si="11"/>
        <v>0</v>
      </c>
      <c r="H44" s="6">
        <v>0</v>
      </c>
      <c r="I44" s="91">
        <f t="shared" si="12"/>
        <v>0</v>
      </c>
      <c r="J44" s="6">
        <v>13</v>
      </c>
      <c r="K44" s="91">
        <f t="shared" si="16"/>
        <v>0.17869415807560138</v>
      </c>
      <c r="L44" s="6">
        <v>78</v>
      </c>
      <c r="M44" s="92">
        <f t="shared" si="17"/>
        <v>1.0721649484536082</v>
      </c>
      <c r="N44" s="6">
        <v>78</v>
      </c>
      <c r="O44" s="92">
        <f t="shared" si="18"/>
        <v>1.0721649484536082</v>
      </c>
      <c r="P44" s="6">
        <v>66</v>
      </c>
      <c r="Q44" s="92">
        <f t="shared" si="19"/>
        <v>0.90721649484536082</v>
      </c>
      <c r="R44" s="6">
        <v>71</v>
      </c>
      <c r="S44" s="92">
        <f t="shared" si="20"/>
        <v>0.97594501718213056</v>
      </c>
      <c r="T44" s="6">
        <v>76</v>
      </c>
      <c r="U44" s="92">
        <f t="shared" si="21"/>
        <v>1.0446735395189004</v>
      </c>
      <c r="V44" s="6">
        <v>94</v>
      </c>
      <c r="W44" s="93">
        <f t="shared" si="22"/>
        <v>1.2920962199312716</v>
      </c>
      <c r="X44" s="6">
        <v>87</v>
      </c>
      <c r="Y44" s="93">
        <f t="shared" si="23"/>
        <v>1.1958762886597938</v>
      </c>
      <c r="Z44" s="6">
        <v>98</v>
      </c>
      <c r="AA44" s="93">
        <f t="shared" si="24"/>
        <v>1.3470790378006874</v>
      </c>
      <c r="AB44" s="6">
        <v>82</v>
      </c>
      <c r="AC44" s="95">
        <f t="shared" si="13"/>
        <v>1.127147766323024</v>
      </c>
      <c r="AE44" s="6">
        <v>5</v>
      </c>
      <c r="AF44" s="108">
        <f t="shared" si="25"/>
        <v>6.8728522336769765E-2</v>
      </c>
      <c r="AH44" s="66">
        <f>cálculos1!O44</f>
        <v>8</v>
      </c>
      <c r="AI44" s="98">
        <f t="shared" si="14"/>
        <v>0.8</v>
      </c>
      <c r="AJ44" s="66">
        <f>cálculos1!P44</f>
        <v>3</v>
      </c>
      <c r="AK44" s="97">
        <f t="shared" si="15"/>
        <v>0.75</v>
      </c>
    </row>
    <row r="45" spans="1:37">
      <c r="A45" s="69" t="s">
        <v>47</v>
      </c>
      <c r="B45" s="69" t="s">
        <v>90</v>
      </c>
      <c r="C45" s="70">
        <v>1971</v>
      </c>
      <c r="D45" s="6">
        <v>2547</v>
      </c>
      <c r="E45" s="91">
        <f t="shared" si="10"/>
        <v>1.2922374429223744</v>
      </c>
      <c r="F45" s="6">
        <v>2077</v>
      </c>
      <c r="G45" s="91">
        <f t="shared" si="11"/>
        <v>1.0537798072044648</v>
      </c>
      <c r="H45" s="6">
        <v>1744</v>
      </c>
      <c r="I45" s="91">
        <f t="shared" si="12"/>
        <v>0.88483003551496697</v>
      </c>
      <c r="J45" s="6">
        <v>2563</v>
      </c>
      <c r="K45" s="91">
        <f t="shared" si="16"/>
        <v>1.3003551496702181</v>
      </c>
      <c r="L45" s="6">
        <v>1799</v>
      </c>
      <c r="M45" s="92">
        <f t="shared" si="17"/>
        <v>0.91273465246067986</v>
      </c>
      <c r="N45" s="6">
        <v>1756</v>
      </c>
      <c r="O45" s="92">
        <f t="shared" si="18"/>
        <v>0.89091831557584977</v>
      </c>
      <c r="P45" s="6">
        <v>1825</v>
      </c>
      <c r="Q45" s="92">
        <f t="shared" si="19"/>
        <v>0.92592592592592593</v>
      </c>
      <c r="R45" s="6">
        <v>1841</v>
      </c>
      <c r="S45" s="92">
        <f t="shared" si="20"/>
        <v>0.93404363267376966</v>
      </c>
      <c r="T45" s="6">
        <v>1297</v>
      </c>
      <c r="U45" s="92">
        <f t="shared" si="21"/>
        <v>0.65804160324708272</v>
      </c>
      <c r="V45" s="6">
        <v>1682</v>
      </c>
      <c r="W45" s="93">
        <f t="shared" si="22"/>
        <v>0.8533739218670725</v>
      </c>
      <c r="X45" s="6">
        <v>1788</v>
      </c>
      <c r="Y45" s="93">
        <f t="shared" si="23"/>
        <v>0.90715372907153724</v>
      </c>
      <c r="Z45" s="6">
        <v>1739</v>
      </c>
      <c r="AA45" s="93">
        <f t="shared" si="24"/>
        <v>0.88229325215626586</v>
      </c>
      <c r="AB45" s="6">
        <v>1906</v>
      </c>
      <c r="AC45" s="95">
        <f t="shared" si="13"/>
        <v>0.96702181633688478</v>
      </c>
      <c r="AE45" s="6">
        <v>11</v>
      </c>
      <c r="AF45" s="108">
        <f t="shared" si="25"/>
        <v>5.5809233891425669E-3</v>
      </c>
      <c r="AH45" s="66">
        <f>cálculos1!O45</f>
        <v>2</v>
      </c>
      <c r="AI45" s="98">
        <f t="shared" si="14"/>
        <v>0.2</v>
      </c>
      <c r="AJ45" s="66">
        <f>cálculos1!P45</f>
        <v>0</v>
      </c>
      <c r="AK45" s="97">
        <f t="shared" si="15"/>
        <v>0</v>
      </c>
    </row>
    <row r="46" spans="1:37">
      <c r="A46" s="69" t="s">
        <v>47</v>
      </c>
      <c r="B46" s="69" t="s">
        <v>91</v>
      </c>
      <c r="C46" s="70">
        <v>103.5</v>
      </c>
      <c r="D46" s="6">
        <v>42</v>
      </c>
      <c r="E46" s="91">
        <f t="shared" si="10"/>
        <v>0.40579710144927539</v>
      </c>
      <c r="F46" s="6">
        <v>3</v>
      </c>
      <c r="G46" s="91">
        <f t="shared" si="11"/>
        <v>2.8985507246376812E-2</v>
      </c>
      <c r="H46" s="6">
        <v>0</v>
      </c>
      <c r="I46" s="91">
        <f t="shared" si="12"/>
        <v>0</v>
      </c>
      <c r="J46" s="6">
        <v>44</v>
      </c>
      <c r="K46" s="91">
        <f t="shared" si="16"/>
        <v>0.4251207729468599</v>
      </c>
      <c r="L46" s="6">
        <v>111</v>
      </c>
      <c r="M46" s="92">
        <f t="shared" si="17"/>
        <v>1.0724637681159421</v>
      </c>
      <c r="N46" s="6">
        <v>110</v>
      </c>
      <c r="O46" s="92">
        <f t="shared" si="18"/>
        <v>1.0628019323671498</v>
      </c>
      <c r="P46" s="6">
        <v>121</v>
      </c>
      <c r="Q46" s="92">
        <f t="shared" si="19"/>
        <v>1.1690821256038648</v>
      </c>
      <c r="R46" s="6">
        <v>115</v>
      </c>
      <c r="S46" s="92">
        <f t="shared" si="20"/>
        <v>1.1111111111111112</v>
      </c>
      <c r="T46" s="6">
        <v>96</v>
      </c>
      <c r="U46" s="92">
        <f t="shared" si="21"/>
        <v>0.92753623188405798</v>
      </c>
      <c r="V46" s="6">
        <v>94</v>
      </c>
      <c r="W46" s="93">
        <f t="shared" si="22"/>
        <v>0.90821256038647347</v>
      </c>
      <c r="X46" s="6">
        <v>95</v>
      </c>
      <c r="Y46" s="93">
        <f t="shared" si="23"/>
        <v>0.91787439613526567</v>
      </c>
      <c r="Z46" s="6">
        <v>87</v>
      </c>
      <c r="AA46" s="93">
        <f t="shared" si="24"/>
        <v>0.84057971014492749</v>
      </c>
      <c r="AB46" s="6">
        <v>124</v>
      </c>
      <c r="AC46" s="95">
        <f t="shared" si="13"/>
        <v>1.1980676328502415</v>
      </c>
      <c r="AE46" s="6">
        <v>3</v>
      </c>
      <c r="AF46" s="108">
        <f t="shared" si="25"/>
        <v>2.8985507246376812E-2</v>
      </c>
      <c r="AH46" s="66">
        <f>cálculos1!O46</f>
        <v>5</v>
      </c>
      <c r="AI46" s="98">
        <f t="shared" si="14"/>
        <v>0.5</v>
      </c>
      <c r="AJ46" s="66">
        <f>cálculos1!P46</f>
        <v>3</v>
      </c>
      <c r="AK46" s="97">
        <f t="shared" si="15"/>
        <v>0.75</v>
      </c>
    </row>
    <row r="47" spans="1:37">
      <c r="A47" s="69" t="s">
        <v>49</v>
      </c>
      <c r="B47" s="69" t="s">
        <v>92</v>
      </c>
      <c r="C47" s="70">
        <v>426.75</v>
      </c>
      <c r="D47" s="6">
        <v>46</v>
      </c>
      <c r="E47" s="91">
        <f t="shared" si="10"/>
        <v>0.10779144698301113</v>
      </c>
      <c r="F47" s="6">
        <v>0</v>
      </c>
      <c r="G47" s="91">
        <f t="shared" si="11"/>
        <v>0</v>
      </c>
      <c r="H47" s="6">
        <v>0</v>
      </c>
      <c r="I47" s="91">
        <f t="shared" si="12"/>
        <v>0</v>
      </c>
      <c r="J47" s="6">
        <v>208</v>
      </c>
      <c r="K47" s="91">
        <f t="shared" si="16"/>
        <v>0.4874048037492677</v>
      </c>
      <c r="L47" s="6">
        <v>413</v>
      </c>
      <c r="M47" s="92">
        <f t="shared" si="17"/>
        <v>0.96777973052138255</v>
      </c>
      <c r="N47" s="6">
        <v>421</v>
      </c>
      <c r="O47" s="92">
        <f t="shared" si="18"/>
        <v>0.98652606912712359</v>
      </c>
      <c r="P47" s="6">
        <v>422</v>
      </c>
      <c r="Q47" s="92">
        <f t="shared" si="19"/>
        <v>0.98886936145284121</v>
      </c>
      <c r="R47" s="6">
        <v>431</v>
      </c>
      <c r="S47" s="92">
        <f t="shared" si="20"/>
        <v>1.0099589923843</v>
      </c>
      <c r="T47" s="6">
        <v>271</v>
      </c>
      <c r="U47" s="92">
        <f t="shared" si="21"/>
        <v>0.63503222026947859</v>
      </c>
      <c r="V47" s="6">
        <v>405</v>
      </c>
      <c r="W47" s="93">
        <f t="shared" si="22"/>
        <v>0.94903339191564151</v>
      </c>
      <c r="X47" s="6">
        <v>400</v>
      </c>
      <c r="Y47" s="93">
        <f t="shared" si="23"/>
        <v>0.93731693028705332</v>
      </c>
      <c r="Z47" s="6">
        <v>517</v>
      </c>
      <c r="AA47" s="93">
        <f t="shared" si="24"/>
        <v>1.2114821323960163</v>
      </c>
      <c r="AB47" s="6">
        <v>449</v>
      </c>
      <c r="AC47" s="95">
        <f t="shared" si="13"/>
        <v>1.0521382542472173</v>
      </c>
      <c r="AE47" s="6">
        <v>0</v>
      </c>
      <c r="AF47" s="108">
        <f t="shared" si="25"/>
        <v>0</v>
      </c>
      <c r="AH47" s="66">
        <f>cálculos1!O47</f>
        <v>6</v>
      </c>
      <c r="AI47" s="98">
        <f t="shared" si="14"/>
        <v>0.60000000000000009</v>
      </c>
      <c r="AJ47" s="66">
        <f>cálculos1!P47</f>
        <v>3</v>
      </c>
      <c r="AK47" s="97">
        <f t="shared" si="15"/>
        <v>0.75</v>
      </c>
    </row>
    <row r="48" spans="1:37">
      <c r="A48" s="69" t="s">
        <v>40</v>
      </c>
      <c r="B48" s="69" t="s">
        <v>93</v>
      </c>
      <c r="C48" s="70">
        <v>147.75</v>
      </c>
      <c r="D48" s="6">
        <v>27</v>
      </c>
      <c r="E48" s="91">
        <f t="shared" si="10"/>
        <v>0.18274111675126903</v>
      </c>
      <c r="F48" s="6">
        <v>1</v>
      </c>
      <c r="G48" s="91">
        <f t="shared" si="11"/>
        <v>6.7681895093062603E-3</v>
      </c>
      <c r="H48" s="6">
        <v>0</v>
      </c>
      <c r="I48" s="91">
        <f t="shared" si="12"/>
        <v>0</v>
      </c>
      <c r="J48" s="6">
        <v>32</v>
      </c>
      <c r="K48" s="91">
        <f t="shared" si="16"/>
        <v>0.21658206429780033</v>
      </c>
      <c r="L48" s="6">
        <v>147</v>
      </c>
      <c r="M48" s="92">
        <f t="shared" si="17"/>
        <v>0.99492385786802029</v>
      </c>
      <c r="N48" s="6">
        <v>140</v>
      </c>
      <c r="O48" s="92">
        <f t="shared" si="18"/>
        <v>0.94754653130287647</v>
      </c>
      <c r="P48" s="6">
        <v>136</v>
      </c>
      <c r="Q48" s="92">
        <f t="shared" si="19"/>
        <v>0.92047377326565138</v>
      </c>
      <c r="R48" s="6">
        <v>136</v>
      </c>
      <c r="S48" s="92">
        <f t="shared" si="20"/>
        <v>0.92047377326565138</v>
      </c>
      <c r="T48" s="6">
        <v>143</v>
      </c>
      <c r="U48" s="92">
        <f t="shared" si="21"/>
        <v>0.96785109983079531</v>
      </c>
      <c r="V48" s="6">
        <v>142</v>
      </c>
      <c r="W48" s="93">
        <f t="shared" si="22"/>
        <v>0.96108291032148896</v>
      </c>
      <c r="X48" s="6">
        <v>165</v>
      </c>
      <c r="Y48" s="93">
        <f t="shared" si="23"/>
        <v>1.116751269035533</v>
      </c>
      <c r="Z48" s="6">
        <v>145</v>
      </c>
      <c r="AA48" s="93">
        <f t="shared" si="24"/>
        <v>0.9813874788494078</v>
      </c>
      <c r="AB48" s="6">
        <v>145</v>
      </c>
      <c r="AC48" s="95">
        <f t="shared" si="13"/>
        <v>0.9813874788494078</v>
      </c>
      <c r="AE48" s="6">
        <v>7</v>
      </c>
      <c r="AF48" s="108">
        <f t="shared" si="25"/>
        <v>4.7377326565143825E-2</v>
      </c>
      <c r="AH48" s="66">
        <f>cálculos1!O48</f>
        <v>6</v>
      </c>
      <c r="AI48" s="98">
        <f t="shared" si="14"/>
        <v>0.60000000000000009</v>
      </c>
      <c r="AJ48" s="66">
        <f>cálculos1!P48</f>
        <v>2</v>
      </c>
      <c r="AK48" s="97">
        <f t="shared" si="15"/>
        <v>0.5</v>
      </c>
    </row>
    <row r="49" spans="1:37">
      <c r="A49" s="69" t="s">
        <v>47</v>
      </c>
      <c r="B49" s="69" t="s">
        <v>94</v>
      </c>
      <c r="C49" s="70">
        <v>108.75</v>
      </c>
      <c r="D49" s="6">
        <v>35</v>
      </c>
      <c r="E49" s="91">
        <f t="shared" si="10"/>
        <v>0.32183908045977011</v>
      </c>
      <c r="F49" s="6">
        <v>5</v>
      </c>
      <c r="G49" s="91">
        <f t="shared" si="11"/>
        <v>4.5977011494252873E-2</v>
      </c>
      <c r="H49" s="6">
        <v>0</v>
      </c>
      <c r="I49" s="91">
        <f t="shared" si="12"/>
        <v>0</v>
      </c>
      <c r="J49" s="6">
        <v>38</v>
      </c>
      <c r="K49" s="91">
        <f t="shared" si="16"/>
        <v>0.34942528735632183</v>
      </c>
      <c r="L49" s="6">
        <v>104</v>
      </c>
      <c r="M49" s="92">
        <f t="shared" si="17"/>
        <v>0.95632183908045976</v>
      </c>
      <c r="N49" s="6">
        <v>105</v>
      </c>
      <c r="O49" s="92">
        <f t="shared" si="18"/>
        <v>0.96551724137931039</v>
      </c>
      <c r="P49" s="6">
        <v>95</v>
      </c>
      <c r="Q49" s="92">
        <f t="shared" si="19"/>
        <v>0.87356321839080464</v>
      </c>
      <c r="R49" s="6">
        <v>101</v>
      </c>
      <c r="S49" s="92">
        <f t="shared" si="20"/>
        <v>0.92873563218390809</v>
      </c>
      <c r="T49" s="6">
        <v>115</v>
      </c>
      <c r="U49" s="92">
        <f t="shared" si="21"/>
        <v>1.0574712643678161</v>
      </c>
      <c r="V49" s="6">
        <v>122</v>
      </c>
      <c r="W49" s="93">
        <f t="shared" si="22"/>
        <v>1.1218390804597702</v>
      </c>
      <c r="X49" s="6">
        <v>126</v>
      </c>
      <c r="Y49" s="93">
        <f t="shared" si="23"/>
        <v>1.1586206896551725</v>
      </c>
      <c r="Z49" s="6">
        <v>127</v>
      </c>
      <c r="AA49" s="93">
        <f t="shared" si="24"/>
        <v>1.167816091954023</v>
      </c>
      <c r="AB49" s="6">
        <v>116</v>
      </c>
      <c r="AC49" s="95">
        <f t="shared" si="13"/>
        <v>1.0666666666666667</v>
      </c>
      <c r="AE49" s="6">
        <v>12</v>
      </c>
      <c r="AF49" s="108">
        <f t="shared" si="25"/>
        <v>0.1103448275862069</v>
      </c>
      <c r="AH49" s="66">
        <f>cálculos1!O49</f>
        <v>7</v>
      </c>
      <c r="AI49" s="98">
        <f t="shared" si="14"/>
        <v>0.70000000000000007</v>
      </c>
      <c r="AJ49" s="66">
        <f>cálculos1!P49</f>
        <v>3</v>
      </c>
      <c r="AK49" s="97">
        <f t="shared" si="15"/>
        <v>0.75</v>
      </c>
    </row>
    <row r="50" spans="1:37">
      <c r="A50" s="69" t="s">
        <v>49</v>
      </c>
      <c r="B50" s="69" t="s">
        <v>95</v>
      </c>
      <c r="C50" s="70">
        <v>198</v>
      </c>
      <c r="D50" s="6">
        <v>24</v>
      </c>
      <c r="E50" s="91">
        <f t="shared" si="10"/>
        <v>0.12121212121212122</v>
      </c>
      <c r="F50" s="6">
        <v>3</v>
      </c>
      <c r="G50" s="91">
        <f t="shared" si="11"/>
        <v>1.5151515151515152E-2</v>
      </c>
      <c r="H50" s="6">
        <v>1</v>
      </c>
      <c r="I50" s="91">
        <f t="shared" si="12"/>
        <v>5.0505050505050509E-3</v>
      </c>
      <c r="J50" s="6">
        <v>36</v>
      </c>
      <c r="K50" s="91">
        <f t="shared" si="16"/>
        <v>0.18181818181818182</v>
      </c>
      <c r="L50" s="6">
        <v>154</v>
      </c>
      <c r="M50" s="92">
        <f t="shared" si="17"/>
        <v>0.77777777777777779</v>
      </c>
      <c r="N50" s="6">
        <v>157</v>
      </c>
      <c r="O50" s="92">
        <f t="shared" si="18"/>
        <v>0.79292929292929293</v>
      </c>
      <c r="P50" s="6">
        <v>145</v>
      </c>
      <c r="Q50" s="92">
        <f t="shared" si="19"/>
        <v>0.73232323232323238</v>
      </c>
      <c r="R50" s="6">
        <v>154</v>
      </c>
      <c r="S50" s="92">
        <f t="shared" si="20"/>
        <v>0.77777777777777779</v>
      </c>
      <c r="T50" s="6">
        <v>137</v>
      </c>
      <c r="U50" s="92">
        <f t="shared" si="21"/>
        <v>0.69191919191919193</v>
      </c>
      <c r="V50" s="6">
        <v>183</v>
      </c>
      <c r="W50" s="93">
        <f t="shared" si="22"/>
        <v>0.9242424242424242</v>
      </c>
      <c r="X50" s="6">
        <v>202</v>
      </c>
      <c r="Y50" s="93">
        <f t="shared" si="23"/>
        <v>1.0202020202020201</v>
      </c>
      <c r="Z50" s="6">
        <v>175</v>
      </c>
      <c r="AA50" s="93">
        <f t="shared" si="24"/>
        <v>0.88383838383838387</v>
      </c>
      <c r="AB50" s="6">
        <v>167</v>
      </c>
      <c r="AC50" s="95">
        <f t="shared" si="13"/>
        <v>0.84343434343434343</v>
      </c>
      <c r="AE50" s="6">
        <v>5</v>
      </c>
      <c r="AF50" s="108">
        <f t="shared" si="25"/>
        <v>2.5252525252525252E-2</v>
      </c>
      <c r="AH50" s="66">
        <f>cálculos1!O50</f>
        <v>1</v>
      </c>
      <c r="AI50" s="98">
        <f t="shared" si="14"/>
        <v>0.1</v>
      </c>
      <c r="AJ50" s="66">
        <f>cálculos1!P50</f>
        <v>1</v>
      </c>
      <c r="AK50" s="97">
        <f t="shared" si="15"/>
        <v>0.25</v>
      </c>
    </row>
    <row r="51" spans="1:37">
      <c r="A51" s="69" t="s">
        <v>43</v>
      </c>
      <c r="B51" s="69" t="s">
        <v>96</v>
      </c>
      <c r="C51" s="70">
        <v>173.25</v>
      </c>
      <c r="D51" s="6">
        <v>37</v>
      </c>
      <c r="E51" s="91">
        <f t="shared" si="10"/>
        <v>0.21356421356421357</v>
      </c>
      <c r="F51" s="6">
        <v>1</v>
      </c>
      <c r="G51" s="91">
        <f t="shared" si="11"/>
        <v>5.772005772005772E-3</v>
      </c>
      <c r="H51" s="6">
        <v>0</v>
      </c>
      <c r="I51" s="91">
        <f t="shared" si="12"/>
        <v>0</v>
      </c>
      <c r="J51" s="6">
        <v>40</v>
      </c>
      <c r="K51" s="91">
        <f t="shared" si="16"/>
        <v>0.23088023088023088</v>
      </c>
      <c r="L51" s="6">
        <v>206</v>
      </c>
      <c r="M51" s="92">
        <f t="shared" si="17"/>
        <v>1.1890331890331891</v>
      </c>
      <c r="N51" s="6">
        <v>209</v>
      </c>
      <c r="O51" s="92">
        <f t="shared" si="18"/>
        <v>1.2063492063492063</v>
      </c>
      <c r="P51" s="6">
        <v>205</v>
      </c>
      <c r="Q51" s="92">
        <f t="shared" si="19"/>
        <v>1.1832611832611832</v>
      </c>
      <c r="R51" s="6">
        <v>198</v>
      </c>
      <c r="S51" s="92">
        <f t="shared" si="20"/>
        <v>1.1428571428571428</v>
      </c>
      <c r="T51" s="6">
        <v>172</v>
      </c>
      <c r="U51" s="92">
        <f t="shared" si="21"/>
        <v>0.99278499278499277</v>
      </c>
      <c r="V51" s="6">
        <v>195</v>
      </c>
      <c r="W51" s="93">
        <f t="shared" si="22"/>
        <v>1.1255411255411256</v>
      </c>
      <c r="X51" s="6">
        <v>181</v>
      </c>
      <c r="Y51" s="93">
        <f t="shared" si="23"/>
        <v>1.0447330447330447</v>
      </c>
      <c r="Z51" s="6">
        <v>187</v>
      </c>
      <c r="AA51" s="93">
        <f t="shared" si="24"/>
        <v>1.0793650793650793</v>
      </c>
      <c r="AB51" s="6">
        <v>225</v>
      </c>
      <c r="AC51" s="95">
        <f t="shared" si="13"/>
        <v>1.2987012987012987</v>
      </c>
      <c r="AE51" s="6">
        <v>1</v>
      </c>
      <c r="AF51" s="108">
        <f t="shared" si="25"/>
        <v>5.772005772005772E-3</v>
      </c>
      <c r="AH51" s="66">
        <f>cálculos1!O51</f>
        <v>9</v>
      </c>
      <c r="AI51" s="98">
        <f t="shared" si="14"/>
        <v>0.9</v>
      </c>
      <c r="AJ51" s="66">
        <f>cálculos1!P51</f>
        <v>4</v>
      </c>
      <c r="AK51" s="97">
        <f t="shared" si="15"/>
        <v>1</v>
      </c>
    </row>
    <row r="52" spans="1:37">
      <c r="A52" s="69" t="s">
        <v>43</v>
      </c>
      <c r="B52" s="69" t="s">
        <v>97</v>
      </c>
      <c r="C52" s="70">
        <v>52.5</v>
      </c>
      <c r="D52" s="6">
        <v>3</v>
      </c>
      <c r="E52" s="91">
        <f t="shared" si="10"/>
        <v>5.7142857142857141E-2</v>
      </c>
      <c r="F52" s="6">
        <v>1</v>
      </c>
      <c r="G52" s="91">
        <f t="shared" si="11"/>
        <v>1.9047619047619049E-2</v>
      </c>
      <c r="H52" s="6">
        <v>0</v>
      </c>
      <c r="I52" s="91">
        <f t="shared" si="12"/>
        <v>0</v>
      </c>
      <c r="J52" s="6">
        <v>4</v>
      </c>
      <c r="K52" s="91">
        <f t="shared" si="16"/>
        <v>7.6190476190476197E-2</v>
      </c>
      <c r="L52" s="6">
        <v>44</v>
      </c>
      <c r="M52" s="92">
        <f t="shared" si="17"/>
        <v>0.83809523809523812</v>
      </c>
      <c r="N52" s="6">
        <v>37</v>
      </c>
      <c r="O52" s="92">
        <f t="shared" si="18"/>
        <v>0.70476190476190481</v>
      </c>
      <c r="P52" s="6">
        <v>44</v>
      </c>
      <c r="Q52" s="92">
        <f t="shared" si="19"/>
        <v>0.83809523809523812</v>
      </c>
      <c r="R52" s="6">
        <v>45</v>
      </c>
      <c r="S52" s="92">
        <f>R52/C52</f>
        <v>0.8571428571428571</v>
      </c>
      <c r="T52" s="6">
        <v>29</v>
      </c>
      <c r="U52" s="92">
        <f t="shared" si="21"/>
        <v>0.55238095238095242</v>
      </c>
      <c r="V52" s="6">
        <v>48</v>
      </c>
      <c r="W52" s="93">
        <f t="shared" si="22"/>
        <v>0.91428571428571426</v>
      </c>
      <c r="X52" s="6">
        <v>37</v>
      </c>
      <c r="Y52" s="93">
        <f t="shared" si="23"/>
        <v>0.70476190476190481</v>
      </c>
      <c r="Z52" s="6">
        <v>51</v>
      </c>
      <c r="AA52" s="93">
        <f t="shared" si="24"/>
        <v>0.97142857142857142</v>
      </c>
      <c r="AB52" s="6">
        <v>54</v>
      </c>
      <c r="AC52" s="95">
        <f t="shared" si="13"/>
        <v>1.0285714285714285</v>
      </c>
      <c r="AE52" s="6">
        <v>0</v>
      </c>
      <c r="AF52" s="108">
        <f t="shared" si="25"/>
        <v>0</v>
      </c>
      <c r="AH52" s="66">
        <f>cálculos1!O52</f>
        <v>2</v>
      </c>
      <c r="AI52" s="98">
        <f t="shared" si="14"/>
        <v>0.2</v>
      </c>
      <c r="AJ52" s="66">
        <f>cálculos1!P52</f>
        <v>0</v>
      </c>
      <c r="AK52" s="97">
        <f t="shared" si="15"/>
        <v>0</v>
      </c>
    </row>
    <row r="53" spans="1:37">
      <c r="A53" s="69" t="s">
        <v>49</v>
      </c>
      <c r="B53" s="69" t="s">
        <v>98</v>
      </c>
      <c r="C53" s="70">
        <v>164.25</v>
      </c>
      <c r="D53" s="6">
        <v>74</v>
      </c>
      <c r="E53" s="91">
        <f t="shared" si="10"/>
        <v>0.45053272450532722</v>
      </c>
      <c r="F53" s="6">
        <v>4</v>
      </c>
      <c r="G53" s="91">
        <f t="shared" si="11"/>
        <v>2.4353120243531201E-2</v>
      </c>
      <c r="H53" s="6">
        <v>0</v>
      </c>
      <c r="I53" s="91">
        <f t="shared" si="12"/>
        <v>0</v>
      </c>
      <c r="J53" s="6">
        <v>94</v>
      </c>
      <c r="K53" s="91">
        <f t="shared" si="16"/>
        <v>0.57229832572298323</v>
      </c>
      <c r="L53" s="6">
        <v>203</v>
      </c>
      <c r="M53" s="92">
        <f t="shared" si="17"/>
        <v>1.2359208523592085</v>
      </c>
      <c r="N53" s="6">
        <v>203</v>
      </c>
      <c r="O53" s="92">
        <f t="shared" si="18"/>
        <v>1.2359208523592085</v>
      </c>
      <c r="P53" s="6">
        <v>162</v>
      </c>
      <c r="Q53" s="92">
        <f t="shared" si="19"/>
        <v>0.98630136986301364</v>
      </c>
      <c r="R53" s="6">
        <v>195</v>
      </c>
      <c r="S53" s="92">
        <f t="shared" si="20"/>
        <v>1.1872146118721461</v>
      </c>
      <c r="T53" s="6">
        <v>186</v>
      </c>
      <c r="U53" s="92">
        <f t="shared" si="21"/>
        <v>1.1324200913242009</v>
      </c>
      <c r="V53" s="6">
        <v>170</v>
      </c>
      <c r="W53" s="93">
        <f t="shared" si="22"/>
        <v>1.035007610350076</v>
      </c>
      <c r="X53" s="6">
        <v>202</v>
      </c>
      <c r="Y53" s="93">
        <f t="shared" si="23"/>
        <v>1.2298325722983257</v>
      </c>
      <c r="Z53" s="6">
        <v>214</v>
      </c>
      <c r="AA53" s="93">
        <f t="shared" si="24"/>
        <v>1.3028919330289193</v>
      </c>
      <c r="AB53" s="6">
        <v>190</v>
      </c>
      <c r="AC53" s="95">
        <f t="shared" si="13"/>
        <v>1.1567732115677321</v>
      </c>
      <c r="AE53" s="6">
        <v>3</v>
      </c>
      <c r="AF53" s="108">
        <f t="shared" si="25"/>
        <v>1.8264840182648401E-2</v>
      </c>
      <c r="AH53" s="66">
        <f>cálculos1!O53</f>
        <v>9</v>
      </c>
      <c r="AI53" s="98">
        <f t="shared" si="14"/>
        <v>0.9</v>
      </c>
      <c r="AJ53" s="66">
        <f>cálculos1!P53</f>
        <v>4</v>
      </c>
      <c r="AK53" s="97">
        <f t="shared" si="15"/>
        <v>1</v>
      </c>
    </row>
    <row r="54" spans="1:37">
      <c r="A54" s="69" t="s">
        <v>49</v>
      </c>
      <c r="B54" s="69" t="s">
        <v>99</v>
      </c>
      <c r="C54" s="70">
        <v>108.75</v>
      </c>
      <c r="D54" s="6">
        <v>24</v>
      </c>
      <c r="E54" s="91">
        <f t="shared" si="10"/>
        <v>0.22068965517241379</v>
      </c>
      <c r="F54" s="6">
        <v>2</v>
      </c>
      <c r="G54" s="91">
        <f t="shared" si="11"/>
        <v>1.8390804597701149E-2</v>
      </c>
      <c r="H54" s="6">
        <v>0</v>
      </c>
      <c r="I54" s="91">
        <f t="shared" si="12"/>
        <v>0</v>
      </c>
      <c r="J54" s="6">
        <v>26</v>
      </c>
      <c r="K54" s="91">
        <f t="shared" si="16"/>
        <v>0.23908045977011494</v>
      </c>
      <c r="L54" s="6">
        <v>106</v>
      </c>
      <c r="M54" s="92">
        <f t="shared" si="17"/>
        <v>0.97471264367816091</v>
      </c>
      <c r="N54" s="6">
        <v>104</v>
      </c>
      <c r="O54" s="92">
        <f t="shared" si="18"/>
        <v>0.95632183908045976</v>
      </c>
      <c r="P54" s="6">
        <v>97</v>
      </c>
      <c r="Q54" s="92">
        <f t="shared" si="19"/>
        <v>0.89195402298850579</v>
      </c>
      <c r="R54" s="6">
        <v>99</v>
      </c>
      <c r="S54" s="92">
        <f t="shared" si="20"/>
        <v>0.91034482758620694</v>
      </c>
      <c r="T54" s="6">
        <v>99</v>
      </c>
      <c r="U54" s="92">
        <f t="shared" si="21"/>
        <v>0.91034482758620694</v>
      </c>
      <c r="V54" s="6">
        <v>129</v>
      </c>
      <c r="W54" s="93">
        <f t="shared" si="22"/>
        <v>1.1862068965517241</v>
      </c>
      <c r="X54" s="6">
        <v>121</v>
      </c>
      <c r="Y54" s="93">
        <f t="shared" si="23"/>
        <v>1.1126436781609195</v>
      </c>
      <c r="Z54" s="6">
        <v>130</v>
      </c>
      <c r="AA54" s="93">
        <f t="shared" si="24"/>
        <v>1.1954022988505748</v>
      </c>
      <c r="AB54" s="6">
        <v>108</v>
      </c>
      <c r="AC54" s="95">
        <f t="shared" si="13"/>
        <v>0.99310344827586206</v>
      </c>
      <c r="AE54" s="6">
        <v>4</v>
      </c>
      <c r="AF54" s="108">
        <f t="shared" si="25"/>
        <v>3.6781609195402298E-2</v>
      </c>
      <c r="AH54" s="66">
        <f>cálculos1!O54</f>
        <v>6</v>
      </c>
      <c r="AI54" s="98">
        <f t="shared" si="14"/>
        <v>0.60000000000000009</v>
      </c>
      <c r="AJ54" s="66">
        <f>cálculos1!P54</f>
        <v>3</v>
      </c>
      <c r="AK54" s="97">
        <f t="shared" si="15"/>
        <v>0.75</v>
      </c>
    </row>
    <row r="55" spans="1:37">
      <c r="A55" s="69" t="s">
        <v>43</v>
      </c>
      <c r="B55" s="69" t="s">
        <v>100</v>
      </c>
      <c r="C55" s="70">
        <v>495</v>
      </c>
      <c r="D55" s="6">
        <v>445</v>
      </c>
      <c r="E55" s="91">
        <f t="shared" si="10"/>
        <v>0.89898989898989901</v>
      </c>
      <c r="F55" s="6">
        <v>382</v>
      </c>
      <c r="G55" s="91">
        <f t="shared" si="11"/>
        <v>0.77171717171717169</v>
      </c>
      <c r="H55" s="6">
        <v>378</v>
      </c>
      <c r="I55" s="91">
        <f t="shared" si="12"/>
        <v>0.76363636363636367</v>
      </c>
      <c r="J55" s="6">
        <v>345</v>
      </c>
      <c r="K55" s="91">
        <f t="shared" si="16"/>
        <v>0.69696969696969702</v>
      </c>
      <c r="L55" s="6">
        <v>461</v>
      </c>
      <c r="M55" s="92">
        <f t="shared" si="17"/>
        <v>0.93131313131313131</v>
      </c>
      <c r="N55" s="6">
        <v>464</v>
      </c>
      <c r="O55" s="92">
        <f t="shared" si="18"/>
        <v>0.93737373737373741</v>
      </c>
      <c r="P55" s="6">
        <v>478</v>
      </c>
      <c r="Q55" s="92">
        <f t="shared" si="19"/>
        <v>0.96565656565656566</v>
      </c>
      <c r="R55" s="6">
        <v>469</v>
      </c>
      <c r="S55" s="92">
        <f t="shared" si="20"/>
        <v>0.94747474747474747</v>
      </c>
      <c r="T55" s="6">
        <v>414</v>
      </c>
      <c r="U55" s="92">
        <f t="shared" si="21"/>
        <v>0.83636363636363631</v>
      </c>
      <c r="V55" s="6">
        <v>487</v>
      </c>
      <c r="W55" s="93">
        <f t="shared" si="22"/>
        <v>0.98383838383838385</v>
      </c>
      <c r="X55" s="6">
        <v>535</v>
      </c>
      <c r="Y55" s="93">
        <f t="shared" si="23"/>
        <v>1.0808080808080809</v>
      </c>
      <c r="Z55" s="6">
        <v>502</v>
      </c>
      <c r="AA55" s="93">
        <f t="shared" si="24"/>
        <v>1.0141414141414142</v>
      </c>
      <c r="AB55" s="6">
        <v>504</v>
      </c>
      <c r="AC55" s="95">
        <f t="shared" si="13"/>
        <v>1.0181818181818181</v>
      </c>
      <c r="AE55" s="6">
        <v>11</v>
      </c>
      <c r="AF55" s="108">
        <f t="shared" si="25"/>
        <v>2.2222222222222223E-2</v>
      </c>
      <c r="AH55" s="66">
        <f>cálculos1!O55</f>
        <v>5</v>
      </c>
      <c r="AI55" s="98">
        <f t="shared" si="14"/>
        <v>0.5</v>
      </c>
      <c r="AJ55" s="66">
        <f>cálculos1!P55</f>
        <v>2</v>
      </c>
      <c r="AK55" s="97">
        <f t="shared" si="15"/>
        <v>0.5</v>
      </c>
    </row>
    <row r="56" spans="1:37">
      <c r="A56" s="69" t="s">
        <v>47</v>
      </c>
      <c r="B56" s="69" t="s">
        <v>101</v>
      </c>
      <c r="C56" s="70">
        <v>150</v>
      </c>
      <c r="D56" s="6">
        <v>59</v>
      </c>
      <c r="E56" s="91">
        <f t="shared" si="10"/>
        <v>0.39333333333333331</v>
      </c>
      <c r="F56" s="6">
        <v>6</v>
      </c>
      <c r="G56" s="91">
        <f t="shared" si="11"/>
        <v>0.04</v>
      </c>
      <c r="H56" s="6">
        <v>0</v>
      </c>
      <c r="I56" s="91">
        <f t="shared" si="12"/>
        <v>0</v>
      </c>
      <c r="J56" s="6">
        <v>67</v>
      </c>
      <c r="K56" s="91">
        <f t="shared" si="16"/>
        <v>0.44666666666666666</v>
      </c>
      <c r="L56" s="6">
        <v>132</v>
      </c>
      <c r="M56" s="92">
        <f t="shared" si="17"/>
        <v>0.88</v>
      </c>
      <c r="N56" s="6">
        <v>129</v>
      </c>
      <c r="O56" s="92">
        <f t="shared" si="18"/>
        <v>0.86</v>
      </c>
      <c r="P56" s="6">
        <v>128</v>
      </c>
      <c r="Q56" s="92">
        <f t="shared" si="19"/>
        <v>0.85333333333333339</v>
      </c>
      <c r="R56" s="6">
        <v>129</v>
      </c>
      <c r="S56" s="92">
        <f t="shared" si="20"/>
        <v>0.86</v>
      </c>
      <c r="T56" s="6">
        <v>139</v>
      </c>
      <c r="U56" s="92">
        <f t="shared" si="21"/>
        <v>0.92666666666666664</v>
      </c>
      <c r="V56" s="6">
        <v>174</v>
      </c>
      <c r="W56" s="93">
        <f t="shared" si="22"/>
        <v>1.1599999999999999</v>
      </c>
      <c r="X56" s="6">
        <v>165</v>
      </c>
      <c r="Y56" s="93">
        <f t="shared" si="23"/>
        <v>1.1000000000000001</v>
      </c>
      <c r="Z56" s="6">
        <v>178</v>
      </c>
      <c r="AA56" s="93">
        <f t="shared" si="24"/>
        <v>1.1866666666666668</v>
      </c>
      <c r="AB56" s="6">
        <v>139</v>
      </c>
      <c r="AC56" s="95">
        <f t="shared" si="13"/>
        <v>0.92666666666666664</v>
      </c>
      <c r="AE56" s="6">
        <v>3</v>
      </c>
      <c r="AF56" s="108">
        <f t="shared" si="25"/>
        <v>0.02</v>
      </c>
      <c r="AH56" s="66">
        <f>cálculos1!O56</f>
        <v>4</v>
      </c>
      <c r="AI56" s="98">
        <f t="shared" si="14"/>
        <v>0.4</v>
      </c>
      <c r="AJ56" s="66">
        <f>cálculos1!P56</f>
        <v>1</v>
      </c>
      <c r="AK56" s="97">
        <f t="shared" si="15"/>
        <v>0.25</v>
      </c>
    </row>
    <row r="57" spans="1:37">
      <c r="A57" s="69" t="s">
        <v>43</v>
      </c>
      <c r="B57" s="69" t="s">
        <v>102</v>
      </c>
      <c r="C57" s="70">
        <v>246</v>
      </c>
      <c r="D57" s="6">
        <v>19</v>
      </c>
      <c r="E57" s="91">
        <f t="shared" si="10"/>
        <v>7.7235772357723581E-2</v>
      </c>
      <c r="F57" s="6">
        <v>0</v>
      </c>
      <c r="G57" s="91">
        <f t="shared" si="11"/>
        <v>0</v>
      </c>
      <c r="H57" s="6">
        <v>0</v>
      </c>
      <c r="I57" s="91">
        <f t="shared" si="12"/>
        <v>0</v>
      </c>
      <c r="J57" s="6">
        <v>20</v>
      </c>
      <c r="K57" s="91">
        <f t="shared" si="16"/>
        <v>8.1300813008130079E-2</v>
      </c>
      <c r="L57" s="6">
        <v>245</v>
      </c>
      <c r="M57" s="92">
        <f t="shared" si="17"/>
        <v>0.99593495934959353</v>
      </c>
      <c r="N57" s="6">
        <v>246</v>
      </c>
      <c r="O57" s="92">
        <f t="shared" si="18"/>
        <v>1</v>
      </c>
      <c r="P57" s="6">
        <v>235</v>
      </c>
      <c r="Q57" s="92">
        <f t="shared" si="19"/>
        <v>0.95528455284552849</v>
      </c>
      <c r="R57" s="6">
        <v>230</v>
      </c>
      <c r="S57" s="92">
        <f t="shared" si="20"/>
        <v>0.93495934959349591</v>
      </c>
      <c r="T57" s="6">
        <v>204</v>
      </c>
      <c r="U57" s="92">
        <f t="shared" si="21"/>
        <v>0.82926829268292679</v>
      </c>
      <c r="V57" s="6">
        <v>248</v>
      </c>
      <c r="W57" s="93">
        <f t="shared" si="22"/>
        <v>1.0081300813008129</v>
      </c>
      <c r="X57" s="6">
        <v>274</v>
      </c>
      <c r="Y57" s="93">
        <f t="shared" si="23"/>
        <v>1.1138211382113821</v>
      </c>
      <c r="Z57" s="6">
        <v>241</v>
      </c>
      <c r="AA57" s="93">
        <f t="shared" si="24"/>
        <v>0.97967479674796742</v>
      </c>
      <c r="AB57" s="6">
        <v>245</v>
      </c>
      <c r="AC57" s="95">
        <f t="shared" si="13"/>
        <v>0.99593495934959353</v>
      </c>
      <c r="AE57" s="6">
        <v>3</v>
      </c>
      <c r="AF57" s="108">
        <f t="shared" si="25"/>
        <v>1.2195121951219513E-2</v>
      </c>
      <c r="AH57" s="66">
        <f>cálculos1!O57</f>
        <v>7</v>
      </c>
      <c r="AI57" s="98">
        <f t="shared" si="14"/>
        <v>0.70000000000000007</v>
      </c>
      <c r="AJ57" s="66">
        <f>cálculos1!P57</f>
        <v>4</v>
      </c>
      <c r="AK57" s="97">
        <f t="shared" si="15"/>
        <v>1</v>
      </c>
    </row>
    <row r="58" spans="1:37">
      <c r="A58" s="69" t="s">
        <v>43</v>
      </c>
      <c r="B58" s="69" t="s">
        <v>103</v>
      </c>
      <c r="C58" s="70">
        <v>236.25</v>
      </c>
      <c r="D58" s="6">
        <v>8</v>
      </c>
      <c r="E58" s="91">
        <f t="shared" si="10"/>
        <v>3.3862433862433865E-2</v>
      </c>
      <c r="F58" s="6">
        <v>0</v>
      </c>
      <c r="G58" s="91">
        <f t="shared" si="11"/>
        <v>0</v>
      </c>
      <c r="H58" s="6">
        <v>0</v>
      </c>
      <c r="I58" s="91">
        <f t="shared" si="12"/>
        <v>0</v>
      </c>
      <c r="J58" s="6">
        <v>17</v>
      </c>
      <c r="K58" s="91">
        <f t="shared" si="16"/>
        <v>7.1957671957671956E-2</v>
      </c>
      <c r="L58" s="6">
        <v>217</v>
      </c>
      <c r="M58" s="92">
        <f t="shared" si="17"/>
        <v>0.91851851851851851</v>
      </c>
      <c r="N58" s="6">
        <v>218</v>
      </c>
      <c r="O58" s="92">
        <f t="shared" si="18"/>
        <v>0.92275132275132277</v>
      </c>
      <c r="P58" s="6">
        <v>212</v>
      </c>
      <c r="Q58" s="92">
        <f t="shared" si="19"/>
        <v>0.89735449735449735</v>
      </c>
      <c r="R58" s="6">
        <v>213</v>
      </c>
      <c r="S58" s="92">
        <f t="shared" si="20"/>
        <v>0.9015873015873016</v>
      </c>
      <c r="T58" s="6">
        <v>177</v>
      </c>
      <c r="U58" s="92">
        <f t="shared" si="21"/>
        <v>0.74920634920634921</v>
      </c>
      <c r="V58" s="6">
        <v>208</v>
      </c>
      <c r="W58" s="93">
        <f t="shared" si="22"/>
        <v>0.88042328042328044</v>
      </c>
      <c r="X58" s="6">
        <v>248</v>
      </c>
      <c r="Y58" s="93">
        <f t="shared" si="23"/>
        <v>1.0497354497354496</v>
      </c>
      <c r="Z58" s="6">
        <v>179</v>
      </c>
      <c r="AA58" s="93">
        <f t="shared" si="24"/>
        <v>0.75767195767195772</v>
      </c>
      <c r="AB58" s="6">
        <v>236</v>
      </c>
      <c r="AC58" s="95">
        <f t="shared" si="13"/>
        <v>0.99894179894179891</v>
      </c>
      <c r="AE58" s="6">
        <v>4</v>
      </c>
      <c r="AF58" s="108">
        <f t="shared" si="25"/>
        <v>1.6931216931216932E-2</v>
      </c>
      <c r="AH58" s="66">
        <f>cálculos1!O58</f>
        <v>2</v>
      </c>
      <c r="AI58" s="98">
        <f t="shared" si="14"/>
        <v>0.2</v>
      </c>
      <c r="AJ58" s="66">
        <f>cálculos1!P58</f>
        <v>1</v>
      </c>
      <c r="AK58" s="97">
        <f t="shared" si="15"/>
        <v>0.25</v>
      </c>
    </row>
    <row r="59" spans="1:37">
      <c r="A59" s="69" t="s">
        <v>49</v>
      </c>
      <c r="B59" s="69" t="s">
        <v>104</v>
      </c>
      <c r="C59" s="70">
        <v>219.75</v>
      </c>
      <c r="D59" s="6">
        <v>14</v>
      </c>
      <c r="E59" s="91">
        <f t="shared" si="10"/>
        <v>6.3708759954493738E-2</v>
      </c>
      <c r="F59" s="6">
        <v>0</v>
      </c>
      <c r="G59" s="91">
        <f t="shared" si="11"/>
        <v>0</v>
      </c>
      <c r="H59" s="6">
        <v>0</v>
      </c>
      <c r="I59" s="91">
        <f t="shared" si="12"/>
        <v>0</v>
      </c>
      <c r="J59" s="6">
        <v>99</v>
      </c>
      <c r="K59" s="91">
        <f t="shared" si="16"/>
        <v>0.45051194539249145</v>
      </c>
      <c r="L59" s="6">
        <v>184</v>
      </c>
      <c r="M59" s="92">
        <f t="shared" si="17"/>
        <v>0.83731513083048914</v>
      </c>
      <c r="N59" s="6">
        <v>179</v>
      </c>
      <c r="O59" s="92">
        <f t="shared" si="18"/>
        <v>0.81456200227531284</v>
      </c>
      <c r="P59" s="6">
        <v>184</v>
      </c>
      <c r="Q59" s="92">
        <f t="shared" si="19"/>
        <v>0.83731513083048914</v>
      </c>
      <c r="R59" s="6">
        <v>186</v>
      </c>
      <c r="S59" s="92">
        <f t="shared" si="20"/>
        <v>0.84641638225255977</v>
      </c>
      <c r="T59" s="6">
        <v>161</v>
      </c>
      <c r="U59" s="92">
        <f t="shared" si="21"/>
        <v>0.73265073947667803</v>
      </c>
      <c r="V59" s="6">
        <v>221</v>
      </c>
      <c r="W59" s="93">
        <f t="shared" si="22"/>
        <v>1.005688282138794</v>
      </c>
      <c r="X59" s="6">
        <v>221</v>
      </c>
      <c r="Y59" s="93">
        <f t="shared" si="23"/>
        <v>1.005688282138794</v>
      </c>
      <c r="Z59" s="6">
        <v>202</v>
      </c>
      <c r="AA59" s="93">
        <f t="shared" si="24"/>
        <v>0.91922639362912395</v>
      </c>
      <c r="AB59" s="6">
        <v>191</v>
      </c>
      <c r="AC59" s="95">
        <f t="shared" si="13"/>
        <v>0.86916951080773608</v>
      </c>
      <c r="AE59" s="6">
        <v>8</v>
      </c>
      <c r="AF59" s="108">
        <f t="shared" si="25"/>
        <v>3.6405005688282137E-2</v>
      </c>
      <c r="AH59" s="66">
        <f>cálculos1!O59</f>
        <v>2</v>
      </c>
      <c r="AI59" s="98">
        <f t="shared" si="14"/>
        <v>0.2</v>
      </c>
      <c r="AJ59" s="66">
        <f>cálculos1!P59</f>
        <v>1</v>
      </c>
      <c r="AK59" s="97">
        <f t="shared" si="15"/>
        <v>0.25</v>
      </c>
    </row>
    <row r="60" spans="1:37">
      <c r="A60" s="69" t="s">
        <v>43</v>
      </c>
      <c r="B60" s="69" t="s">
        <v>105</v>
      </c>
      <c r="C60" s="70">
        <v>60.75</v>
      </c>
      <c r="D60" s="6">
        <v>8</v>
      </c>
      <c r="E60" s="91">
        <f t="shared" si="10"/>
        <v>0.13168724279835392</v>
      </c>
      <c r="F60" s="6">
        <v>0</v>
      </c>
      <c r="G60" s="91">
        <f t="shared" si="11"/>
        <v>0</v>
      </c>
      <c r="H60" s="6">
        <v>0</v>
      </c>
      <c r="I60" s="91">
        <f t="shared" si="12"/>
        <v>0</v>
      </c>
      <c r="J60" s="6">
        <v>15</v>
      </c>
      <c r="K60" s="91">
        <f t="shared" si="16"/>
        <v>0.24691358024691357</v>
      </c>
      <c r="L60" s="6">
        <v>75</v>
      </c>
      <c r="M60" s="92">
        <f t="shared" si="17"/>
        <v>1.2345679012345678</v>
      </c>
      <c r="N60" s="6">
        <v>72</v>
      </c>
      <c r="O60" s="92">
        <f t="shared" si="18"/>
        <v>1.1851851851851851</v>
      </c>
      <c r="P60" s="6">
        <v>79</v>
      </c>
      <c r="Q60" s="92">
        <f t="shared" si="19"/>
        <v>1.3004115226337449</v>
      </c>
      <c r="R60" s="6">
        <v>78</v>
      </c>
      <c r="S60" s="92">
        <f t="shared" si="20"/>
        <v>1.2839506172839505</v>
      </c>
      <c r="T60" s="6">
        <v>71</v>
      </c>
      <c r="U60" s="92">
        <f t="shared" si="21"/>
        <v>1.168724279835391</v>
      </c>
      <c r="V60" s="6">
        <v>61</v>
      </c>
      <c r="W60" s="93">
        <f t="shared" si="22"/>
        <v>1.0041152263374487</v>
      </c>
      <c r="X60" s="6">
        <v>60</v>
      </c>
      <c r="Y60" s="93">
        <f t="shared" si="23"/>
        <v>0.98765432098765427</v>
      </c>
      <c r="Z60" s="6">
        <v>63</v>
      </c>
      <c r="AA60" s="93">
        <f t="shared" si="24"/>
        <v>1.037037037037037</v>
      </c>
      <c r="AB60" s="6">
        <v>80</v>
      </c>
      <c r="AC60" s="95">
        <f t="shared" si="13"/>
        <v>1.3168724279835391</v>
      </c>
      <c r="AE60" s="6">
        <v>1</v>
      </c>
      <c r="AF60" s="108">
        <f t="shared" si="25"/>
        <v>1.646090534979424E-2</v>
      </c>
      <c r="AH60" s="66">
        <f>cálculos1!O60</f>
        <v>9</v>
      </c>
      <c r="AI60" s="98">
        <f t="shared" si="14"/>
        <v>0.9</v>
      </c>
      <c r="AJ60" s="66">
        <f>cálculos1!P60</f>
        <v>4</v>
      </c>
      <c r="AK60" s="97">
        <f t="shared" si="15"/>
        <v>1</v>
      </c>
    </row>
    <row r="61" spans="1:37">
      <c r="A61" s="69" t="s">
        <v>49</v>
      </c>
      <c r="B61" s="69" t="s">
        <v>106</v>
      </c>
      <c r="C61" s="70">
        <v>157.5</v>
      </c>
      <c r="D61" s="6">
        <v>14</v>
      </c>
      <c r="E61" s="91">
        <f t="shared" si="10"/>
        <v>8.8888888888888892E-2</v>
      </c>
      <c r="F61" s="6">
        <v>0</v>
      </c>
      <c r="G61" s="91">
        <f t="shared" si="11"/>
        <v>0</v>
      </c>
      <c r="H61" s="6">
        <v>0</v>
      </c>
      <c r="I61" s="91">
        <f t="shared" si="12"/>
        <v>0</v>
      </c>
      <c r="J61" s="6">
        <v>23</v>
      </c>
      <c r="K61" s="91">
        <f t="shared" si="16"/>
        <v>0.14603174603174604</v>
      </c>
      <c r="L61" s="6">
        <v>142</v>
      </c>
      <c r="M61" s="92">
        <f t="shared" si="17"/>
        <v>0.9015873015873016</v>
      </c>
      <c r="N61" s="6">
        <v>142</v>
      </c>
      <c r="O61" s="92">
        <f t="shared" si="18"/>
        <v>0.9015873015873016</v>
      </c>
      <c r="P61" s="6">
        <v>131</v>
      </c>
      <c r="Q61" s="92">
        <f t="shared" si="19"/>
        <v>0.83174603174603179</v>
      </c>
      <c r="R61" s="6">
        <v>146</v>
      </c>
      <c r="S61" s="92">
        <f t="shared" si="20"/>
        <v>0.92698412698412702</v>
      </c>
      <c r="T61" s="6">
        <v>116</v>
      </c>
      <c r="U61" s="92">
        <f t="shared" si="21"/>
        <v>0.73650793650793656</v>
      </c>
      <c r="V61" s="6">
        <v>151</v>
      </c>
      <c r="W61" s="93">
        <f t="shared" si="22"/>
        <v>0.95873015873015877</v>
      </c>
      <c r="X61" s="6">
        <v>175</v>
      </c>
      <c r="Y61" s="93">
        <f t="shared" si="23"/>
        <v>1.1111111111111112</v>
      </c>
      <c r="Z61" s="6">
        <v>155</v>
      </c>
      <c r="AA61" s="93">
        <f t="shared" si="24"/>
        <v>0.98412698412698407</v>
      </c>
      <c r="AB61" s="6">
        <v>148</v>
      </c>
      <c r="AC61" s="95">
        <f t="shared" si="13"/>
        <v>0.93968253968253967</v>
      </c>
      <c r="AE61" s="6">
        <v>2</v>
      </c>
      <c r="AF61" s="108">
        <f t="shared" si="25"/>
        <v>1.2698412698412698E-2</v>
      </c>
      <c r="AH61" s="66">
        <f>cálculos1!O61</f>
        <v>4</v>
      </c>
      <c r="AI61" s="98">
        <f t="shared" si="14"/>
        <v>0.4</v>
      </c>
      <c r="AJ61" s="66">
        <f>cálculos1!P61</f>
        <v>1</v>
      </c>
      <c r="AK61" s="97">
        <f t="shared" si="15"/>
        <v>0.25</v>
      </c>
    </row>
    <row r="62" spans="1:37">
      <c r="A62" s="69" t="s">
        <v>47</v>
      </c>
      <c r="B62" s="69" t="s">
        <v>107</v>
      </c>
      <c r="C62" s="70">
        <v>227.25</v>
      </c>
      <c r="D62" s="6">
        <v>31</v>
      </c>
      <c r="E62" s="91">
        <f t="shared" si="10"/>
        <v>0.13641364136413642</v>
      </c>
      <c r="F62" s="6">
        <v>2</v>
      </c>
      <c r="G62" s="91">
        <f t="shared" si="11"/>
        <v>8.8008800880088004E-3</v>
      </c>
      <c r="H62" s="6">
        <v>0</v>
      </c>
      <c r="I62" s="91">
        <f t="shared" si="12"/>
        <v>0</v>
      </c>
      <c r="J62" s="6">
        <v>25</v>
      </c>
      <c r="K62" s="91">
        <f t="shared" si="16"/>
        <v>0.11001100110011001</v>
      </c>
      <c r="L62" s="6">
        <v>182</v>
      </c>
      <c r="M62" s="92">
        <f t="shared" si="17"/>
        <v>0.80088008800880084</v>
      </c>
      <c r="N62" s="6">
        <v>182</v>
      </c>
      <c r="O62" s="92">
        <f t="shared" si="18"/>
        <v>0.80088008800880084</v>
      </c>
      <c r="P62" s="6">
        <v>182</v>
      </c>
      <c r="Q62" s="92">
        <f t="shared" si="19"/>
        <v>0.80088008800880084</v>
      </c>
      <c r="R62" s="6">
        <v>181</v>
      </c>
      <c r="S62" s="92">
        <f t="shared" si="20"/>
        <v>0.79647964796479653</v>
      </c>
      <c r="T62" s="6">
        <v>200</v>
      </c>
      <c r="U62" s="92">
        <f t="shared" si="21"/>
        <v>0.88008800880088012</v>
      </c>
      <c r="V62" s="6">
        <v>215</v>
      </c>
      <c r="W62" s="93">
        <f t="shared" si="22"/>
        <v>0.94609460946094615</v>
      </c>
      <c r="X62" s="6">
        <v>225</v>
      </c>
      <c r="Y62" s="93">
        <f t="shared" si="23"/>
        <v>0.99009900990099009</v>
      </c>
      <c r="Z62" s="6">
        <v>255</v>
      </c>
      <c r="AA62" s="93">
        <f t="shared" si="24"/>
        <v>1.1221122112211221</v>
      </c>
      <c r="AB62" s="6">
        <v>211</v>
      </c>
      <c r="AC62" s="95">
        <f t="shared" si="13"/>
        <v>0.92849284928492848</v>
      </c>
      <c r="AE62" s="6">
        <v>4</v>
      </c>
      <c r="AF62" s="108">
        <f t="shared" si="25"/>
        <v>1.7601760176017601E-2</v>
      </c>
      <c r="AH62" s="66">
        <f>cálculos1!O62</f>
        <v>3</v>
      </c>
      <c r="AI62" s="98">
        <f t="shared" si="14"/>
        <v>0.30000000000000004</v>
      </c>
      <c r="AJ62" s="66">
        <f>cálculos1!P62</f>
        <v>1</v>
      </c>
      <c r="AK62" s="97">
        <f t="shared" si="15"/>
        <v>0.25</v>
      </c>
    </row>
    <row r="63" spans="1:37">
      <c r="A63" s="69" t="s">
        <v>49</v>
      </c>
      <c r="B63" s="69" t="s">
        <v>108</v>
      </c>
      <c r="C63" s="70">
        <v>77.25</v>
      </c>
      <c r="D63" s="6">
        <v>22</v>
      </c>
      <c r="E63" s="91">
        <f t="shared" si="10"/>
        <v>0.28478964401294499</v>
      </c>
      <c r="F63" s="6">
        <v>1</v>
      </c>
      <c r="G63" s="91">
        <f t="shared" si="11"/>
        <v>1.2944983818770227E-2</v>
      </c>
      <c r="H63" s="6">
        <v>1</v>
      </c>
      <c r="I63" s="91">
        <f t="shared" si="12"/>
        <v>1.2944983818770227E-2</v>
      </c>
      <c r="J63" s="6">
        <v>37</v>
      </c>
      <c r="K63" s="91">
        <f t="shared" si="16"/>
        <v>0.47896440129449835</v>
      </c>
      <c r="L63" s="6">
        <v>89</v>
      </c>
      <c r="M63" s="92">
        <f t="shared" si="17"/>
        <v>1.1521035598705502</v>
      </c>
      <c r="N63" s="6">
        <v>88</v>
      </c>
      <c r="O63" s="92">
        <f t="shared" si="18"/>
        <v>1.1391585760517799</v>
      </c>
      <c r="P63" s="6">
        <v>82</v>
      </c>
      <c r="Q63" s="92">
        <f t="shared" si="19"/>
        <v>1.0614886731391586</v>
      </c>
      <c r="R63" s="6">
        <v>90</v>
      </c>
      <c r="S63" s="92">
        <f t="shared" si="20"/>
        <v>1.1650485436893203</v>
      </c>
      <c r="T63" s="6">
        <v>68</v>
      </c>
      <c r="U63" s="92">
        <f t="shared" si="21"/>
        <v>0.88025889967637538</v>
      </c>
      <c r="V63" s="6">
        <v>94</v>
      </c>
      <c r="W63" s="93">
        <f t="shared" si="22"/>
        <v>1.2168284789644013</v>
      </c>
      <c r="X63" s="6">
        <v>100</v>
      </c>
      <c r="Y63" s="93">
        <f t="shared" si="23"/>
        <v>1.2944983818770226</v>
      </c>
      <c r="Z63" s="6">
        <v>91</v>
      </c>
      <c r="AA63" s="93">
        <f t="shared" si="24"/>
        <v>1.1779935275080906</v>
      </c>
      <c r="AB63" s="6">
        <v>94</v>
      </c>
      <c r="AC63" s="95">
        <f t="shared" si="13"/>
        <v>1.2168284789644013</v>
      </c>
      <c r="AE63" s="6">
        <v>0</v>
      </c>
      <c r="AF63" s="108">
        <f t="shared" si="25"/>
        <v>0</v>
      </c>
      <c r="AH63" s="66">
        <f>cálculos1!O63</f>
        <v>8</v>
      </c>
      <c r="AI63" s="98">
        <f t="shared" si="14"/>
        <v>0.8</v>
      </c>
      <c r="AJ63" s="66">
        <f>cálculos1!P63</f>
        <v>4</v>
      </c>
      <c r="AK63" s="97">
        <f t="shared" si="15"/>
        <v>1</v>
      </c>
    </row>
    <row r="64" spans="1:37">
      <c r="A64" s="69" t="s">
        <v>40</v>
      </c>
      <c r="B64" s="69" t="s">
        <v>109</v>
      </c>
      <c r="C64" s="70">
        <v>63</v>
      </c>
      <c r="D64" s="6">
        <v>17</v>
      </c>
      <c r="E64" s="91">
        <f t="shared" si="10"/>
        <v>0.26984126984126983</v>
      </c>
      <c r="F64" s="6">
        <v>2</v>
      </c>
      <c r="G64" s="91">
        <f t="shared" si="11"/>
        <v>3.1746031746031744E-2</v>
      </c>
      <c r="H64" s="6">
        <v>2</v>
      </c>
      <c r="I64" s="91">
        <f t="shared" si="12"/>
        <v>3.1746031746031744E-2</v>
      </c>
      <c r="J64" s="6">
        <v>25</v>
      </c>
      <c r="K64" s="91">
        <f t="shared" si="16"/>
        <v>0.3968253968253968</v>
      </c>
      <c r="L64" s="6">
        <v>52</v>
      </c>
      <c r="M64" s="92">
        <f t="shared" si="17"/>
        <v>0.82539682539682535</v>
      </c>
      <c r="N64" s="6">
        <v>52</v>
      </c>
      <c r="O64" s="92">
        <f t="shared" si="18"/>
        <v>0.82539682539682535</v>
      </c>
      <c r="P64" s="6">
        <v>64</v>
      </c>
      <c r="Q64" s="92">
        <f t="shared" si="19"/>
        <v>1.0158730158730158</v>
      </c>
      <c r="R64" s="6">
        <v>53</v>
      </c>
      <c r="S64" s="92">
        <f t="shared" si="20"/>
        <v>0.84126984126984128</v>
      </c>
      <c r="T64" s="6">
        <v>51</v>
      </c>
      <c r="U64" s="92">
        <f t="shared" si="21"/>
        <v>0.80952380952380953</v>
      </c>
      <c r="V64" s="6">
        <v>65</v>
      </c>
      <c r="W64" s="93">
        <f t="shared" si="22"/>
        <v>1.0317460317460319</v>
      </c>
      <c r="X64" s="6">
        <v>59</v>
      </c>
      <c r="Y64" s="93">
        <f t="shared" si="23"/>
        <v>0.93650793650793651</v>
      </c>
      <c r="Z64" s="6">
        <v>68</v>
      </c>
      <c r="AA64" s="93">
        <f t="shared" si="24"/>
        <v>1.0793650793650793</v>
      </c>
      <c r="AB64" s="6">
        <v>64</v>
      </c>
      <c r="AC64" s="95">
        <f t="shared" si="13"/>
        <v>1.0158730158730158</v>
      </c>
      <c r="AE64" s="6">
        <v>0</v>
      </c>
      <c r="AF64" s="108">
        <f t="shared" si="25"/>
        <v>0</v>
      </c>
      <c r="AH64" s="66">
        <f>cálculos1!O64</f>
        <v>4</v>
      </c>
      <c r="AI64" s="98">
        <f t="shared" si="14"/>
        <v>0.4</v>
      </c>
      <c r="AJ64" s="66">
        <f>cálculos1!P64</f>
        <v>1</v>
      </c>
      <c r="AK64" s="97">
        <f t="shared" si="15"/>
        <v>0.25</v>
      </c>
    </row>
    <row r="65" spans="1:37">
      <c r="A65" s="69" t="s">
        <v>40</v>
      </c>
      <c r="B65" s="69" t="s">
        <v>110</v>
      </c>
      <c r="C65" s="70">
        <v>519</v>
      </c>
      <c r="D65" s="6">
        <v>295</v>
      </c>
      <c r="E65" s="91">
        <f t="shared" si="10"/>
        <v>0.5684007707129094</v>
      </c>
      <c r="F65" s="6">
        <v>284</v>
      </c>
      <c r="G65" s="91">
        <f t="shared" si="11"/>
        <v>0.54720616570327552</v>
      </c>
      <c r="H65" s="6">
        <v>282</v>
      </c>
      <c r="I65" s="91">
        <f t="shared" si="12"/>
        <v>0.54335260115606931</v>
      </c>
      <c r="J65" s="6">
        <v>301</v>
      </c>
      <c r="K65" s="91">
        <f t="shared" si="16"/>
        <v>0.57996146435452789</v>
      </c>
      <c r="L65" s="6">
        <v>514</v>
      </c>
      <c r="M65" s="92">
        <f t="shared" si="17"/>
        <v>0.99036608863198461</v>
      </c>
      <c r="N65" s="6">
        <v>508</v>
      </c>
      <c r="O65" s="92">
        <f t="shared" si="18"/>
        <v>0.97880539499036612</v>
      </c>
      <c r="P65" s="6">
        <v>472</v>
      </c>
      <c r="Q65" s="92">
        <f t="shared" si="19"/>
        <v>0.90944123314065506</v>
      </c>
      <c r="R65" s="6">
        <v>508</v>
      </c>
      <c r="S65" s="92">
        <f t="shared" si="20"/>
        <v>0.97880539499036612</v>
      </c>
      <c r="T65" s="6">
        <v>465</v>
      </c>
      <c r="U65" s="92">
        <f t="shared" si="21"/>
        <v>0.89595375722543358</v>
      </c>
      <c r="V65" s="6">
        <v>486</v>
      </c>
      <c r="W65" s="93">
        <f t="shared" si="22"/>
        <v>0.93641618497109824</v>
      </c>
      <c r="X65" s="6">
        <v>522</v>
      </c>
      <c r="Y65" s="93">
        <f t="shared" si="23"/>
        <v>1.0057803468208093</v>
      </c>
      <c r="Z65" s="6">
        <v>494</v>
      </c>
      <c r="AA65" s="93">
        <f t="shared" si="24"/>
        <v>0.95183044315992293</v>
      </c>
      <c r="AB65" s="6">
        <v>524</v>
      </c>
      <c r="AC65" s="95">
        <f t="shared" si="13"/>
        <v>1.0096339113680155</v>
      </c>
      <c r="AE65" s="6">
        <v>6</v>
      </c>
      <c r="AF65" s="108">
        <f t="shared" si="25"/>
        <v>1.1560693641618497E-2</v>
      </c>
      <c r="AH65" s="66">
        <f>cálculos1!O65</f>
        <v>6</v>
      </c>
      <c r="AI65" s="98">
        <f t="shared" si="14"/>
        <v>0.60000000000000009</v>
      </c>
      <c r="AJ65" s="66">
        <f>cálculos1!P65</f>
        <v>3</v>
      </c>
      <c r="AK65" s="97">
        <f t="shared" si="15"/>
        <v>0.75</v>
      </c>
    </row>
    <row r="66" spans="1:37">
      <c r="A66" s="69" t="s">
        <v>40</v>
      </c>
      <c r="B66" s="69" t="s">
        <v>111</v>
      </c>
      <c r="C66" s="70">
        <v>220.5</v>
      </c>
      <c r="D66" s="6">
        <v>596</v>
      </c>
      <c r="E66" s="91">
        <f t="shared" si="10"/>
        <v>2.7029478458049887</v>
      </c>
      <c r="F66" s="6">
        <v>583</v>
      </c>
      <c r="G66" s="91">
        <f t="shared" si="11"/>
        <v>2.6439909297052155</v>
      </c>
      <c r="H66" s="6">
        <v>415</v>
      </c>
      <c r="I66" s="91">
        <f t="shared" si="12"/>
        <v>1.8820861678004535</v>
      </c>
      <c r="J66" s="6">
        <v>606</v>
      </c>
      <c r="K66" s="91">
        <f t="shared" si="16"/>
        <v>2.7482993197278911</v>
      </c>
      <c r="L66" s="6">
        <v>180</v>
      </c>
      <c r="M66" s="92">
        <f t="shared" si="17"/>
        <v>0.81632653061224492</v>
      </c>
      <c r="N66" s="6">
        <v>179</v>
      </c>
      <c r="O66" s="92">
        <f t="shared" si="18"/>
        <v>0.8117913832199547</v>
      </c>
      <c r="P66" s="6">
        <v>206</v>
      </c>
      <c r="Q66" s="92">
        <f t="shared" si="19"/>
        <v>0.93424036281179135</v>
      </c>
      <c r="R66" s="6">
        <v>193</v>
      </c>
      <c r="S66" s="92">
        <f t="shared" si="20"/>
        <v>0.87528344671201819</v>
      </c>
      <c r="T66" s="6">
        <v>167</v>
      </c>
      <c r="U66" s="92">
        <f t="shared" si="21"/>
        <v>0.75736961451247165</v>
      </c>
      <c r="V66" s="6">
        <v>181</v>
      </c>
      <c r="W66" s="93">
        <f t="shared" si="22"/>
        <v>0.82086167800453513</v>
      </c>
      <c r="X66" s="6">
        <v>190</v>
      </c>
      <c r="Y66" s="93">
        <f t="shared" si="23"/>
        <v>0.86167800453514742</v>
      </c>
      <c r="Z66" s="6">
        <v>178</v>
      </c>
      <c r="AA66" s="93">
        <f t="shared" si="24"/>
        <v>0.80725623582766437</v>
      </c>
      <c r="AB66" s="6">
        <v>202</v>
      </c>
      <c r="AC66" s="95">
        <f t="shared" si="13"/>
        <v>0.91609977324263037</v>
      </c>
      <c r="AE66" s="6">
        <v>1</v>
      </c>
      <c r="AF66" s="108">
        <f t="shared" si="25"/>
        <v>4.5351473922902496E-3</v>
      </c>
      <c r="AH66" s="66">
        <f>cálculos1!O66</f>
        <v>2</v>
      </c>
      <c r="AI66" s="98">
        <f t="shared" si="14"/>
        <v>0.2</v>
      </c>
      <c r="AJ66" s="66">
        <f>cálculos1!P66</f>
        <v>0</v>
      </c>
      <c r="AK66" s="97">
        <f t="shared" si="15"/>
        <v>0</v>
      </c>
    </row>
    <row r="67" spans="1:37">
      <c r="A67" s="69" t="s">
        <v>47</v>
      </c>
      <c r="B67" s="69" t="s">
        <v>112</v>
      </c>
      <c r="C67" s="70">
        <v>88.5</v>
      </c>
      <c r="D67" s="6">
        <v>34</v>
      </c>
      <c r="E67" s="91">
        <f t="shared" si="10"/>
        <v>0.38418079096045199</v>
      </c>
      <c r="F67" s="6">
        <v>5</v>
      </c>
      <c r="G67" s="91">
        <f t="shared" si="11"/>
        <v>5.6497175141242938E-2</v>
      </c>
      <c r="H67" s="6">
        <v>1</v>
      </c>
      <c r="I67" s="91">
        <f t="shared" si="12"/>
        <v>1.1299435028248588E-2</v>
      </c>
      <c r="J67" s="6">
        <v>39</v>
      </c>
      <c r="K67" s="91">
        <f t="shared" ref="K67:K80" si="26">J67/C67</f>
        <v>0.44067796610169491</v>
      </c>
      <c r="L67" s="6">
        <v>82</v>
      </c>
      <c r="M67" s="92">
        <f t="shared" ref="M67:M80" si="27">L67/C67</f>
        <v>0.92655367231638419</v>
      </c>
      <c r="N67" s="6">
        <v>82</v>
      </c>
      <c r="O67" s="92">
        <f t="shared" ref="O67:O80" si="28">N67/C67</f>
        <v>0.92655367231638419</v>
      </c>
      <c r="P67" s="6">
        <v>75</v>
      </c>
      <c r="Q67" s="92">
        <f t="shared" ref="Q67:Q80" si="29">P67/C67</f>
        <v>0.84745762711864403</v>
      </c>
      <c r="R67" s="6">
        <v>84</v>
      </c>
      <c r="S67" s="92">
        <f t="shared" ref="S67:S80" si="30">R67/C67</f>
        <v>0.94915254237288138</v>
      </c>
      <c r="T67" s="6">
        <v>83</v>
      </c>
      <c r="U67" s="92">
        <f t="shared" ref="U67:U80" si="31">T67/C67</f>
        <v>0.93785310734463279</v>
      </c>
      <c r="V67" s="6">
        <v>74</v>
      </c>
      <c r="W67" s="93">
        <f t="shared" ref="W67:W80" si="32">V67/C67</f>
        <v>0.83615819209039544</v>
      </c>
      <c r="X67" s="6">
        <v>94</v>
      </c>
      <c r="Y67" s="93">
        <f t="shared" ref="Y67:Y80" si="33">X67/C67</f>
        <v>1.0621468926553672</v>
      </c>
      <c r="Z67" s="6">
        <v>76</v>
      </c>
      <c r="AA67" s="93">
        <f t="shared" ref="AA67:AA80" si="34">Z67/C67</f>
        <v>0.85875706214689262</v>
      </c>
      <c r="AB67" s="6">
        <v>87</v>
      </c>
      <c r="AC67" s="95">
        <f t="shared" si="13"/>
        <v>0.98305084745762716</v>
      </c>
      <c r="AE67" s="6">
        <v>0</v>
      </c>
      <c r="AF67" s="108">
        <f t="shared" ref="AF67:AF80" si="35">AE67/C67</f>
        <v>0</v>
      </c>
      <c r="AH67" s="66">
        <f>cálculos1!O67</f>
        <v>2</v>
      </c>
      <c r="AI67" s="98">
        <f t="shared" si="14"/>
        <v>0.2</v>
      </c>
      <c r="AJ67" s="66">
        <f>cálculos1!P67</f>
        <v>1</v>
      </c>
      <c r="AK67" s="97">
        <f t="shared" si="15"/>
        <v>0.25</v>
      </c>
    </row>
    <row r="68" spans="1:37">
      <c r="A68" s="69" t="s">
        <v>47</v>
      </c>
      <c r="B68" s="69" t="s">
        <v>113</v>
      </c>
      <c r="C68" s="70">
        <v>316.5</v>
      </c>
      <c r="D68" s="6">
        <v>148</v>
      </c>
      <c r="E68" s="91">
        <f t="shared" ref="E68:E80" si="36">D68/C68</f>
        <v>0.46761453396524488</v>
      </c>
      <c r="F68" s="6">
        <v>13</v>
      </c>
      <c r="G68" s="91">
        <f t="shared" ref="G68:G80" si="37">F68/C68</f>
        <v>4.1074249605055291E-2</v>
      </c>
      <c r="H68" s="6">
        <v>3</v>
      </c>
      <c r="I68" s="91">
        <f t="shared" ref="I68:I80" si="38">H68/C68</f>
        <v>9.4786729857819912E-3</v>
      </c>
      <c r="J68" s="6">
        <v>167</v>
      </c>
      <c r="K68" s="91">
        <f t="shared" si="26"/>
        <v>0.52764612954186418</v>
      </c>
      <c r="L68" s="6">
        <v>362</v>
      </c>
      <c r="M68" s="92">
        <f t="shared" si="27"/>
        <v>1.1437598736176935</v>
      </c>
      <c r="N68" s="6">
        <v>360</v>
      </c>
      <c r="O68" s="92">
        <f t="shared" si="28"/>
        <v>1.1374407582938388</v>
      </c>
      <c r="P68" s="6">
        <v>307</v>
      </c>
      <c r="Q68" s="92">
        <f t="shared" si="29"/>
        <v>0.96998420221169035</v>
      </c>
      <c r="R68" s="6">
        <v>306</v>
      </c>
      <c r="S68" s="92">
        <f t="shared" si="30"/>
        <v>0.96682464454976302</v>
      </c>
      <c r="T68" s="6">
        <v>283</v>
      </c>
      <c r="U68" s="92">
        <f t="shared" si="31"/>
        <v>0.89415481832543442</v>
      </c>
      <c r="V68" s="6">
        <v>263</v>
      </c>
      <c r="W68" s="93">
        <f t="shared" si="32"/>
        <v>0.83096366508688779</v>
      </c>
      <c r="X68" s="6">
        <v>285</v>
      </c>
      <c r="Y68" s="93">
        <f t="shared" si="33"/>
        <v>0.90047393364928907</v>
      </c>
      <c r="Z68" s="6">
        <v>277</v>
      </c>
      <c r="AA68" s="93">
        <f t="shared" si="34"/>
        <v>0.87519747235387046</v>
      </c>
      <c r="AB68" s="6">
        <v>389</v>
      </c>
      <c r="AC68" s="95">
        <f t="shared" ref="AC68:AC80" si="39">AB68/C68</f>
        <v>1.2290679304897314</v>
      </c>
      <c r="AE68" s="6">
        <v>1</v>
      </c>
      <c r="AF68" s="108">
        <f t="shared" si="35"/>
        <v>3.1595576619273301E-3</v>
      </c>
      <c r="AH68" s="66">
        <f>cálculos1!O68</f>
        <v>5</v>
      </c>
      <c r="AI68" s="98">
        <f t="shared" ref="AI68:AI80" si="40">AH68*0.1</f>
        <v>0.5</v>
      </c>
      <c r="AJ68" s="66">
        <f>cálculos1!P68</f>
        <v>3</v>
      </c>
      <c r="AK68" s="97">
        <f t="shared" ref="AK68:AK86" si="41">AJ68*0.25</f>
        <v>0.75</v>
      </c>
    </row>
    <row r="69" spans="1:37">
      <c r="A69" s="69" t="s">
        <v>49</v>
      </c>
      <c r="B69" s="69" t="s">
        <v>114</v>
      </c>
      <c r="C69" s="70">
        <v>79.5</v>
      </c>
      <c r="D69" s="6">
        <v>56</v>
      </c>
      <c r="E69" s="91">
        <f t="shared" si="36"/>
        <v>0.70440251572327039</v>
      </c>
      <c r="F69" s="6">
        <v>3</v>
      </c>
      <c r="G69" s="91">
        <f t="shared" si="37"/>
        <v>3.7735849056603772E-2</v>
      </c>
      <c r="H69" s="6">
        <v>2</v>
      </c>
      <c r="I69" s="91">
        <f t="shared" si="38"/>
        <v>2.5157232704402517E-2</v>
      </c>
      <c r="J69" s="6">
        <v>77</v>
      </c>
      <c r="K69" s="91">
        <f t="shared" si="26"/>
        <v>0.96855345911949686</v>
      </c>
      <c r="L69" s="6">
        <v>80</v>
      </c>
      <c r="M69" s="92">
        <f t="shared" si="27"/>
        <v>1.0062893081761006</v>
      </c>
      <c r="N69" s="6">
        <v>80</v>
      </c>
      <c r="O69" s="92">
        <f t="shared" si="28"/>
        <v>1.0062893081761006</v>
      </c>
      <c r="P69" s="6">
        <v>73</v>
      </c>
      <c r="Q69" s="92">
        <f t="shared" si="29"/>
        <v>0.91823899371069184</v>
      </c>
      <c r="R69" s="6">
        <v>86</v>
      </c>
      <c r="S69" s="92">
        <f t="shared" si="30"/>
        <v>1.0817610062893082</v>
      </c>
      <c r="T69" s="6">
        <v>56</v>
      </c>
      <c r="U69" s="92">
        <f t="shared" si="31"/>
        <v>0.70440251572327039</v>
      </c>
      <c r="V69" s="6">
        <v>56</v>
      </c>
      <c r="W69" s="93">
        <f t="shared" si="32"/>
        <v>0.70440251572327039</v>
      </c>
      <c r="X69" s="6">
        <v>70</v>
      </c>
      <c r="Y69" s="93">
        <f t="shared" si="33"/>
        <v>0.88050314465408808</v>
      </c>
      <c r="Z69" s="6">
        <v>53</v>
      </c>
      <c r="AA69" s="93">
        <f t="shared" si="34"/>
        <v>0.66666666666666663</v>
      </c>
      <c r="AB69" s="6">
        <v>94</v>
      </c>
      <c r="AC69" s="95">
        <f t="shared" si="39"/>
        <v>1.1823899371069182</v>
      </c>
      <c r="AE69" s="6">
        <v>3</v>
      </c>
      <c r="AF69" s="108">
        <f t="shared" si="35"/>
        <v>3.7735849056603772E-2</v>
      </c>
      <c r="AH69" s="66">
        <f>cálculos1!O69</f>
        <v>5</v>
      </c>
      <c r="AI69" s="98">
        <f t="shared" si="40"/>
        <v>0.5</v>
      </c>
      <c r="AJ69" s="66">
        <f>cálculos1!P69</f>
        <v>2</v>
      </c>
      <c r="AK69" s="97">
        <f t="shared" si="41"/>
        <v>0.5</v>
      </c>
    </row>
    <row r="70" spans="1:37">
      <c r="A70" s="69" t="s">
        <v>43</v>
      </c>
      <c r="B70" s="69" t="s">
        <v>115</v>
      </c>
      <c r="C70" s="70">
        <v>1368</v>
      </c>
      <c r="D70" s="6">
        <v>2651</v>
      </c>
      <c r="E70" s="91">
        <f t="shared" si="36"/>
        <v>1.9378654970760234</v>
      </c>
      <c r="F70" s="6">
        <v>2598</v>
      </c>
      <c r="G70" s="91">
        <f t="shared" si="37"/>
        <v>1.8991228070175439</v>
      </c>
      <c r="H70" s="6">
        <v>2588</v>
      </c>
      <c r="I70" s="91">
        <f t="shared" si="38"/>
        <v>1.8918128654970761</v>
      </c>
      <c r="J70" s="6">
        <v>2549</v>
      </c>
      <c r="K70" s="91">
        <f t="shared" si="26"/>
        <v>1.8633040935672514</v>
      </c>
      <c r="L70" s="6">
        <v>1408</v>
      </c>
      <c r="M70" s="92">
        <f t="shared" si="27"/>
        <v>1.0292397660818713</v>
      </c>
      <c r="N70" s="6">
        <v>1369</v>
      </c>
      <c r="O70" s="92">
        <f t="shared" si="28"/>
        <v>1.0007309941520468</v>
      </c>
      <c r="P70" s="6">
        <v>1460</v>
      </c>
      <c r="Q70" s="92">
        <f t="shared" si="29"/>
        <v>1.067251461988304</v>
      </c>
      <c r="R70" s="6">
        <v>1409</v>
      </c>
      <c r="S70" s="92">
        <f t="shared" si="30"/>
        <v>1.0299707602339181</v>
      </c>
      <c r="T70" s="6">
        <v>1014</v>
      </c>
      <c r="U70" s="92">
        <f t="shared" si="31"/>
        <v>0.74122807017543857</v>
      </c>
      <c r="V70" s="6">
        <v>1230</v>
      </c>
      <c r="W70" s="93">
        <f t="shared" si="32"/>
        <v>0.89912280701754388</v>
      </c>
      <c r="X70" s="6">
        <v>1363</v>
      </c>
      <c r="Y70" s="93">
        <f t="shared" si="33"/>
        <v>0.99634502923976609</v>
      </c>
      <c r="Z70" s="6">
        <v>1107</v>
      </c>
      <c r="AA70" s="93">
        <f t="shared" si="34"/>
        <v>0.80921052631578949</v>
      </c>
      <c r="AB70" s="6">
        <v>1522</v>
      </c>
      <c r="AC70" s="95">
        <f t="shared" si="39"/>
        <v>1.1125730994152048</v>
      </c>
      <c r="AE70" s="6">
        <v>19</v>
      </c>
      <c r="AF70" s="108">
        <f t="shared" si="35"/>
        <v>1.3888888888888888E-2</v>
      </c>
      <c r="AH70" s="66">
        <f>cálculos1!O70</f>
        <v>7</v>
      </c>
      <c r="AI70" s="98">
        <f t="shared" si="40"/>
        <v>0.70000000000000007</v>
      </c>
      <c r="AJ70" s="66">
        <f>cálculos1!P70</f>
        <v>4</v>
      </c>
      <c r="AK70" s="97">
        <f t="shared" si="41"/>
        <v>1</v>
      </c>
    </row>
    <row r="71" spans="1:37">
      <c r="A71" s="69" t="s">
        <v>47</v>
      </c>
      <c r="B71" s="69" t="s">
        <v>116</v>
      </c>
      <c r="C71" s="70">
        <v>100.5</v>
      </c>
      <c r="D71" s="6">
        <v>38</v>
      </c>
      <c r="E71" s="91">
        <f t="shared" si="36"/>
        <v>0.37810945273631841</v>
      </c>
      <c r="F71" s="6">
        <v>9</v>
      </c>
      <c r="G71" s="91">
        <f t="shared" si="37"/>
        <v>8.9552238805970144E-2</v>
      </c>
      <c r="H71" s="6">
        <v>3</v>
      </c>
      <c r="I71" s="91">
        <f t="shared" si="38"/>
        <v>2.9850746268656716E-2</v>
      </c>
      <c r="J71" s="6">
        <v>35</v>
      </c>
      <c r="K71" s="91">
        <f t="shared" si="26"/>
        <v>0.34825870646766172</v>
      </c>
      <c r="L71" s="6">
        <v>83</v>
      </c>
      <c r="M71" s="92">
        <f t="shared" si="27"/>
        <v>0.82587064676616917</v>
      </c>
      <c r="N71" s="6">
        <v>83</v>
      </c>
      <c r="O71" s="92">
        <f t="shared" si="28"/>
        <v>0.82587064676616917</v>
      </c>
      <c r="P71" s="6">
        <v>86</v>
      </c>
      <c r="Q71" s="92">
        <f t="shared" si="29"/>
        <v>0.85572139303482586</v>
      </c>
      <c r="R71" s="6">
        <v>74</v>
      </c>
      <c r="S71" s="92">
        <f t="shared" si="30"/>
        <v>0.73631840796019898</v>
      </c>
      <c r="T71" s="6">
        <v>97</v>
      </c>
      <c r="U71" s="92">
        <f t="shared" si="31"/>
        <v>0.96517412935323388</v>
      </c>
      <c r="V71" s="6">
        <v>95</v>
      </c>
      <c r="W71" s="93">
        <f t="shared" si="32"/>
        <v>0.94527363184079605</v>
      </c>
      <c r="X71" s="6">
        <v>102</v>
      </c>
      <c r="Y71" s="93">
        <f t="shared" si="33"/>
        <v>1.0149253731343284</v>
      </c>
      <c r="Z71" s="6">
        <v>94</v>
      </c>
      <c r="AA71" s="93">
        <f t="shared" si="34"/>
        <v>0.93532338308457708</v>
      </c>
      <c r="AB71" s="6">
        <v>90</v>
      </c>
      <c r="AC71" s="95">
        <f t="shared" si="39"/>
        <v>0.89552238805970152</v>
      </c>
      <c r="AE71" s="6">
        <v>0</v>
      </c>
      <c r="AF71" s="108">
        <f t="shared" si="35"/>
        <v>0</v>
      </c>
      <c r="AH71" s="66">
        <f>cálculos1!O71</f>
        <v>2</v>
      </c>
      <c r="AI71" s="98">
        <f t="shared" si="40"/>
        <v>0.2</v>
      </c>
      <c r="AJ71" s="66">
        <f>cálculos1!P71</f>
        <v>1</v>
      </c>
      <c r="AK71" s="97">
        <f t="shared" si="41"/>
        <v>0.25</v>
      </c>
    </row>
    <row r="72" spans="1:37">
      <c r="A72" s="69" t="s">
        <v>40</v>
      </c>
      <c r="B72" s="69" t="s">
        <v>117</v>
      </c>
      <c r="C72" s="70">
        <v>5525.25</v>
      </c>
      <c r="D72" s="6">
        <v>7095</v>
      </c>
      <c r="E72" s="91">
        <f t="shared" si="36"/>
        <v>1.2841047916383874</v>
      </c>
      <c r="F72" s="6">
        <v>6069</v>
      </c>
      <c r="G72" s="91">
        <f t="shared" si="37"/>
        <v>1.098411836568481</v>
      </c>
      <c r="H72" s="6">
        <v>4637</v>
      </c>
      <c r="I72" s="91">
        <f t="shared" si="38"/>
        <v>0.83923804352744225</v>
      </c>
      <c r="J72" s="6">
        <v>6858</v>
      </c>
      <c r="K72" s="91">
        <f t="shared" si="26"/>
        <v>1.2412108049409529</v>
      </c>
      <c r="L72" s="6">
        <v>4763</v>
      </c>
      <c r="M72" s="92">
        <f t="shared" si="27"/>
        <v>0.8620424415184833</v>
      </c>
      <c r="N72" s="6">
        <v>4745</v>
      </c>
      <c r="O72" s="92">
        <f t="shared" si="28"/>
        <v>0.85878467037690598</v>
      </c>
      <c r="P72" s="6">
        <v>4707</v>
      </c>
      <c r="Q72" s="92">
        <f t="shared" si="29"/>
        <v>0.85190715352246504</v>
      </c>
      <c r="R72" s="6">
        <v>4805</v>
      </c>
      <c r="S72" s="92">
        <f t="shared" si="30"/>
        <v>0.86964390751549703</v>
      </c>
      <c r="T72" s="6">
        <v>3865</v>
      </c>
      <c r="U72" s="92">
        <f t="shared" si="31"/>
        <v>0.69951585901090452</v>
      </c>
      <c r="V72" s="6">
        <v>4491</v>
      </c>
      <c r="W72" s="93">
        <f t="shared" si="32"/>
        <v>0.81281389982353736</v>
      </c>
      <c r="X72" s="6">
        <v>5036</v>
      </c>
      <c r="Y72" s="93">
        <f t="shared" si="33"/>
        <v>0.91145197049907245</v>
      </c>
      <c r="Z72" s="6">
        <v>4193</v>
      </c>
      <c r="AA72" s="93">
        <f t="shared" si="34"/>
        <v>0.75887968870186873</v>
      </c>
      <c r="AB72" s="6">
        <v>5178</v>
      </c>
      <c r="AC72" s="95">
        <f t="shared" si="39"/>
        <v>0.93715216506040455</v>
      </c>
      <c r="AE72" s="6">
        <v>156</v>
      </c>
      <c r="AF72" s="108">
        <f t="shared" si="35"/>
        <v>2.8234016560336635E-2</v>
      </c>
      <c r="AH72" s="66">
        <f>cálculos1!O72</f>
        <v>2</v>
      </c>
      <c r="AI72" s="98">
        <f t="shared" si="40"/>
        <v>0.2</v>
      </c>
      <c r="AJ72" s="66">
        <f>cálculos1!P72</f>
        <v>0</v>
      </c>
      <c r="AK72" s="97">
        <f t="shared" si="41"/>
        <v>0</v>
      </c>
    </row>
    <row r="73" spans="1:37">
      <c r="A73" s="69" t="s">
        <v>47</v>
      </c>
      <c r="B73" s="69" t="s">
        <v>118</v>
      </c>
      <c r="C73" s="70">
        <v>336.75</v>
      </c>
      <c r="D73" s="6">
        <v>16</v>
      </c>
      <c r="E73" s="91">
        <f t="shared" si="36"/>
        <v>4.7512991833704527E-2</v>
      </c>
      <c r="F73" s="6">
        <v>2</v>
      </c>
      <c r="G73" s="91">
        <f t="shared" si="37"/>
        <v>5.9391239792130658E-3</v>
      </c>
      <c r="H73" s="6">
        <v>0</v>
      </c>
      <c r="I73" s="91">
        <f t="shared" si="38"/>
        <v>0</v>
      </c>
      <c r="J73" s="6">
        <v>21</v>
      </c>
      <c r="K73" s="91">
        <f t="shared" si="26"/>
        <v>6.2360801781737196E-2</v>
      </c>
      <c r="L73" s="6">
        <v>296</v>
      </c>
      <c r="M73" s="92">
        <f t="shared" si="27"/>
        <v>0.87899034892353378</v>
      </c>
      <c r="N73" s="6">
        <v>289</v>
      </c>
      <c r="O73" s="92">
        <f t="shared" si="28"/>
        <v>0.85820341499628805</v>
      </c>
      <c r="P73" s="6">
        <v>314</v>
      </c>
      <c r="Q73" s="92">
        <f t="shared" si="29"/>
        <v>0.93244246473645143</v>
      </c>
      <c r="R73" s="6">
        <v>320</v>
      </c>
      <c r="S73" s="92">
        <f t="shared" si="30"/>
        <v>0.95025983667409053</v>
      </c>
      <c r="T73" s="6">
        <v>275</v>
      </c>
      <c r="U73" s="92">
        <f t="shared" si="31"/>
        <v>0.81662954714179659</v>
      </c>
      <c r="V73" s="6">
        <v>288</v>
      </c>
      <c r="W73" s="93">
        <f t="shared" si="32"/>
        <v>0.85523385300668153</v>
      </c>
      <c r="X73" s="6">
        <v>320</v>
      </c>
      <c r="Y73" s="93">
        <f t="shared" si="33"/>
        <v>0.95025983667409053</v>
      </c>
      <c r="Z73" s="6">
        <v>293</v>
      </c>
      <c r="AA73" s="93">
        <f t="shared" si="34"/>
        <v>0.87008166295471423</v>
      </c>
      <c r="AB73" s="6">
        <v>357</v>
      </c>
      <c r="AC73" s="95">
        <f t="shared" si="39"/>
        <v>1.0601336302895323</v>
      </c>
      <c r="AE73" s="6">
        <v>3</v>
      </c>
      <c r="AF73" s="108">
        <f t="shared" si="35"/>
        <v>8.9086859688195987E-3</v>
      </c>
      <c r="AH73" s="66">
        <f>cálculos1!O73</f>
        <v>3</v>
      </c>
      <c r="AI73" s="98">
        <f t="shared" si="40"/>
        <v>0.30000000000000004</v>
      </c>
      <c r="AJ73" s="66">
        <f>cálculos1!P73</f>
        <v>1</v>
      </c>
      <c r="AK73" s="97">
        <f t="shared" si="41"/>
        <v>0.25</v>
      </c>
    </row>
    <row r="74" spans="1:37">
      <c r="A74" s="69" t="s">
        <v>49</v>
      </c>
      <c r="B74" s="69" t="s">
        <v>119</v>
      </c>
      <c r="C74" s="70">
        <v>199.5</v>
      </c>
      <c r="D74" s="6">
        <v>28</v>
      </c>
      <c r="E74" s="91">
        <f t="shared" si="36"/>
        <v>0.14035087719298245</v>
      </c>
      <c r="F74" s="6">
        <v>1</v>
      </c>
      <c r="G74" s="91">
        <f t="shared" si="37"/>
        <v>5.0125313283208017E-3</v>
      </c>
      <c r="H74" s="6">
        <v>1</v>
      </c>
      <c r="I74" s="91">
        <f t="shared" si="38"/>
        <v>5.0125313283208017E-3</v>
      </c>
      <c r="J74" s="6">
        <v>40</v>
      </c>
      <c r="K74" s="91">
        <f t="shared" si="26"/>
        <v>0.20050125313283207</v>
      </c>
      <c r="L74" s="6">
        <v>179</v>
      </c>
      <c r="M74" s="92">
        <f t="shared" si="27"/>
        <v>0.89724310776942351</v>
      </c>
      <c r="N74" s="6">
        <v>178</v>
      </c>
      <c r="O74" s="92">
        <f t="shared" si="28"/>
        <v>0.89223057644110271</v>
      </c>
      <c r="P74" s="6">
        <v>182</v>
      </c>
      <c r="Q74" s="92">
        <f t="shared" si="29"/>
        <v>0.91228070175438591</v>
      </c>
      <c r="R74" s="6">
        <v>180</v>
      </c>
      <c r="S74" s="92">
        <f t="shared" si="30"/>
        <v>0.90225563909774431</v>
      </c>
      <c r="T74" s="6">
        <v>186</v>
      </c>
      <c r="U74" s="92">
        <f t="shared" si="31"/>
        <v>0.93233082706766912</v>
      </c>
      <c r="V74" s="6">
        <v>215</v>
      </c>
      <c r="W74" s="93">
        <f t="shared" si="32"/>
        <v>1.0776942355889725</v>
      </c>
      <c r="X74" s="6">
        <v>218</v>
      </c>
      <c r="Y74" s="93">
        <f t="shared" si="33"/>
        <v>1.0927318295739348</v>
      </c>
      <c r="Z74" s="6">
        <v>218</v>
      </c>
      <c r="AA74" s="93">
        <f t="shared" si="34"/>
        <v>1.0927318295739348</v>
      </c>
      <c r="AB74" s="6">
        <v>198</v>
      </c>
      <c r="AC74" s="95">
        <f t="shared" si="39"/>
        <v>0.99248120300751874</v>
      </c>
      <c r="AE74" s="6">
        <v>8</v>
      </c>
      <c r="AF74" s="108">
        <f t="shared" si="35"/>
        <v>4.0100250626566414E-2</v>
      </c>
      <c r="AH74" s="66">
        <f>cálculos1!O74</f>
        <v>4</v>
      </c>
      <c r="AI74" s="98">
        <f t="shared" si="40"/>
        <v>0.4</v>
      </c>
      <c r="AJ74" s="66">
        <f>cálculos1!P74</f>
        <v>1</v>
      </c>
      <c r="AK74" s="97">
        <f t="shared" si="41"/>
        <v>0.25</v>
      </c>
    </row>
    <row r="75" spans="1:37">
      <c r="A75" s="69" t="s">
        <v>40</v>
      </c>
      <c r="B75" s="69" t="s">
        <v>120</v>
      </c>
      <c r="C75" s="70">
        <v>267.75</v>
      </c>
      <c r="D75" s="6">
        <v>594</v>
      </c>
      <c r="E75" s="91">
        <f t="shared" si="36"/>
        <v>2.2184873949579833</v>
      </c>
      <c r="F75" s="6">
        <v>567</v>
      </c>
      <c r="G75" s="91">
        <f t="shared" si="37"/>
        <v>2.1176470588235294</v>
      </c>
      <c r="H75" s="6">
        <v>566</v>
      </c>
      <c r="I75" s="91">
        <f t="shared" si="38"/>
        <v>2.1139122315592904</v>
      </c>
      <c r="J75" s="6">
        <v>271</v>
      </c>
      <c r="K75" s="91">
        <f t="shared" si="26"/>
        <v>1.0121381886087768</v>
      </c>
      <c r="L75" s="6">
        <v>234</v>
      </c>
      <c r="M75" s="92">
        <f t="shared" si="27"/>
        <v>0.87394957983193278</v>
      </c>
      <c r="N75" s="6">
        <v>234</v>
      </c>
      <c r="O75" s="92">
        <f t="shared" si="28"/>
        <v>0.87394957983193278</v>
      </c>
      <c r="P75" s="6">
        <v>231</v>
      </c>
      <c r="Q75" s="92">
        <f t="shared" si="29"/>
        <v>0.86274509803921573</v>
      </c>
      <c r="R75" s="6">
        <v>222</v>
      </c>
      <c r="S75" s="92">
        <f t="shared" si="30"/>
        <v>0.82913165266106448</v>
      </c>
      <c r="T75" s="6">
        <v>233</v>
      </c>
      <c r="U75" s="92">
        <f t="shared" si="31"/>
        <v>0.87021475256769376</v>
      </c>
      <c r="V75" s="6">
        <v>259</v>
      </c>
      <c r="W75" s="93">
        <f t="shared" si="32"/>
        <v>0.9673202614379085</v>
      </c>
      <c r="X75" s="6">
        <v>263</v>
      </c>
      <c r="Y75" s="93">
        <f t="shared" si="33"/>
        <v>0.98225957049486456</v>
      </c>
      <c r="Z75" s="6">
        <v>286</v>
      </c>
      <c r="AA75" s="93">
        <f t="shared" si="34"/>
        <v>1.0681605975723623</v>
      </c>
      <c r="AB75" s="6">
        <v>243</v>
      </c>
      <c r="AC75" s="95">
        <f t="shared" si="39"/>
        <v>0.90756302521008403</v>
      </c>
      <c r="AE75" s="6">
        <v>12</v>
      </c>
      <c r="AF75" s="108">
        <f t="shared" si="35"/>
        <v>4.4817927170868348E-2</v>
      </c>
      <c r="AH75" s="66">
        <f>cálculos1!O75</f>
        <v>5</v>
      </c>
      <c r="AI75" s="98">
        <f t="shared" si="40"/>
        <v>0.5</v>
      </c>
      <c r="AJ75" s="66">
        <f>cálculos1!P75</f>
        <v>1</v>
      </c>
      <c r="AK75" s="97">
        <f t="shared" si="41"/>
        <v>0.25</v>
      </c>
    </row>
    <row r="76" spans="1:37">
      <c r="A76" s="69" t="s">
        <v>40</v>
      </c>
      <c r="B76" s="69" t="s">
        <v>121</v>
      </c>
      <c r="C76" s="70">
        <v>682.5</v>
      </c>
      <c r="D76" s="6">
        <v>331</v>
      </c>
      <c r="E76" s="91">
        <f t="shared" si="36"/>
        <v>0.48498168498168498</v>
      </c>
      <c r="F76" s="6">
        <v>3</v>
      </c>
      <c r="G76" s="91">
        <f t="shared" si="37"/>
        <v>4.3956043956043956E-3</v>
      </c>
      <c r="H76" s="6">
        <v>1</v>
      </c>
      <c r="I76" s="91">
        <f t="shared" si="38"/>
        <v>1.4652014652014652E-3</v>
      </c>
      <c r="J76" s="6">
        <v>296</v>
      </c>
      <c r="K76" s="91">
        <f t="shared" si="26"/>
        <v>0.43369963369963371</v>
      </c>
      <c r="L76" s="6">
        <v>627</v>
      </c>
      <c r="M76" s="92">
        <f t="shared" si="27"/>
        <v>0.91868131868131864</v>
      </c>
      <c r="N76" s="6">
        <v>616</v>
      </c>
      <c r="O76" s="92">
        <f t="shared" si="28"/>
        <v>0.90256410256410258</v>
      </c>
      <c r="P76" s="6">
        <v>612</v>
      </c>
      <c r="Q76" s="92">
        <f t="shared" si="29"/>
        <v>0.89670329670329674</v>
      </c>
      <c r="R76" s="6">
        <v>626</v>
      </c>
      <c r="S76" s="92">
        <f t="shared" si="30"/>
        <v>0.91721611721611718</v>
      </c>
      <c r="T76" s="6">
        <v>460</v>
      </c>
      <c r="U76" s="92">
        <f t="shared" si="31"/>
        <v>0.67399267399267404</v>
      </c>
      <c r="V76" s="6">
        <v>628</v>
      </c>
      <c r="W76" s="93">
        <f t="shared" si="32"/>
        <v>0.9201465201465201</v>
      </c>
      <c r="X76" s="6">
        <v>687</v>
      </c>
      <c r="Y76" s="93">
        <f t="shared" si="33"/>
        <v>1.0065934065934066</v>
      </c>
      <c r="Z76" s="6">
        <v>651</v>
      </c>
      <c r="AA76" s="93">
        <f t="shared" si="34"/>
        <v>0.9538461538461539</v>
      </c>
      <c r="AB76" s="6">
        <v>691</v>
      </c>
      <c r="AC76" s="95">
        <f t="shared" si="39"/>
        <v>1.0124542124542124</v>
      </c>
      <c r="AE76" s="6">
        <v>13</v>
      </c>
      <c r="AF76" s="108">
        <f t="shared" si="35"/>
        <v>1.9047619047619049E-2</v>
      </c>
      <c r="AH76" s="66">
        <f>cálculos1!O76</f>
        <v>3</v>
      </c>
      <c r="AI76" s="98">
        <f t="shared" si="40"/>
        <v>0.30000000000000004</v>
      </c>
      <c r="AJ76" s="66">
        <f>cálculos1!P76</f>
        <v>1</v>
      </c>
      <c r="AK76" s="97">
        <f t="shared" si="41"/>
        <v>0.25</v>
      </c>
    </row>
    <row r="77" spans="1:37">
      <c r="A77" s="69" t="s">
        <v>43</v>
      </c>
      <c r="B77" s="69" t="s">
        <v>122</v>
      </c>
      <c r="C77" s="70">
        <v>78</v>
      </c>
      <c r="D77" s="6">
        <v>17</v>
      </c>
      <c r="E77" s="91">
        <f t="shared" si="36"/>
        <v>0.21794871794871795</v>
      </c>
      <c r="F77" s="6">
        <v>1</v>
      </c>
      <c r="G77" s="91">
        <f t="shared" si="37"/>
        <v>1.282051282051282E-2</v>
      </c>
      <c r="H77" s="6">
        <v>0</v>
      </c>
      <c r="I77" s="91">
        <f t="shared" si="38"/>
        <v>0</v>
      </c>
      <c r="J77" s="6">
        <v>46</v>
      </c>
      <c r="K77" s="91">
        <f t="shared" si="26"/>
        <v>0.58974358974358976</v>
      </c>
      <c r="L77" s="6">
        <v>95</v>
      </c>
      <c r="M77" s="92">
        <f t="shared" si="27"/>
        <v>1.2179487179487178</v>
      </c>
      <c r="N77" s="6">
        <v>94</v>
      </c>
      <c r="O77" s="92">
        <f t="shared" si="28"/>
        <v>1.2051282051282051</v>
      </c>
      <c r="P77" s="6">
        <v>86</v>
      </c>
      <c r="Q77" s="92">
        <f t="shared" si="29"/>
        <v>1.1025641025641026</v>
      </c>
      <c r="R77" s="6">
        <v>91</v>
      </c>
      <c r="S77" s="92">
        <f t="shared" si="30"/>
        <v>1.1666666666666667</v>
      </c>
      <c r="T77" s="6">
        <v>93</v>
      </c>
      <c r="U77" s="92">
        <f t="shared" si="31"/>
        <v>1.1923076923076923</v>
      </c>
      <c r="V77" s="6">
        <v>108</v>
      </c>
      <c r="W77" s="93">
        <f t="shared" si="32"/>
        <v>1.3846153846153846</v>
      </c>
      <c r="X77" s="6">
        <v>108</v>
      </c>
      <c r="Y77" s="93">
        <f t="shared" si="33"/>
        <v>1.3846153846153846</v>
      </c>
      <c r="Z77" s="6">
        <v>122</v>
      </c>
      <c r="AA77" s="93">
        <f t="shared" si="34"/>
        <v>1.5641025641025641</v>
      </c>
      <c r="AB77" s="6">
        <v>96</v>
      </c>
      <c r="AC77" s="95">
        <f t="shared" si="39"/>
        <v>1.2307692307692308</v>
      </c>
      <c r="AE77" s="6">
        <v>1</v>
      </c>
      <c r="AF77" s="108">
        <f t="shared" si="35"/>
        <v>1.282051282051282E-2</v>
      </c>
      <c r="AH77" s="66">
        <f>cálculos1!O77</f>
        <v>9</v>
      </c>
      <c r="AI77" s="98">
        <f t="shared" si="40"/>
        <v>0.9</v>
      </c>
      <c r="AJ77" s="66">
        <f>cálculos1!P77</f>
        <v>4</v>
      </c>
      <c r="AK77" s="97">
        <f t="shared" si="41"/>
        <v>1</v>
      </c>
    </row>
    <row r="78" spans="1:37">
      <c r="A78" s="69" t="s">
        <v>47</v>
      </c>
      <c r="B78" s="69" t="s">
        <v>123</v>
      </c>
      <c r="C78" s="70">
        <v>177.75</v>
      </c>
      <c r="D78" s="6">
        <v>43</v>
      </c>
      <c r="E78" s="91">
        <f t="shared" si="36"/>
        <v>0.2419127988748242</v>
      </c>
      <c r="F78" s="6">
        <v>0</v>
      </c>
      <c r="G78" s="91">
        <f t="shared" si="37"/>
        <v>0</v>
      </c>
      <c r="H78" s="6">
        <v>0</v>
      </c>
      <c r="I78" s="91">
        <f t="shared" si="38"/>
        <v>0</v>
      </c>
      <c r="J78" s="6">
        <v>47</v>
      </c>
      <c r="K78" s="91">
        <f t="shared" si="26"/>
        <v>0.26441631504922647</v>
      </c>
      <c r="L78" s="6">
        <v>168</v>
      </c>
      <c r="M78" s="92">
        <f t="shared" si="27"/>
        <v>0.94514767932489452</v>
      </c>
      <c r="N78" s="6">
        <v>171</v>
      </c>
      <c r="O78" s="92">
        <f t="shared" si="28"/>
        <v>0.96202531645569622</v>
      </c>
      <c r="P78" s="6">
        <v>152</v>
      </c>
      <c r="Q78" s="92">
        <f t="shared" si="29"/>
        <v>0.85513361462728554</v>
      </c>
      <c r="R78" s="6">
        <v>168</v>
      </c>
      <c r="S78" s="92">
        <f t="shared" si="30"/>
        <v>0.94514767932489452</v>
      </c>
      <c r="T78" s="6">
        <v>166</v>
      </c>
      <c r="U78" s="92">
        <f t="shared" si="31"/>
        <v>0.93389592123769338</v>
      </c>
      <c r="V78" s="6">
        <v>157</v>
      </c>
      <c r="W78" s="93">
        <f t="shared" si="32"/>
        <v>0.88326300984528827</v>
      </c>
      <c r="X78" s="6">
        <v>187</v>
      </c>
      <c r="Y78" s="93">
        <f t="shared" si="33"/>
        <v>1.0520393811533053</v>
      </c>
      <c r="Z78" s="6">
        <v>169</v>
      </c>
      <c r="AA78" s="93">
        <f t="shared" si="34"/>
        <v>0.95077355836849509</v>
      </c>
      <c r="AB78" s="6">
        <v>176</v>
      </c>
      <c r="AC78" s="95">
        <f t="shared" si="39"/>
        <v>0.99015471167369906</v>
      </c>
      <c r="AE78" s="6">
        <v>0</v>
      </c>
      <c r="AF78" s="108">
        <f t="shared" si="35"/>
        <v>0</v>
      </c>
      <c r="AH78" s="66">
        <f>cálculos1!O78</f>
        <v>4</v>
      </c>
      <c r="AI78" s="98">
        <f t="shared" si="40"/>
        <v>0.4</v>
      </c>
      <c r="AJ78" s="66">
        <f>cálculos1!P78</f>
        <v>2</v>
      </c>
      <c r="AK78" s="97">
        <f t="shared" si="41"/>
        <v>0.5</v>
      </c>
    </row>
    <row r="79" spans="1:37">
      <c r="A79" s="69" t="s">
        <v>40</v>
      </c>
      <c r="B79" s="69" t="s">
        <v>124</v>
      </c>
      <c r="C79" s="70">
        <v>4077.75</v>
      </c>
      <c r="D79" s="6">
        <v>3132</v>
      </c>
      <c r="E79" s="91">
        <f t="shared" si="36"/>
        <v>0.7680706271841089</v>
      </c>
      <c r="F79" s="6">
        <v>2255</v>
      </c>
      <c r="G79" s="91">
        <f t="shared" si="37"/>
        <v>0.55300104224143221</v>
      </c>
      <c r="H79" s="6">
        <v>1693</v>
      </c>
      <c r="I79" s="91">
        <f t="shared" si="38"/>
        <v>0.41517993991784685</v>
      </c>
      <c r="J79" s="6">
        <v>3092</v>
      </c>
      <c r="K79" s="91">
        <f t="shared" si="26"/>
        <v>0.75826129605787507</v>
      </c>
      <c r="L79" s="6">
        <v>3247</v>
      </c>
      <c r="M79" s="92">
        <f t="shared" si="27"/>
        <v>0.79627245417203119</v>
      </c>
      <c r="N79" s="6">
        <v>3191</v>
      </c>
      <c r="O79" s="92">
        <f t="shared" si="28"/>
        <v>0.78253939059530375</v>
      </c>
      <c r="P79" s="6">
        <v>3519</v>
      </c>
      <c r="Q79" s="92">
        <f t="shared" si="29"/>
        <v>0.86297590583042116</v>
      </c>
      <c r="R79" s="6">
        <v>3558</v>
      </c>
      <c r="S79" s="92">
        <f t="shared" si="30"/>
        <v>0.87254000367849915</v>
      </c>
      <c r="T79" s="6">
        <v>2736</v>
      </c>
      <c r="U79" s="92">
        <f t="shared" si="31"/>
        <v>0.67095824903439394</v>
      </c>
      <c r="V79" s="6">
        <v>3411</v>
      </c>
      <c r="W79" s="93">
        <f t="shared" si="32"/>
        <v>0.83649071178958989</v>
      </c>
      <c r="X79" s="6">
        <v>3675</v>
      </c>
      <c r="Y79" s="93">
        <f t="shared" si="33"/>
        <v>0.90123229722273313</v>
      </c>
      <c r="Z79" s="6">
        <v>3251</v>
      </c>
      <c r="AA79" s="93">
        <f t="shared" si="34"/>
        <v>0.79725338728465456</v>
      </c>
      <c r="AB79" s="6">
        <v>3894</v>
      </c>
      <c r="AC79" s="95">
        <f t="shared" si="39"/>
        <v>0.95493838513886331</v>
      </c>
      <c r="AE79" s="6">
        <v>120</v>
      </c>
      <c r="AF79" s="108">
        <f t="shared" si="35"/>
        <v>2.942799337870149E-2</v>
      </c>
      <c r="AH79" s="66">
        <f>cálculos1!O79</f>
        <v>1</v>
      </c>
      <c r="AI79" s="98">
        <f t="shared" si="40"/>
        <v>0.1</v>
      </c>
      <c r="AJ79" s="66">
        <f>cálculos1!P79</f>
        <v>0</v>
      </c>
      <c r="AK79" s="97">
        <f t="shared" si="41"/>
        <v>0</v>
      </c>
    </row>
    <row r="80" spans="1:37">
      <c r="A80" s="69" t="s">
        <v>40</v>
      </c>
      <c r="B80" s="69" t="s">
        <v>125</v>
      </c>
      <c r="C80" s="70">
        <v>2623.5</v>
      </c>
      <c r="D80" s="6">
        <v>4924</v>
      </c>
      <c r="E80" s="91">
        <f t="shared" si="36"/>
        <v>1.8768820278254241</v>
      </c>
      <c r="F80" s="6">
        <v>4366</v>
      </c>
      <c r="G80" s="91">
        <f t="shared" si="37"/>
        <v>1.6641890604154754</v>
      </c>
      <c r="H80" s="6">
        <v>3573</v>
      </c>
      <c r="I80" s="91">
        <f t="shared" si="38"/>
        <v>1.3619210977701544</v>
      </c>
      <c r="J80" s="6">
        <v>5461</v>
      </c>
      <c r="K80" s="91">
        <f t="shared" si="26"/>
        <v>2.0815704211930628</v>
      </c>
      <c r="L80" s="6">
        <v>3188</v>
      </c>
      <c r="M80" s="92">
        <f t="shared" si="27"/>
        <v>1.2151705736611398</v>
      </c>
      <c r="N80" s="6">
        <v>3166</v>
      </c>
      <c r="O80" s="92">
        <f t="shared" si="28"/>
        <v>1.2067848294263388</v>
      </c>
      <c r="P80" s="6">
        <v>3526</v>
      </c>
      <c r="Q80" s="92">
        <f t="shared" si="29"/>
        <v>1.3440060987230797</v>
      </c>
      <c r="R80" s="6">
        <v>3477</v>
      </c>
      <c r="S80" s="92">
        <f t="shared" si="30"/>
        <v>1.3253287592910235</v>
      </c>
      <c r="T80" s="6">
        <v>2124</v>
      </c>
      <c r="U80" s="92">
        <f t="shared" si="31"/>
        <v>0.80960548885077188</v>
      </c>
      <c r="V80" s="6">
        <v>2764</v>
      </c>
      <c r="W80" s="93">
        <f t="shared" si="32"/>
        <v>1.053554412044978</v>
      </c>
      <c r="X80" s="6">
        <v>2900</v>
      </c>
      <c r="Y80" s="93">
        <f t="shared" si="33"/>
        <v>1.1053935582237469</v>
      </c>
      <c r="Z80" s="6">
        <v>2811</v>
      </c>
      <c r="AA80" s="93">
        <f t="shared" si="34"/>
        <v>1.0714694110920526</v>
      </c>
      <c r="AB80" s="6">
        <v>3344</v>
      </c>
      <c r="AC80" s="95">
        <f t="shared" si="39"/>
        <v>1.2746331236897275</v>
      </c>
      <c r="AE80" s="6">
        <v>121</v>
      </c>
      <c r="AF80" s="108">
        <f t="shared" si="35"/>
        <v>4.6121593291404611E-2</v>
      </c>
      <c r="AH80" s="66">
        <f>cálculos1!O80</f>
        <v>9</v>
      </c>
      <c r="AI80" s="98">
        <f t="shared" si="40"/>
        <v>0.9</v>
      </c>
      <c r="AJ80" s="66">
        <f>cálculos1!P80</f>
        <v>4</v>
      </c>
      <c r="AK80" s="97">
        <f t="shared" si="41"/>
        <v>1</v>
      </c>
    </row>
    <row r="82" spans="1:39" s="88" customFormat="1">
      <c r="A82" s="68"/>
      <c r="B82" s="6" t="s">
        <v>126</v>
      </c>
      <c r="C82" s="70">
        <f>SUMIF($A$3:$A$80,"Norte",C$3:C$80)</f>
        <v>4260</v>
      </c>
      <c r="D82" s="6">
        <f>SUMIF($A$3:$A$80,"Norte",D$3:D$80)</f>
        <v>3867</v>
      </c>
      <c r="E82" s="91">
        <f>D82/C82</f>
        <v>0.90774647887323945</v>
      </c>
      <c r="F82" s="6">
        <f>SUMIF($A$3:$A$80,"Norte",F$3:F$80)</f>
        <v>3297</v>
      </c>
      <c r="G82" s="91">
        <f>F82/C82</f>
        <v>0.77394366197183095</v>
      </c>
      <c r="H82" s="6">
        <f>SUMIF($A$3:$A$80,"Norte",H$3:H$80)</f>
        <v>3249</v>
      </c>
      <c r="I82" s="91">
        <f>H82/C82</f>
        <v>0.76267605633802815</v>
      </c>
      <c r="J82" s="6">
        <f>SUMIF($A$3:$A$80,"Norte",J$3:J$80)</f>
        <v>3763</v>
      </c>
      <c r="K82" s="91">
        <f>J82/C82</f>
        <v>0.8833333333333333</v>
      </c>
      <c r="L82" s="6">
        <f>SUMIF($A$3:$A$80,"Norte",L$3:L$80)</f>
        <v>4204</v>
      </c>
      <c r="M82" s="92">
        <f>L82/C82</f>
        <v>0.98685446009389677</v>
      </c>
      <c r="N82" s="6">
        <f>SUMIF($A$3:$A$80,"Norte",N$3:N$80)</f>
        <v>4153</v>
      </c>
      <c r="O82" s="92">
        <f>N82/C82</f>
        <v>0.97488262910798118</v>
      </c>
      <c r="P82" s="6">
        <f>SUMIF($A$3:$A$80,"Norte",P$3:P$80)</f>
        <v>4290</v>
      </c>
      <c r="Q82" s="92">
        <f>P82/C82</f>
        <v>1.0070422535211268</v>
      </c>
      <c r="R82" s="6">
        <f>SUMIF($A$3:$A$80,"Norte",R$3:R$80)</f>
        <v>4180</v>
      </c>
      <c r="S82" s="92">
        <f>R82/C82</f>
        <v>0.98122065727699526</v>
      </c>
      <c r="T82" s="6">
        <f>SUMIF($A$3:$A$80,"Norte",T$3:T$80)</f>
        <v>3450</v>
      </c>
      <c r="U82" s="92">
        <f>T82/C82</f>
        <v>0.8098591549295775</v>
      </c>
      <c r="V82" s="6">
        <f>SUMIF($A$3:$A$80,"Norte",V$3:V$80)</f>
        <v>4029</v>
      </c>
      <c r="W82" s="93">
        <f>V82/C82</f>
        <v>0.9457746478873239</v>
      </c>
      <c r="X82" s="6">
        <f>SUMIF($A$3:$A$80,"Norte",X$3:X$80)</f>
        <v>4325</v>
      </c>
      <c r="Y82" s="93">
        <f>X82/C82</f>
        <v>1.0152582159624413</v>
      </c>
      <c r="Z82" s="6">
        <f>SUMIF($A$3:$A$80,"Norte",Z$3:Z$80)</f>
        <v>3847</v>
      </c>
      <c r="AA82" s="93">
        <f>Z82/C82</f>
        <v>0.90305164319248832</v>
      </c>
      <c r="AB82" s="6">
        <f>SUMIF($A$3:$A$80,"Norte",AB$3:AB$80)</f>
        <v>4559</v>
      </c>
      <c r="AC82" s="95">
        <f>AB82/C82</f>
        <v>1.0701877934272301</v>
      </c>
      <c r="AD82"/>
      <c r="AE82" s="6">
        <f>SUMIF($A$3:$A$80,"Norte",AE$3:AE$80)</f>
        <v>46</v>
      </c>
      <c r="AF82" s="108">
        <f>AE82/C82</f>
        <v>1.07981220657277E-2</v>
      </c>
      <c r="AG82"/>
      <c r="AH82" s="66">
        <f>cálculos1!O82</f>
        <v>6</v>
      </c>
      <c r="AI82" s="98">
        <f>AH82*0.1</f>
        <v>0.60000000000000009</v>
      </c>
      <c r="AJ82" s="66">
        <f>cálculos1!P82</f>
        <v>4</v>
      </c>
      <c r="AK82" s="97">
        <f t="shared" si="41"/>
        <v>1</v>
      </c>
      <c r="AM82" s="200">
        <v>33308.666666666701</v>
      </c>
    </row>
    <row r="83" spans="1:39" s="88" customFormat="1">
      <c r="A83" s="68"/>
      <c r="B83" s="6" t="s">
        <v>127</v>
      </c>
      <c r="C83" s="70">
        <f>SUMIF($A$3:$A$80,"Central",C$3:C$80)</f>
        <v>5235</v>
      </c>
      <c r="D83" s="6">
        <f>SUMIF($A$3:$A$80,"Central",D$3:D$80)</f>
        <v>5870</v>
      </c>
      <c r="E83" s="91">
        <f>D83/C83</f>
        <v>1.1212989493791785</v>
      </c>
      <c r="F83" s="6">
        <f>SUMIF($A$3:$A$80,"Central",F$3:F$80)</f>
        <v>4209</v>
      </c>
      <c r="G83" s="91">
        <f>F83/C83</f>
        <v>0.80401146131805157</v>
      </c>
      <c r="H83" s="6">
        <f>SUMIF($A$3:$A$80,"Central",H$3:H$80)</f>
        <v>3466</v>
      </c>
      <c r="I83" s="91">
        <f t="shared" ref="I83:I86" si="42">H83/C83</f>
        <v>0.66208213944603633</v>
      </c>
      <c r="J83" s="6">
        <f>SUMIF($A$3:$A$80,"Central",J$3:J$80)</f>
        <v>5957</v>
      </c>
      <c r="K83" s="91">
        <f>J83/C83</f>
        <v>1.1379178605539637</v>
      </c>
      <c r="L83" s="6">
        <f>SUMIF($A$3:$A$80,"Central",L$3:L$80)</f>
        <v>4916</v>
      </c>
      <c r="M83" s="92">
        <f>L83/C83</f>
        <v>0.9390639923591213</v>
      </c>
      <c r="N83" s="6">
        <f>SUMIF($A$3:$A$80,"Central",N$3:N$80)</f>
        <v>4859</v>
      </c>
      <c r="O83" s="92">
        <f>N83/C83</f>
        <v>0.92817574021012417</v>
      </c>
      <c r="P83" s="6">
        <f>SUMIF($A$3:$A$80,"Central",P$3:P$80)</f>
        <v>4891</v>
      </c>
      <c r="Q83" s="92">
        <f>P83/C83</f>
        <v>0.93428844317096471</v>
      </c>
      <c r="R83" s="6">
        <f>SUMIF($A$3:$A$80,"Central",R$3:R$80)</f>
        <v>4951</v>
      </c>
      <c r="S83" s="92">
        <f>R83/C83</f>
        <v>0.94574976122254062</v>
      </c>
      <c r="T83" s="6">
        <f>SUMIF($A$3:$A$80,"Central",T$3:T$80)</f>
        <v>4147</v>
      </c>
      <c r="U83" s="92">
        <f>T83/C83</f>
        <v>0.79216809933142307</v>
      </c>
      <c r="V83" s="6">
        <f>SUMIF($A$3:$A$80,"Central",V$3:V$80)</f>
        <v>4646</v>
      </c>
      <c r="W83" s="93">
        <f>V83/C83</f>
        <v>0.8874880611270296</v>
      </c>
      <c r="X83" s="6">
        <f>SUMIF($A$3:$A$80,"Central",X$3:X$80)</f>
        <v>5042</v>
      </c>
      <c r="Y83" s="93">
        <f>X83/C83</f>
        <v>0.96313276026743078</v>
      </c>
      <c r="Z83" s="6">
        <f>SUMIF($A$3:$A$80,"Central",Z$3:Z$80)</f>
        <v>4807</v>
      </c>
      <c r="AA83" s="93">
        <f>Z83/C83</f>
        <v>0.91824259789875839</v>
      </c>
      <c r="AB83" s="6">
        <f>SUMIF($A$3:$A$80,"Central",AB$3:AB$80)</f>
        <v>5270</v>
      </c>
      <c r="AC83" s="95">
        <f t="shared" ref="AC83:AC86" si="43">AB83/C83</f>
        <v>1.0066857688634192</v>
      </c>
      <c r="AD83"/>
      <c r="AE83" s="6">
        <f>SUMIF($A$3:$A$80,"Central",AE$3:AE$80)</f>
        <v>67</v>
      </c>
      <c r="AF83" s="108">
        <f>AE83/C83</f>
        <v>1.2798471824259789E-2</v>
      </c>
      <c r="AG83"/>
      <c r="AH83" s="66">
        <f>cálculos1!O83</f>
        <v>3</v>
      </c>
      <c r="AI83" s="98">
        <f t="shared" ref="AI83:AI86" si="44">AH83*0.1</f>
        <v>0.30000000000000004</v>
      </c>
      <c r="AJ83" s="66">
        <f>cálculos1!P83</f>
        <v>1</v>
      </c>
      <c r="AK83" s="97">
        <f t="shared" si="41"/>
        <v>0.25</v>
      </c>
    </row>
    <row r="84" spans="1:39" s="88" customFormat="1">
      <c r="A84" s="68"/>
      <c r="B84" s="6" t="s">
        <v>128</v>
      </c>
      <c r="C84" s="70">
        <f>SUMIF($A$3:$A$80,"Metropolitana",C$3:C$80)</f>
        <v>21850.5</v>
      </c>
      <c r="D84" s="6">
        <f>SUMIF($A$3:$A$80,"Metropolitana",D$3:D$80)</f>
        <v>21183</v>
      </c>
      <c r="E84" s="91">
        <f>D84/C84</f>
        <v>0.96945149996567581</v>
      </c>
      <c r="F84" s="6">
        <f>SUMIF($A$3:$A$80,"Metropolitana",F$3:F$80)</f>
        <v>15896</v>
      </c>
      <c r="G84" s="91">
        <f>F84/C84</f>
        <v>0.72748907347657943</v>
      </c>
      <c r="H84" s="6">
        <f>SUMIF($A$3:$A$80,"Metropolitana",H$3:H$80)</f>
        <v>12525</v>
      </c>
      <c r="I84" s="91">
        <f t="shared" si="42"/>
        <v>0.57321342761035221</v>
      </c>
      <c r="J84" s="6">
        <f>SUMIF($A$3:$A$80,"Metropolitana",J$3:J$80)</f>
        <v>21363</v>
      </c>
      <c r="K84" s="91">
        <f>J84/C84</f>
        <v>0.97768929772774082</v>
      </c>
      <c r="L84" s="6">
        <f>SUMIF($A$3:$A$80,"Metropolitana",L$3:L$80)</f>
        <v>19645</v>
      </c>
      <c r="M84" s="92">
        <f>L84/C84</f>
        <v>0.89906409464314319</v>
      </c>
      <c r="N84" s="6">
        <f>SUMIF($A$3:$A$80,"Metropolitana",N$3:N$80)</f>
        <v>19481</v>
      </c>
      <c r="O84" s="92">
        <f>N84/C84</f>
        <v>0.89155854557103953</v>
      </c>
      <c r="P84" s="6">
        <f>SUMIF($A$3:$A$80,"Metropolitana",P$3:P$80)</f>
        <v>20187</v>
      </c>
      <c r="Q84" s="92">
        <f>P84/C84</f>
        <v>0.92386901901558316</v>
      </c>
      <c r="R84" s="6">
        <f>SUMIF($A$3:$A$80,"Metropolitana",R$3:R$80)</f>
        <v>20402</v>
      </c>
      <c r="S84" s="92">
        <f>R84/C84</f>
        <v>0.93370861078693856</v>
      </c>
      <c r="T84" s="6">
        <f>SUMIF($A$3:$A$80,"Metropolitana",T$3:T$80)</f>
        <v>15996</v>
      </c>
      <c r="U84" s="92">
        <f>T84/C84</f>
        <v>0.73206562778883777</v>
      </c>
      <c r="V84" s="6">
        <f>SUMIF($A$3:$A$80,"Metropolitana",V$3:V$80)</f>
        <v>19379</v>
      </c>
      <c r="W84" s="93">
        <f>V84/C84</f>
        <v>0.88689046017253614</v>
      </c>
      <c r="X84" s="6">
        <f>SUMIF($A$3:$A$80,"Metropolitana",X$3:X$80)</f>
        <v>21064</v>
      </c>
      <c r="Y84" s="93">
        <f>X84/C84</f>
        <v>0.96400540033408844</v>
      </c>
      <c r="Z84" s="6">
        <f>SUMIF($A$3:$A$80,"Metropolitana",Z$3:Z$80)</f>
        <v>18905</v>
      </c>
      <c r="AA84" s="93">
        <f>Z84/C84</f>
        <v>0.8651975927324318</v>
      </c>
      <c r="AB84" s="6">
        <f>SUMIF($A$3:$A$80,"Metropolitana",AB$3:AB$80)</f>
        <v>21725</v>
      </c>
      <c r="AC84" s="95">
        <f t="shared" si="43"/>
        <v>0.99425642433811579</v>
      </c>
      <c r="AD84"/>
      <c r="AE84" s="6">
        <f>SUMIF($A$3:$A$80,"Metropolitana",AE$3:AE$80)</f>
        <v>632</v>
      </c>
      <c r="AF84" s="108">
        <f>AE84/C84</f>
        <v>2.892382325347246E-2</v>
      </c>
      <c r="AG84"/>
      <c r="AH84" s="66">
        <f>cálculos1!O84</f>
        <v>3</v>
      </c>
      <c r="AI84" s="98">
        <f t="shared" si="44"/>
        <v>0.30000000000000004</v>
      </c>
      <c r="AJ84" s="66">
        <f>cálculos1!P84</f>
        <v>1</v>
      </c>
      <c r="AK84" s="97">
        <f t="shared" si="41"/>
        <v>0.25</v>
      </c>
    </row>
    <row r="85" spans="1:39" s="88" customFormat="1">
      <c r="A85" s="68"/>
      <c r="B85" s="6" t="s">
        <v>129</v>
      </c>
      <c r="C85" s="70">
        <f>SUMIF($A$3:$A$80,"sul",C$3:C$80)</f>
        <v>6126.75</v>
      </c>
      <c r="D85" s="6">
        <f>SUMIF($A$3:$A$80,"Sul",D$3:D$80)</f>
        <v>5746</v>
      </c>
      <c r="E85" s="91">
        <f>D85/C85</f>
        <v>0.93785449055371939</v>
      </c>
      <c r="F85" s="6">
        <f>SUMIF($A$3:$A$80,"Sul",F$3:F$80)</f>
        <v>4080</v>
      </c>
      <c r="G85" s="91">
        <f>F85/C85</f>
        <v>0.66593218264169418</v>
      </c>
      <c r="H85" s="6">
        <f>SUMIF($A$3:$A$80,"Sul",H$3:H$80)</f>
        <v>2619</v>
      </c>
      <c r="I85" s="91">
        <f t="shared" si="42"/>
        <v>0.42746970253396988</v>
      </c>
      <c r="J85" s="6">
        <f>SUMIF($A$3:$A$80,"Sul",J$3:J$80)</f>
        <v>6000</v>
      </c>
      <c r="K85" s="91">
        <f>J85/C85</f>
        <v>0.9793120332966091</v>
      </c>
      <c r="L85" s="6">
        <f>SUMIF($A$3:$A$80,"Sul",L$3:L$80)</f>
        <v>5675</v>
      </c>
      <c r="M85" s="92">
        <f>L85/C85</f>
        <v>0.92626596482637613</v>
      </c>
      <c r="N85" s="6">
        <f>SUMIF($A$3:$A$80,"Sul",N$3:N$80)</f>
        <v>5651</v>
      </c>
      <c r="O85" s="92">
        <f>N85/C85</f>
        <v>0.92234871669318974</v>
      </c>
      <c r="P85" s="6">
        <f>SUMIF($A$3:$A$80,"Sul",P$3:P$80)</f>
        <v>5514</v>
      </c>
      <c r="Q85" s="92">
        <f>P85/C85</f>
        <v>0.8999877585995838</v>
      </c>
      <c r="R85" s="6">
        <f>SUMIF($A$3:$A$80,"Sul",R$3:R$80)</f>
        <v>5705</v>
      </c>
      <c r="S85" s="92">
        <f>R85/C85</f>
        <v>0.93116252499285923</v>
      </c>
      <c r="T85" s="6">
        <f>SUMIF($A$3:$A$80,"Sul",T$3:T$80)</f>
        <v>4659</v>
      </c>
      <c r="U85" s="92">
        <f>T85/C85</f>
        <v>0.76043579385481697</v>
      </c>
      <c r="V85" s="6">
        <f>SUMIF($A$3:$A$80,"Sul",V$3:V$80)</f>
        <v>5748</v>
      </c>
      <c r="W85" s="93">
        <f>V85/C85</f>
        <v>0.93818092789815155</v>
      </c>
      <c r="X85" s="6">
        <f>SUMIF($A$3:$A$80,"Sul",X$3:X$80)</f>
        <v>6124</v>
      </c>
      <c r="Y85" s="93">
        <f>X85/C85</f>
        <v>0.99955114865140571</v>
      </c>
      <c r="Z85" s="6">
        <f>SUMIF($A$3:$A$80,"Sul",Z$3:Z$80)</f>
        <v>5883</v>
      </c>
      <c r="AA85" s="93">
        <f>Z85/C85</f>
        <v>0.96021544864732522</v>
      </c>
      <c r="AB85" s="6">
        <f>SUMIF($A$3:$A$80,"Sul",AB$3:AB$80)</f>
        <v>6048</v>
      </c>
      <c r="AC85" s="95">
        <f t="shared" si="43"/>
        <v>0.98714652956298199</v>
      </c>
      <c r="AD85"/>
      <c r="AE85" s="6">
        <f>SUMIF($A$3:$A$80,"Sul",AE$3:AE$80)</f>
        <v>117</v>
      </c>
      <c r="AF85" s="108">
        <f>AE85/C85</f>
        <v>1.9096584649283876E-2</v>
      </c>
      <c r="AG85"/>
      <c r="AH85" s="66">
        <f>cálculos1!O85</f>
        <v>4</v>
      </c>
      <c r="AI85" s="98">
        <f t="shared" si="44"/>
        <v>0.4</v>
      </c>
      <c r="AJ85" s="66">
        <f>cálculos1!P85</f>
        <v>1</v>
      </c>
      <c r="AK85" s="97">
        <f t="shared" si="41"/>
        <v>0.25</v>
      </c>
    </row>
    <row r="86" spans="1:39" s="88" customFormat="1">
      <c r="A86" s="99"/>
      <c r="B86" s="2" t="s">
        <v>130</v>
      </c>
      <c r="C86" s="100">
        <f>SUM(C3:C80)</f>
        <v>37472.25</v>
      </c>
      <c r="D86" s="2">
        <f>SUM(D82:D85)</f>
        <v>36666</v>
      </c>
      <c r="E86" s="101">
        <f>D86/C86</f>
        <v>0.97848407821788119</v>
      </c>
      <c r="F86" s="2">
        <f>SUM(F82:F85)</f>
        <v>27482</v>
      </c>
      <c r="G86" s="101">
        <f>F86/C86</f>
        <v>0.73339604640767497</v>
      </c>
      <c r="H86" s="2">
        <f>SUM(H82:H85)</f>
        <v>21859</v>
      </c>
      <c r="I86" s="101">
        <f t="shared" si="42"/>
        <v>0.58333833703607341</v>
      </c>
      <c r="J86" s="2">
        <f>SUM(J82:J85)</f>
        <v>37083</v>
      </c>
      <c r="K86" s="101">
        <f>J86/C86</f>
        <v>0.98961231311170261</v>
      </c>
      <c r="L86" s="2">
        <f>SUM(L82:L85)</f>
        <v>34440</v>
      </c>
      <c r="M86" s="198">
        <f>L86/C86</f>
        <v>0.91908011928827327</v>
      </c>
      <c r="N86" s="2">
        <f>SUM(N82:N85)</f>
        <v>34144</v>
      </c>
      <c r="O86" s="198">
        <f>N86/C86</f>
        <v>0.91118094056268306</v>
      </c>
      <c r="P86" s="2">
        <f>SUM(P82:P85)</f>
        <v>34882</v>
      </c>
      <c r="Q86" s="198">
        <f>P86/C86</f>
        <v>0.93087551454743178</v>
      </c>
      <c r="R86" s="2">
        <f>SUM(R82:R85)</f>
        <v>35238</v>
      </c>
      <c r="S86" s="198">
        <f>R86/C86</f>
        <v>0.94037587814983092</v>
      </c>
      <c r="T86" s="2">
        <f>SUM(T82:T85)</f>
        <v>28252</v>
      </c>
      <c r="U86" s="198">
        <f>T86/C86</f>
        <v>0.75394458566005507</v>
      </c>
      <c r="V86" s="2">
        <f>SUM(V82:V85)</f>
        <v>33802</v>
      </c>
      <c r="W86" s="172">
        <f>V86/C86</f>
        <v>0.9020541867648727</v>
      </c>
      <c r="X86" s="2">
        <f>SUM(X82:X85)</f>
        <v>36555</v>
      </c>
      <c r="Y86" s="172">
        <f>X86/C86</f>
        <v>0.97552188619578484</v>
      </c>
      <c r="Z86" s="2">
        <f>SUM(Z82:Z85)</f>
        <v>33442</v>
      </c>
      <c r="AA86" s="172">
        <f>Z86/C86</f>
        <v>0.89244707750401964</v>
      </c>
      <c r="AB86" s="2">
        <f>SUM(AB82:AB85)</f>
        <v>37602</v>
      </c>
      <c r="AC86" s="171">
        <f t="shared" si="43"/>
        <v>1.0034625622960991</v>
      </c>
      <c r="AD86"/>
      <c r="AE86" s="2">
        <f>SUM(AE82:AE85)</f>
        <v>862</v>
      </c>
      <c r="AF86" s="109">
        <f>AE86/C86</f>
        <v>2.3003689396820313E-2</v>
      </c>
      <c r="AG86"/>
      <c r="AH86" s="67">
        <f>cálculos1!O86</f>
        <v>3</v>
      </c>
      <c r="AI86" s="199">
        <f t="shared" si="44"/>
        <v>0.30000000000000004</v>
      </c>
      <c r="AJ86" s="67">
        <f>cálculos1!P86</f>
        <v>1</v>
      </c>
      <c r="AK86" s="104">
        <f t="shared" si="41"/>
        <v>0.25</v>
      </c>
    </row>
    <row r="87" spans="1:39" s="89" customFormat="1" outlineLevel="1">
      <c r="C87" s="102"/>
      <c r="D87" s="275">
        <f>COUNTIF(E3:E80,"&gt;=0,95")</f>
        <v>9</v>
      </c>
      <c r="E87" s="275"/>
      <c r="F87" s="275">
        <f>COUNTIF(G3:G80,"&gt;=0,95")</f>
        <v>9</v>
      </c>
      <c r="G87" s="275"/>
      <c r="H87" s="275">
        <f>COUNTIF(I3:I80,"&gt;=0,95")</f>
        <v>7</v>
      </c>
      <c r="I87" s="275"/>
      <c r="J87" s="276">
        <f>COUNTIF(K3:K80,"&gt;=0,9")</f>
        <v>11</v>
      </c>
      <c r="K87" s="276"/>
      <c r="L87" s="276">
        <f>COUNTIF(M3:M80,"&gt;=0,95")</f>
        <v>32</v>
      </c>
      <c r="M87" s="276"/>
      <c r="N87" s="276">
        <f>COUNTIF(O3:O80,"&gt;=0,95")</f>
        <v>30</v>
      </c>
      <c r="O87" s="276"/>
      <c r="P87" s="276">
        <f>COUNTIF(Q3:Q80,"&gt;=0,95")</f>
        <v>28</v>
      </c>
      <c r="Q87" s="276"/>
      <c r="R87" s="275">
        <f>COUNTIF(S3:S80,"&gt;=0,95")</f>
        <v>31</v>
      </c>
      <c r="S87" s="275"/>
      <c r="T87" s="275">
        <f>COUNTIF(U3:U80,"&gt;=0,95")</f>
        <v>19</v>
      </c>
      <c r="U87" s="275"/>
      <c r="V87" s="275">
        <f>COUNTIF(W3:W80,"&gt;=0,95")</f>
        <v>44</v>
      </c>
      <c r="W87" s="275"/>
      <c r="X87" s="276">
        <f>COUNTIF(Y3:Y80,"&gt;=0,95")</f>
        <v>55</v>
      </c>
      <c r="Y87" s="276"/>
      <c r="Z87" s="275">
        <f>COUNTIF(AA3:AA80,"&gt;=0,95")</f>
        <v>45</v>
      </c>
      <c r="AA87" s="275"/>
      <c r="AB87" s="276">
        <f>COUNTIF(AC3:AC80,"&gt;=0,9")</f>
        <v>67</v>
      </c>
      <c r="AC87" s="276"/>
      <c r="AD87"/>
      <c r="AE87" s="276">
        <f>COUNTIF(AF3:AF80,"&gt;=0,9")</f>
        <v>0</v>
      </c>
      <c r="AF87" s="276"/>
      <c r="AG87"/>
    </row>
    <row r="88" spans="1:39" outlineLevel="1">
      <c r="B88" s="277" t="s">
        <v>131</v>
      </c>
      <c r="C88" s="278"/>
      <c r="D88" s="279">
        <f>D87/78</f>
        <v>0.11538461538461539</v>
      </c>
      <c r="E88" s="279"/>
      <c r="F88" s="279">
        <f>F87/78</f>
        <v>0.11538461538461539</v>
      </c>
      <c r="G88" s="279"/>
      <c r="H88" s="279">
        <f>H87/78</f>
        <v>8.9743589743589744E-2</v>
      </c>
      <c r="I88" s="279"/>
      <c r="J88" s="279">
        <f>J87/78</f>
        <v>0.14102564102564102</v>
      </c>
      <c r="K88" s="279"/>
      <c r="L88" s="280">
        <f>L87/78</f>
        <v>0.41025641025641024</v>
      </c>
      <c r="M88" s="281"/>
      <c r="N88" s="280">
        <f>N87/78</f>
        <v>0.38461538461538464</v>
      </c>
      <c r="O88" s="281"/>
      <c r="P88" s="280">
        <f>P87/78</f>
        <v>0.35897435897435898</v>
      </c>
      <c r="Q88" s="281"/>
      <c r="R88" s="279">
        <f>R87/78</f>
        <v>0.39743589743589741</v>
      </c>
      <c r="S88" s="279"/>
      <c r="T88" s="279">
        <f>T87/78</f>
        <v>0.24358974358974358</v>
      </c>
      <c r="U88" s="279"/>
      <c r="V88" s="279">
        <f>V87/78</f>
        <v>0.5641025641025641</v>
      </c>
      <c r="W88" s="279"/>
      <c r="X88" s="279">
        <f>X87/78</f>
        <v>0.70512820512820518</v>
      </c>
      <c r="Y88" s="279"/>
      <c r="Z88" s="279">
        <f>Z87/78</f>
        <v>0.57692307692307687</v>
      </c>
      <c r="AA88" s="279"/>
      <c r="AB88" s="280">
        <f>AB87/78</f>
        <v>0.85897435897435892</v>
      </c>
      <c r="AC88" s="281"/>
      <c r="AE88" s="280">
        <f t="shared" ref="AE88" si="45">AE87/78</f>
        <v>0</v>
      </c>
      <c r="AF88" s="281"/>
    </row>
    <row r="89" spans="1:39" customFormat="1" ht="23.25" customHeight="1">
      <c r="D89" s="84"/>
      <c r="E89" s="84"/>
      <c r="F89" s="84"/>
      <c r="G89" s="84"/>
      <c r="H89" s="84"/>
      <c r="I89" s="84"/>
      <c r="J89" s="84"/>
      <c r="K89" s="84"/>
    </row>
    <row r="90" spans="1:39" ht="23.25" customHeight="1">
      <c r="E90" s="168"/>
      <c r="G90" s="168"/>
      <c r="I90" s="168"/>
      <c r="K90" s="168"/>
      <c r="Q90" s="183" t="s">
        <v>0</v>
      </c>
    </row>
    <row r="91" spans="1:39">
      <c r="A91" s="112" t="s">
        <v>192</v>
      </c>
      <c r="B91" s="113"/>
      <c r="C91" s="113"/>
      <c r="D91" s="113"/>
      <c r="E91" s="113"/>
      <c r="F91" s="113" t="s">
        <v>0</v>
      </c>
      <c r="G91" s="113"/>
      <c r="H91" s="113"/>
      <c r="I91" s="113"/>
      <c r="J91" s="113"/>
      <c r="K91" s="113"/>
      <c r="L91" s="113"/>
      <c r="M91" s="113"/>
      <c r="N91" s="113"/>
      <c r="O91" s="113"/>
      <c r="P91" s="114"/>
      <c r="Q91" s="114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4"/>
      <c r="AC91" s="116"/>
      <c r="AD91" s="114"/>
      <c r="AE91" s="114"/>
      <c r="AF91" s="114"/>
      <c r="AG91" s="114"/>
      <c r="AH91" s="117"/>
      <c r="AI91" s="117"/>
      <c r="AJ91" s="117"/>
      <c r="AK91" s="118"/>
    </row>
    <row r="92" spans="1:39" s="121" customFormat="1">
      <c r="A92" s="190" t="s">
        <v>193</v>
      </c>
      <c r="B92" s="191"/>
      <c r="C92" s="191"/>
      <c r="D92" s="191"/>
      <c r="E92" s="192"/>
      <c r="F92" s="192"/>
      <c r="G92" s="192"/>
      <c r="H92" s="192"/>
      <c r="I92" s="192"/>
      <c r="J92" s="192"/>
      <c r="K92" s="192"/>
      <c r="L92" s="192"/>
      <c r="V92" s="193"/>
    </row>
    <row r="93" spans="1:39">
      <c r="A93" s="125" t="s">
        <v>132</v>
      </c>
      <c r="B93" s="126"/>
      <c r="C93" s="126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1"/>
      <c r="Q93" s="121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1"/>
      <c r="AC93" s="122"/>
      <c r="AD93" s="121"/>
      <c r="AE93" s="121"/>
      <c r="AF93" s="121"/>
      <c r="AG93" s="121"/>
      <c r="AH93" s="123"/>
      <c r="AI93" s="123"/>
      <c r="AJ93" s="123"/>
      <c r="AK93" s="124"/>
    </row>
    <row r="94" spans="1:39" ht="17.25" customHeight="1">
      <c r="A94" s="111" t="s">
        <v>179</v>
      </c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1"/>
      <c r="Q94" s="121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1"/>
      <c r="AC94" s="128"/>
      <c r="AD94" s="121"/>
      <c r="AE94" s="121"/>
      <c r="AF94" s="121"/>
      <c r="AG94" s="121"/>
      <c r="AH94" s="123"/>
      <c r="AI94" s="123"/>
      <c r="AJ94" s="123"/>
      <c r="AK94" s="124"/>
    </row>
    <row r="95" spans="1:39">
      <c r="A95" s="119" t="s">
        <v>180</v>
      </c>
      <c r="B95" s="120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1"/>
      <c r="Q95" s="121"/>
      <c r="R95" s="122"/>
      <c r="S95" s="122"/>
      <c r="T95" s="122"/>
      <c r="U95" s="122"/>
      <c r="V95" s="122"/>
      <c r="W95" s="122"/>
      <c r="X95" s="122"/>
      <c r="Y95" s="122"/>
      <c r="Z95" s="123"/>
      <c r="AA95" s="123"/>
      <c r="AB95" s="121"/>
      <c r="AC95" s="122"/>
      <c r="AD95" s="121"/>
      <c r="AE95" s="122"/>
      <c r="AF95" s="122"/>
      <c r="AG95" s="121"/>
      <c r="AH95" s="123"/>
      <c r="AI95" s="123"/>
      <c r="AJ95" s="123"/>
      <c r="AK95" s="124"/>
    </row>
    <row r="96" spans="1:39">
      <c r="A96" s="189" t="s">
        <v>133</v>
      </c>
      <c r="B96" s="120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1"/>
      <c r="Q96" s="121"/>
      <c r="R96" s="122"/>
      <c r="S96" s="122"/>
      <c r="T96" s="122"/>
      <c r="U96" s="122"/>
      <c r="V96" s="122"/>
      <c r="W96" s="122"/>
      <c r="X96" s="122"/>
      <c r="Y96" s="122"/>
      <c r="Z96" s="123"/>
      <c r="AA96" s="123"/>
      <c r="AB96" s="121"/>
      <c r="AC96" s="122"/>
      <c r="AD96" s="121"/>
      <c r="AE96" s="122"/>
      <c r="AF96" s="122"/>
      <c r="AG96" s="121"/>
      <c r="AH96" s="123"/>
      <c r="AI96" s="123"/>
      <c r="AJ96" s="123"/>
      <c r="AK96" s="124"/>
    </row>
    <row r="97" spans="1:38">
      <c r="A97" s="130" t="s">
        <v>134</v>
      </c>
      <c r="B97" s="131"/>
      <c r="C97" s="132"/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33"/>
      <c r="Q97" s="133"/>
      <c r="R97" s="134"/>
      <c r="S97" s="134"/>
      <c r="T97" s="134"/>
      <c r="U97" s="134"/>
      <c r="V97" s="134"/>
      <c r="W97" s="134"/>
      <c r="X97" s="134"/>
      <c r="Y97" s="134"/>
      <c r="Z97" s="135"/>
      <c r="AA97" s="135"/>
      <c r="AB97" s="133"/>
      <c r="AC97" s="134"/>
      <c r="AD97" s="133"/>
      <c r="AE97" s="134"/>
      <c r="AF97" s="134"/>
      <c r="AG97" s="133"/>
      <c r="AH97" s="135"/>
      <c r="AI97" s="135"/>
      <c r="AJ97" s="135"/>
      <c r="AK97" s="136"/>
    </row>
    <row r="98" spans="1:38">
      <c r="A98" s="74"/>
      <c r="B98" s="71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Z98" s="68"/>
      <c r="AA98" s="68"/>
      <c r="AB98"/>
    </row>
    <row r="99" spans="1:38">
      <c r="AB99"/>
      <c r="AC99"/>
    </row>
    <row r="100" spans="1:38">
      <c r="A100" s="140" t="s">
        <v>135</v>
      </c>
      <c r="B100" s="141"/>
      <c r="C100" s="141"/>
      <c r="D100" s="141"/>
      <c r="E100" s="141"/>
      <c r="F100" s="141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3"/>
      <c r="S100" s="143"/>
      <c r="T100" s="143"/>
      <c r="U100" s="143"/>
      <c r="V100" s="143"/>
      <c r="W100" s="143"/>
      <c r="X100" s="142"/>
      <c r="Y100" s="143"/>
      <c r="Z100" s="143"/>
      <c r="AA100" s="142"/>
      <c r="AB100" s="143"/>
      <c r="AC100" s="143"/>
      <c r="AD100" s="144"/>
      <c r="AE100" s="144"/>
      <c r="AF100" s="144"/>
      <c r="AG100" s="144"/>
      <c r="AH100" s="144"/>
      <c r="AI100" s="144"/>
      <c r="AJ100" s="144"/>
      <c r="AK100" s="144"/>
      <c r="AL100" s="145"/>
    </row>
    <row r="101" spans="1:38">
      <c r="A101" s="146"/>
      <c r="B101" s="137"/>
      <c r="C101" s="137"/>
      <c r="D101" s="137"/>
      <c r="E101" s="137"/>
      <c r="F101" s="137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47" t="s">
        <v>0</v>
      </c>
      <c r="S101" s="147"/>
      <c r="T101" s="147"/>
      <c r="U101" s="147"/>
      <c r="V101" s="147"/>
      <c r="W101" s="147"/>
      <c r="X101" s="138"/>
      <c r="Y101" s="147"/>
      <c r="Z101" s="147"/>
      <c r="AA101" s="138"/>
      <c r="AB101" s="147"/>
      <c r="AC101" s="147"/>
      <c r="AD101" s="148"/>
      <c r="AE101" s="148"/>
      <c r="AF101" s="148"/>
      <c r="AG101" s="148"/>
      <c r="AH101" s="148"/>
      <c r="AI101" s="148"/>
      <c r="AJ101" s="148"/>
      <c r="AK101" s="148"/>
      <c r="AL101" s="149"/>
    </row>
    <row r="102" spans="1:38" s="105" customFormat="1">
      <c r="A102" s="154" t="s">
        <v>207</v>
      </c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 t="s">
        <v>0</v>
      </c>
      <c r="O102" s="138"/>
      <c r="P102" s="138"/>
      <c r="Q102" s="138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1"/>
    </row>
    <row r="103" spans="1:38" s="106" customFormat="1">
      <c r="A103" s="298" t="s">
        <v>183</v>
      </c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3"/>
    </row>
    <row r="104" spans="1:38" s="107" customFormat="1" ht="15" customHeight="1">
      <c r="A104" s="154" t="s">
        <v>205</v>
      </c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8"/>
      <c r="P104" s="138"/>
      <c r="Q104" s="138"/>
      <c r="R104" s="155"/>
      <c r="S104" s="155"/>
      <c r="T104" s="155"/>
      <c r="U104" s="155"/>
      <c r="V104" s="155"/>
      <c r="W104" s="155"/>
      <c r="X104" s="139"/>
      <c r="Y104" s="155"/>
      <c r="Z104" s="155"/>
      <c r="AA104" s="139"/>
      <c r="AB104" s="155"/>
      <c r="AC104" s="155"/>
      <c r="AD104" s="156"/>
      <c r="AE104" s="156"/>
      <c r="AF104" s="156"/>
      <c r="AG104" s="156"/>
      <c r="AH104" s="156"/>
      <c r="AI104" s="156"/>
      <c r="AJ104" s="156"/>
      <c r="AK104" s="156"/>
      <c r="AL104" s="157"/>
    </row>
    <row r="105" spans="1:38" s="73" customFormat="1">
      <c r="A105" s="294" t="s">
        <v>204</v>
      </c>
      <c r="B105" s="138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38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58"/>
    </row>
    <row r="106" spans="1:38" s="73" customFormat="1">
      <c r="A106" s="154" t="s">
        <v>208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38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58"/>
    </row>
    <row r="107" spans="1:38" s="73" customFormat="1">
      <c r="A107" s="296" t="s">
        <v>206</v>
      </c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38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58"/>
    </row>
    <row r="108" spans="1:38" s="73" customFormat="1">
      <c r="A108" s="296"/>
      <c r="B108" s="138"/>
      <c r="C108" s="138"/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38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58"/>
    </row>
    <row r="109" spans="1:38">
      <c r="A109" s="159" t="s">
        <v>178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1"/>
      <c r="S109" s="161"/>
      <c r="T109" s="161"/>
      <c r="U109" s="161"/>
      <c r="V109" s="161"/>
      <c r="W109" s="161"/>
      <c r="X109" s="161"/>
      <c r="Y109" s="161"/>
      <c r="Z109" s="161"/>
      <c r="AA109" s="161"/>
      <c r="AB109" s="161"/>
      <c r="AC109" s="161"/>
      <c r="AD109" s="160"/>
      <c r="AE109" s="161"/>
      <c r="AF109" s="161"/>
      <c r="AG109" s="160"/>
      <c r="AH109" s="162"/>
      <c r="AI109" s="162"/>
      <c r="AJ109" s="162"/>
      <c r="AK109" s="162"/>
      <c r="AL109" s="163"/>
    </row>
    <row r="110" spans="1:38">
      <c r="L110" s="73" t="s">
        <v>0</v>
      </c>
    </row>
    <row r="116" spans="5:5">
      <c r="E116" s="110" t="s">
        <v>0</v>
      </c>
    </row>
  </sheetData>
  <autoFilter ref="A2:AF80"/>
  <customSheetViews>
    <customSheetView guid="{3750D93B-2A32-4040-BAE5-F8408ECDBB1D}" showGridLines="0" showAutoFilter="1">
      <pane ySplit="1" topLeftCell="A68" state="frozen"/>
      <selection activeCell="E17" sqref="E17"/>
      <pageMargins left="0" right="0" top="0" bottom="0" header="0" footer="0"/>
      <pageSetup paperSize="9" orientation="portrait"/>
      <autoFilter ref="A1:X87"/>
    </customSheetView>
    <customSheetView guid="{1A030D3C-92EE-4DAF-ABAC-228947DF045D}" showGridLines="0" showAutoFilter="1" topLeftCell="D1">
      <pane ySplit="1" topLeftCell="A77" state="frozen"/>
      <selection activeCell="J88" sqref="J88"/>
      <pageMargins left="0" right="0" top="0" bottom="0" header="0" footer="0"/>
      <pageSetup paperSize="9" orientation="portrait"/>
      <autoFilter ref="A1:AB87"/>
    </customSheetView>
    <customSheetView guid="{9EFA0E2E-4423-4194-BE85-A51AF61C76D7}" showGridLines="0" showAutoFilter="1">
      <pane xSplit="4" ySplit="2" topLeftCell="E3" state="frozen"/>
      <selection activeCell="O100" sqref="O100"/>
      <pageMargins left="0" right="0" top="0" bottom="0" header="0" footer="0"/>
      <pageSetup paperSize="9" orientation="portrait"/>
      <autoFilter ref="A2:Z88"/>
    </customSheetView>
  </customSheetViews>
  <mergeCells count="36">
    <mergeCell ref="V88:W88"/>
    <mergeCell ref="X88:Y88"/>
    <mergeCell ref="Z88:AA88"/>
    <mergeCell ref="AB88:AC88"/>
    <mergeCell ref="AE88:AF88"/>
    <mergeCell ref="L88:M88"/>
    <mergeCell ref="N88:O88"/>
    <mergeCell ref="P88:Q88"/>
    <mergeCell ref="R88:S88"/>
    <mergeCell ref="T88:U88"/>
    <mergeCell ref="B88:C88"/>
    <mergeCell ref="D88:E88"/>
    <mergeCell ref="F88:G88"/>
    <mergeCell ref="H88:I88"/>
    <mergeCell ref="J88:K88"/>
    <mergeCell ref="AM3:AN3"/>
    <mergeCell ref="AM12:AN12"/>
    <mergeCell ref="D87:E87"/>
    <mergeCell ref="F87:G87"/>
    <mergeCell ref="H87:I87"/>
    <mergeCell ref="J87:K87"/>
    <mergeCell ref="L87:M87"/>
    <mergeCell ref="N87:O87"/>
    <mergeCell ref="P87:Q87"/>
    <mergeCell ref="R87:S87"/>
    <mergeCell ref="T87:U87"/>
    <mergeCell ref="V87:W87"/>
    <mergeCell ref="X87:Y87"/>
    <mergeCell ref="Z87:AA87"/>
    <mergeCell ref="AB87:AC87"/>
    <mergeCell ref="AE87:AF87"/>
    <mergeCell ref="D1:K1"/>
    <mergeCell ref="L1:U1"/>
    <mergeCell ref="V1:AA1"/>
    <mergeCell ref="AB1:AC1"/>
    <mergeCell ref="AE1:AF1"/>
  </mergeCells>
  <conditionalFormatting sqref="D88:L88">
    <cfRule type="cellIs" dxfId="71" priority="37" operator="lessThan">
      <formula>0.7</formula>
    </cfRule>
    <cfRule type="cellIs" dxfId="70" priority="38" operator="greaterThanOrEqual">
      <formula>0.7</formula>
    </cfRule>
  </conditionalFormatting>
  <conditionalFormatting sqref="E86">
    <cfRule type="cellIs" dxfId="69" priority="31" operator="greaterThan">
      <formula>0.95</formula>
    </cfRule>
  </conditionalFormatting>
  <conditionalFormatting sqref="G86">
    <cfRule type="cellIs" dxfId="68" priority="19" operator="greaterThan">
      <formula>0.95</formula>
    </cfRule>
  </conditionalFormatting>
  <conditionalFormatting sqref="I86">
    <cfRule type="cellIs" dxfId="67" priority="18" operator="greaterThan">
      <formula>0.95</formula>
    </cfRule>
  </conditionalFormatting>
  <conditionalFormatting sqref="K86 AC86">
    <cfRule type="cellIs" dxfId="66" priority="57" operator="greaterThanOrEqual">
      <formula>0.9</formula>
    </cfRule>
  </conditionalFormatting>
  <conditionalFormatting sqref="M86">
    <cfRule type="cellIs" dxfId="65" priority="27" operator="greaterThanOrEqual">
      <formula>0.95</formula>
    </cfRule>
  </conditionalFormatting>
  <conditionalFormatting sqref="N88">
    <cfRule type="cellIs" dxfId="64" priority="120" operator="lessThan">
      <formula>0.7</formula>
    </cfRule>
    <cfRule type="cellIs" dxfId="63" priority="121" operator="greaterThanOrEqual">
      <formula>0.7</formula>
    </cfRule>
  </conditionalFormatting>
  <conditionalFormatting sqref="O86">
    <cfRule type="cellIs" dxfId="62" priority="17" operator="greaterThanOrEqual">
      <formula>0.95</formula>
    </cfRule>
  </conditionalFormatting>
  <conditionalFormatting sqref="P88">
    <cfRule type="cellIs" dxfId="61" priority="118" operator="lessThan">
      <formula>0.7</formula>
    </cfRule>
    <cfRule type="cellIs" dxfId="60" priority="119" operator="greaterThanOrEqual">
      <formula>0.7</formula>
    </cfRule>
  </conditionalFormatting>
  <conditionalFormatting sqref="Q86">
    <cfRule type="cellIs" dxfId="59" priority="16" operator="greaterThanOrEqual">
      <formula>0.95</formula>
    </cfRule>
  </conditionalFormatting>
  <conditionalFormatting sqref="R88:AB88">
    <cfRule type="cellIs" dxfId="58" priority="35" operator="lessThan">
      <formula>0.7</formula>
    </cfRule>
    <cfRule type="cellIs" dxfId="57" priority="36" operator="greaterThanOrEqual">
      <formula>0.7</formula>
    </cfRule>
  </conditionalFormatting>
  <conditionalFormatting sqref="S86">
    <cfRule type="cellIs" dxfId="56" priority="15" operator="greaterThanOrEqual">
      <formula>0.95</formula>
    </cfRule>
  </conditionalFormatting>
  <conditionalFormatting sqref="U86">
    <cfRule type="cellIs" dxfId="55" priority="14" operator="greaterThanOrEqual">
      <formula>0.95</formula>
    </cfRule>
  </conditionalFormatting>
  <conditionalFormatting sqref="W86">
    <cfRule type="cellIs" dxfId="54" priority="22" operator="greaterThanOrEqual">
      <formula>0.95</formula>
    </cfRule>
  </conditionalFormatting>
  <conditionalFormatting sqref="Y86">
    <cfRule type="cellIs" dxfId="53" priority="21" operator="greaterThanOrEqual">
      <formula>0.95</formula>
    </cfRule>
  </conditionalFormatting>
  <conditionalFormatting sqref="AA86">
    <cfRule type="cellIs" dxfId="52" priority="20" operator="greaterThanOrEqual">
      <formula>0.95</formula>
    </cfRule>
  </conditionalFormatting>
  <conditionalFormatting sqref="AE88">
    <cfRule type="cellIs" dxfId="51" priority="58" operator="lessThan">
      <formula>0.7</formula>
    </cfRule>
    <cfRule type="cellIs" dxfId="50" priority="59" operator="greaterThanOrEqual">
      <formula>0.7</formula>
    </cfRule>
  </conditionalFormatting>
  <conditionalFormatting sqref="AF86">
    <cfRule type="cellIs" dxfId="49" priority="55" operator="greaterThanOrEqual">
      <formula>0.9</formula>
    </cfRule>
  </conditionalFormatting>
  <conditionalFormatting sqref="AI3:AI80">
    <cfRule type="colorScale" priority="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AI82:AI86">
    <cfRule type="colorScale" priority="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AK3:AK80">
    <cfRule type="cellIs" dxfId="48" priority="8" operator="equal">
      <formula>1</formula>
    </cfRule>
    <cfRule type="cellIs" dxfId="47" priority="9" operator="equal">
      <formula>0.75</formula>
    </cfRule>
    <cfRule type="cellIs" dxfId="46" priority="10" operator="equal">
      <formula>0.5</formula>
    </cfRule>
    <cfRule type="cellIs" dxfId="45" priority="11" operator="equal">
      <formula>0.25</formula>
    </cfRule>
    <cfRule type="cellIs" dxfId="44" priority="12" operator="equal">
      <formula>0</formula>
    </cfRule>
  </conditionalFormatting>
  <conditionalFormatting sqref="AK82:AK86">
    <cfRule type="cellIs" dxfId="43" priority="3" operator="equal">
      <formula>1</formula>
    </cfRule>
    <cfRule type="cellIs" dxfId="42" priority="4" operator="equal">
      <formula>0.75</formula>
    </cfRule>
    <cfRule type="cellIs" dxfId="41" priority="5" operator="equal">
      <formula>0.5</formula>
    </cfRule>
    <cfRule type="cellIs" dxfId="40" priority="6" operator="equal">
      <formula>0.25</formula>
    </cfRule>
    <cfRule type="cellIs" dxfId="39" priority="7" operator="equal">
      <formula>0</formula>
    </cfRule>
  </conditionalFormatting>
  <conditionalFormatting sqref="AM5:AM9">
    <cfRule type="cellIs" dxfId="38" priority="131" operator="equal">
      <formula>1</formula>
    </cfRule>
    <cfRule type="cellIs" dxfId="37" priority="132" operator="equal">
      <formula>0.75</formula>
    </cfRule>
    <cfRule type="cellIs" dxfId="36" priority="133" operator="equal">
      <formula>0.5</formula>
    </cfRule>
    <cfRule type="cellIs" dxfId="35" priority="134" operator="equal">
      <formula>0.25</formula>
    </cfRule>
    <cfRule type="cellIs" dxfId="34" priority="135" operator="equal">
      <formula>0</formula>
    </cfRule>
  </conditionalFormatting>
  <conditionalFormatting sqref="AM14:AM24">
    <cfRule type="colorScale" priority="136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>
    <tabColor theme="4" tint="0.39994506668294322"/>
  </sheetPr>
  <dimension ref="A1:AN110"/>
  <sheetViews>
    <sheetView showGridLines="0" zoomScaleNormal="100" workbookViewId="0">
      <pane ySplit="2" topLeftCell="A3" activePane="bottomLeft" state="frozen"/>
      <selection activeCell="A107" sqref="A107"/>
      <selection pane="bottomLeft" activeCell="A107" sqref="A107"/>
    </sheetView>
  </sheetViews>
  <sheetFormatPr defaultColWidth="9.08984375" defaultRowHeight="14.25" outlineLevelRow="1" outlineLevelCol="1"/>
  <cols>
    <col min="1" max="1" width="18.08984375" style="68" customWidth="1"/>
    <col min="2" max="2" width="23.86328125" style="68" customWidth="1"/>
    <col min="3" max="3" width="14.08984375" style="73" customWidth="1"/>
    <col min="4" max="29" width="13.453125" style="73" customWidth="1" outlineLevel="1"/>
    <col min="30" max="30" width="9.08984375" style="68" customWidth="1"/>
    <col min="31" max="32" width="13.453125" style="73" customWidth="1"/>
    <col min="33" max="33" width="9.08984375" style="68" customWidth="1"/>
    <col min="34" max="37" width="20.31640625" style="68" customWidth="1"/>
    <col min="38" max="38" width="9.08984375" style="68"/>
    <col min="39" max="39" width="26.6796875" style="68" customWidth="1"/>
    <col min="40" max="40" width="18" style="68" customWidth="1"/>
    <col min="41" max="16384" width="9.08984375" style="68"/>
  </cols>
  <sheetData>
    <row r="1" spans="1:40">
      <c r="D1" s="282" t="s">
        <v>1</v>
      </c>
      <c r="E1" s="282"/>
      <c r="F1" s="282"/>
      <c r="G1" s="282"/>
      <c r="H1" s="282"/>
      <c r="I1" s="282"/>
      <c r="J1" s="282"/>
      <c r="K1" s="282"/>
      <c r="L1" s="283" t="s">
        <v>2</v>
      </c>
      <c r="M1" s="284"/>
      <c r="N1" s="284"/>
      <c r="O1" s="284"/>
      <c r="P1" s="284"/>
      <c r="Q1" s="284"/>
      <c r="R1" s="284"/>
      <c r="S1" s="284"/>
      <c r="T1" s="284"/>
      <c r="U1" s="285"/>
      <c r="V1" s="286" t="s">
        <v>3</v>
      </c>
      <c r="W1" s="286"/>
      <c r="X1" s="286"/>
      <c r="Y1" s="286"/>
      <c r="Z1" s="286"/>
      <c r="AA1" s="286"/>
      <c r="AB1" s="269" t="s">
        <v>4</v>
      </c>
      <c r="AC1" s="270"/>
      <c r="AE1" s="287" t="s">
        <v>2</v>
      </c>
      <c r="AF1" s="288"/>
    </row>
    <row r="2" spans="1:40" ht="59.25" customHeight="1">
      <c r="A2" s="2" t="s">
        <v>5</v>
      </c>
      <c r="B2" s="2" t="s">
        <v>6</v>
      </c>
      <c r="C2" s="17" t="s">
        <v>136</v>
      </c>
      <c r="D2" s="85" t="s">
        <v>8</v>
      </c>
      <c r="E2" s="90" t="s">
        <v>9</v>
      </c>
      <c r="F2" s="85" t="s">
        <v>10</v>
      </c>
      <c r="G2" s="90" t="s">
        <v>11</v>
      </c>
      <c r="H2" s="85" t="s">
        <v>12</v>
      </c>
      <c r="I2" s="90" t="s">
        <v>13</v>
      </c>
      <c r="J2" s="85" t="s">
        <v>14</v>
      </c>
      <c r="K2" s="90" t="s">
        <v>15</v>
      </c>
      <c r="L2" s="85" t="s">
        <v>16</v>
      </c>
      <c r="M2" s="3" t="s">
        <v>17</v>
      </c>
      <c r="N2" s="85" t="s">
        <v>18</v>
      </c>
      <c r="O2" s="3" t="s">
        <v>19</v>
      </c>
      <c r="P2" s="85" t="s">
        <v>20</v>
      </c>
      <c r="Q2" s="3" t="s">
        <v>21</v>
      </c>
      <c r="R2" s="85" t="s">
        <v>22</v>
      </c>
      <c r="S2" s="3" t="s">
        <v>23</v>
      </c>
      <c r="T2" s="85" t="s">
        <v>24</v>
      </c>
      <c r="U2" s="3" t="s">
        <v>25</v>
      </c>
      <c r="V2" s="85" t="s">
        <v>26</v>
      </c>
      <c r="W2" s="87" t="s">
        <v>27</v>
      </c>
      <c r="X2" s="85" t="s">
        <v>28</v>
      </c>
      <c r="Y2" s="87" t="s">
        <v>29</v>
      </c>
      <c r="Z2" s="85" t="s">
        <v>30</v>
      </c>
      <c r="AA2" s="87" t="s">
        <v>31</v>
      </c>
      <c r="AB2" s="85" t="s">
        <v>32</v>
      </c>
      <c r="AC2" s="94" t="s">
        <v>33</v>
      </c>
      <c r="AE2" s="85" t="s">
        <v>34</v>
      </c>
      <c r="AF2" s="86" t="s">
        <v>137</v>
      </c>
      <c r="AH2" s="96" t="s">
        <v>36</v>
      </c>
      <c r="AI2" s="96" t="s">
        <v>37</v>
      </c>
      <c r="AJ2" s="94" t="s">
        <v>38</v>
      </c>
      <c r="AK2" s="94" t="s">
        <v>39</v>
      </c>
    </row>
    <row r="3" spans="1:40" ht="15" customHeight="1">
      <c r="A3" s="69" t="s">
        <v>40</v>
      </c>
      <c r="B3" s="69" t="s">
        <v>41</v>
      </c>
      <c r="C3" s="70">
        <v>267.75</v>
      </c>
      <c r="D3" s="182">
        <v>238</v>
      </c>
      <c r="E3" s="91">
        <f>D3/C3</f>
        <v>0.88888888888888884</v>
      </c>
      <c r="F3" s="182">
        <v>186</v>
      </c>
      <c r="G3" s="91">
        <f>F3/C3</f>
        <v>0.69467787114845936</v>
      </c>
      <c r="H3" s="182">
        <v>136</v>
      </c>
      <c r="I3" s="91">
        <f>H3/C3</f>
        <v>0.50793650793650791</v>
      </c>
      <c r="J3" s="6">
        <v>231</v>
      </c>
      <c r="K3" s="91">
        <f>J3/C3</f>
        <v>0.86274509803921573</v>
      </c>
      <c r="L3" s="6">
        <v>237</v>
      </c>
      <c r="M3" s="92">
        <f t="shared" ref="M3:M34" si="0">L3/C3</f>
        <v>0.88515406162464982</v>
      </c>
      <c r="N3" s="6">
        <v>235</v>
      </c>
      <c r="O3" s="92">
        <f t="shared" ref="O3:O34" si="1">N3/C3</f>
        <v>0.87768440709617179</v>
      </c>
      <c r="P3" s="6">
        <v>231</v>
      </c>
      <c r="Q3" s="92">
        <f t="shared" ref="Q3:Q34" si="2">P3/C3</f>
        <v>0.86274509803921573</v>
      </c>
      <c r="R3" s="6">
        <v>214</v>
      </c>
      <c r="S3" s="92">
        <f t="shared" ref="S3:S34" si="3">R3/C3</f>
        <v>0.79925303454715224</v>
      </c>
      <c r="T3" s="6">
        <v>247</v>
      </c>
      <c r="U3" s="92">
        <f t="shared" ref="U3:U34" si="4">T3/C3</f>
        <v>0.9225023342670402</v>
      </c>
      <c r="V3" s="6">
        <v>289</v>
      </c>
      <c r="W3" s="93">
        <f t="shared" ref="W3:W34" si="5">V3/C3</f>
        <v>1.0793650793650793</v>
      </c>
      <c r="X3" s="6">
        <v>263</v>
      </c>
      <c r="Y3" s="93">
        <f t="shared" ref="Y3:Y34" si="6">X3/C3</f>
        <v>0.98225957049486456</v>
      </c>
      <c r="Z3" s="6">
        <v>289</v>
      </c>
      <c r="AA3" s="93">
        <f t="shared" ref="AA3:AA34" si="7">Z3/C3</f>
        <v>1.0793650793650793</v>
      </c>
      <c r="AB3" s="6">
        <v>248</v>
      </c>
      <c r="AC3" s="95">
        <f t="shared" ref="AC3:AC34" si="8">AB3/C3</f>
        <v>0.92623716153127922</v>
      </c>
      <c r="AE3" s="240">
        <v>0</v>
      </c>
      <c r="AF3" s="75">
        <f t="shared" ref="AF3:AF34" si="9">AE3/C3</f>
        <v>0</v>
      </c>
      <c r="AH3" s="66">
        <f>cálculos2!O3</f>
        <v>4</v>
      </c>
      <c r="AI3" s="98">
        <f>AH3*0.1</f>
        <v>0.4</v>
      </c>
      <c r="AJ3" s="66">
        <f>cálculos2!P3</f>
        <v>1</v>
      </c>
      <c r="AK3" s="97">
        <f>AJ3*0.25</f>
        <v>0.25</v>
      </c>
      <c r="AM3" s="273" t="s">
        <v>42</v>
      </c>
      <c r="AN3" s="273"/>
    </row>
    <row r="4" spans="1:40">
      <c r="A4" s="69" t="s">
        <v>43</v>
      </c>
      <c r="B4" s="69" t="s">
        <v>44</v>
      </c>
      <c r="C4" s="70">
        <v>146.25</v>
      </c>
      <c r="D4" s="6">
        <v>110</v>
      </c>
      <c r="E4" s="91">
        <f t="shared" ref="E4:E67" si="10">D4/C4</f>
        <v>0.75213675213675213</v>
      </c>
      <c r="F4" s="6">
        <v>53</v>
      </c>
      <c r="G4" s="91">
        <f t="shared" ref="G4:G67" si="11">F4/C4</f>
        <v>0.36239316239316238</v>
      </c>
      <c r="H4" s="6">
        <v>44</v>
      </c>
      <c r="I4" s="91">
        <f t="shared" ref="I4:I67" si="12">H4/C4</f>
        <v>0.30085470085470084</v>
      </c>
      <c r="J4" s="6">
        <v>110</v>
      </c>
      <c r="K4" s="91">
        <f t="shared" ref="K4:K67" si="13">J4/C4</f>
        <v>0.75213675213675213</v>
      </c>
      <c r="L4" s="6">
        <v>106</v>
      </c>
      <c r="M4" s="92">
        <f t="shared" si="0"/>
        <v>0.72478632478632476</v>
      </c>
      <c r="N4" s="6">
        <v>101</v>
      </c>
      <c r="O4" s="92">
        <f t="shared" si="1"/>
        <v>0.69059829059829059</v>
      </c>
      <c r="P4" s="6">
        <v>103</v>
      </c>
      <c r="Q4" s="92">
        <f t="shared" si="2"/>
        <v>0.70427350427350432</v>
      </c>
      <c r="R4" s="6">
        <v>94</v>
      </c>
      <c r="S4" s="92">
        <f t="shared" si="3"/>
        <v>0.64273504273504278</v>
      </c>
      <c r="T4" s="6">
        <v>79</v>
      </c>
      <c r="U4" s="92">
        <f t="shared" si="4"/>
        <v>0.54017094017094014</v>
      </c>
      <c r="V4" s="6">
        <v>93</v>
      </c>
      <c r="W4" s="93">
        <f t="shared" si="5"/>
        <v>0.63589743589743586</v>
      </c>
      <c r="X4" s="6">
        <v>100</v>
      </c>
      <c r="Y4" s="93">
        <f t="shared" si="6"/>
        <v>0.68376068376068377</v>
      </c>
      <c r="Z4" s="6">
        <v>91</v>
      </c>
      <c r="AA4" s="93">
        <f t="shared" si="7"/>
        <v>0.62222222222222223</v>
      </c>
      <c r="AB4" s="6">
        <v>112</v>
      </c>
      <c r="AC4" s="95">
        <f t="shared" si="8"/>
        <v>0.76581196581196587</v>
      </c>
      <c r="AE4" s="240">
        <v>0</v>
      </c>
      <c r="AF4" s="75">
        <f t="shared" si="9"/>
        <v>0</v>
      </c>
      <c r="AH4" s="66">
        <f>cálculos2!O4</f>
        <v>0</v>
      </c>
      <c r="AI4" s="98">
        <f t="shared" ref="AI4:AI67" si="14">AH4*0.1</f>
        <v>0</v>
      </c>
      <c r="AJ4" s="66">
        <f>cálculos2!P4</f>
        <v>0</v>
      </c>
      <c r="AK4" s="97">
        <f t="shared" ref="AK4:AK67" si="15">AJ4*0.25</f>
        <v>0</v>
      </c>
      <c r="AM4" s="94" t="s">
        <v>45</v>
      </c>
      <c r="AN4" s="94" t="s">
        <v>46</v>
      </c>
    </row>
    <row r="5" spans="1:40">
      <c r="A5" s="69" t="s">
        <v>47</v>
      </c>
      <c r="B5" s="69" t="s">
        <v>48</v>
      </c>
      <c r="C5" s="70">
        <v>110.25</v>
      </c>
      <c r="D5" s="6">
        <v>129</v>
      </c>
      <c r="E5" s="91">
        <f t="shared" si="10"/>
        <v>1.1700680272108843</v>
      </c>
      <c r="F5" s="6">
        <v>50</v>
      </c>
      <c r="G5" s="91">
        <f t="shared" si="11"/>
        <v>0.45351473922902497</v>
      </c>
      <c r="H5" s="6">
        <v>36</v>
      </c>
      <c r="I5" s="91">
        <f t="shared" si="12"/>
        <v>0.32653061224489793</v>
      </c>
      <c r="J5" s="6">
        <v>129</v>
      </c>
      <c r="K5" s="91">
        <f t="shared" si="13"/>
        <v>1.1700680272108843</v>
      </c>
      <c r="L5" s="6">
        <v>112</v>
      </c>
      <c r="M5" s="92">
        <f t="shared" si="0"/>
        <v>1.0158730158730158</v>
      </c>
      <c r="N5" s="6">
        <v>112</v>
      </c>
      <c r="O5" s="92">
        <f t="shared" si="1"/>
        <v>1.0158730158730158</v>
      </c>
      <c r="P5" s="6">
        <v>111</v>
      </c>
      <c r="Q5" s="92">
        <f t="shared" si="2"/>
        <v>1.0068027210884354</v>
      </c>
      <c r="R5" s="6">
        <v>99</v>
      </c>
      <c r="S5" s="92">
        <f t="shared" si="3"/>
        <v>0.89795918367346939</v>
      </c>
      <c r="T5" s="6">
        <v>114</v>
      </c>
      <c r="U5" s="92">
        <f t="shared" si="4"/>
        <v>1.0340136054421769</v>
      </c>
      <c r="V5" s="6">
        <v>114</v>
      </c>
      <c r="W5" s="93">
        <f t="shared" si="5"/>
        <v>1.0340136054421769</v>
      </c>
      <c r="X5" s="6">
        <v>132</v>
      </c>
      <c r="Y5" s="93">
        <f t="shared" si="6"/>
        <v>1.1972789115646258</v>
      </c>
      <c r="Z5" s="6">
        <v>115</v>
      </c>
      <c r="AA5" s="93">
        <f t="shared" si="7"/>
        <v>1.0430839002267573</v>
      </c>
      <c r="AB5" s="6">
        <v>116</v>
      </c>
      <c r="AC5" s="95">
        <f t="shared" si="8"/>
        <v>1.0521541950113378</v>
      </c>
      <c r="AE5" s="240">
        <v>4</v>
      </c>
      <c r="AF5" s="75">
        <f t="shared" si="9"/>
        <v>3.6281179138321996E-2</v>
      </c>
      <c r="AH5" s="66">
        <f>cálculos2!O5</f>
        <v>9</v>
      </c>
      <c r="AI5" s="98">
        <f t="shared" si="14"/>
        <v>0.9</v>
      </c>
      <c r="AJ5" s="66">
        <f>cálculos2!P5</f>
        <v>4</v>
      </c>
      <c r="AK5" s="97">
        <f t="shared" si="15"/>
        <v>1</v>
      </c>
      <c r="AM5" s="97">
        <v>0</v>
      </c>
      <c r="AN5" s="6">
        <f>COUNTIF($AK$3:$AK$80,"=0")</f>
        <v>23</v>
      </c>
    </row>
    <row r="6" spans="1:40">
      <c r="A6" s="69" t="s">
        <v>49</v>
      </c>
      <c r="B6" s="69" t="s">
        <v>50</v>
      </c>
      <c r="C6" s="70">
        <v>223.5</v>
      </c>
      <c r="D6" s="6">
        <v>225</v>
      </c>
      <c r="E6" s="91">
        <f t="shared" si="10"/>
        <v>1.0067114093959733</v>
      </c>
      <c r="F6" s="6">
        <v>106</v>
      </c>
      <c r="G6" s="91">
        <f t="shared" si="11"/>
        <v>0.47427293064876958</v>
      </c>
      <c r="H6" s="6">
        <v>67</v>
      </c>
      <c r="I6" s="91">
        <f t="shared" si="12"/>
        <v>0.29977628635346754</v>
      </c>
      <c r="J6" s="6">
        <v>233</v>
      </c>
      <c r="K6" s="91">
        <f t="shared" si="13"/>
        <v>1.0425055928411633</v>
      </c>
      <c r="L6" s="6">
        <v>208</v>
      </c>
      <c r="M6" s="92">
        <f t="shared" si="0"/>
        <v>0.93064876957494402</v>
      </c>
      <c r="N6" s="6">
        <v>208</v>
      </c>
      <c r="O6" s="92">
        <f t="shared" si="1"/>
        <v>0.93064876957494402</v>
      </c>
      <c r="P6" s="6">
        <v>211</v>
      </c>
      <c r="Q6" s="92">
        <f t="shared" si="2"/>
        <v>0.94407158836689042</v>
      </c>
      <c r="R6" s="6">
        <v>183</v>
      </c>
      <c r="S6" s="92">
        <f t="shared" si="3"/>
        <v>0.81879194630872487</v>
      </c>
      <c r="T6" s="6">
        <v>199</v>
      </c>
      <c r="U6" s="92">
        <f t="shared" si="4"/>
        <v>0.89038031319910516</v>
      </c>
      <c r="V6" s="6">
        <v>223</v>
      </c>
      <c r="W6" s="93">
        <f t="shared" si="5"/>
        <v>0.99776286353467558</v>
      </c>
      <c r="X6" s="6">
        <v>242</v>
      </c>
      <c r="Y6" s="93">
        <f t="shared" si="6"/>
        <v>1.0827740492170022</v>
      </c>
      <c r="Z6" s="6">
        <v>229</v>
      </c>
      <c r="AA6" s="93">
        <f t="shared" si="7"/>
        <v>1.0246085011185682</v>
      </c>
      <c r="AB6" s="6">
        <v>225</v>
      </c>
      <c r="AC6" s="95">
        <f t="shared" si="8"/>
        <v>1.0067114093959733</v>
      </c>
      <c r="AE6" s="240">
        <v>13</v>
      </c>
      <c r="AF6" s="75">
        <f t="shared" si="9"/>
        <v>5.8165548098434001E-2</v>
      </c>
      <c r="AH6" s="66">
        <f>cálculos2!O6</f>
        <v>5</v>
      </c>
      <c r="AI6" s="98">
        <f t="shared" si="14"/>
        <v>0.5</v>
      </c>
      <c r="AJ6" s="66">
        <f>cálculos2!P6</f>
        <v>1</v>
      </c>
      <c r="AK6" s="97">
        <f t="shared" si="15"/>
        <v>0.25</v>
      </c>
      <c r="AM6" s="97">
        <v>0.25</v>
      </c>
      <c r="AN6" s="6">
        <f>COUNTIF($AK$3:$AK$80,"=0,25")</f>
        <v>18</v>
      </c>
    </row>
    <row r="7" spans="1:40">
      <c r="A7" s="69" t="s">
        <v>49</v>
      </c>
      <c r="B7" s="69" t="s">
        <v>51</v>
      </c>
      <c r="C7" s="70">
        <v>92.25</v>
      </c>
      <c r="D7" s="6">
        <v>84</v>
      </c>
      <c r="E7" s="91">
        <f t="shared" si="10"/>
        <v>0.91056910569105687</v>
      </c>
      <c r="F7" s="6">
        <v>76</v>
      </c>
      <c r="G7" s="91">
        <f t="shared" si="11"/>
        <v>0.82384823848238486</v>
      </c>
      <c r="H7" s="6">
        <v>55</v>
      </c>
      <c r="I7" s="91">
        <f t="shared" si="12"/>
        <v>0.59620596205962062</v>
      </c>
      <c r="J7" s="6">
        <v>95</v>
      </c>
      <c r="K7" s="91">
        <f t="shared" si="13"/>
        <v>1.0298102981029811</v>
      </c>
      <c r="L7" s="6">
        <v>81</v>
      </c>
      <c r="M7" s="92">
        <f t="shared" si="0"/>
        <v>0.87804878048780488</v>
      </c>
      <c r="N7" s="6">
        <v>80</v>
      </c>
      <c r="O7" s="92">
        <f t="shared" si="1"/>
        <v>0.86720867208672092</v>
      </c>
      <c r="P7" s="6">
        <v>88</v>
      </c>
      <c r="Q7" s="92">
        <f t="shared" si="2"/>
        <v>0.95392953929539293</v>
      </c>
      <c r="R7" s="6">
        <v>70</v>
      </c>
      <c r="S7" s="92">
        <f t="shared" si="3"/>
        <v>0.75880758807588078</v>
      </c>
      <c r="T7" s="6">
        <v>76</v>
      </c>
      <c r="U7" s="92">
        <f t="shared" si="4"/>
        <v>0.82384823848238486</v>
      </c>
      <c r="V7" s="6">
        <v>80</v>
      </c>
      <c r="W7" s="93">
        <f t="shared" si="5"/>
        <v>0.86720867208672092</v>
      </c>
      <c r="X7" s="6">
        <v>84</v>
      </c>
      <c r="Y7" s="93">
        <f t="shared" si="6"/>
        <v>0.91056910569105687</v>
      </c>
      <c r="Z7" s="6">
        <v>81</v>
      </c>
      <c r="AA7" s="93">
        <f t="shared" si="7"/>
        <v>0.87804878048780488</v>
      </c>
      <c r="AB7" s="6">
        <v>91</v>
      </c>
      <c r="AC7" s="95">
        <f t="shared" si="8"/>
        <v>0.98644986449864502</v>
      </c>
      <c r="AE7" s="240">
        <v>1</v>
      </c>
      <c r="AF7" s="75">
        <f t="shared" si="9"/>
        <v>1.0840108401084011E-2</v>
      </c>
      <c r="AH7" s="66">
        <f>cálculos2!O7</f>
        <v>3</v>
      </c>
      <c r="AI7" s="98">
        <f t="shared" si="14"/>
        <v>0.30000000000000004</v>
      </c>
      <c r="AJ7" s="66">
        <f>cálculos2!P7</f>
        <v>1</v>
      </c>
      <c r="AK7" s="97">
        <f t="shared" si="15"/>
        <v>0.25</v>
      </c>
      <c r="AM7" s="97">
        <v>0.5</v>
      </c>
      <c r="AN7" s="6">
        <f>COUNTIF($AK$3:$AK$80,"=0,5")</f>
        <v>5</v>
      </c>
    </row>
    <row r="8" spans="1:40">
      <c r="A8" s="69" t="s">
        <v>47</v>
      </c>
      <c r="B8" s="69" t="s">
        <v>52</v>
      </c>
      <c r="C8" s="70">
        <v>68.25</v>
      </c>
      <c r="D8" s="6">
        <v>75</v>
      </c>
      <c r="E8" s="91">
        <f t="shared" si="10"/>
        <v>1.098901098901099</v>
      </c>
      <c r="F8" s="6">
        <v>52</v>
      </c>
      <c r="G8" s="91">
        <f t="shared" si="11"/>
        <v>0.76190476190476186</v>
      </c>
      <c r="H8" s="6">
        <v>46</v>
      </c>
      <c r="I8" s="91">
        <f t="shared" si="12"/>
        <v>0.67399267399267404</v>
      </c>
      <c r="J8" s="6">
        <v>83</v>
      </c>
      <c r="K8" s="91">
        <f t="shared" si="13"/>
        <v>1.216117216117216</v>
      </c>
      <c r="L8" s="6">
        <v>72</v>
      </c>
      <c r="M8" s="92">
        <f t="shared" si="0"/>
        <v>1.054945054945055</v>
      </c>
      <c r="N8" s="6">
        <v>71</v>
      </c>
      <c r="O8" s="92">
        <f t="shared" si="1"/>
        <v>1.0402930402930404</v>
      </c>
      <c r="P8" s="6">
        <v>76</v>
      </c>
      <c r="Q8" s="92">
        <f t="shared" si="2"/>
        <v>1.1135531135531136</v>
      </c>
      <c r="R8" s="6">
        <v>64</v>
      </c>
      <c r="S8" s="92">
        <f t="shared" si="3"/>
        <v>0.93772893772893773</v>
      </c>
      <c r="T8" s="6">
        <v>70</v>
      </c>
      <c r="U8" s="92">
        <f t="shared" si="4"/>
        <v>1.0256410256410255</v>
      </c>
      <c r="V8" s="6">
        <v>65</v>
      </c>
      <c r="W8" s="93">
        <f t="shared" si="5"/>
        <v>0.95238095238095233</v>
      </c>
      <c r="X8" s="6">
        <v>85</v>
      </c>
      <c r="Y8" s="93">
        <f t="shared" si="6"/>
        <v>1.2454212454212454</v>
      </c>
      <c r="Z8" s="6">
        <v>67</v>
      </c>
      <c r="AA8" s="93">
        <f t="shared" si="7"/>
        <v>0.98168498168498164</v>
      </c>
      <c r="AB8" s="6">
        <v>77</v>
      </c>
      <c r="AC8" s="95">
        <f t="shared" si="8"/>
        <v>1.1282051282051282</v>
      </c>
      <c r="AE8" s="240">
        <v>0</v>
      </c>
      <c r="AF8" s="75">
        <f t="shared" si="9"/>
        <v>0</v>
      </c>
      <c r="AH8" s="66">
        <f>cálculos2!O8</f>
        <v>9</v>
      </c>
      <c r="AI8" s="98">
        <f t="shared" si="14"/>
        <v>0.9</v>
      </c>
      <c r="AJ8" s="66">
        <f>cálculos2!P8</f>
        <v>4</v>
      </c>
      <c r="AK8" s="97">
        <f t="shared" si="15"/>
        <v>1</v>
      </c>
      <c r="AM8" s="97">
        <v>0.75</v>
      </c>
      <c r="AN8" s="6">
        <f>COUNTIF($AK$3:$AK$80,"=0,75")</f>
        <v>7</v>
      </c>
    </row>
    <row r="9" spans="1:40">
      <c r="A9" s="69" t="s">
        <v>49</v>
      </c>
      <c r="B9" s="69" t="s">
        <v>53</v>
      </c>
      <c r="C9" s="70">
        <v>264.75</v>
      </c>
      <c r="D9" s="6">
        <v>278</v>
      </c>
      <c r="E9" s="91">
        <f t="shared" si="10"/>
        <v>1.0500472143531634</v>
      </c>
      <c r="F9" s="6">
        <v>242</v>
      </c>
      <c r="G9" s="91">
        <f t="shared" si="11"/>
        <v>0.91406987724268174</v>
      </c>
      <c r="H9" s="6">
        <v>182</v>
      </c>
      <c r="I9" s="91">
        <f t="shared" si="12"/>
        <v>0.68744098205854576</v>
      </c>
      <c r="J9" s="6">
        <v>289</v>
      </c>
      <c r="K9" s="91">
        <f t="shared" si="13"/>
        <v>1.0915958451369216</v>
      </c>
      <c r="L9" s="6">
        <v>277</v>
      </c>
      <c r="M9" s="92">
        <f t="shared" si="0"/>
        <v>1.0462700661000943</v>
      </c>
      <c r="N9" s="6">
        <v>278</v>
      </c>
      <c r="O9" s="92">
        <f t="shared" si="1"/>
        <v>1.0500472143531634</v>
      </c>
      <c r="P9" s="6">
        <v>299</v>
      </c>
      <c r="Q9" s="92">
        <f t="shared" si="2"/>
        <v>1.1293673276676111</v>
      </c>
      <c r="R9" s="6">
        <v>243</v>
      </c>
      <c r="S9" s="92">
        <f t="shared" si="3"/>
        <v>0.9178470254957507</v>
      </c>
      <c r="T9" s="6">
        <v>218</v>
      </c>
      <c r="U9" s="92">
        <f t="shared" si="4"/>
        <v>0.82341831916902741</v>
      </c>
      <c r="V9" s="6">
        <v>312</v>
      </c>
      <c r="W9" s="93">
        <f t="shared" si="5"/>
        <v>1.178470254957507</v>
      </c>
      <c r="X9" s="6">
        <v>276</v>
      </c>
      <c r="Y9" s="93">
        <f t="shared" si="6"/>
        <v>1.0424929178470255</v>
      </c>
      <c r="Z9" s="6">
        <v>306</v>
      </c>
      <c r="AA9" s="93">
        <f t="shared" si="7"/>
        <v>1.1558073654390935</v>
      </c>
      <c r="AB9" s="6">
        <v>312</v>
      </c>
      <c r="AC9" s="95">
        <f t="shared" si="8"/>
        <v>1.178470254957507</v>
      </c>
      <c r="AE9" s="240">
        <v>7</v>
      </c>
      <c r="AF9" s="75">
        <f t="shared" si="9"/>
        <v>2.644003777148253E-2</v>
      </c>
      <c r="AH9" s="66">
        <f>cálculos2!O9</f>
        <v>8</v>
      </c>
      <c r="AI9" s="98">
        <f t="shared" si="14"/>
        <v>0.8</v>
      </c>
      <c r="AJ9" s="66">
        <f>cálculos2!P9</f>
        <v>4</v>
      </c>
      <c r="AK9" s="97">
        <f t="shared" si="15"/>
        <v>1</v>
      </c>
      <c r="AM9" s="97">
        <v>1</v>
      </c>
      <c r="AN9" s="6">
        <f>COUNTIF($AK$3:$AK$80,"=1,0")</f>
        <v>25</v>
      </c>
    </row>
    <row r="10" spans="1:40" ht="15" customHeight="1">
      <c r="A10" s="69" t="s">
        <v>49</v>
      </c>
      <c r="B10" s="69" t="s">
        <v>54</v>
      </c>
      <c r="C10" s="70">
        <v>56.25</v>
      </c>
      <c r="D10" s="6">
        <v>10</v>
      </c>
      <c r="E10" s="91">
        <f t="shared" si="10"/>
        <v>0.17777777777777778</v>
      </c>
      <c r="F10" s="6">
        <v>3</v>
      </c>
      <c r="G10" s="91">
        <f t="shared" si="11"/>
        <v>5.3333333333333337E-2</v>
      </c>
      <c r="H10" s="6">
        <v>1</v>
      </c>
      <c r="I10" s="91">
        <f t="shared" si="12"/>
        <v>1.7777777777777778E-2</v>
      </c>
      <c r="J10" s="6">
        <v>44</v>
      </c>
      <c r="K10" s="91">
        <f t="shared" si="13"/>
        <v>0.78222222222222226</v>
      </c>
      <c r="L10" s="6">
        <v>42</v>
      </c>
      <c r="M10" s="92">
        <f t="shared" si="0"/>
        <v>0.7466666666666667</v>
      </c>
      <c r="N10" s="6">
        <v>41</v>
      </c>
      <c r="O10" s="92">
        <f t="shared" si="1"/>
        <v>0.72888888888888892</v>
      </c>
      <c r="P10" s="6">
        <v>45</v>
      </c>
      <c r="Q10" s="92">
        <f t="shared" si="2"/>
        <v>0.8</v>
      </c>
      <c r="R10" s="6">
        <v>45</v>
      </c>
      <c r="S10" s="92">
        <f t="shared" si="3"/>
        <v>0.8</v>
      </c>
      <c r="T10" s="6">
        <v>32</v>
      </c>
      <c r="U10" s="92">
        <f t="shared" si="4"/>
        <v>0.56888888888888889</v>
      </c>
      <c r="V10" s="6">
        <v>42</v>
      </c>
      <c r="W10" s="93">
        <f t="shared" si="5"/>
        <v>0.7466666666666667</v>
      </c>
      <c r="X10" s="6">
        <v>42</v>
      </c>
      <c r="Y10" s="93">
        <f t="shared" si="6"/>
        <v>0.7466666666666667</v>
      </c>
      <c r="Z10" s="6">
        <v>38</v>
      </c>
      <c r="AA10" s="93">
        <f t="shared" si="7"/>
        <v>0.67555555555555558</v>
      </c>
      <c r="AB10" s="6">
        <v>41</v>
      </c>
      <c r="AC10" s="95">
        <f t="shared" si="8"/>
        <v>0.72888888888888892</v>
      </c>
      <c r="AE10" s="240">
        <v>0</v>
      </c>
      <c r="AF10" s="75">
        <f t="shared" si="9"/>
        <v>0</v>
      </c>
      <c r="AH10" s="66">
        <f>cálculos2!O10</f>
        <v>0</v>
      </c>
      <c r="AI10" s="98">
        <f t="shared" si="14"/>
        <v>0</v>
      </c>
      <c r="AJ10" s="66">
        <f>cálculos2!P10</f>
        <v>0</v>
      </c>
      <c r="AK10" s="97">
        <f t="shared" si="15"/>
        <v>0</v>
      </c>
    </row>
    <row r="11" spans="1:40">
      <c r="A11" s="69" t="s">
        <v>40</v>
      </c>
      <c r="B11" s="69" t="s">
        <v>55</v>
      </c>
      <c r="C11" s="70">
        <v>1023.75</v>
      </c>
      <c r="D11" s="6">
        <v>1112</v>
      </c>
      <c r="E11" s="91">
        <f t="shared" si="10"/>
        <v>1.0862026862026861</v>
      </c>
      <c r="F11" s="6">
        <v>722</v>
      </c>
      <c r="G11" s="91">
        <f t="shared" si="11"/>
        <v>0.7052503052503053</v>
      </c>
      <c r="H11" s="6">
        <v>471</v>
      </c>
      <c r="I11" s="91">
        <f t="shared" si="12"/>
        <v>0.46007326007326005</v>
      </c>
      <c r="J11" s="6">
        <v>1128</v>
      </c>
      <c r="K11" s="91">
        <f t="shared" si="13"/>
        <v>1.1018315018315019</v>
      </c>
      <c r="L11" s="6">
        <v>975</v>
      </c>
      <c r="M11" s="92">
        <f t="shared" si="0"/>
        <v>0.95238095238095233</v>
      </c>
      <c r="N11" s="6">
        <v>965</v>
      </c>
      <c r="O11" s="92">
        <f t="shared" si="1"/>
        <v>0.94261294261294259</v>
      </c>
      <c r="P11" s="6">
        <v>914</v>
      </c>
      <c r="Q11" s="92">
        <f t="shared" si="2"/>
        <v>0.89279609279609284</v>
      </c>
      <c r="R11" s="6">
        <v>834</v>
      </c>
      <c r="S11" s="92">
        <f t="shared" si="3"/>
        <v>0.81465201465201464</v>
      </c>
      <c r="T11" s="6">
        <v>810</v>
      </c>
      <c r="U11" s="92">
        <f t="shared" si="4"/>
        <v>0.79120879120879117</v>
      </c>
      <c r="V11" s="6">
        <v>994</v>
      </c>
      <c r="W11" s="93">
        <f t="shared" si="5"/>
        <v>0.97094017094017093</v>
      </c>
      <c r="X11" s="6">
        <v>1083</v>
      </c>
      <c r="Y11" s="93">
        <f t="shared" si="6"/>
        <v>1.0578754578754579</v>
      </c>
      <c r="Z11" s="6">
        <v>987</v>
      </c>
      <c r="AA11" s="93">
        <f t="shared" si="7"/>
        <v>0.96410256410256412</v>
      </c>
      <c r="AB11" s="6">
        <v>1048</v>
      </c>
      <c r="AC11" s="95">
        <f t="shared" si="8"/>
        <v>1.0236874236874236</v>
      </c>
      <c r="AE11" s="240">
        <v>40</v>
      </c>
      <c r="AF11" s="75">
        <f t="shared" si="9"/>
        <v>3.9072039072039072E-2</v>
      </c>
      <c r="AH11" s="66">
        <f>cálculos2!O11</f>
        <v>6</v>
      </c>
      <c r="AI11" s="98">
        <f t="shared" si="14"/>
        <v>0.60000000000000009</v>
      </c>
      <c r="AJ11" s="66">
        <f>cálculos2!P11</f>
        <v>2</v>
      </c>
      <c r="AK11" s="97">
        <f t="shared" si="15"/>
        <v>0.5</v>
      </c>
    </row>
    <row r="12" spans="1:40">
      <c r="A12" s="69" t="s">
        <v>49</v>
      </c>
      <c r="B12" s="69" t="s">
        <v>56</v>
      </c>
      <c r="C12" s="70">
        <v>119.25</v>
      </c>
      <c r="D12" s="6">
        <v>118</v>
      </c>
      <c r="E12" s="91">
        <f t="shared" si="10"/>
        <v>0.98951781970649899</v>
      </c>
      <c r="F12" s="6">
        <v>96</v>
      </c>
      <c r="G12" s="91">
        <f t="shared" si="11"/>
        <v>0.80503144654088055</v>
      </c>
      <c r="H12" s="6">
        <v>54</v>
      </c>
      <c r="I12" s="91">
        <f t="shared" si="12"/>
        <v>0.45283018867924529</v>
      </c>
      <c r="J12" s="6">
        <v>119</v>
      </c>
      <c r="K12" s="91">
        <f t="shared" si="13"/>
        <v>0.99790356394129975</v>
      </c>
      <c r="L12" s="6">
        <v>96</v>
      </c>
      <c r="M12" s="92">
        <f t="shared" si="0"/>
        <v>0.80503144654088055</v>
      </c>
      <c r="N12" s="6">
        <v>96</v>
      </c>
      <c r="O12" s="92">
        <f t="shared" si="1"/>
        <v>0.80503144654088055</v>
      </c>
      <c r="P12" s="6">
        <v>90</v>
      </c>
      <c r="Q12" s="92">
        <f t="shared" si="2"/>
        <v>0.75471698113207553</v>
      </c>
      <c r="R12" s="6">
        <v>92</v>
      </c>
      <c r="S12" s="92">
        <f t="shared" si="3"/>
        <v>0.77148846960167716</v>
      </c>
      <c r="T12" s="6">
        <v>81</v>
      </c>
      <c r="U12" s="92">
        <f t="shared" si="4"/>
        <v>0.67924528301886788</v>
      </c>
      <c r="V12" s="6">
        <v>141</v>
      </c>
      <c r="W12" s="93">
        <f t="shared" si="5"/>
        <v>1.1823899371069182</v>
      </c>
      <c r="X12" s="6">
        <v>132</v>
      </c>
      <c r="Y12" s="93">
        <f t="shared" si="6"/>
        <v>1.1069182389937107</v>
      </c>
      <c r="Z12" s="6">
        <v>142</v>
      </c>
      <c r="AA12" s="93">
        <f t="shared" si="7"/>
        <v>1.1907756813417192</v>
      </c>
      <c r="AB12" s="6">
        <v>109</v>
      </c>
      <c r="AC12" s="95">
        <f t="shared" si="8"/>
        <v>0.91404612159329135</v>
      </c>
      <c r="AE12" s="240">
        <v>1</v>
      </c>
      <c r="AF12" s="75">
        <f t="shared" si="9"/>
        <v>8.385744234800839E-3</v>
      </c>
      <c r="AH12" s="66">
        <f>cálculos2!O12</f>
        <v>5</v>
      </c>
      <c r="AI12" s="98">
        <f t="shared" si="14"/>
        <v>0.5</v>
      </c>
      <c r="AJ12" s="66">
        <f>cálculos2!P12</f>
        <v>1</v>
      </c>
      <c r="AK12" s="97">
        <f t="shared" si="15"/>
        <v>0.25</v>
      </c>
      <c r="AM12" s="274" t="s">
        <v>57</v>
      </c>
      <c r="AN12" s="274"/>
    </row>
    <row r="13" spans="1:40">
      <c r="A13" s="69" t="s">
        <v>47</v>
      </c>
      <c r="B13" s="69" t="s">
        <v>58</v>
      </c>
      <c r="C13" s="70">
        <v>261</v>
      </c>
      <c r="D13" s="6">
        <v>199</v>
      </c>
      <c r="E13" s="91">
        <f t="shared" si="10"/>
        <v>0.76245210727969348</v>
      </c>
      <c r="F13" s="6">
        <v>143</v>
      </c>
      <c r="G13" s="91">
        <f t="shared" si="11"/>
        <v>0.54789272030651337</v>
      </c>
      <c r="H13" s="6">
        <v>118</v>
      </c>
      <c r="I13" s="91">
        <f t="shared" si="12"/>
        <v>0.45210727969348657</v>
      </c>
      <c r="J13" s="6">
        <v>243</v>
      </c>
      <c r="K13" s="91">
        <f t="shared" si="13"/>
        <v>0.93103448275862066</v>
      </c>
      <c r="L13" s="6">
        <v>211</v>
      </c>
      <c r="M13" s="92">
        <f t="shared" si="0"/>
        <v>0.80842911877394641</v>
      </c>
      <c r="N13" s="6">
        <v>210</v>
      </c>
      <c r="O13" s="92">
        <f t="shared" si="1"/>
        <v>0.8045977011494253</v>
      </c>
      <c r="P13" s="6">
        <v>236</v>
      </c>
      <c r="Q13" s="92">
        <f t="shared" si="2"/>
        <v>0.90421455938697315</v>
      </c>
      <c r="R13" s="6">
        <v>195</v>
      </c>
      <c r="S13" s="92">
        <f t="shared" si="3"/>
        <v>0.74712643678160917</v>
      </c>
      <c r="T13" s="6">
        <v>223</v>
      </c>
      <c r="U13" s="92">
        <f t="shared" si="4"/>
        <v>0.85440613026819923</v>
      </c>
      <c r="V13" s="6">
        <v>241</v>
      </c>
      <c r="W13" s="93">
        <f t="shared" si="5"/>
        <v>0.92337164750957856</v>
      </c>
      <c r="X13" s="6">
        <v>260</v>
      </c>
      <c r="Y13" s="93">
        <f t="shared" si="6"/>
        <v>0.99616858237547889</v>
      </c>
      <c r="Z13" s="6">
        <v>248</v>
      </c>
      <c r="AA13" s="93">
        <f t="shared" si="7"/>
        <v>0.95019157088122608</v>
      </c>
      <c r="AB13" s="6">
        <v>245</v>
      </c>
      <c r="AC13" s="95">
        <f t="shared" si="8"/>
        <v>0.93869731800766287</v>
      </c>
      <c r="AD13" s="68" t="s">
        <v>0</v>
      </c>
      <c r="AE13" s="240">
        <v>1</v>
      </c>
      <c r="AF13" s="75">
        <f t="shared" si="9"/>
        <v>3.8314176245210726E-3</v>
      </c>
      <c r="AH13" s="66">
        <f>cálculos2!O13</f>
        <v>4</v>
      </c>
      <c r="AI13" s="98">
        <f t="shared" si="14"/>
        <v>0.4</v>
      </c>
      <c r="AJ13" s="66">
        <f>cálculos2!P13</f>
        <v>1</v>
      </c>
      <c r="AK13" s="97">
        <f t="shared" si="15"/>
        <v>0.25</v>
      </c>
      <c r="AM13" s="96" t="s">
        <v>45</v>
      </c>
      <c r="AN13" s="96" t="s">
        <v>46</v>
      </c>
    </row>
    <row r="14" spans="1:40">
      <c r="A14" s="69" t="s">
        <v>43</v>
      </c>
      <c r="B14" s="69" t="s">
        <v>59</v>
      </c>
      <c r="C14" s="70">
        <v>440.25</v>
      </c>
      <c r="D14" s="6">
        <v>399</v>
      </c>
      <c r="E14" s="91">
        <f t="shared" si="10"/>
        <v>0.90630323679727431</v>
      </c>
      <c r="F14" s="6">
        <v>189</v>
      </c>
      <c r="G14" s="91">
        <f t="shared" si="11"/>
        <v>0.4293015332197615</v>
      </c>
      <c r="H14" s="6">
        <v>135</v>
      </c>
      <c r="I14" s="91">
        <f t="shared" si="12"/>
        <v>0.30664395229982966</v>
      </c>
      <c r="J14" s="6">
        <v>395</v>
      </c>
      <c r="K14" s="91">
        <f t="shared" si="13"/>
        <v>0.89721749006246454</v>
      </c>
      <c r="L14" s="6">
        <v>389</v>
      </c>
      <c r="M14" s="92">
        <f t="shared" si="0"/>
        <v>0.88358886996024988</v>
      </c>
      <c r="N14" s="6">
        <v>394</v>
      </c>
      <c r="O14" s="92">
        <f t="shared" si="1"/>
        <v>0.8949460533787621</v>
      </c>
      <c r="P14" s="6">
        <v>412</v>
      </c>
      <c r="Q14" s="92">
        <f t="shared" si="2"/>
        <v>0.93583191368540597</v>
      </c>
      <c r="R14" s="6">
        <v>343</v>
      </c>
      <c r="S14" s="92">
        <f t="shared" si="3"/>
        <v>0.77910278250993759</v>
      </c>
      <c r="T14" s="6">
        <v>335</v>
      </c>
      <c r="U14" s="92">
        <f t="shared" si="4"/>
        <v>0.76093128904031804</v>
      </c>
      <c r="V14" s="6">
        <v>355</v>
      </c>
      <c r="W14" s="93">
        <f t="shared" si="5"/>
        <v>0.8063600227143668</v>
      </c>
      <c r="X14" s="6">
        <v>401</v>
      </c>
      <c r="Y14" s="93">
        <f t="shared" si="6"/>
        <v>0.9108461101646792</v>
      </c>
      <c r="Z14" s="6">
        <v>344</v>
      </c>
      <c r="AA14" s="93">
        <f t="shared" si="7"/>
        <v>0.78137421919364003</v>
      </c>
      <c r="AB14" s="6">
        <v>431</v>
      </c>
      <c r="AC14" s="95">
        <f t="shared" si="8"/>
        <v>0.9789892106757524</v>
      </c>
      <c r="AE14" s="240">
        <v>0</v>
      </c>
      <c r="AF14" s="75">
        <f t="shared" si="9"/>
        <v>0</v>
      </c>
      <c r="AH14" s="66">
        <f>cálculos2!O14</f>
        <v>1</v>
      </c>
      <c r="AI14" s="98">
        <f t="shared" si="14"/>
        <v>0.1</v>
      </c>
      <c r="AJ14" s="66">
        <f>cálculos2!P14</f>
        <v>0</v>
      </c>
      <c r="AK14" s="97">
        <f t="shared" si="15"/>
        <v>0</v>
      </c>
      <c r="AM14" s="98">
        <v>0</v>
      </c>
      <c r="AN14" s="6">
        <f>COUNTIF($AI$3:$AI$80,"=0")</f>
        <v>6</v>
      </c>
    </row>
    <row r="15" spans="1:40">
      <c r="A15" s="69" t="s">
        <v>43</v>
      </c>
      <c r="B15" s="69" t="s">
        <v>60</v>
      </c>
      <c r="C15" s="70">
        <v>153</v>
      </c>
      <c r="D15" s="6">
        <v>145</v>
      </c>
      <c r="E15" s="91">
        <f t="shared" si="10"/>
        <v>0.94771241830065356</v>
      </c>
      <c r="F15" s="6">
        <v>138</v>
      </c>
      <c r="G15" s="91">
        <f t="shared" si="11"/>
        <v>0.90196078431372551</v>
      </c>
      <c r="H15" s="6">
        <v>135</v>
      </c>
      <c r="I15" s="91">
        <f t="shared" si="12"/>
        <v>0.88235294117647056</v>
      </c>
      <c r="J15" s="6">
        <v>135</v>
      </c>
      <c r="K15" s="91">
        <f t="shared" si="13"/>
        <v>0.88235294117647056</v>
      </c>
      <c r="L15" s="6">
        <v>143</v>
      </c>
      <c r="M15" s="92">
        <f t="shared" si="0"/>
        <v>0.934640522875817</v>
      </c>
      <c r="N15" s="6">
        <v>139</v>
      </c>
      <c r="O15" s="92">
        <f t="shared" si="1"/>
        <v>0.90849673202614378</v>
      </c>
      <c r="P15" s="6">
        <v>140</v>
      </c>
      <c r="Q15" s="92">
        <f t="shared" si="2"/>
        <v>0.91503267973856206</v>
      </c>
      <c r="R15" s="6">
        <v>128</v>
      </c>
      <c r="S15" s="92">
        <f t="shared" si="3"/>
        <v>0.83660130718954251</v>
      </c>
      <c r="T15" s="6">
        <v>129</v>
      </c>
      <c r="U15" s="92">
        <f t="shared" si="4"/>
        <v>0.84313725490196079</v>
      </c>
      <c r="V15" s="6">
        <v>154</v>
      </c>
      <c r="W15" s="93">
        <f t="shared" si="5"/>
        <v>1.0065359477124183</v>
      </c>
      <c r="X15" s="6">
        <v>144</v>
      </c>
      <c r="Y15" s="93">
        <f t="shared" si="6"/>
        <v>0.94117647058823528</v>
      </c>
      <c r="Z15" s="6">
        <v>142</v>
      </c>
      <c r="AA15" s="93">
        <f t="shared" si="7"/>
        <v>0.92810457516339873</v>
      </c>
      <c r="AB15" s="6">
        <v>146</v>
      </c>
      <c r="AC15" s="95">
        <f t="shared" si="8"/>
        <v>0.95424836601307195</v>
      </c>
      <c r="AE15" s="240">
        <v>1</v>
      </c>
      <c r="AF15" s="75">
        <f t="shared" si="9"/>
        <v>6.5359477124183009E-3</v>
      </c>
      <c r="AH15" s="66">
        <f>cálculos2!O15</f>
        <v>2</v>
      </c>
      <c r="AI15" s="98">
        <f t="shared" si="14"/>
        <v>0.2</v>
      </c>
      <c r="AJ15" s="66">
        <f>cálculos2!P15</f>
        <v>0</v>
      </c>
      <c r="AK15" s="97">
        <f t="shared" si="15"/>
        <v>0</v>
      </c>
      <c r="AM15" s="98">
        <v>0.1</v>
      </c>
      <c r="AN15" s="6">
        <f>COUNTIFS($AI$3:$AI$80,"&gt;=0,10",$AI$3:$AI$80,"&lt;0,20")</f>
        <v>2</v>
      </c>
    </row>
    <row r="16" spans="1:40">
      <c r="A16" s="69" t="s">
        <v>49</v>
      </c>
      <c r="B16" s="69" t="s">
        <v>61</v>
      </c>
      <c r="C16" s="70">
        <v>60</v>
      </c>
      <c r="D16" s="6">
        <v>33</v>
      </c>
      <c r="E16" s="91">
        <f t="shared" si="10"/>
        <v>0.55000000000000004</v>
      </c>
      <c r="F16" s="6">
        <v>7</v>
      </c>
      <c r="G16" s="91">
        <f t="shared" si="11"/>
        <v>0.11666666666666667</v>
      </c>
      <c r="H16" s="6">
        <v>5</v>
      </c>
      <c r="I16" s="91">
        <f t="shared" si="12"/>
        <v>8.3333333333333329E-2</v>
      </c>
      <c r="J16" s="6">
        <v>53</v>
      </c>
      <c r="K16" s="91">
        <f t="shared" si="13"/>
        <v>0.8833333333333333</v>
      </c>
      <c r="L16" s="6">
        <v>58</v>
      </c>
      <c r="M16" s="92">
        <f t="shared" si="0"/>
        <v>0.96666666666666667</v>
      </c>
      <c r="N16" s="6">
        <v>59</v>
      </c>
      <c r="O16" s="92">
        <f t="shared" si="1"/>
        <v>0.98333333333333328</v>
      </c>
      <c r="P16" s="6">
        <v>57</v>
      </c>
      <c r="Q16" s="92">
        <f t="shared" si="2"/>
        <v>0.95</v>
      </c>
      <c r="R16" s="6">
        <v>51</v>
      </c>
      <c r="S16" s="92">
        <f t="shared" si="3"/>
        <v>0.85</v>
      </c>
      <c r="T16" s="6">
        <v>52</v>
      </c>
      <c r="U16" s="92">
        <f t="shared" si="4"/>
        <v>0.8666666666666667</v>
      </c>
      <c r="V16" s="6">
        <v>72</v>
      </c>
      <c r="W16" s="93">
        <f t="shared" si="5"/>
        <v>1.2</v>
      </c>
      <c r="X16" s="6">
        <v>83</v>
      </c>
      <c r="Y16" s="93">
        <f t="shared" si="6"/>
        <v>1.3833333333333333</v>
      </c>
      <c r="Z16" s="6">
        <v>65</v>
      </c>
      <c r="AA16" s="93">
        <f t="shared" si="7"/>
        <v>1.0833333333333333</v>
      </c>
      <c r="AB16" s="6">
        <v>65</v>
      </c>
      <c r="AC16" s="95">
        <f t="shared" si="8"/>
        <v>1.0833333333333333</v>
      </c>
      <c r="AE16" s="240">
        <v>3</v>
      </c>
      <c r="AF16" s="75">
        <f t="shared" si="9"/>
        <v>0.05</v>
      </c>
      <c r="AH16" s="66">
        <f>cálculos2!O16</f>
        <v>7</v>
      </c>
      <c r="AI16" s="98">
        <f t="shared" si="14"/>
        <v>0.70000000000000007</v>
      </c>
      <c r="AJ16" s="66">
        <f>cálculos2!P16</f>
        <v>4</v>
      </c>
      <c r="AK16" s="97">
        <f t="shared" si="15"/>
        <v>1</v>
      </c>
      <c r="AM16" s="98">
        <v>0.2</v>
      </c>
      <c r="AN16" s="6">
        <f>COUNTIFS($AI$3:$AI$80,"&gt;=0,20",$AI$3:$AI$80,"&lt;0,30")</f>
        <v>15</v>
      </c>
    </row>
    <row r="17" spans="1:40">
      <c r="A17" s="69" t="s">
        <v>40</v>
      </c>
      <c r="B17" s="69" t="s">
        <v>62</v>
      </c>
      <c r="C17" s="70">
        <v>156.75</v>
      </c>
      <c r="D17" s="6">
        <v>182</v>
      </c>
      <c r="E17" s="91">
        <f t="shared" si="10"/>
        <v>1.1610845295055821</v>
      </c>
      <c r="F17" s="6">
        <v>153</v>
      </c>
      <c r="G17" s="91">
        <f t="shared" si="11"/>
        <v>0.97607655502392343</v>
      </c>
      <c r="H17" s="6">
        <v>146</v>
      </c>
      <c r="I17" s="91">
        <f t="shared" si="12"/>
        <v>0.93141945773524726</v>
      </c>
      <c r="J17" s="6">
        <v>169</v>
      </c>
      <c r="K17" s="91">
        <f t="shared" si="13"/>
        <v>1.0781499202551834</v>
      </c>
      <c r="L17" s="6">
        <v>200</v>
      </c>
      <c r="M17" s="92">
        <f t="shared" si="0"/>
        <v>1.2759170653907497</v>
      </c>
      <c r="N17" s="6">
        <v>198</v>
      </c>
      <c r="O17" s="92">
        <f t="shared" si="1"/>
        <v>1.263157894736842</v>
      </c>
      <c r="P17" s="6">
        <v>167</v>
      </c>
      <c r="Q17" s="92">
        <f t="shared" si="2"/>
        <v>1.065390749601276</v>
      </c>
      <c r="R17" s="6">
        <v>182</v>
      </c>
      <c r="S17" s="92">
        <f t="shared" si="3"/>
        <v>1.1610845295055821</v>
      </c>
      <c r="T17" s="6">
        <v>176</v>
      </c>
      <c r="U17" s="92">
        <f t="shared" si="4"/>
        <v>1.1228070175438596</v>
      </c>
      <c r="V17" s="6">
        <v>173</v>
      </c>
      <c r="W17" s="93">
        <f t="shared" si="5"/>
        <v>1.1036682615629985</v>
      </c>
      <c r="X17" s="6">
        <v>184</v>
      </c>
      <c r="Y17" s="93">
        <f t="shared" si="6"/>
        <v>1.1738437001594897</v>
      </c>
      <c r="Z17" s="6">
        <v>167</v>
      </c>
      <c r="AA17" s="93">
        <f t="shared" si="7"/>
        <v>1.065390749601276</v>
      </c>
      <c r="AB17" s="6">
        <v>196</v>
      </c>
      <c r="AC17" s="95">
        <f t="shared" si="8"/>
        <v>1.2503987240829346</v>
      </c>
      <c r="AE17" s="240">
        <v>0</v>
      </c>
      <c r="AF17" s="75">
        <f t="shared" si="9"/>
        <v>0</v>
      </c>
      <c r="AH17" s="66">
        <f>cálculos2!O17</f>
        <v>10</v>
      </c>
      <c r="AI17" s="98">
        <f t="shared" si="14"/>
        <v>1</v>
      </c>
      <c r="AJ17" s="66">
        <f>cálculos2!P17</f>
        <v>4</v>
      </c>
      <c r="AK17" s="97">
        <f t="shared" si="15"/>
        <v>1</v>
      </c>
      <c r="AM17" s="98">
        <v>0.3</v>
      </c>
      <c r="AN17" s="6">
        <f>COUNTIFS($AI$3:$AI$80,"&gt;=0,30",$AI$3:$AI$80,"&lt;0,40")</f>
        <v>6</v>
      </c>
    </row>
    <row r="18" spans="1:40">
      <c r="A18" s="69" t="s">
        <v>49</v>
      </c>
      <c r="B18" s="69" t="s">
        <v>63</v>
      </c>
      <c r="C18" s="70">
        <v>1806</v>
      </c>
      <c r="D18" s="6">
        <v>1750</v>
      </c>
      <c r="E18" s="91">
        <f t="shared" si="10"/>
        <v>0.96899224806201545</v>
      </c>
      <c r="F18" s="6">
        <v>1415</v>
      </c>
      <c r="G18" s="91">
        <f t="shared" si="11"/>
        <v>0.78349944629014401</v>
      </c>
      <c r="H18" s="6">
        <v>823</v>
      </c>
      <c r="I18" s="91">
        <f t="shared" si="12"/>
        <v>0.45570321151716503</v>
      </c>
      <c r="J18" s="6">
        <v>1769</v>
      </c>
      <c r="K18" s="91">
        <f t="shared" si="13"/>
        <v>0.97951273532668881</v>
      </c>
      <c r="L18" s="6">
        <v>1585</v>
      </c>
      <c r="M18" s="92">
        <f t="shared" si="0"/>
        <v>0.87763012181616828</v>
      </c>
      <c r="N18" s="6">
        <v>1558</v>
      </c>
      <c r="O18" s="92">
        <f t="shared" si="1"/>
        <v>0.86267995570321154</v>
      </c>
      <c r="P18" s="6">
        <v>1523</v>
      </c>
      <c r="Q18" s="92">
        <f t="shared" si="2"/>
        <v>0.8433001107419712</v>
      </c>
      <c r="R18" s="6">
        <v>1392</v>
      </c>
      <c r="S18" s="92">
        <f t="shared" si="3"/>
        <v>0.77076411960132896</v>
      </c>
      <c r="T18" s="6">
        <v>1212</v>
      </c>
      <c r="U18" s="92">
        <f t="shared" si="4"/>
        <v>0.67109634551495012</v>
      </c>
      <c r="V18" s="6">
        <v>1467</v>
      </c>
      <c r="W18" s="93">
        <f t="shared" si="5"/>
        <v>0.81229235880398676</v>
      </c>
      <c r="X18" s="6">
        <v>1638</v>
      </c>
      <c r="Y18" s="93">
        <f t="shared" si="6"/>
        <v>0.90697674418604646</v>
      </c>
      <c r="Z18" s="6">
        <v>1460</v>
      </c>
      <c r="AA18" s="93">
        <f t="shared" si="7"/>
        <v>0.80841638981173869</v>
      </c>
      <c r="AB18" s="6">
        <v>1715</v>
      </c>
      <c r="AC18" s="95">
        <f t="shared" si="8"/>
        <v>0.94961240310077522</v>
      </c>
      <c r="AE18" s="240">
        <v>35</v>
      </c>
      <c r="AF18" s="75">
        <f t="shared" si="9"/>
        <v>1.937984496124031E-2</v>
      </c>
      <c r="AH18" s="66">
        <f>cálculos2!O18</f>
        <v>2</v>
      </c>
      <c r="AI18" s="98">
        <f t="shared" si="14"/>
        <v>0.2</v>
      </c>
      <c r="AJ18" s="66">
        <f>cálculos2!P18</f>
        <v>0</v>
      </c>
      <c r="AK18" s="97">
        <f t="shared" si="15"/>
        <v>0</v>
      </c>
      <c r="AM18" s="98">
        <v>0.4</v>
      </c>
      <c r="AN18" s="6">
        <f>COUNTIFS($AI$3:$AI$80,"&gt;=0,40",$AI$3:$AI$80,"&lt;0,50")</f>
        <v>6</v>
      </c>
    </row>
    <row r="19" spans="1:40">
      <c r="A19" s="69" t="s">
        <v>40</v>
      </c>
      <c r="B19" s="69" t="s">
        <v>64</v>
      </c>
      <c r="C19" s="70">
        <v>3575.25</v>
      </c>
      <c r="D19" s="6">
        <v>3237</v>
      </c>
      <c r="E19" s="91">
        <f t="shared" si="10"/>
        <v>0.90539123138242084</v>
      </c>
      <c r="F19" s="6">
        <v>1593</v>
      </c>
      <c r="G19" s="91">
        <f t="shared" si="11"/>
        <v>0.44556324732536184</v>
      </c>
      <c r="H19" s="6">
        <v>1206</v>
      </c>
      <c r="I19" s="91">
        <f t="shared" si="12"/>
        <v>0.33731906859660166</v>
      </c>
      <c r="J19" s="6">
        <v>3264</v>
      </c>
      <c r="K19" s="91">
        <f t="shared" si="13"/>
        <v>0.91294315082861344</v>
      </c>
      <c r="L19" s="6">
        <v>2952</v>
      </c>
      <c r="M19" s="92">
        <f t="shared" si="0"/>
        <v>0.82567652611705478</v>
      </c>
      <c r="N19" s="6">
        <v>2932</v>
      </c>
      <c r="O19" s="92">
        <f t="shared" si="1"/>
        <v>0.82008251171246771</v>
      </c>
      <c r="P19" s="6">
        <v>3029</v>
      </c>
      <c r="Q19" s="92">
        <f t="shared" si="2"/>
        <v>0.8472134815747151</v>
      </c>
      <c r="R19" s="6">
        <v>2702</v>
      </c>
      <c r="S19" s="92">
        <f t="shared" si="3"/>
        <v>0.75575134605971606</v>
      </c>
      <c r="T19" s="6">
        <v>2397</v>
      </c>
      <c r="U19" s="92">
        <f t="shared" si="4"/>
        <v>0.67044262638976293</v>
      </c>
      <c r="V19" s="6">
        <v>2879</v>
      </c>
      <c r="W19" s="93">
        <f t="shared" si="5"/>
        <v>0.80525837354031182</v>
      </c>
      <c r="X19" s="6">
        <v>3271</v>
      </c>
      <c r="Y19" s="93">
        <f t="shared" si="6"/>
        <v>0.91490105587021886</v>
      </c>
      <c r="Z19" s="6">
        <v>2864</v>
      </c>
      <c r="AA19" s="93">
        <f t="shared" si="7"/>
        <v>0.80106286273687155</v>
      </c>
      <c r="AB19" s="6">
        <v>3313</v>
      </c>
      <c r="AC19" s="95">
        <f t="shared" si="8"/>
        <v>0.92664848611985173</v>
      </c>
      <c r="AE19" s="240">
        <v>81</v>
      </c>
      <c r="AF19" s="75">
        <f t="shared" si="9"/>
        <v>2.2655758338577723E-2</v>
      </c>
      <c r="AH19" s="66">
        <f>cálculos2!O19</f>
        <v>2</v>
      </c>
      <c r="AI19" s="98">
        <f t="shared" si="14"/>
        <v>0.2</v>
      </c>
      <c r="AJ19" s="66">
        <f>cálculos2!P19</f>
        <v>0</v>
      </c>
      <c r="AK19" s="97">
        <f t="shared" si="15"/>
        <v>0</v>
      </c>
      <c r="AM19" s="98">
        <v>0.5</v>
      </c>
      <c r="AN19" s="6">
        <f>COUNTIFS($AI$3:$AI$80,"&gt;=0,50",$AI$3:$AI$80,"&lt;0,60")</f>
        <v>10</v>
      </c>
    </row>
    <row r="20" spans="1:40">
      <c r="A20" s="69" t="s">
        <v>49</v>
      </c>
      <c r="B20" s="69" t="s">
        <v>65</v>
      </c>
      <c r="C20" s="70">
        <v>315</v>
      </c>
      <c r="D20" s="6">
        <v>300</v>
      </c>
      <c r="E20" s="91">
        <f t="shared" si="10"/>
        <v>0.95238095238095233</v>
      </c>
      <c r="F20" s="6">
        <v>205</v>
      </c>
      <c r="G20" s="91">
        <f t="shared" si="11"/>
        <v>0.65079365079365081</v>
      </c>
      <c r="H20" s="6">
        <v>138</v>
      </c>
      <c r="I20" s="91">
        <f t="shared" si="12"/>
        <v>0.43809523809523809</v>
      </c>
      <c r="J20" s="6">
        <v>301</v>
      </c>
      <c r="K20" s="91">
        <f t="shared" si="13"/>
        <v>0.9555555555555556</v>
      </c>
      <c r="L20" s="6">
        <v>310</v>
      </c>
      <c r="M20" s="92">
        <f t="shared" si="0"/>
        <v>0.98412698412698407</v>
      </c>
      <c r="N20" s="6">
        <v>309</v>
      </c>
      <c r="O20" s="92">
        <f t="shared" si="1"/>
        <v>0.98095238095238091</v>
      </c>
      <c r="P20" s="6">
        <v>301</v>
      </c>
      <c r="Q20" s="92">
        <f t="shared" si="2"/>
        <v>0.9555555555555556</v>
      </c>
      <c r="R20" s="6">
        <v>273</v>
      </c>
      <c r="S20" s="92">
        <f t="shared" si="3"/>
        <v>0.8666666666666667</v>
      </c>
      <c r="T20" s="6">
        <v>269</v>
      </c>
      <c r="U20" s="92">
        <f t="shared" si="4"/>
        <v>0.85396825396825393</v>
      </c>
      <c r="V20" s="6">
        <v>296</v>
      </c>
      <c r="W20" s="93">
        <f t="shared" si="5"/>
        <v>0.93968253968253967</v>
      </c>
      <c r="X20" s="6">
        <v>304</v>
      </c>
      <c r="Y20" s="93">
        <f t="shared" si="6"/>
        <v>0.96507936507936509</v>
      </c>
      <c r="Z20" s="6">
        <v>301</v>
      </c>
      <c r="AA20" s="93">
        <f t="shared" si="7"/>
        <v>0.9555555555555556</v>
      </c>
      <c r="AB20" s="6">
        <v>310</v>
      </c>
      <c r="AC20" s="95">
        <f t="shared" si="8"/>
        <v>0.98412698412698407</v>
      </c>
      <c r="AE20" s="240">
        <v>2</v>
      </c>
      <c r="AF20" s="75">
        <f t="shared" si="9"/>
        <v>6.3492063492063492E-3</v>
      </c>
      <c r="AH20" s="66">
        <f>cálculos2!O20</f>
        <v>7</v>
      </c>
      <c r="AI20" s="98">
        <f t="shared" si="14"/>
        <v>0.70000000000000007</v>
      </c>
      <c r="AJ20" s="66">
        <f>cálculos2!P20</f>
        <v>4</v>
      </c>
      <c r="AK20" s="97">
        <f t="shared" si="15"/>
        <v>1</v>
      </c>
      <c r="AM20" s="98">
        <v>0.6</v>
      </c>
      <c r="AN20" s="6">
        <f>COUNTIFS($AI$3:$AI$80,"&gt;=0,60",$AI$3:$AI$80,"&lt;0,70")</f>
        <v>7</v>
      </c>
    </row>
    <row r="21" spans="1:40">
      <c r="A21" s="69" t="s">
        <v>47</v>
      </c>
      <c r="B21" s="69" t="s">
        <v>66</v>
      </c>
      <c r="C21" s="70">
        <v>1127.25</v>
      </c>
      <c r="D21" s="6">
        <v>1141</v>
      </c>
      <c r="E21" s="91">
        <f t="shared" si="10"/>
        <v>1.0121978265690841</v>
      </c>
      <c r="F21" s="6">
        <v>678</v>
      </c>
      <c r="G21" s="91">
        <f t="shared" si="11"/>
        <v>0.6014637391882901</v>
      </c>
      <c r="H21" s="6">
        <v>536</v>
      </c>
      <c r="I21" s="91">
        <f t="shared" si="12"/>
        <v>0.47549345752938565</v>
      </c>
      <c r="J21" s="6">
        <v>1153</v>
      </c>
      <c r="K21" s="91">
        <f t="shared" si="13"/>
        <v>1.0228432024839211</v>
      </c>
      <c r="L21" s="6">
        <v>984</v>
      </c>
      <c r="M21" s="92">
        <f t="shared" si="0"/>
        <v>0.87292082501663337</v>
      </c>
      <c r="N21" s="6">
        <v>982</v>
      </c>
      <c r="O21" s="92">
        <f t="shared" si="1"/>
        <v>0.87114659569749386</v>
      </c>
      <c r="P21" s="6">
        <v>952</v>
      </c>
      <c r="Q21" s="92">
        <f t="shared" si="2"/>
        <v>0.84453315591040146</v>
      </c>
      <c r="R21" s="6">
        <v>884</v>
      </c>
      <c r="S21" s="92">
        <f t="shared" si="3"/>
        <v>0.7842093590596585</v>
      </c>
      <c r="T21" s="6">
        <v>869</v>
      </c>
      <c r="U21" s="92">
        <f t="shared" si="4"/>
        <v>0.77090263916611224</v>
      </c>
      <c r="V21" s="6">
        <v>955</v>
      </c>
      <c r="W21" s="93">
        <f t="shared" si="5"/>
        <v>0.84719449988911066</v>
      </c>
      <c r="X21" s="6">
        <v>1031</v>
      </c>
      <c r="Y21" s="93">
        <f t="shared" si="6"/>
        <v>0.91461521401641166</v>
      </c>
      <c r="Z21" s="6">
        <v>954</v>
      </c>
      <c r="AA21" s="93">
        <f t="shared" si="7"/>
        <v>0.84630738522954096</v>
      </c>
      <c r="AB21" s="6">
        <v>1041</v>
      </c>
      <c r="AC21" s="95">
        <f t="shared" si="8"/>
        <v>0.92348636061210909</v>
      </c>
      <c r="AE21" s="240">
        <v>24</v>
      </c>
      <c r="AF21" s="75">
        <f t="shared" si="9"/>
        <v>2.1290751829673986E-2</v>
      </c>
      <c r="AH21" s="66">
        <f>cálculos2!O21</f>
        <v>2</v>
      </c>
      <c r="AI21" s="98">
        <f t="shared" si="14"/>
        <v>0.2</v>
      </c>
      <c r="AJ21" s="66">
        <f>cálculos2!P21</f>
        <v>0</v>
      </c>
      <c r="AK21" s="97">
        <f t="shared" si="15"/>
        <v>0</v>
      </c>
      <c r="AM21" s="98">
        <v>0.7</v>
      </c>
      <c r="AN21" s="6">
        <f>COUNTIFS($AI$3:$AI$80,"&gt;=0,70",$AI$3:$AI$80,"&lt;0,80")</f>
        <v>5</v>
      </c>
    </row>
    <row r="22" spans="1:40">
      <c r="A22" s="69" t="s">
        <v>43</v>
      </c>
      <c r="B22" s="69" t="s">
        <v>67</v>
      </c>
      <c r="C22" s="70">
        <v>267.75</v>
      </c>
      <c r="D22" s="6">
        <v>334</v>
      </c>
      <c r="E22" s="91">
        <f t="shared" si="10"/>
        <v>1.2474323062558357</v>
      </c>
      <c r="F22" s="6">
        <v>327</v>
      </c>
      <c r="G22" s="91">
        <f t="shared" si="11"/>
        <v>1.2212885154061626</v>
      </c>
      <c r="H22" s="6">
        <v>326</v>
      </c>
      <c r="I22" s="91">
        <f t="shared" si="12"/>
        <v>1.2175536881419233</v>
      </c>
      <c r="J22" s="6">
        <v>324</v>
      </c>
      <c r="K22" s="91">
        <f t="shared" si="13"/>
        <v>1.2100840336134453</v>
      </c>
      <c r="L22" s="6">
        <v>304</v>
      </c>
      <c r="M22" s="92">
        <f t="shared" si="0"/>
        <v>1.1353874883286648</v>
      </c>
      <c r="N22" s="6">
        <v>302</v>
      </c>
      <c r="O22" s="92">
        <f t="shared" si="1"/>
        <v>1.1279178338001867</v>
      </c>
      <c r="P22" s="6">
        <v>314</v>
      </c>
      <c r="Q22" s="92">
        <f t="shared" si="2"/>
        <v>1.1727357609710551</v>
      </c>
      <c r="R22" s="6">
        <v>271</v>
      </c>
      <c r="S22" s="92">
        <f t="shared" si="3"/>
        <v>1.0121381886087768</v>
      </c>
      <c r="T22" s="6">
        <v>289</v>
      </c>
      <c r="U22" s="92">
        <f t="shared" si="4"/>
        <v>1.0793650793650793</v>
      </c>
      <c r="V22" s="6">
        <v>311</v>
      </c>
      <c r="W22" s="93">
        <f t="shared" si="5"/>
        <v>1.1615312791783381</v>
      </c>
      <c r="X22" s="6">
        <v>305</v>
      </c>
      <c r="Y22" s="93">
        <f t="shared" si="6"/>
        <v>1.1391223155929038</v>
      </c>
      <c r="Z22" s="6">
        <v>326</v>
      </c>
      <c r="AA22" s="93">
        <f t="shared" si="7"/>
        <v>1.2175536881419233</v>
      </c>
      <c r="AB22" s="6">
        <v>338</v>
      </c>
      <c r="AC22" s="95">
        <f t="shared" si="8"/>
        <v>1.2623716153127917</v>
      </c>
      <c r="AE22" s="240">
        <v>0</v>
      </c>
      <c r="AF22" s="75">
        <f t="shared" si="9"/>
        <v>0</v>
      </c>
      <c r="AH22" s="66">
        <f>cálculos2!O22</f>
        <v>10</v>
      </c>
      <c r="AI22" s="98">
        <f t="shared" si="14"/>
        <v>1</v>
      </c>
      <c r="AJ22" s="66">
        <f>cálculos2!P22</f>
        <v>4</v>
      </c>
      <c r="AK22" s="97">
        <f t="shared" si="15"/>
        <v>1</v>
      </c>
      <c r="AM22" s="98">
        <v>0.8</v>
      </c>
      <c r="AN22" s="6">
        <f>COUNTIFS($AI$3:$AI$80,"&gt;=0,80",$AI$3:$AI$80,"&lt;0,90")</f>
        <v>8</v>
      </c>
    </row>
    <row r="23" spans="1:40">
      <c r="A23" s="69" t="s">
        <v>40</v>
      </c>
      <c r="B23" s="69" t="s">
        <v>68</v>
      </c>
      <c r="C23" s="70">
        <v>130.5</v>
      </c>
      <c r="D23" s="6">
        <v>116</v>
      </c>
      <c r="E23" s="91">
        <f t="shared" si="10"/>
        <v>0.88888888888888884</v>
      </c>
      <c r="F23" s="6">
        <v>108</v>
      </c>
      <c r="G23" s="91">
        <f t="shared" si="11"/>
        <v>0.82758620689655171</v>
      </c>
      <c r="H23" s="6">
        <v>104</v>
      </c>
      <c r="I23" s="91">
        <f t="shared" si="12"/>
        <v>0.79693486590038309</v>
      </c>
      <c r="J23" s="6">
        <v>117</v>
      </c>
      <c r="K23" s="91">
        <f t="shared" si="13"/>
        <v>0.89655172413793105</v>
      </c>
      <c r="L23" s="6">
        <v>104</v>
      </c>
      <c r="M23" s="92">
        <f t="shared" si="0"/>
        <v>0.79693486590038309</v>
      </c>
      <c r="N23" s="6">
        <v>99</v>
      </c>
      <c r="O23" s="92">
        <f t="shared" si="1"/>
        <v>0.75862068965517238</v>
      </c>
      <c r="P23" s="6">
        <v>106</v>
      </c>
      <c r="Q23" s="92">
        <f t="shared" si="2"/>
        <v>0.8122605363984674</v>
      </c>
      <c r="R23" s="6">
        <v>92</v>
      </c>
      <c r="S23" s="92">
        <f t="shared" si="3"/>
        <v>0.70498084291187735</v>
      </c>
      <c r="T23" s="6">
        <v>98</v>
      </c>
      <c r="U23" s="92">
        <f t="shared" si="4"/>
        <v>0.75095785440613028</v>
      </c>
      <c r="V23" s="6">
        <v>120</v>
      </c>
      <c r="W23" s="93">
        <f t="shared" si="5"/>
        <v>0.91954022988505746</v>
      </c>
      <c r="X23" s="6">
        <v>118</v>
      </c>
      <c r="Y23" s="93">
        <f t="shared" si="6"/>
        <v>0.90421455938697315</v>
      </c>
      <c r="Z23" s="6">
        <v>125</v>
      </c>
      <c r="AA23" s="93">
        <f t="shared" si="7"/>
        <v>0.95785440613026818</v>
      </c>
      <c r="AB23" s="6">
        <v>112</v>
      </c>
      <c r="AC23" s="95">
        <f t="shared" si="8"/>
        <v>0.85823754789272033</v>
      </c>
      <c r="AE23" s="240">
        <v>10</v>
      </c>
      <c r="AF23" s="75">
        <f t="shared" si="9"/>
        <v>7.662835249042145E-2</v>
      </c>
      <c r="AH23" s="66">
        <f>cálculos2!O23</f>
        <v>1</v>
      </c>
      <c r="AI23" s="98">
        <f t="shared" si="14"/>
        <v>0.1</v>
      </c>
      <c r="AJ23" s="66">
        <f>cálculos2!P23</f>
        <v>0</v>
      </c>
      <c r="AK23" s="97">
        <f t="shared" si="15"/>
        <v>0</v>
      </c>
      <c r="AM23" s="98">
        <v>0.9</v>
      </c>
      <c r="AN23" s="6">
        <f>COUNTIFS($AI$3:$AI$80,"&gt;=0,90",$AI$3:$AI$80,"&lt;1,0")</f>
        <v>6</v>
      </c>
    </row>
    <row r="24" spans="1:40">
      <c r="A24" s="69" t="s">
        <v>49</v>
      </c>
      <c r="B24" s="69" t="s">
        <v>69</v>
      </c>
      <c r="C24" s="70">
        <v>43.5</v>
      </c>
      <c r="D24" s="6">
        <v>42</v>
      </c>
      <c r="E24" s="91">
        <f t="shared" si="10"/>
        <v>0.96551724137931039</v>
      </c>
      <c r="F24" s="6">
        <v>11</v>
      </c>
      <c r="G24" s="91">
        <f t="shared" si="11"/>
        <v>0.25287356321839083</v>
      </c>
      <c r="H24" s="6">
        <v>7</v>
      </c>
      <c r="I24" s="91">
        <f t="shared" si="12"/>
        <v>0.16091954022988506</v>
      </c>
      <c r="J24" s="6">
        <v>45</v>
      </c>
      <c r="K24" s="91">
        <f t="shared" si="13"/>
        <v>1.0344827586206897</v>
      </c>
      <c r="L24" s="6">
        <v>57</v>
      </c>
      <c r="M24" s="92">
        <f t="shared" si="0"/>
        <v>1.3103448275862069</v>
      </c>
      <c r="N24" s="6">
        <v>57</v>
      </c>
      <c r="O24" s="92">
        <f t="shared" si="1"/>
        <v>1.3103448275862069</v>
      </c>
      <c r="P24" s="6">
        <v>55</v>
      </c>
      <c r="Q24" s="92">
        <f t="shared" si="2"/>
        <v>1.264367816091954</v>
      </c>
      <c r="R24" s="6">
        <v>51</v>
      </c>
      <c r="S24" s="92">
        <f t="shared" si="3"/>
        <v>1.1724137931034482</v>
      </c>
      <c r="T24" s="6">
        <v>46</v>
      </c>
      <c r="U24" s="92">
        <f t="shared" si="4"/>
        <v>1.0574712643678161</v>
      </c>
      <c r="V24" s="6">
        <v>43</v>
      </c>
      <c r="W24" s="93">
        <f t="shared" si="5"/>
        <v>0.9885057471264368</v>
      </c>
      <c r="X24" s="6">
        <v>45</v>
      </c>
      <c r="Y24" s="93">
        <f t="shared" si="6"/>
        <v>1.0344827586206897</v>
      </c>
      <c r="Z24" s="6">
        <v>42</v>
      </c>
      <c r="AA24" s="93">
        <f t="shared" si="7"/>
        <v>0.96551724137931039</v>
      </c>
      <c r="AB24" s="6">
        <v>56</v>
      </c>
      <c r="AC24" s="95">
        <f t="shared" si="8"/>
        <v>1.2873563218390804</v>
      </c>
      <c r="AE24" s="240">
        <v>1</v>
      </c>
      <c r="AF24" s="75">
        <f t="shared" si="9"/>
        <v>2.2988505747126436E-2</v>
      </c>
      <c r="AH24" s="66">
        <f>cálculos2!O24</f>
        <v>10</v>
      </c>
      <c r="AI24" s="98">
        <f t="shared" si="14"/>
        <v>1</v>
      </c>
      <c r="AJ24" s="66">
        <f>cálculos2!P24</f>
        <v>4</v>
      </c>
      <c r="AK24" s="97">
        <f t="shared" si="15"/>
        <v>1</v>
      </c>
      <c r="AM24" s="98">
        <v>1</v>
      </c>
      <c r="AN24" s="6">
        <f>COUNTIF($AI$3:$AI$80,"&gt;=1,0")</f>
        <v>7</v>
      </c>
    </row>
    <row r="25" spans="1:40">
      <c r="A25" s="69" t="s">
        <v>40</v>
      </c>
      <c r="B25" s="69" t="s">
        <v>70</v>
      </c>
      <c r="C25" s="70">
        <v>321</v>
      </c>
      <c r="D25" s="6">
        <v>306</v>
      </c>
      <c r="E25" s="91">
        <f t="shared" si="10"/>
        <v>0.95327102803738317</v>
      </c>
      <c r="F25" s="6">
        <v>265</v>
      </c>
      <c r="G25" s="91">
        <f t="shared" si="11"/>
        <v>0.82554517133956384</v>
      </c>
      <c r="H25" s="6">
        <v>235</v>
      </c>
      <c r="I25" s="91">
        <f t="shared" si="12"/>
        <v>0.73208722741433019</v>
      </c>
      <c r="J25" s="6">
        <v>316</v>
      </c>
      <c r="K25" s="91">
        <f t="shared" si="13"/>
        <v>0.98442367601246106</v>
      </c>
      <c r="L25" s="6">
        <v>289</v>
      </c>
      <c r="M25" s="92">
        <f t="shared" si="0"/>
        <v>0.90031152647975077</v>
      </c>
      <c r="N25" s="6">
        <v>284</v>
      </c>
      <c r="O25" s="92">
        <f t="shared" si="1"/>
        <v>0.88473520249221183</v>
      </c>
      <c r="P25" s="6">
        <v>316</v>
      </c>
      <c r="Q25" s="92">
        <f t="shared" si="2"/>
        <v>0.98442367601246106</v>
      </c>
      <c r="R25" s="6">
        <v>261</v>
      </c>
      <c r="S25" s="92">
        <f t="shared" si="3"/>
        <v>0.81308411214953269</v>
      </c>
      <c r="T25" s="6">
        <v>268</v>
      </c>
      <c r="U25" s="92">
        <f t="shared" si="4"/>
        <v>0.83489096573208721</v>
      </c>
      <c r="V25" s="6">
        <v>291</v>
      </c>
      <c r="W25" s="93">
        <f t="shared" si="5"/>
        <v>0.90654205607476634</v>
      </c>
      <c r="X25" s="6">
        <v>310</v>
      </c>
      <c r="Y25" s="93">
        <f t="shared" si="6"/>
        <v>0.96573208722741433</v>
      </c>
      <c r="Z25" s="6">
        <v>275</v>
      </c>
      <c r="AA25" s="93">
        <f t="shared" si="7"/>
        <v>0.85669781931464173</v>
      </c>
      <c r="AB25" s="6">
        <v>318</v>
      </c>
      <c r="AC25" s="95">
        <f t="shared" si="8"/>
        <v>0.99065420560747663</v>
      </c>
      <c r="AE25" s="240">
        <v>18</v>
      </c>
      <c r="AF25" s="75">
        <f t="shared" si="9"/>
        <v>5.6074766355140186E-2</v>
      </c>
      <c r="AH25" s="66">
        <f>cálculos2!O25</f>
        <v>4</v>
      </c>
      <c r="AI25" s="98">
        <f t="shared" si="14"/>
        <v>0.4</v>
      </c>
      <c r="AJ25" s="66">
        <f>cálculos2!P25</f>
        <v>2</v>
      </c>
      <c r="AK25" s="97">
        <f t="shared" si="15"/>
        <v>0.5</v>
      </c>
    </row>
    <row r="26" spans="1:40">
      <c r="A26" s="69" t="s">
        <v>49</v>
      </c>
      <c r="B26" s="69" t="s">
        <v>71</v>
      </c>
      <c r="C26" s="70">
        <v>70.5</v>
      </c>
      <c r="D26" s="6">
        <v>54</v>
      </c>
      <c r="E26" s="91">
        <f t="shared" si="10"/>
        <v>0.76595744680851063</v>
      </c>
      <c r="F26" s="6">
        <v>19</v>
      </c>
      <c r="G26" s="91">
        <f t="shared" si="11"/>
        <v>0.26950354609929078</v>
      </c>
      <c r="H26" s="6">
        <v>9</v>
      </c>
      <c r="I26" s="91">
        <f t="shared" si="12"/>
        <v>0.1276595744680851</v>
      </c>
      <c r="J26" s="6">
        <v>57</v>
      </c>
      <c r="K26" s="91">
        <f t="shared" si="13"/>
        <v>0.80851063829787229</v>
      </c>
      <c r="L26" s="6">
        <v>53</v>
      </c>
      <c r="M26" s="92">
        <f t="shared" si="0"/>
        <v>0.75177304964539005</v>
      </c>
      <c r="N26" s="6">
        <v>51</v>
      </c>
      <c r="O26" s="92">
        <f t="shared" si="1"/>
        <v>0.72340425531914898</v>
      </c>
      <c r="P26" s="6">
        <v>52</v>
      </c>
      <c r="Q26" s="92">
        <f t="shared" si="2"/>
        <v>0.73758865248226946</v>
      </c>
      <c r="R26" s="6">
        <v>46</v>
      </c>
      <c r="S26" s="92">
        <f t="shared" si="3"/>
        <v>0.65248226950354615</v>
      </c>
      <c r="T26" s="6">
        <v>42</v>
      </c>
      <c r="U26" s="92">
        <f t="shared" si="4"/>
        <v>0.5957446808510638</v>
      </c>
      <c r="V26" s="6">
        <v>71</v>
      </c>
      <c r="W26" s="93">
        <f t="shared" si="5"/>
        <v>1.0070921985815602</v>
      </c>
      <c r="X26" s="6">
        <v>80</v>
      </c>
      <c r="Y26" s="93">
        <f t="shared" si="6"/>
        <v>1.1347517730496455</v>
      </c>
      <c r="Z26" s="6">
        <v>68</v>
      </c>
      <c r="AA26" s="93">
        <f t="shared" si="7"/>
        <v>0.96453900709219853</v>
      </c>
      <c r="AB26" s="6">
        <v>60</v>
      </c>
      <c r="AC26" s="95">
        <f t="shared" si="8"/>
        <v>0.85106382978723405</v>
      </c>
      <c r="AE26" s="240">
        <v>6</v>
      </c>
      <c r="AF26" s="75">
        <f t="shared" si="9"/>
        <v>8.5106382978723402E-2</v>
      </c>
      <c r="AH26" s="66">
        <f>cálculos2!O26</f>
        <v>3</v>
      </c>
      <c r="AI26" s="98">
        <f t="shared" si="14"/>
        <v>0.30000000000000004</v>
      </c>
      <c r="AJ26" s="66">
        <f>cálculos2!P26</f>
        <v>1</v>
      </c>
      <c r="AK26" s="97">
        <f t="shared" si="15"/>
        <v>0.25</v>
      </c>
    </row>
    <row r="27" spans="1:40">
      <c r="A27" s="69" t="s">
        <v>43</v>
      </c>
      <c r="B27" s="69" t="s">
        <v>72</v>
      </c>
      <c r="C27" s="70">
        <v>196.5</v>
      </c>
      <c r="D27" s="6">
        <v>194</v>
      </c>
      <c r="E27" s="91">
        <f t="shared" si="10"/>
        <v>0.98727735368956748</v>
      </c>
      <c r="F27" s="6">
        <v>111</v>
      </c>
      <c r="G27" s="91">
        <f t="shared" si="11"/>
        <v>0.56488549618320616</v>
      </c>
      <c r="H27" s="6">
        <v>99</v>
      </c>
      <c r="I27" s="91">
        <f t="shared" si="12"/>
        <v>0.50381679389312972</v>
      </c>
      <c r="J27" s="6">
        <v>191</v>
      </c>
      <c r="K27" s="91">
        <f t="shared" si="13"/>
        <v>0.97201017811704837</v>
      </c>
      <c r="L27" s="6">
        <v>158</v>
      </c>
      <c r="M27" s="92">
        <f t="shared" si="0"/>
        <v>0.80407124681933839</v>
      </c>
      <c r="N27" s="6">
        <v>160</v>
      </c>
      <c r="O27" s="92">
        <f t="shared" si="1"/>
        <v>0.81424936386768443</v>
      </c>
      <c r="P27" s="6">
        <v>177</v>
      </c>
      <c r="Q27" s="92">
        <f t="shared" si="2"/>
        <v>0.9007633587786259</v>
      </c>
      <c r="R27" s="6">
        <v>153</v>
      </c>
      <c r="S27" s="92">
        <f t="shared" si="3"/>
        <v>0.77862595419847325</v>
      </c>
      <c r="T27" s="6">
        <v>150</v>
      </c>
      <c r="U27" s="92">
        <f t="shared" si="4"/>
        <v>0.76335877862595425</v>
      </c>
      <c r="V27" s="6">
        <v>212</v>
      </c>
      <c r="W27" s="93">
        <f t="shared" si="5"/>
        <v>1.078880407124682</v>
      </c>
      <c r="X27" s="6">
        <v>207</v>
      </c>
      <c r="Y27" s="93">
        <f t="shared" si="6"/>
        <v>1.0534351145038168</v>
      </c>
      <c r="Z27" s="6">
        <v>186</v>
      </c>
      <c r="AA27" s="93">
        <f t="shared" si="7"/>
        <v>0.94656488549618323</v>
      </c>
      <c r="AB27" s="6">
        <v>184</v>
      </c>
      <c r="AC27" s="95">
        <f t="shared" si="8"/>
        <v>0.93638676844783719</v>
      </c>
      <c r="AE27" s="240">
        <v>3</v>
      </c>
      <c r="AF27" s="75">
        <f t="shared" si="9"/>
        <v>1.5267175572519083E-2</v>
      </c>
      <c r="AH27" s="66">
        <f>cálculos2!O27</f>
        <v>4</v>
      </c>
      <c r="AI27" s="98">
        <f t="shared" si="14"/>
        <v>0.4</v>
      </c>
      <c r="AJ27" s="66">
        <f>cálculos2!P27</f>
        <v>1</v>
      </c>
      <c r="AK27" s="97">
        <f t="shared" si="15"/>
        <v>0.25</v>
      </c>
    </row>
    <row r="28" spans="1:40">
      <c r="A28" s="69" t="s">
        <v>40</v>
      </c>
      <c r="B28" s="69" t="s">
        <v>73</v>
      </c>
      <c r="C28" s="70">
        <v>168</v>
      </c>
      <c r="D28" s="6">
        <v>172</v>
      </c>
      <c r="E28" s="91">
        <f t="shared" si="10"/>
        <v>1.0238095238095237</v>
      </c>
      <c r="F28" s="6">
        <v>148</v>
      </c>
      <c r="G28" s="91">
        <f t="shared" si="11"/>
        <v>0.88095238095238093</v>
      </c>
      <c r="H28" s="6">
        <v>108</v>
      </c>
      <c r="I28" s="91">
        <f t="shared" si="12"/>
        <v>0.6428571428571429</v>
      </c>
      <c r="J28" s="6">
        <v>173</v>
      </c>
      <c r="K28" s="91">
        <f t="shared" si="13"/>
        <v>1.0297619047619047</v>
      </c>
      <c r="L28" s="6">
        <v>148</v>
      </c>
      <c r="M28" s="92">
        <f t="shared" si="0"/>
        <v>0.88095238095238093</v>
      </c>
      <c r="N28" s="6">
        <v>149</v>
      </c>
      <c r="O28" s="92">
        <f t="shared" si="1"/>
        <v>0.88690476190476186</v>
      </c>
      <c r="P28" s="6">
        <v>157</v>
      </c>
      <c r="Q28" s="92">
        <f t="shared" si="2"/>
        <v>0.93452380952380953</v>
      </c>
      <c r="R28" s="6">
        <v>141</v>
      </c>
      <c r="S28" s="92">
        <f t="shared" si="3"/>
        <v>0.8392857142857143</v>
      </c>
      <c r="T28" s="6">
        <v>132</v>
      </c>
      <c r="U28" s="92">
        <f t="shared" si="4"/>
        <v>0.7857142857142857</v>
      </c>
      <c r="V28" s="6">
        <v>176</v>
      </c>
      <c r="W28" s="93">
        <f t="shared" si="5"/>
        <v>1.0476190476190477</v>
      </c>
      <c r="X28" s="6">
        <v>172</v>
      </c>
      <c r="Y28" s="93">
        <f t="shared" si="6"/>
        <v>1.0238095238095237</v>
      </c>
      <c r="Z28" s="6">
        <v>167</v>
      </c>
      <c r="AA28" s="93">
        <f t="shared" si="7"/>
        <v>0.99404761904761907</v>
      </c>
      <c r="AB28" s="6">
        <v>168</v>
      </c>
      <c r="AC28" s="95">
        <f t="shared" si="8"/>
        <v>1</v>
      </c>
      <c r="AE28" s="240">
        <v>4</v>
      </c>
      <c r="AF28" s="75">
        <f t="shared" si="9"/>
        <v>2.3809523809523808E-2</v>
      </c>
      <c r="AH28" s="66">
        <f>cálculos2!O28</f>
        <v>5</v>
      </c>
      <c r="AI28" s="98">
        <f t="shared" si="14"/>
        <v>0.5</v>
      </c>
      <c r="AJ28" s="66">
        <f>cálculos2!P28</f>
        <v>1</v>
      </c>
      <c r="AK28" s="97">
        <f t="shared" si="15"/>
        <v>0.25</v>
      </c>
    </row>
    <row r="29" spans="1:40">
      <c r="A29" s="69" t="s">
        <v>47</v>
      </c>
      <c r="B29" s="69" t="s">
        <v>74</v>
      </c>
      <c r="C29" s="70">
        <v>87.75</v>
      </c>
      <c r="D29" s="6">
        <v>113</v>
      </c>
      <c r="E29" s="91">
        <f t="shared" si="10"/>
        <v>1.2877492877492878</v>
      </c>
      <c r="F29" s="6">
        <v>70</v>
      </c>
      <c r="G29" s="91">
        <f t="shared" si="11"/>
        <v>0.79772079772079774</v>
      </c>
      <c r="H29" s="6">
        <v>59</v>
      </c>
      <c r="I29" s="91">
        <f t="shared" si="12"/>
        <v>0.67236467236467234</v>
      </c>
      <c r="J29" s="6">
        <v>117</v>
      </c>
      <c r="K29" s="91">
        <f t="shared" si="13"/>
        <v>1.3333333333333333</v>
      </c>
      <c r="L29" s="6">
        <v>116</v>
      </c>
      <c r="M29" s="92">
        <f t="shared" si="0"/>
        <v>1.3219373219373218</v>
      </c>
      <c r="N29" s="6">
        <v>114</v>
      </c>
      <c r="O29" s="92">
        <f t="shared" si="1"/>
        <v>1.2991452991452992</v>
      </c>
      <c r="P29" s="6">
        <v>107</v>
      </c>
      <c r="Q29" s="92">
        <f t="shared" si="2"/>
        <v>1.2193732193732194</v>
      </c>
      <c r="R29" s="6">
        <v>106</v>
      </c>
      <c r="S29" s="92">
        <f t="shared" si="3"/>
        <v>1.207977207977208</v>
      </c>
      <c r="T29" s="6">
        <v>95</v>
      </c>
      <c r="U29" s="92">
        <f t="shared" si="4"/>
        <v>1.0826210826210827</v>
      </c>
      <c r="V29" s="6">
        <v>74</v>
      </c>
      <c r="W29" s="93">
        <f t="shared" si="5"/>
        <v>0.84330484330484334</v>
      </c>
      <c r="X29" s="6">
        <v>94</v>
      </c>
      <c r="Y29" s="93">
        <f t="shared" si="6"/>
        <v>1.0712250712250713</v>
      </c>
      <c r="Z29" s="6">
        <v>81</v>
      </c>
      <c r="AA29" s="93">
        <f t="shared" si="7"/>
        <v>0.92307692307692313</v>
      </c>
      <c r="AB29" s="6">
        <v>110</v>
      </c>
      <c r="AC29" s="95">
        <f t="shared" si="8"/>
        <v>1.2535612535612535</v>
      </c>
      <c r="AE29" s="240">
        <v>1</v>
      </c>
      <c r="AF29" s="75">
        <f t="shared" si="9"/>
        <v>1.1396011396011397E-2</v>
      </c>
      <c r="AH29" s="66">
        <f>cálculos2!O29</f>
        <v>8</v>
      </c>
      <c r="AI29" s="98">
        <f t="shared" si="14"/>
        <v>0.8</v>
      </c>
      <c r="AJ29" s="66">
        <f>cálculos2!P29</f>
        <v>4</v>
      </c>
      <c r="AK29" s="97">
        <f t="shared" si="15"/>
        <v>1</v>
      </c>
    </row>
    <row r="30" spans="1:40">
      <c r="A30" s="69" t="s">
        <v>49</v>
      </c>
      <c r="B30" s="69" t="s">
        <v>75</v>
      </c>
      <c r="C30" s="70">
        <v>300</v>
      </c>
      <c r="D30" s="6">
        <v>270</v>
      </c>
      <c r="E30" s="91">
        <f t="shared" si="10"/>
        <v>0.9</v>
      </c>
      <c r="F30" s="6">
        <v>89</v>
      </c>
      <c r="G30" s="91">
        <f t="shared" si="11"/>
        <v>0.29666666666666669</v>
      </c>
      <c r="H30" s="6">
        <v>50</v>
      </c>
      <c r="I30" s="91">
        <f t="shared" si="12"/>
        <v>0.16666666666666666</v>
      </c>
      <c r="J30" s="6">
        <v>276</v>
      </c>
      <c r="K30" s="91">
        <f t="shared" si="13"/>
        <v>0.92</v>
      </c>
      <c r="L30" s="6">
        <v>278</v>
      </c>
      <c r="M30" s="92">
        <f t="shared" si="0"/>
        <v>0.92666666666666664</v>
      </c>
      <c r="N30" s="6">
        <v>280</v>
      </c>
      <c r="O30" s="92">
        <f t="shared" si="1"/>
        <v>0.93333333333333335</v>
      </c>
      <c r="P30" s="6">
        <v>267</v>
      </c>
      <c r="Q30" s="92">
        <f t="shared" si="2"/>
        <v>0.89</v>
      </c>
      <c r="R30" s="6">
        <v>253</v>
      </c>
      <c r="S30" s="92">
        <f t="shared" si="3"/>
        <v>0.84333333333333338</v>
      </c>
      <c r="T30" s="6">
        <v>236</v>
      </c>
      <c r="U30" s="92">
        <f t="shared" si="4"/>
        <v>0.78666666666666663</v>
      </c>
      <c r="V30" s="6">
        <v>239</v>
      </c>
      <c r="W30" s="93">
        <f t="shared" si="5"/>
        <v>0.79666666666666663</v>
      </c>
      <c r="X30" s="6">
        <v>272</v>
      </c>
      <c r="Y30" s="93">
        <f t="shared" si="6"/>
        <v>0.90666666666666662</v>
      </c>
      <c r="Z30" s="6">
        <v>253</v>
      </c>
      <c r="AA30" s="93">
        <f t="shared" si="7"/>
        <v>0.84333333333333338</v>
      </c>
      <c r="AB30" s="6">
        <v>281</v>
      </c>
      <c r="AC30" s="95">
        <f t="shared" si="8"/>
        <v>0.93666666666666665</v>
      </c>
      <c r="AE30" s="240">
        <v>3</v>
      </c>
      <c r="AF30" s="75">
        <f t="shared" si="9"/>
        <v>0.01</v>
      </c>
      <c r="AH30" s="66">
        <f>cálculos2!O30</f>
        <v>2</v>
      </c>
      <c r="AI30" s="98">
        <f t="shared" si="14"/>
        <v>0.2</v>
      </c>
      <c r="AJ30" s="66">
        <f>cálculos2!P30</f>
        <v>0</v>
      </c>
      <c r="AK30" s="97">
        <f t="shared" si="15"/>
        <v>0</v>
      </c>
    </row>
    <row r="31" spans="1:40">
      <c r="A31" s="69" t="s">
        <v>40</v>
      </c>
      <c r="B31" s="69" t="s">
        <v>76</v>
      </c>
      <c r="C31" s="70">
        <v>1284</v>
      </c>
      <c r="D31" s="6">
        <v>1241</v>
      </c>
      <c r="E31" s="91">
        <f t="shared" si="10"/>
        <v>0.96651090342679125</v>
      </c>
      <c r="F31" s="6">
        <v>1107</v>
      </c>
      <c r="G31" s="91">
        <f t="shared" si="11"/>
        <v>0.86214953271028039</v>
      </c>
      <c r="H31" s="6">
        <v>980</v>
      </c>
      <c r="I31" s="91">
        <f t="shared" si="12"/>
        <v>0.76323987538940807</v>
      </c>
      <c r="J31" s="6">
        <v>1268</v>
      </c>
      <c r="K31" s="91">
        <f t="shared" si="13"/>
        <v>0.98753894080996885</v>
      </c>
      <c r="L31" s="6">
        <v>1109</v>
      </c>
      <c r="M31" s="92">
        <f t="shared" si="0"/>
        <v>0.86370716510903423</v>
      </c>
      <c r="N31" s="6">
        <v>1107</v>
      </c>
      <c r="O31" s="92">
        <f t="shared" si="1"/>
        <v>0.86214953271028039</v>
      </c>
      <c r="P31" s="6">
        <v>1165</v>
      </c>
      <c r="Q31" s="92">
        <f t="shared" si="2"/>
        <v>0.90732087227414326</v>
      </c>
      <c r="R31" s="6">
        <v>1024</v>
      </c>
      <c r="S31" s="92">
        <f t="shared" si="3"/>
        <v>0.79750778816199375</v>
      </c>
      <c r="T31" s="6">
        <v>817</v>
      </c>
      <c r="U31" s="92">
        <f t="shared" si="4"/>
        <v>0.63629283489096577</v>
      </c>
      <c r="V31" s="6">
        <v>1033</v>
      </c>
      <c r="W31" s="93">
        <f t="shared" si="5"/>
        <v>0.80451713395638624</v>
      </c>
      <c r="X31" s="6">
        <v>1169</v>
      </c>
      <c r="Y31" s="93">
        <f t="shared" si="6"/>
        <v>0.91043613707165105</v>
      </c>
      <c r="Z31" s="6">
        <v>930</v>
      </c>
      <c r="AA31" s="93">
        <f t="shared" si="7"/>
        <v>0.72429906542056077</v>
      </c>
      <c r="AB31" s="6">
        <v>1225</v>
      </c>
      <c r="AC31" s="95">
        <f t="shared" si="8"/>
        <v>0.95404984423676009</v>
      </c>
      <c r="AE31" s="240">
        <v>17</v>
      </c>
      <c r="AF31" s="75">
        <f t="shared" si="9"/>
        <v>1.3239875389408099E-2</v>
      </c>
      <c r="AH31" s="66">
        <f>cálculos2!O31</f>
        <v>2</v>
      </c>
      <c r="AI31" s="98">
        <f t="shared" si="14"/>
        <v>0.2</v>
      </c>
      <c r="AJ31" s="66">
        <f>cálculos2!P31</f>
        <v>0</v>
      </c>
      <c r="AK31" s="97">
        <f t="shared" si="15"/>
        <v>0</v>
      </c>
    </row>
    <row r="32" spans="1:40">
      <c r="A32" s="69" t="s">
        <v>40</v>
      </c>
      <c r="B32" s="69" t="s">
        <v>77</v>
      </c>
      <c r="C32" s="70">
        <v>285</v>
      </c>
      <c r="D32" s="6">
        <v>277</v>
      </c>
      <c r="E32" s="91">
        <f t="shared" si="10"/>
        <v>0.97192982456140353</v>
      </c>
      <c r="F32" s="6">
        <v>54</v>
      </c>
      <c r="G32" s="91">
        <f t="shared" si="11"/>
        <v>0.18947368421052632</v>
      </c>
      <c r="H32" s="6">
        <v>40</v>
      </c>
      <c r="I32" s="91">
        <f t="shared" si="12"/>
        <v>0.14035087719298245</v>
      </c>
      <c r="J32" s="6">
        <v>276</v>
      </c>
      <c r="K32" s="91">
        <f t="shared" si="13"/>
        <v>0.96842105263157896</v>
      </c>
      <c r="L32" s="6">
        <v>277</v>
      </c>
      <c r="M32" s="92">
        <f t="shared" si="0"/>
        <v>0.97192982456140353</v>
      </c>
      <c r="N32" s="6">
        <v>278</v>
      </c>
      <c r="O32" s="92">
        <f t="shared" si="1"/>
        <v>0.9754385964912281</v>
      </c>
      <c r="P32" s="6">
        <v>270</v>
      </c>
      <c r="Q32" s="92">
        <f t="shared" si="2"/>
        <v>0.94736842105263153</v>
      </c>
      <c r="R32" s="6">
        <v>233</v>
      </c>
      <c r="S32" s="92">
        <f t="shared" si="3"/>
        <v>0.81754385964912279</v>
      </c>
      <c r="T32" s="6">
        <v>248</v>
      </c>
      <c r="U32" s="92">
        <f t="shared" si="4"/>
        <v>0.87017543859649127</v>
      </c>
      <c r="V32" s="6">
        <v>258</v>
      </c>
      <c r="W32" s="93">
        <f t="shared" si="5"/>
        <v>0.90526315789473688</v>
      </c>
      <c r="X32" s="6">
        <v>282</v>
      </c>
      <c r="Y32" s="93">
        <f t="shared" si="6"/>
        <v>0.98947368421052628</v>
      </c>
      <c r="Z32" s="6">
        <v>294</v>
      </c>
      <c r="AA32" s="93">
        <f t="shared" si="7"/>
        <v>1.0315789473684212</v>
      </c>
      <c r="AB32" s="6">
        <v>285</v>
      </c>
      <c r="AC32" s="95">
        <f t="shared" si="8"/>
        <v>1</v>
      </c>
      <c r="AE32" s="240">
        <v>2</v>
      </c>
      <c r="AF32" s="75">
        <f t="shared" si="9"/>
        <v>7.0175438596491229E-3</v>
      </c>
      <c r="AH32" s="66">
        <f>cálculos2!O32</f>
        <v>6</v>
      </c>
      <c r="AI32" s="98">
        <f t="shared" si="14"/>
        <v>0.60000000000000009</v>
      </c>
      <c r="AJ32" s="66">
        <f>cálculos2!P32</f>
        <v>3</v>
      </c>
      <c r="AK32" s="97">
        <f t="shared" si="15"/>
        <v>0.75</v>
      </c>
    </row>
    <row r="33" spans="1:37">
      <c r="A33" s="69" t="s">
        <v>40</v>
      </c>
      <c r="B33" s="69" t="s">
        <v>78</v>
      </c>
      <c r="C33" s="70">
        <v>117.75</v>
      </c>
      <c r="D33" s="6">
        <v>70</v>
      </c>
      <c r="E33" s="91">
        <f t="shared" si="10"/>
        <v>0.59447983014861994</v>
      </c>
      <c r="F33" s="6">
        <v>39</v>
      </c>
      <c r="G33" s="91">
        <f t="shared" si="11"/>
        <v>0.33121019108280253</v>
      </c>
      <c r="H33" s="6">
        <v>25</v>
      </c>
      <c r="I33" s="91">
        <f t="shared" si="12"/>
        <v>0.21231422505307856</v>
      </c>
      <c r="J33" s="6">
        <v>73</v>
      </c>
      <c r="K33" s="91">
        <f t="shared" si="13"/>
        <v>0.61995753715498936</v>
      </c>
      <c r="L33" s="6">
        <v>75</v>
      </c>
      <c r="M33" s="92">
        <f t="shared" si="0"/>
        <v>0.63694267515923564</v>
      </c>
      <c r="N33" s="6">
        <v>76</v>
      </c>
      <c r="O33" s="92">
        <f t="shared" si="1"/>
        <v>0.64543524416135878</v>
      </c>
      <c r="P33" s="6">
        <v>78</v>
      </c>
      <c r="Q33" s="92">
        <f t="shared" si="2"/>
        <v>0.66242038216560506</v>
      </c>
      <c r="R33" s="6">
        <v>68</v>
      </c>
      <c r="S33" s="92">
        <f t="shared" si="3"/>
        <v>0.57749469214437366</v>
      </c>
      <c r="T33" s="6">
        <v>72</v>
      </c>
      <c r="U33" s="92">
        <f t="shared" si="4"/>
        <v>0.61146496815286622</v>
      </c>
      <c r="V33" s="6">
        <v>91</v>
      </c>
      <c r="W33" s="93">
        <f t="shared" si="5"/>
        <v>0.772823779193206</v>
      </c>
      <c r="X33" s="6">
        <v>91</v>
      </c>
      <c r="Y33" s="93">
        <f t="shared" si="6"/>
        <v>0.772823779193206</v>
      </c>
      <c r="Z33" s="6">
        <v>93</v>
      </c>
      <c r="AA33" s="93">
        <f t="shared" si="7"/>
        <v>0.78980891719745228</v>
      </c>
      <c r="AB33" s="6">
        <v>77</v>
      </c>
      <c r="AC33" s="95">
        <f t="shared" si="8"/>
        <v>0.65392781316348192</v>
      </c>
      <c r="AE33" s="240">
        <v>0</v>
      </c>
      <c r="AF33" s="75">
        <f t="shared" si="9"/>
        <v>0</v>
      </c>
      <c r="AH33" s="66">
        <f>cálculos2!O33</f>
        <v>0</v>
      </c>
      <c r="AI33" s="98">
        <f t="shared" si="14"/>
        <v>0</v>
      </c>
      <c r="AJ33" s="66">
        <f>cálculos2!P33</f>
        <v>0</v>
      </c>
      <c r="AK33" s="97">
        <f t="shared" si="15"/>
        <v>0</v>
      </c>
    </row>
    <row r="34" spans="1:37">
      <c r="A34" s="69" t="s">
        <v>49</v>
      </c>
      <c r="B34" s="69" t="s">
        <v>79</v>
      </c>
      <c r="C34" s="70">
        <v>111.75</v>
      </c>
      <c r="D34" s="6">
        <v>110</v>
      </c>
      <c r="E34" s="91">
        <f t="shared" si="10"/>
        <v>0.98434004474272929</v>
      </c>
      <c r="F34" s="6">
        <v>31</v>
      </c>
      <c r="G34" s="91">
        <f t="shared" si="11"/>
        <v>0.27740492170022374</v>
      </c>
      <c r="H34" s="6">
        <v>16</v>
      </c>
      <c r="I34" s="91">
        <f t="shared" si="12"/>
        <v>0.14317673378076062</v>
      </c>
      <c r="J34" s="6">
        <v>119</v>
      </c>
      <c r="K34" s="91">
        <f t="shared" si="13"/>
        <v>1.0648769574944073</v>
      </c>
      <c r="L34" s="6">
        <v>99</v>
      </c>
      <c r="M34" s="92">
        <f t="shared" si="0"/>
        <v>0.88590604026845643</v>
      </c>
      <c r="N34" s="6">
        <v>99</v>
      </c>
      <c r="O34" s="92">
        <f t="shared" si="1"/>
        <v>0.88590604026845643</v>
      </c>
      <c r="P34" s="6">
        <v>106</v>
      </c>
      <c r="Q34" s="92">
        <f t="shared" si="2"/>
        <v>0.94854586129753915</v>
      </c>
      <c r="R34" s="6">
        <v>77</v>
      </c>
      <c r="S34" s="92">
        <f t="shared" si="3"/>
        <v>0.68903803131991048</v>
      </c>
      <c r="T34" s="6">
        <v>89</v>
      </c>
      <c r="U34" s="92">
        <f t="shared" si="4"/>
        <v>0.79642058165548102</v>
      </c>
      <c r="V34" s="6">
        <v>124</v>
      </c>
      <c r="W34" s="93">
        <f t="shared" si="5"/>
        <v>1.109619686800895</v>
      </c>
      <c r="X34" s="6">
        <v>124</v>
      </c>
      <c r="Y34" s="93">
        <f t="shared" si="6"/>
        <v>1.109619686800895</v>
      </c>
      <c r="Z34" s="6">
        <v>119</v>
      </c>
      <c r="AA34" s="93">
        <f t="shared" si="7"/>
        <v>1.0648769574944073</v>
      </c>
      <c r="AB34" s="6">
        <v>112</v>
      </c>
      <c r="AC34" s="95">
        <f t="shared" si="8"/>
        <v>1.0022371364653244</v>
      </c>
      <c r="AE34" s="240">
        <v>4</v>
      </c>
      <c r="AF34" s="75">
        <f t="shared" si="9"/>
        <v>3.5794183445190156E-2</v>
      </c>
      <c r="AH34" s="66">
        <f>cálculos2!O34</f>
        <v>5</v>
      </c>
      <c r="AI34" s="98">
        <f t="shared" si="14"/>
        <v>0.5</v>
      </c>
      <c r="AJ34" s="66">
        <f>cálculos2!P34</f>
        <v>1</v>
      </c>
      <c r="AK34" s="97">
        <f t="shared" si="15"/>
        <v>0.25</v>
      </c>
    </row>
    <row r="35" spans="1:37">
      <c r="A35" s="69" t="s">
        <v>49</v>
      </c>
      <c r="B35" s="69" t="s">
        <v>80</v>
      </c>
      <c r="C35" s="70">
        <v>90.75</v>
      </c>
      <c r="D35" s="6">
        <v>86</v>
      </c>
      <c r="E35" s="91">
        <f t="shared" si="10"/>
        <v>0.94765840220385678</v>
      </c>
      <c r="F35" s="6">
        <v>60</v>
      </c>
      <c r="G35" s="91">
        <f t="shared" si="11"/>
        <v>0.66115702479338845</v>
      </c>
      <c r="H35" s="6">
        <v>49</v>
      </c>
      <c r="I35" s="91">
        <f t="shared" si="12"/>
        <v>0.53994490358126723</v>
      </c>
      <c r="J35" s="6">
        <v>88</v>
      </c>
      <c r="K35" s="91">
        <f t="shared" si="13"/>
        <v>0.96969696969696972</v>
      </c>
      <c r="L35" s="6">
        <v>89</v>
      </c>
      <c r="M35" s="92">
        <f t="shared" ref="M35:M66" si="16">L35/C35</f>
        <v>0.9807162534435262</v>
      </c>
      <c r="N35" s="6">
        <v>89</v>
      </c>
      <c r="O35" s="92">
        <f t="shared" ref="O35:O66" si="17">N35/C35</f>
        <v>0.9807162534435262</v>
      </c>
      <c r="P35" s="6">
        <v>81</v>
      </c>
      <c r="Q35" s="92">
        <f t="shared" ref="Q35:Q66" si="18">P35/C35</f>
        <v>0.8925619834710744</v>
      </c>
      <c r="R35" s="6">
        <v>80</v>
      </c>
      <c r="S35" s="92">
        <f t="shared" ref="S35:S66" si="19">R35/C35</f>
        <v>0.88154269972451793</v>
      </c>
      <c r="T35" s="6">
        <v>89</v>
      </c>
      <c r="U35" s="92">
        <f t="shared" ref="U35:U66" si="20">T35/C35</f>
        <v>0.9807162534435262</v>
      </c>
      <c r="V35" s="6">
        <v>98</v>
      </c>
      <c r="W35" s="93">
        <f t="shared" ref="W35:W66" si="21">V35/C35</f>
        <v>1.0798898071625345</v>
      </c>
      <c r="X35" s="6">
        <v>102</v>
      </c>
      <c r="Y35" s="93">
        <f t="shared" ref="Y35:Y66" si="22">X35/C35</f>
        <v>1.1239669421487604</v>
      </c>
      <c r="Z35" s="6">
        <v>100</v>
      </c>
      <c r="AA35" s="93">
        <f t="shared" ref="AA35:AA66" si="23">Z35/C35</f>
        <v>1.1019283746556474</v>
      </c>
      <c r="AB35" s="6">
        <v>91</v>
      </c>
      <c r="AC35" s="95">
        <f t="shared" ref="AC35:AC66" si="24">AB35/C35</f>
        <v>1.002754820936639</v>
      </c>
      <c r="AE35" s="240">
        <v>4</v>
      </c>
      <c r="AF35" s="75">
        <f t="shared" ref="AF35:AF66" si="25">AE35/C35</f>
        <v>4.4077134986225897E-2</v>
      </c>
      <c r="AH35" s="66">
        <f>cálculos2!O35</f>
        <v>8</v>
      </c>
      <c r="AI35" s="98">
        <f t="shared" si="14"/>
        <v>0.8</v>
      </c>
      <c r="AJ35" s="66">
        <f>cálculos2!P35</f>
        <v>3</v>
      </c>
      <c r="AK35" s="97">
        <f t="shared" si="15"/>
        <v>0.75</v>
      </c>
    </row>
    <row r="36" spans="1:37">
      <c r="A36" s="69" t="s">
        <v>49</v>
      </c>
      <c r="B36" s="69" t="s">
        <v>81</v>
      </c>
      <c r="C36" s="70">
        <v>135.75</v>
      </c>
      <c r="D36" s="6">
        <v>89</v>
      </c>
      <c r="E36" s="91">
        <f t="shared" si="10"/>
        <v>0.65561694290976058</v>
      </c>
      <c r="F36" s="6">
        <v>32</v>
      </c>
      <c r="G36" s="91">
        <f t="shared" si="11"/>
        <v>0.23572744014732966</v>
      </c>
      <c r="H36" s="6">
        <v>20</v>
      </c>
      <c r="I36" s="91">
        <f t="shared" si="12"/>
        <v>0.14732965009208104</v>
      </c>
      <c r="J36" s="6">
        <v>100</v>
      </c>
      <c r="K36" s="91">
        <f t="shared" si="13"/>
        <v>0.73664825046040516</v>
      </c>
      <c r="L36" s="6">
        <v>143</v>
      </c>
      <c r="M36" s="92">
        <f t="shared" si="16"/>
        <v>1.0534069981583793</v>
      </c>
      <c r="N36" s="6">
        <v>144</v>
      </c>
      <c r="O36" s="92">
        <f t="shared" si="17"/>
        <v>1.0607734806629834</v>
      </c>
      <c r="P36" s="6">
        <v>122</v>
      </c>
      <c r="Q36" s="92">
        <f t="shared" si="18"/>
        <v>0.89871086556169433</v>
      </c>
      <c r="R36" s="6">
        <v>126</v>
      </c>
      <c r="S36" s="92">
        <f t="shared" si="19"/>
        <v>0.92817679558011046</v>
      </c>
      <c r="T36" s="6">
        <v>143</v>
      </c>
      <c r="U36" s="92">
        <f t="shared" si="20"/>
        <v>1.0534069981583793</v>
      </c>
      <c r="V36" s="6">
        <v>128</v>
      </c>
      <c r="W36" s="93">
        <f t="shared" si="21"/>
        <v>0.94290976058931864</v>
      </c>
      <c r="X36" s="6">
        <v>164</v>
      </c>
      <c r="Y36" s="93">
        <f t="shared" si="22"/>
        <v>1.2081031307550645</v>
      </c>
      <c r="Z36" s="6">
        <v>136</v>
      </c>
      <c r="AA36" s="93">
        <f t="shared" si="23"/>
        <v>1.0018416206261511</v>
      </c>
      <c r="AB36" s="6">
        <v>136</v>
      </c>
      <c r="AC36" s="95">
        <f t="shared" si="24"/>
        <v>1.0018416206261511</v>
      </c>
      <c r="AE36" s="240">
        <v>3</v>
      </c>
      <c r="AF36" s="75">
        <f t="shared" si="25"/>
        <v>2.2099447513812154E-2</v>
      </c>
      <c r="AH36" s="66">
        <f>cálculos2!O36</f>
        <v>6</v>
      </c>
      <c r="AI36" s="98">
        <f t="shared" si="14"/>
        <v>0.60000000000000009</v>
      </c>
      <c r="AJ36" s="66">
        <f>cálculos2!P36</f>
        <v>3</v>
      </c>
      <c r="AK36" s="97">
        <f t="shared" si="15"/>
        <v>0.75</v>
      </c>
    </row>
    <row r="37" spans="1:37">
      <c r="A37" s="69" t="s">
        <v>40</v>
      </c>
      <c r="B37" s="69" t="s">
        <v>82</v>
      </c>
      <c r="C37" s="70">
        <v>100.5</v>
      </c>
      <c r="D37" s="6">
        <v>93</v>
      </c>
      <c r="E37" s="91">
        <f t="shared" si="10"/>
        <v>0.92537313432835822</v>
      </c>
      <c r="F37" s="6">
        <v>74</v>
      </c>
      <c r="G37" s="91">
        <f t="shared" si="11"/>
        <v>0.73631840796019898</v>
      </c>
      <c r="H37" s="6">
        <v>53</v>
      </c>
      <c r="I37" s="91">
        <f t="shared" si="12"/>
        <v>0.52736318407960203</v>
      </c>
      <c r="J37" s="6">
        <v>93</v>
      </c>
      <c r="K37" s="91">
        <f t="shared" si="13"/>
        <v>0.92537313432835822</v>
      </c>
      <c r="L37" s="6">
        <v>88</v>
      </c>
      <c r="M37" s="92">
        <f t="shared" si="16"/>
        <v>0.87562189054726369</v>
      </c>
      <c r="N37" s="6">
        <v>88</v>
      </c>
      <c r="O37" s="92">
        <f t="shared" si="17"/>
        <v>0.87562189054726369</v>
      </c>
      <c r="P37" s="6">
        <v>95</v>
      </c>
      <c r="Q37" s="92">
        <f t="shared" si="18"/>
        <v>0.94527363184079605</v>
      </c>
      <c r="R37" s="6">
        <v>78</v>
      </c>
      <c r="S37" s="92">
        <f t="shared" si="19"/>
        <v>0.77611940298507465</v>
      </c>
      <c r="T37" s="6">
        <v>85</v>
      </c>
      <c r="U37" s="92">
        <f t="shared" si="20"/>
        <v>0.845771144278607</v>
      </c>
      <c r="V37" s="6">
        <v>91</v>
      </c>
      <c r="W37" s="93">
        <f t="shared" si="21"/>
        <v>0.90547263681592038</v>
      </c>
      <c r="X37" s="6">
        <v>95</v>
      </c>
      <c r="Y37" s="93">
        <f t="shared" si="22"/>
        <v>0.94527363184079605</v>
      </c>
      <c r="Z37" s="6">
        <v>94</v>
      </c>
      <c r="AA37" s="93">
        <f t="shared" si="23"/>
        <v>0.93532338308457708</v>
      </c>
      <c r="AB37" s="6">
        <v>97</v>
      </c>
      <c r="AC37" s="95">
        <f t="shared" si="24"/>
        <v>0.96517412935323388</v>
      </c>
      <c r="AE37" s="240">
        <v>0</v>
      </c>
      <c r="AF37" s="75">
        <f t="shared" si="25"/>
        <v>0</v>
      </c>
      <c r="AH37" s="66">
        <f>cálculos2!O37</f>
        <v>2</v>
      </c>
      <c r="AI37" s="98">
        <f t="shared" si="14"/>
        <v>0.2</v>
      </c>
      <c r="AJ37" s="66">
        <f>cálculos2!P37</f>
        <v>0</v>
      </c>
      <c r="AK37" s="97">
        <f t="shared" si="15"/>
        <v>0</v>
      </c>
    </row>
    <row r="38" spans="1:37">
      <c r="A38" s="69" t="s">
        <v>49</v>
      </c>
      <c r="B38" s="69" t="s">
        <v>83</v>
      </c>
      <c r="C38" s="70">
        <v>383.25</v>
      </c>
      <c r="D38" s="6">
        <v>377</v>
      </c>
      <c r="E38" s="91">
        <f t="shared" si="10"/>
        <v>0.98369210697977816</v>
      </c>
      <c r="F38" s="6">
        <v>330</v>
      </c>
      <c r="G38" s="91">
        <f t="shared" si="11"/>
        <v>0.86105675146771032</v>
      </c>
      <c r="H38" s="6">
        <v>260</v>
      </c>
      <c r="I38" s="91">
        <f t="shared" si="12"/>
        <v>0.67840834964122632</v>
      </c>
      <c r="J38" s="6">
        <v>390</v>
      </c>
      <c r="K38" s="91">
        <f t="shared" si="13"/>
        <v>1.0176125244618395</v>
      </c>
      <c r="L38" s="6">
        <v>379</v>
      </c>
      <c r="M38" s="92">
        <f t="shared" si="16"/>
        <v>0.98891063274624913</v>
      </c>
      <c r="N38" s="6">
        <v>374</v>
      </c>
      <c r="O38" s="92">
        <f t="shared" si="17"/>
        <v>0.9758643183300717</v>
      </c>
      <c r="P38" s="6">
        <v>364</v>
      </c>
      <c r="Q38" s="92">
        <f t="shared" si="18"/>
        <v>0.94977168949771684</v>
      </c>
      <c r="R38" s="6">
        <v>330</v>
      </c>
      <c r="S38" s="92">
        <f t="shared" si="19"/>
        <v>0.86105675146771032</v>
      </c>
      <c r="T38" s="6">
        <v>255</v>
      </c>
      <c r="U38" s="92">
        <f t="shared" si="20"/>
        <v>0.66536203522504889</v>
      </c>
      <c r="V38" s="6">
        <v>377</v>
      </c>
      <c r="W38" s="93">
        <f t="shared" si="21"/>
        <v>0.98369210697977816</v>
      </c>
      <c r="X38" s="6">
        <v>397</v>
      </c>
      <c r="Y38" s="93">
        <f t="shared" si="22"/>
        <v>1.0358773646444879</v>
      </c>
      <c r="Z38" s="6">
        <v>374</v>
      </c>
      <c r="AA38" s="93">
        <f t="shared" si="23"/>
        <v>0.9758643183300717</v>
      </c>
      <c r="AB38" s="6">
        <v>401</v>
      </c>
      <c r="AC38" s="95">
        <f t="shared" si="24"/>
        <v>1.0463144161774298</v>
      </c>
      <c r="AE38" s="240">
        <v>0</v>
      </c>
      <c r="AF38" s="75">
        <f t="shared" si="25"/>
        <v>0</v>
      </c>
      <c r="AH38" s="66">
        <f>cálculos2!O38</f>
        <v>7</v>
      </c>
      <c r="AI38" s="98">
        <f t="shared" si="14"/>
        <v>0.70000000000000007</v>
      </c>
      <c r="AJ38" s="66">
        <f>cálculos2!P38</f>
        <v>3</v>
      </c>
      <c r="AK38" s="97">
        <f t="shared" si="15"/>
        <v>0.75</v>
      </c>
    </row>
    <row r="39" spans="1:37">
      <c r="A39" s="69" t="s">
        <v>40</v>
      </c>
      <c r="B39" s="69" t="s">
        <v>84</v>
      </c>
      <c r="C39" s="70">
        <v>102</v>
      </c>
      <c r="D39" s="6">
        <v>100</v>
      </c>
      <c r="E39" s="91">
        <f t="shared" si="10"/>
        <v>0.98039215686274506</v>
      </c>
      <c r="F39" s="6">
        <v>88</v>
      </c>
      <c r="G39" s="91">
        <f t="shared" si="11"/>
        <v>0.86274509803921573</v>
      </c>
      <c r="H39" s="6">
        <v>69</v>
      </c>
      <c r="I39" s="91">
        <f t="shared" si="12"/>
        <v>0.67647058823529416</v>
      </c>
      <c r="J39" s="6">
        <v>103</v>
      </c>
      <c r="K39" s="91">
        <f t="shared" si="13"/>
        <v>1.0098039215686274</v>
      </c>
      <c r="L39" s="6">
        <v>109</v>
      </c>
      <c r="M39" s="92">
        <f t="shared" si="16"/>
        <v>1.0686274509803921</v>
      </c>
      <c r="N39" s="6">
        <v>108</v>
      </c>
      <c r="O39" s="92">
        <f t="shared" si="17"/>
        <v>1.0588235294117647</v>
      </c>
      <c r="P39" s="6">
        <v>126</v>
      </c>
      <c r="Q39" s="92">
        <f t="shared" si="18"/>
        <v>1.2352941176470589</v>
      </c>
      <c r="R39" s="6">
        <v>104</v>
      </c>
      <c r="S39" s="92">
        <f t="shared" si="19"/>
        <v>1.0196078431372548</v>
      </c>
      <c r="T39" s="6">
        <v>104</v>
      </c>
      <c r="U39" s="92">
        <f t="shared" si="20"/>
        <v>1.0196078431372548</v>
      </c>
      <c r="V39" s="6">
        <v>91</v>
      </c>
      <c r="W39" s="93">
        <f t="shared" si="21"/>
        <v>0.89215686274509809</v>
      </c>
      <c r="X39" s="6">
        <v>102</v>
      </c>
      <c r="Y39" s="93">
        <f t="shared" si="22"/>
        <v>1</v>
      </c>
      <c r="Z39" s="6">
        <v>91</v>
      </c>
      <c r="AA39" s="93">
        <f t="shared" si="23"/>
        <v>0.89215686274509809</v>
      </c>
      <c r="AB39" s="6">
        <v>124</v>
      </c>
      <c r="AC39" s="95">
        <f t="shared" si="24"/>
        <v>1.2156862745098038</v>
      </c>
      <c r="AE39" s="240">
        <v>0</v>
      </c>
      <c r="AF39" s="75">
        <f t="shared" si="25"/>
        <v>0</v>
      </c>
      <c r="AH39" s="66">
        <f>cálculos2!O39</f>
        <v>8</v>
      </c>
      <c r="AI39" s="98">
        <f t="shared" si="14"/>
        <v>0.8</v>
      </c>
      <c r="AJ39" s="66">
        <f>cálculos2!P39</f>
        <v>4</v>
      </c>
      <c r="AK39" s="97">
        <f t="shared" si="15"/>
        <v>1</v>
      </c>
    </row>
    <row r="40" spans="1:37">
      <c r="A40" s="69" t="s">
        <v>49</v>
      </c>
      <c r="B40" s="69" t="s">
        <v>85</v>
      </c>
      <c r="C40" s="70">
        <v>321</v>
      </c>
      <c r="D40" s="6">
        <v>218</v>
      </c>
      <c r="E40" s="91">
        <f t="shared" si="10"/>
        <v>0.67912772585669778</v>
      </c>
      <c r="F40" s="6">
        <v>47</v>
      </c>
      <c r="G40" s="91">
        <f t="shared" si="11"/>
        <v>0.14641744548286603</v>
      </c>
      <c r="H40" s="6">
        <v>27</v>
      </c>
      <c r="I40" s="91">
        <f t="shared" si="12"/>
        <v>8.4112149532710276E-2</v>
      </c>
      <c r="J40" s="6">
        <v>231</v>
      </c>
      <c r="K40" s="91">
        <f t="shared" si="13"/>
        <v>0.71962616822429903</v>
      </c>
      <c r="L40" s="6">
        <v>219</v>
      </c>
      <c r="M40" s="92">
        <f t="shared" si="16"/>
        <v>0.68224299065420557</v>
      </c>
      <c r="N40" s="6">
        <v>219</v>
      </c>
      <c r="O40" s="92">
        <f t="shared" si="17"/>
        <v>0.68224299065420557</v>
      </c>
      <c r="P40" s="6">
        <v>225</v>
      </c>
      <c r="Q40" s="92">
        <f t="shared" si="18"/>
        <v>0.7009345794392523</v>
      </c>
      <c r="R40" s="6">
        <v>202</v>
      </c>
      <c r="S40" s="92">
        <f t="shared" si="19"/>
        <v>0.62928348909657317</v>
      </c>
      <c r="T40" s="6">
        <v>246</v>
      </c>
      <c r="U40" s="92">
        <f t="shared" si="20"/>
        <v>0.76635514018691586</v>
      </c>
      <c r="V40" s="6">
        <v>277</v>
      </c>
      <c r="W40" s="93">
        <f t="shared" si="21"/>
        <v>0.86292834890965731</v>
      </c>
      <c r="X40" s="6">
        <v>274</v>
      </c>
      <c r="Y40" s="93">
        <f t="shared" si="22"/>
        <v>0.85358255451713394</v>
      </c>
      <c r="Z40" s="6">
        <v>287</v>
      </c>
      <c r="AA40" s="93">
        <f t="shared" si="23"/>
        <v>0.89408099688473519</v>
      </c>
      <c r="AB40" s="6">
        <v>235</v>
      </c>
      <c r="AC40" s="95">
        <f t="shared" si="24"/>
        <v>0.73208722741433019</v>
      </c>
      <c r="AE40" s="240">
        <v>0</v>
      </c>
      <c r="AF40" s="75">
        <f t="shared" si="25"/>
        <v>0</v>
      </c>
      <c r="AH40" s="66">
        <f>cálculos2!O40</f>
        <v>0</v>
      </c>
      <c r="AI40" s="98">
        <f t="shared" si="14"/>
        <v>0</v>
      </c>
      <c r="AJ40" s="66">
        <f>cálculos2!P40</f>
        <v>0</v>
      </c>
      <c r="AK40" s="97">
        <f t="shared" si="15"/>
        <v>0</v>
      </c>
    </row>
    <row r="41" spans="1:37">
      <c r="A41" s="69" t="s">
        <v>43</v>
      </c>
      <c r="B41" s="69" t="s">
        <v>86</v>
      </c>
      <c r="C41" s="70">
        <v>346.5</v>
      </c>
      <c r="D41" s="6">
        <v>384</v>
      </c>
      <c r="E41" s="91">
        <f t="shared" si="10"/>
        <v>1.1082251082251082</v>
      </c>
      <c r="F41" s="6">
        <v>355</v>
      </c>
      <c r="G41" s="91">
        <f t="shared" si="11"/>
        <v>1.0245310245310246</v>
      </c>
      <c r="H41" s="6">
        <v>340</v>
      </c>
      <c r="I41" s="91">
        <f t="shared" si="12"/>
        <v>0.98124098124098125</v>
      </c>
      <c r="J41" s="6">
        <v>382</v>
      </c>
      <c r="K41" s="91">
        <f t="shared" si="13"/>
        <v>1.1024531024531024</v>
      </c>
      <c r="L41" s="6">
        <v>344</v>
      </c>
      <c r="M41" s="92">
        <f t="shared" si="16"/>
        <v>0.99278499278499277</v>
      </c>
      <c r="N41" s="6">
        <v>342</v>
      </c>
      <c r="O41" s="92">
        <f t="shared" si="17"/>
        <v>0.98701298701298701</v>
      </c>
      <c r="P41" s="6">
        <v>357</v>
      </c>
      <c r="Q41" s="92">
        <f t="shared" si="18"/>
        <v>1.0303030303030303</v>
      </c>
      <c r="R41" s="6">
        <v>313</v>
      </c>
      <c r="S41" s="92">
        <f t="shared" si="19"/>
        <v>0.9033189033189033</v>
      </c>
      <c r="T41" s="6">
        <v>258</v>
      </c>
      <c r="U41" s="92">
        <f t="shared" si="20"/>
        <v>0.74458874458874458</v>
      </c>
      <c r="V41" s="6">
        <v>309</v>
      </c>
      <c r="W41" s="93">
        <f t="shared" si="21"/>
        <v>0.89177489177489178</v>
      </c>
      <c r="X41" s="6">
        <v>339</v>
      </c>
      <c r="Y41" s="93">
        <f t="shared" si="22"/>
        <v>0.97835497835497831</v>
      </c>
      <c r="Z41" s="6">
        <v>301</v>
      </c>
      <c r="AA41" s="93">
        <f t="shared" si="23"/>
        <v>0.86868686868686873</v>
      </c>
      <c r="AB41" s="6">
        <v>376</v>
      </c>
      <c r="AC41" s="95">
        <f t="shared" si="24"/>
        <v>1.0851370851370852</v>
      </c>
      <c r="AE41" s="240">
        <v>3</v>
      </c>
      <c r="AF41" s="75">
        <f t="shared" si="25"/>
        <v>8.658008658008658E-3</v>
      </c>
      <c r="AH41" s="66">
        <f>cálculos2!O41</f>
        <v>6</v>
      </c>
      <c r="AI41" s="98">
        <f t="shared" si="14"/>
        <v>0.60000000000000009</v>
      </c>
      <c r="AJ41" s="66">
        <f>cálculos2!P41</f>
        <v>4</v>
      </c>
      <c r="AK41" s="97">
        <f t="shared" si="15"/>
        <v>1</v>
      </c>
    </row>
    <row r="42" spans="1:37">
      <c r="A42" s="69" t="s">
        <v>49</v>
      </c>
      <c r="B42" s="69" t="s">
        <v>87</v>
      </c>
      <c r="C42" s="70">
        <v>102</v>
      </c>
      <c r="D42" s="6">
        <v>118</v>
      </c>
      <c r="E42" s="91">
        <f t="shared" si="10"/>
        <v>1.1568627450980393</v>
      </c>
      <c r="F42" s="6">
        <v>96</v>
      </c>
      <c r="G42" s="91">
        <f t="shared" si="11"/>
        <v>0.94117647058823528</v>
      </c>
      <c r="H42" s="6">
        <v>54</v>
      </c>
      <c r="I42" s="91">
        <f t="shared" si="12"/>
        <v>0.52941176470588236</v>
      </c>
      <c r="J42" s="6">
        <v>118</v>
      </c>
      <c r="K42" s="91">
        <f t="shared" si="13"/>
        <v>1.1568627450980393</v>
      </c>
      <c r="L42" s="6">
        <v>89</v>
      </c>
      <c r="M42" s="92">
        <f t="shared" si="16"/>
        <v>0.87254901960784315</v>
      </c>
      <c r="N42" s="6">
        <v>90</v>
      </c>
      <c r="O42" s="92">
        <f t="shared" si="17"/>
        <v>0.88235294117647056</v>
      </c>
      <c r="P42" s="6">
        <v>96</v>
      </c>
      <c r="Q42" s="92">
        <f t="shared" si="18"/>
        <v>0.94117647058823528</v>
      </c>
      <c r="R42" s="6">
        <v>87</v>
      </c>
      <c r="S42" s="92">
        <f t="shared" si="19"/>
        <v>0.8529411764705882</v>
      </c>
      <c r="T42" s="6">
        <v>55</v>
      </c>
      <c r="U42" s="92">
        <f t="shared" si="20"/>
        <v>0.53921568627450978</v>
      </c>
      <c r="V42" s="6">
        <v>89</v>
      </c>
      <c r="W42" s="93">
        <f t="shared" si="21"/>
        <v>0.87254901960784315</v>
      </c>
      <c r="X42" s="6">
        <v>91</v>
      </c>
      <c r="Y42" s="93">
        <f t="shared" si="22"/>
        <v>0.89215686274509809</v>
      </c>
      <c r="Z42" s="6">
        <v>88</v>
      </c>
      <c r="AA42" s="93">
        <f t="shared" si="23"/>
        <v>0.86274509803921573</v>
      </c>
      <c r="AB42" s="6">
        <v>106</v>
      </c>
      <c r="AC42" s="95">
        <f t="shared" si="24"/>
        <v>1.0392156862745099</v>
      </c>
      <c r="AE42" s="240">
        <v>3</v>
      </c>
      <c r="AF42" s="75">
        <f t="shared" si="25"/>
        <v>2.9411764705882353E-2</v>
      </c>
      <c r="AH42" s="66">
        <f>cálculos2!O42</f>
        <v>2</v>
      </c>
      <c r="AI42" s="98">
        <f t="shared" si="14"/>
        <v>0.2</v>
      </c>
      <c r="AJ42" s="66">
        <f>cálculos2!P42</f>
        <v>0</v>
      </c>
      <c r="AK42" s="97">
        <f t="shared" si="15"/>
        <v>0</v>
      </c>
    </row>
    <row r="43" spans="1:37">
      <c r="A43" s="69" t="s">
        <v>40</v>
      </c>
      <c r="B43" s="69" t="s">
        <v>88</v>
      </c>
      <c r="C43" s="70">
        <v>118.5</v>
      </c>
      <c r="D43" s="6">
        <v>100</v>
      </c>
      <c r="E43" s="91">
        <f t="shared" si="10"/>
        <v>0.84388185654008441</v>
      </c>
      <c r="F43" s="6">
        <v>50</v>
      </c>
      <c r="G43" s="91">
        <f t="shared" si="11"/>
        <v>0.4219409282700422</v>
      </c>
      <c r="H43" s="6">
        <v>31</v>
      </c>
      <c r="I43" s="91">
        <f t="shared" si="12"/>
        <v>0.26160337552742619</v>
      </c>
      <c r="J43" s="6">
        <v>99</v>
      </c>
      <c r="K43" s="91">
        <f t="shared" si="13"/>
        <v>0.83544303797468356</v>
      </c>
      <c r="L43" s="6">
        <v>89</v>
      </c>
      <c r="M43" s="92">
        <f t="shared" si="16"/>
        <v>0.75105485232067515</v>
      </c>
      <c r="N43" s="6">
        <v>89</v>
      </c>
      <c r="O43" s="92">
        <f t="shared" si="17"/>
        <v>0.75105485232067515</v>
      </c>
      <c r="P43" s="6">
        <v>93</v>
      </c>
      <c r="Q43" s="92">
        <f t="shared" si="18"/>
        <v>0.78481012658227844</v>
      </c>
      <c r="R43" s="6">
        <v>72</v>
      </c>
      <c r="S43" s="92">
        <f t="shared" si="19"/>
        <v>0.60759493670886078</v>
      </c>
      <c r="T43" s="6">
        <v>89</v>
      </c>
      <c r="U43" s="92">
        <f t="shared" si="20"/>
        <v>0.75105485232067515</v>
      </c>
      <c r="V43" s="6">
        <v>93</v>
      </c>
      <c r="W43" s="93">
        <f t="shared" si="21"/>
        <v>0.78481012658227844</v>
      </c>
      <c r="X43" s="6">
        <v>99</v>
      </c>
      <c r="Y43" s="93">
        <f t="shared" si="22"/>
        <v>0.83544303797468356</v>
      </c>
      <c r="Z43" s="6">
        <v>90</v>
      </c>
      <c r="AA43" s="93">
        <f t="shared" si="23"/>
        <v>0.759493670886076</v>
      </c>
      <c r="AB43" s="6">
        <v>98</v>
      </c>
      <c r="AC43" s="95">
        <f t="shared" si="24"/>
        <v>0.8270042194092827</v>
      </c>
      <c r="AE43" s="240">
        <v>0</v>
      </c>
      <c r="AF43" s="75">
        <f t="shared" si="25"/>
        <v>0</v>
      </c>
      <c r="AH43" s="66">
        <f>cálculos2!O43</f>
        <v>0</v>
      </c>
      <c r="AI43" s="98">
        <f t="shared" si="14"/>
        <v>0</v>
      </c>
      <c r="AJ43" s="66">
        <f>cálculos2!P43</f>
        <v>0</v>
      </c>
      <c r="AK43" s="97">
        <f t="shared" si="15"/>
        <v>0</v>
      </c>
    </row>
    <row r="44" spans="1:37">
      <c r="A44" s="69" t="s">
        <v>40</v>
      </c>
      <c r="B44" s="69" t="s">
        <v>89</v>
      </c>
      <c r="C44" s="70">
        <v>72.75</v>
      </c>
      <c r="D44" s="6">
        <v>65</v>
      </c>
      <c r="E44" s="91">
        <f t="shared" si="10"/>
        <v>0.89347079037800692</v>
      </c>
      <c r="F44" s="6">
        <v>62</v>
      </c>
      <c r="G44" s="91">
        <f t="shared" si="11"/>
        <v>0.85223367697594499</v>
      </c>
      <c r="H44" s="6">
        <v>45</v>
      </c>
      <c r="I44" s="91">
        <f t="shared" si="12"/>
        <v>0.61855670103092786</v>
      </c>
      <c r="J44" s="6">
        <v>71</v>
      </c>
      <c r="K44" s="91">
        <f t="shared" si="13"/>
        <v>0.97594501718213056</v>
      </c>
      <c r="L44" s="6">
        <v>85</v>
      </c>
      <c r="M44" s="92">
        <f t="shared" si="16"/>
        <v>1.168384879725086</v>
      </c>
      <c r="N44" s="6">
        <v>85</v>
      </c>
      <c r="O44" s="92">
        <f t="shared" si="17"/>
        <v>1.168384879725086</v>
      </c>
      <c r="P44" s="6">
        <v>81</v>
      </c>
      <c r="Q44" s="92">
        <f t="shared" si="18"/>
        <v>1.1134020618556701</v>
      </c>
      <c r="R44" s="6">
        <v>70</v>
      </c>
      <c r="S44" s="92">
        <f t="shared" si="19"/>
        <v>0.96219931271477666</v>
      </c>
      <c r="T44" s="6">
        <v>79</v>
      </c>
      <c r="U44" s="92">
        <f t="shared" si="20"/>
        <v>1.0859106529209621</v>
      </c>
      <c r="V44" s="6">
        <v>95</v>
      </c>
      <c r="W44" s="93">
        <f t="shared" si="21"/>
        <v>1.3058419243986255</v>
      </c>
      <c r="X44" s="6">
        <v>93</v>
      </c>
      <c r="Y44" s="93">
        <f t="shared" si="22"/>
        <v>1.2783505154639174</v>
      </c>
      <c r="Z44" s="6">
        <v>98</v>
      </c>
      <c r="AA44" s="93">
        <f t="shared" si="23"/>
        <v>1.3470790378006874</v>
      </c>
      <c r="AB44" s="6">
        <v>83</v>
      </c>
      <c r="AC44" s="95">
        <f t="shared" si="24"/>
        <v>1.140893470790378</v>
      </c>
      <c r="AE44" s="240">
        <v>5</v>
      </c>
      <c r="AF44" s="75">
        <f t="shared" si="25"/>
        <v>6.8728522336769765E-2</v>
      </c>
      <c r="AH44" s="66">
        <f>cálculos2!O44</f>
        <v>10</v>
      </c>
      <c r="AI44" s="98">
        <f t="shared" si="14"/>
        <v>1</v>
      </c>
      <c r="AJ44" s="66">
        <f>cálculos2!P44</f>
        <v>4</v>
      </c>
      <c r="AK44" s="97">
        <f t="shared" si="15"/>
        <v>1</v>
      </c>
    </row>
    <row r="45" spans="1:37">
      <c r="A45" s="69" t="s">
        <v>47</v>
      </c>
      <c r="B45" s="69" t="s">
        <v>90</v>
      </c>
      <c r="C45" s="70">
        <v>1971</v>
      </c>
      <c r="D45" s="6">
        <v>2120</v>
      </c>
      <c r="E45" s="91">
        <f t="shared" si="10"/>
        <v>1.0755961440892947</v>
      </c>
      <c r="F45" s="6">
        <v>1676</v>
      </c>
      <c r="G45" s="91">
        <f t="shared" si="11"/>
        <v>0.8503297818366311</v>
      </c>
      <c r="H45" s="6">
        <v>1402</v>
      </c>
      <c r="I45" s="91">
        <f t="shared" si="12"/>
        <v>0.71131405377980716</v>
      </c>
      <c r="J45" s="6">
        <v>2121</v>
      </c>
      <c r="K45" s="91">
        <f t="shared" si="13"/>
        <v>1.0761035007610351</v>
      </c>
      <c r="L45" s="6">
        <v>1808</v>
      </c>
      <c r="M45" s="92">
        <f t="shared" si="16"/>
        <v>0.91730086250634191</v>
      </c>
      <c r="N45" s="6">
        <v>1766</v>
      </c>
      <c r="O45" s="92">
        <f t="shared" si="17"/>
        <v>0.89599188229325211</v>
      </c>
      <c r="P45" s="6">
        <v>1843</v>
      </c>
      <c r="Q45" s="92">
        <f t="shared" si="18"/>
        <v>0.93505834601725013</v>
      </c>
      <c r="R45" s="6">
        <v>1634</v>
      </c>
      <c r="S45" s="92">
        <f t="shared" si="19"/>
        <v>0.8290208016235413</v>
      </c>
      <c r="T45" s="6">
        <v>1326</v>
      </c>
      <c r="U45" s="92">
        <f t="shared" si="20"/>
        <v>0.67275494672754943</v>
      </c>
      <c r="V45" s="6">
        <v>1656</v>
      </c>
      <c r="W45" s="93">
        <f t="shared" si="21"/>
        <v>0.84018264840182644</v>
      </c>
      <c r="X45" s="6">
        <v>1778</v>
      </c>
      <c r="Y45" s="93">
        <f t="shared" si="22"/>
        <v>0.90208016235413491</v>
      </c>
      <c r="Z45" s="6">
        <v>1709</v>
      </c>
      <c r="AA45" s="93">
        <f t="shared" si="23"/>
        <v>0.86707255200405886</v>
      </c>
      <c r="AB45" s="6">
        <v>1951</v>
      </c>
      <c r="AC45" s="95">
        <f t="shared" si="24"/>
        <v>0.98985286656519533</v>
      </c>
      <c r="AE45" s="240">
        <v>11</v>
      </c>
      <c r="AF45" s="75">
        <f t="shared" si="25"/>
        <v>5.5809233891425669E-3</v>
      </c>
      <c r="AH45" s="66">
        <f>cálculos2!O45</f>
        <v>2</v>
      </c>
      <c r="AI45" s="98">
        <f t="shared" si="14"/>
        <v>0.2</v>
      </c>
      <c r="AJ45" s="66">
        <f>cálculos2!P45</f>
        <v>0</v>
      </c>
      <c r="AK45" s="97">
        <f t="shared" si="15"/>
        <v>0</v>
      </c>
    </row>
    <row r="46" spans="1:37">
      <c r="A46" s="69" t="s">
        <v>47</v>
      </c>
      <c r="B46" s="69" t="s">
        <v>91</v>
      </c>
      <c r="C46" s="70">
        <v>103.5</v>
      </c>
      <c r="D46" s="6">
        <v>128</v>
      </c>
      <c r="E46" s="91">
        <f t="shared" si="10"/>
        <v>1.2367149758454106</v>
      </c>
      <c r="F46" s="6">
        <v>82</v>
      </c>
      <c r="G46" s="91">
        <f t="shared" si="11"/>
        <v>0.79227053140096615</v>
      </c>
      <c r="H46" s="6">
        <v>67</v>
      </c>
      <c r="I46" s="91">
        <f t="shared" si="12"/>
        <v>0.64734299516908211</v>
      </c>
      <c r="J46" s="6">
        <v>130</v>
      </c>
      <c r="K46" s="91">
        <f t="shared" si="13"/>
        <v>1.2560386473429952</v>
      </c>
      <c r="L46" s="6">
        <v>111</v>
      </c>
      <c r="M46" s="92">
        <f t="shared" si="16"/>
        <v>1.0724637681159421</v>
      </c>
      <c r="N46" s="6">
        <v>110</v>
      </c>
      <c r="O46" s="92">
        <f t="shared" si="17"/>
        <v>1.0628019323671498</v>
      </c>
      <c r="P46" s="6">
        <v>128</v>
      </c>
      <c r="Q46" s="92">
        <f t="shared" si="18"/>
        <v>1.2367149758454106</v>
      </c>
      <c r="R46" s="6">
        <v>102</v>
      </c>
      <c r="S46" s="92">
        <f t="shared" si="19"/>
        <v>0.98550724637681164</v>
      </c>
      <c r="T46" s="6">
        <v>93</v>
      </c>
      <c r="U46" s="92">
        <f t="shared" si="20"/>
        <v>0.89855072463768115</v>
      </c>
      <c r="V46" s="6">
        <v>91</v>
      </c>
      <c r="W46" s="93">
        <f t="shared" si="21"/>
        <v>0.87922705314009664</v>
      </c>
      <c r="X46" s="6">
        <v>91</v>
      </c>
      <c r="Y46" s="93">
        <f t="shared" si="22"/>
        <v>0.87922705314009664</v>
      </c>
      <c r="Z46" s="6">
        <v>85</v>
      </c>
      <c r="AA46" s="93">
        <f t="shared" si="23"/>
        <v>0.82125603864734298</v>
      </c>
      <c r="AB46" s="6">
        <v>127</v>
      </c>
      <c r="AC46" s="95">
        <f t="shared" si="24"/>
        <v>1.2270531400966183</v>
      </c>
      <c r="AE46" s="240">
        <v>3</v>
      </c>
      <c r="AF46" s="75">
        <f t="shared" si="25"/>
        <v>2.8985507246376812E-2</v>
      </c>
      <c r="AH46" s="66">
        <f>cálculos2!O46</f>
        <v>6</v>
      </c>
      <c r="AI46" s="98">
        <f t="shared" si="14"/>
        <v>0.60000000000000009</v>
      </c>
      <c r="AJ46" s="66">
        <f>cálculos2!P46</f>
        <v>3</v>
      </c>
      <c r="AK46" s="97">
        <f t="shared" si="15"/>
        <v>0.75</v>
      </c>
    </row>
    <row r="47" spans="1:37">
      <c r="A47" s="69" t="s">
        <v>49</v>
      </c>
      <c r="B47" s="69" t="s">
        <v>92</v>
      </c>
      <c r="C47" s="70">
        <v>426.75</v>
      </c>
      <c r="D47" s="6">
        <v>416</v>
      </c>
      <c r="E47" s="91">
        <f t="shared" si="10"/>
        <v>0.9748096074985354</v>
      </c>
      <c r="F47" s="6">
        <v>361</v>
      </c>
      <c r="G47" s="91">
        <f t="shared" si="11"/>
        <v>0.84592852958406561</v>
      </c>
      <c r="H47" s="6">
        <v>287</v>
      </c>
      <c r="I47" s="91">
        <f t="shared" si="12"/>
        <v>0.67252489748096078</v>
      </c>
      <c r="J47" s="6">
        <v>430</v>
      </c>
      <c r="K47" s="91">
        <f t="shared" si="13"/>
        <v>1.0076157000585824</v>
      </c>
      <c r="L47" s="6">
        <v>400</v>
      </c>
      <c r="M47" s="92">
        <f t="shared" si="16"/>
        <v>0.93731693028705332</v>
      </c>
      <c r="N47" s="6">
        <v>405</v>
      </c>
      <c r="O47" s="92">
        <f t="shared" si="17"/>
        <v>0.94903339191564151</v>
      </c>
      <c r="P47" s="6">
        <v>404</v>
      </c>
      <c r="Q47" s="92">
        <f t="shared" si="18"/>
        <v>0.94669009958992389</v>
      </c>
      <c r="R47" s="6">
        <v>361</v>
      </c>
      <c r="S47" s="92">
        <f t="shared" si="19"/>
        <v>0.84592852958406561</v>
      </c>
      <c r="T47" s="6">
        <v>266</v>
      </c>
      <c r="U47" s="92">
        <f t="shared" si="20"/>
        <v>0.6233157586408905</v>
      </c>
      <c r="V47" s="6">
        <v>405</v>
      </c>
      <c r="W47" s="93">
        <f t="shared" si="21"/>
        <v>0.94903339191564151</v>
      </c>
      <c r="X47" s="6">
        <v>395</v>
      </c>
      <c r="Y47" s="93">
        <f t="shared" si="22"/>
        <v>0.92560046865846513</v>
      </c>
      <c r="Z47" s="6">
        <v>493</v>
      </c>
      <c r="AA47" s="93">
        <f t="shared" si="23"/>
        <v>1.1552431165787933</v>
      </c>
      <c r="AB47" s="6">
        <v>436</v>
      </c>
      <c r="AC47" s="95">
        <f t="shared" si="24"/>
        <v>1.0216754540128881</v>
      </c>
      <c r="AE47" s="240">
        <v>1</v>
      </c>
      <c r="AF47" s="75">
        <f t="shared" si="25"/>
        <v>2.3432923257176333E-3</v>
      </c>
      <c r="AH47" s="66">
        <f>cálculos2!O47</f>
        <v>3</v>
      </c>
      <c r="AI47" s="98">
        <f t="shared" si="14"/>
        <v>0.30000000000000004</v>
      </c>
      <c r="AJ47" s="66">
        <f>cálculos2!P47</f>
        <v>0</v>
      </c>
      <c r="AK47" s="97">
        <f t="shared" si="15"/>
        <v>0</v>
      </c>
    </row>
    <row r="48" spans="1:37">
      <c r="A48" s="69" t="s">
        <v>40</v>
      </c>
      <c r="B48" s="69" t="s">
        <v>93</v>
      </c>
      <c r="C48" s="70">
        <v>147.75</v>
      </c>
      <c r="D48" s="6">
        <v>133</v>
      </c>
      <c r="E48" s="91">
        <f t="shared" si="10"/>
        <v>0.90016920473773265</v>
      </c>
      <c r="F48" s="6">
        <v>105</v>
      </c>
      <c r="G48" s="91">
        <f t="shared" si="11"/>
        <v>0.71065989847715738</v>
      </c>
      <c r="H48" s="6">
        <v>83</v>
      </c>
      <c r="I48" s="91">
        <f t="shared" si="12"/>
        <v>0.56175972927241957</v>
      </c>
      <c r="J48" s="6">
        <v>132</v>
      </c>
      <c r="K48" s="91">
        <f t="shared" si="13"/>
        <v>0.89340101522842641</v>
      </c>
      <c r="L48" s="6">
        <v>143</v>
      </c>
      <c r="M48" s="92">
        <f t="shared" si="16"/>
        <v>0.96785109983079531</v>
      </c>
      <c r="N48" s="6">
        <v>136</v>
      </c>
      <c r="O48" s="92">
        <f t="shared" si="17"/>
        <v>0.92047377326565138</v>
      </c>
      <c r="P48" s="6">
        <v>144</v>
      </c>
      <c r="Q48" s="92">
        <f t="shared" si="18"/>
        <v>0.97461928934010156</v>
      </c>
      <c r="R48" s="6">
        <v>126</v>
      </c>
      <c r="S48" s="92">
        <f t="shared" si="19"/>
        <v>0.85279187817258884</v>
      </c>
      <c r="T48" s="6">
        <v>127</v>
      </c>
      <c r="U48" s="92">
        <f t="shared" si="20"/>
        <v>0.85956006768189508</v>
      </c>
      <c r="V48" s="6">
        <v>134</v>
      </c>
      <c r="W48" s="93">
        <f t="shared" si="21"/>
        <v>0.9069373942470389</v>
      </c>
      <c r="X48" s="6">
        <v>147</v>
      </c>
      <c r="Y48" s="93">
        <f t="shared" si="22"/>
        <v>0.99492385786802029</v>
      </c>
      <c r="Z48" s="6">
        <v>135</v>
      </c>
      <c r="AA48" s="93">
        <f t="shared" si="23"/>
        <v>0.91370558375634514</v>
      </c>
      <c r="AB48" s="6">
        <v>146</v>
      </c>
      <c r="AC48" s="95">
        <f t="shared" si="24"/>
        <v>0.98815566835871405</v>
      </c>
      <c r="AE48" s="240">
        <v>6</v>
      </c>
      <c r="AF48" s="75">
        <f t="shared" si="25"/>
        <v>4.060913705583756E-2</v>
      </c>
      <c r="AH48" s="66">
        <f>cálculos2!O48</f>
        <v>4</v>
      </c>
      <c r="AI48" s="98">
        <f t="shared" si="14"/>
        <v>0.4</v>
      </c>
      <c r="AJ48" s="66">
        <f>cálculos2!P48</f>
        <v>3</v>
      </c>
      <c r="AK48" s="97">
        <f t="shared" si="15"/>
        <v>0.75</v>
      </c>
    </row>
    <row r="49" spans="1:37">
      <c r="A49" s="69" t="s">
        <v>47</v>
      </c>
      <c r="B49" s="69" t="s">
        <v>94</v>
      </c>
      <c r="C49" s="70">
        <v>108.75</v>
      </c>
      <c r="D49" s="6">
        <v>104</v>
      </c>
      <c r="E49" s="91">
        <f t="shared" si="10"/>
        <v>0.95632183908045976</v>
      </c>
      <c r="F49" s="6">
        <v>70</v>
      </c>
      <c r="G49" s="91">
        <f t="shared" si="11"/>
        <v>0.64367816091954022</v>
      </c>
      <c r="H49" s="6">
        <v>52</v>
      </c>
      <c r="I49" s="91">
        <f t="shared" si="12"/>
        <v>0.47816091954022988</v>
      </c>
      <c r="J49" s="6">
        <v>106</v>
      </c>
      <c r="K49" s="91">
        <f t="shared" si="13"/>
        <v>0.97471264367816091</v>
      </c>
      <c r="L49" s="6">
        <v>114</v>
      </c>
      <c r="M49" s="92">
        <f t="shared" si="16"/>
        <v>1.0482758620689656</v>
      </c>
      <c r="N49" s="6">
        <v>115</v>
      </c>
      <c r="O49" s="92">
        <f t="shared" si="17"/>
        <v>1.0574712643678161</v>
      </c>
      <c r="P49" s="6">
        <v>125</v>
      </c>
      <c r="Q49" s="92">
        <f t="shared" si="18"/>
        <v>1.1494252873563218</v>
      </c>
      <c r="R49" s="6">
        <v>106</v>
      </c>
      <c r="S49" s="92">
        <f t="shared" si="19"/>
        <v>0.97471264367816091</v>
      </c>
      <c r="T49" s="6">
        <v>115</v>
      </c>
      <c r="U49" s="92">
        <f t="shared" si="20"/>
        <v>1.0574712643678161</v>
      </c>
      <c r="V49" s="6">
        <v>124</v>
      </c>
      <c r="W49" s="93">
        <f t="shared" si="21"/>
        <v>1.1402298850574712</v>
      </c>
      <c r="X49" s="6">
        <v>126</v>
      </c>
      <c r="Y49" s="93">
        <f t="shared" si="22"/>
        <v>1.1586206896551725</v>
      </c>
      <c r="Z49" s="6">
        <v>129</v>
      </c>
      <c r="AA49" s="93">
        <f t="shared" si="23"/>
        <v>1.1862068965517241</v>
      </c>
      <c r="AB49" s="6">
        <v>125</v>
      </c>
      <c r="AC49" s="95">
        <f t="shared" si="24"/>
        <v>1.1494252873563218</v>
      </c>
      <c r="AE49" s="240">
        <v>11</v>
      </c>
      <c r="AF49" s="75">
        <f t="shared" si="25"/>
        <v>0.10114942528735632</v>
      </c>
      <c r="AH49" s="66">
        <f>cálculos2!O49</f>
        <v>10</v>
      </c>
      <c r="AI49" s="98">
        <f t="shared" si="14"/>
        <v>1</v>
      </c>
      <c r="AJ49" s="66">
        <f>cálculos2!P49</f>
        <v>4</v>
      </c>
      <c r="AK49" s="97">
        <f t="shared" si="15"/>
        <v>1</v>
      </c>
    </row>
    <row r="50" spans="1:37">
      <c r="A50" s="69" t="s">
        <v>49</v>
      </c>
      <c r="B50" s="69" t="s">
        <v>95</v>
      </c>
      <c r="C50" s="70">
        <v>198</v>
      </c>
      <c r="D50" s="6">
        <v>205</v>
      </c>
      <c r="E50" s="91">
        <f t="shared" si="10"/>
        <v>1.0353535353535352</v>
      </c>
      <c r="F50" s="6">
        <v>168</v>
      </c>
      <c r="G50" s="91">
        <f t="shared" si="11"/>
        <v>0.84848484848484851</v>
      </c>
      <c r="H50" s="6">
        <v>97</v>
      </c>
      <c r="I50" s="91">
        <f t="shared" si="12"/>
        <v>0.48989898989898989</v>
      </c>
      <c r="J50" s="6">
        <v>209</v>
      </c>
      <c r="K50" s="91">
        <f t="shared" si="13"/>
        <v>1.0555555555555556</v>
      </c>
      <c r="L50" s="6">
        <v>174</v>
      </c>
      <c r="M50" s="92">
        <f t="shared" si="16"/>
        <v>0.87878787878787878</v>
      </c>
      <c r="N50" s="6">
        <v>177</v>
      </c>
      <c r="O50" s="92">
        <f t="shared" si="17"/>
        <v>0.89393939393939392</v>
      </c>
      <c r="P50" s="6">
        <v>164</v>
      </c>
      <c r="Q50" s="92">
        <f t="shared" si="18"/>
        <v>0.82828282828282829</v>
      </c>
      <c r="R50" s="6">
        <v>148</v>
      </c>
      <c r="S50" s="92">
        <f t="shared" si="19"/>
        <v>0.74747474747474751</v>
      </c>
      <c r="T50" s="6">
        <v>147</v>
      </c>
      <c r="U50" s="92">
        <f t="shared" si="20"/>
        <v>0.74242424242424243</v>
      </c>
      <c r="V50" s="6">
        <v>200</v>
      </c>
      <c r="W50" s="93">
        <f t="shared" si="21"/>
        <v>1.0101010101010102</v>
      </c>
      <c r="X50" s="6">
        <v>222</v>
      </c>
      <c r="Y50" s="93">
        <f t="shared" si="22"/>
        <v>1.1212121212121211</v>
      </c>
      <c r="Z50" s="6">
        <v>190</v>
      </c>
      <c r="AA50" s="93">
        <f t="shared" si="23"/>
        <v>0.95959595959595956</v>
      </c>
      <c r="AB50" s="6">
        <v>184</v>
      </c>
      <c r="AC50" s="95">
        <f t="shared" si="24"/>
        <v>0.92929292929292928</v>
      </c>
      <c r="AE50" s="240">
        <v>8</v>
      </c>
      <c r="AF50" s="75">
        <f t="shared" si="25"/>
        <v>4.0404040404040407E-2</v>
      </c>
      <c r="AH50" s="66">
        <f>cálculos2!O50</f>
        <v>5</v>
      </c>
      <c r="AI50" s="98">
        <f t="shared" si="14"/>
        <v>0.5</v>
      </c>
      <c r="AJ50" s="66">
        <f>cálculos2!P50</f>
        <v>1</v>
      </c>
      <c r="AK50" s="97">
        <f t="shared" si="15"/>
        <v>0.25</v>
      </c>
    </row>
    <row r="51" spans="1:37">
      <c r="A51" s="69" t="s">
        <v>43</v>
      </c>
      <c r="B51" s="69" t="s">
        <v>96</v>
      </c>
      <c r="C51" s="70">
        <v>173.25</v>
      </c>
      <c r="D51" s="6">
        <v>167</v>
      </c>
      <c r="E51" s="91">
        <f t="shared" si="10"/>
        <v>0.96392496392496396</v>
      </c>
      <c r="F51" s="6">
        <v>128</v>
      </c>
      <c r="G51" s="91">
        <f t="shared" si="11"/>
        <v>0.73881673881673882</v>
      </c>
      <c r="H51" s="6">
        <v>124</v>
      </c>
      <c r="I51" s="91">
        <f t="shared" si="12"/>
        <v>0.71572871572871577</v>
      </c>
      <c r="J51" s="6">
        <v>163</v>
      </c>
      <c r="K51" s="91">
        <f t="shared" si="13"/>
        <v>0.9408369408369408</v>
      </c>
      <c r="L51" s="6">
        <v>199</v>
      </c>
      <c r="M51" s="92">
        <f t="shared" si="16"/>
        <v>1.1486291486291487</v>
      </c>
      <c r="N51" s="6">
        <v>202</v>
      </c>
      <c r="O51" s="92">
        <f t="shared" si="17"/>
        <v>1.1659451659451658</v>
      </c>
      <c r="P51" s="6">
        <v>192</v>
      </c>
      <c r="Q51" s="92">
        <f t="shared" si="18"/>
        <v>1.1082251082251082</v>
      </c>
      <c r="R51" s="6">
        <v>168</v>
      </c>
      <c r="S51" s="92">
        <f t="shared" si="19"/>
        <v>0.96969696969696972</v>
      </c>
      <c r="T51" s="6">
        <v>169</v>
      </c>
      <c r="U51" s="92">
        <f t="shared" si="20"/>
        <v>0.97546897546897549</v>
      </c>
      <c r="V51" s="6">
        <v>181</v>
      </c>
      <c r="W51" s="93">
        <f t="shared" si="21"/>
        <v>1.0447330447330447</v>
      </c>
      <c r="X51" s="6">
        <v>179</v>
      </c>
      <c r="Y51" s="93">
        <f t="shared" si="22"/>
        <v>1.0331890331890332</v>
      </c>
      <c r="Z51" s="6">
        <v>176</v>
      </c>
      <c r="AA51" s="93">
        <f t="shared" si="23"/>
        <v>1.0158730158730158</v>
      </c>
      <c r="AB51" s="6">
        <v>215</v>
      </c>
      <c r="AC51" s="95">
        <f t="shared" si="24"/>
        <v>1.2409812409812411</v>
      </c>
      <c r="AE51" s="240">
        <v>1</v>
      </c>
      <c r="AF51" s="75">
        <f t="shared" si="25"/>
        <v>5.772005772005772E-3</v>
      </c>
      <c r="AH51" s="66">
        <f>cálculos2!O51</f>
        <v>10</v>
      </c>
      <c r="AI51" s="98">
        <f t="shared" si="14"/>
        <v>1</v>
      </c>
      <c r="AJ51" s="66">
        <f>cálculos2!P51</f>
        <v>4</v>
      </c>
      <c r="AK51" s="97">
        <f t="shared" si="15"/>
        <v>1</v>
      </c>
    </row>
    <row r="52" spans="1:37">
      <c r="A52" s="69" t="s">
        <v>43</v>
      </c>
      <c r="B52" s="69" t="s">
        <v>97</v>
      </c>
      <c r="C52" s="70">
        <v>52.5</v>
      </c>
      <c r="D52" s="6">
        <v>58</v>
      </c>
      <c r="E52" s="91">
        <f t="shared" si="10"/>
        <v>1.1047619047619048</v>
      </c>
      <c r="F52" s="6">
        <v>55</v>
      </c>
      <c r="G52" s="91">
        <f t="shared" si="11"/>
        <v>1.0476190476190477</v>
      </c>
      <c r="H52" s="6">
        <v>53</v>
      </c>
      <c r="I52" s="91">
        <f t="shared" si="12"/>
        <v>1.0095238095238095</v>
      </c>
      <c r="J52" s="6">
        <v>58</v>
      </c>
      <c r="K52" s="91">
        <f t="shared" si="13"/>
        <v>1.1047619047619048</v>
      </c>
      <c r="L52" s="6">
        <v>42</v>
      </c>
      <c r="M52" s="92">
        <f t="shared" si="16"/>
        <v>0.8</v>
      </c>
      <c r="N52" s="6">
        <v>34</v>
      </c>
      <c r="O52" s="92">
        <f t="shared" si="17"/>
        <v>0.64761904761904765</v>
      </c>
      <c r="P52" s="6">
        <v>44</v>
      </c>
      <c r="Q52" s="92">
        <f t="shared" si="18"/>
        <v>0.83809523809523812</v>
      </c>
      <c r="R52" s="6">
        <v>35</v>
      </c>
      <c r="S52" s="92">
        <f t="shared" si="19"/>
        <v>0.66666666666666663</v>
      </c>
      <c r="T52" s="6">
        <v>29</v>
      </c>
      <c r="U52" s="92">
        <f t="shared" si="20"/>
        <v>0.55238095238095242</v>
      </c>
      <c r="V52" s="6">
        <v>44</v>
      </c>
      <c r="W52" s="93">
        <f t="shared" si="21"/>
        <v>0.83809523809523812</v>
      </c>
      <c r="X52" s="6">
        <v>33</v>
      </c>
      <c r="Y52" s="93">
        <f t="shared" si="22"/>
        <v>0.62857142857142856</v>
      </c>
      <c r="Z52" s="6">
        <v>45</v>
      </c>
      <c r="AA52" s="93">
        <f t="shared" si="23"/>
        <v>0.8571428571428571</v>
      </c>
      <c r="AB52" s="6">
        <v>52</v>
      </c>
      <c r="AC52" s="95">
        <f t="shared" si="24"/>
        <v>0.99047619047619051</v>
      </c>
      <c r="AE52" s="240">
        <v>0</v>
      </c>
      <c r="AF52" s="75">
        <f t="shared" si="25"/>
        <v>0</v>
      </c>
      <c r="AH52" s="66">
        <f>cálculos2!O52</f>
        <v>2</v>
      </c>
      <c r="AI52" s="98">
        <f t="shared" si="14"/>
        <v>0.2</v>
      </c>
      <c r="AJ52" s="66">
        <f>cálculos2!P52</f>
        <v>0</v>
      </c>
      <c r="AK52" s="97">
        <f t="shared" si="15"/>
        <v>0</v>
      </c>
    </row>
    <row r="53" spans="1:37">
      <c r="A53" s="69" t="s">
        <v>49</v>
      </c>
      <c r="B53" s="69" t="s">
        <v>98</v>
      </c>
      <c r="C53" s="70">
        <v>164.25</v>
      </c>
      <c r="D53" s="6">
        <v>180</v>
      </c>
      <c r="E53" s="91">
        <f t="shared" si="10"/>
        <v>1.095890410958904</v>
      </c>
      <c r="F53" s="6">
        <v>99</v>
      </c>
      <c r="G53" s="91">
        <f t="shared" si="11"/>
        <v>0.60273972602739723</v>
      </c>
      <c r="H53" s="6">
        <v>58</v>
      </c>
      <c r="I53" s="91">
        <f t="shared" si="12"/>
        <v>0.35312024353120242</v>
      </c>
      <c r="J53" s="6">
        <v>186</v>
      </c>
      <c r="K53" s="91">
        <f t="shared" si="13"/>
        <v>1.1324200913242009</v>
      </c>
      <c r="L53" s="6">
        <v>215</v>
      </c>
      <c r="M53" s="92">
        <f t="shared" si="16"/>
        <v>1.3089802130898021</v>
      </c>
      <c r="N53" s="6">
        <v>215</v>
      </c>
      <c r="O53" s="92">
        <f t="shared" si="17"/>
        <v>1.3089802130898021</v>
      </c>
      <c r="P53" s="6">
        <v>177</v>
      </c>
      <c r="Q53" s="92">
        <f t="shared" si="18"/>
        <v>1.0776255707762556</v>
      </c>
      <c r="R53" s="6">
        <v>178</v>
      </c>
      <c r="S53" s="92">
        <f t="shared" si="19"/>
        <v>1.0837138508371384</v>
      </c>
      <c r="T53" s="6">
        <v>185</v>
      </c>
      <c r="U53" s="92">
        <f t="shared" si="20"/>
        <v>1.1263318112633181</v>
      </c>
      <c r="V53" s="6">
        <v>180</v>
      </c>
      <c r="W53" s="93">
        <f t="shared" si="21"/>
        <v>1.095890410958904</v>
      </c>
      <c r="X53" s="6">
        <v>204</v>
      </c>
      <c r="Y53" s="93">
        <f t="shared" si="22"/>
        <v>1.2420091324200913</v>
      </c>
      <c r="Z53" s="6">
        <v>220</v>
      </c>
      <c r="AA53" s="93">
        <f t="shared" si="23"/>
        <v>1.3394216133942161</v>
      </c>
      <c r="AB53" s="6">
        <v>205</v>
      </c>
      <c r="AC53" s="95">
        <f t="shared" si="24"/>
        <v>1.2480974124809741</v>
      </c>
      <c r="AE53" s="240">
        <v>3</v>
      </c>
      <c r="AF53" s="75">
        <f t="shared" si="25"/>
        <v>1.8264840182648401E-2</v>
      </c>
      <c r="AH53" s="66">
        <f>cálculos2!O53</f>
        <v>10</v>
      </c>
      <c r="AI53" s="98">
        <f t="shared" si="14"/>
        <v>1</v>
      </c>
      <c r="AJ53" s="66">
        <f>cálculos2!P53</f>
        <v>4</v>
      </c>
      <c r="AK53" s="97">
        <f t="shared" si="15"/>
        <v>1</v>
      </c>
    </row>
    <row r="54" spans="1:37">
      <c r="A54" s="69" t="s">
        <v>49</v>
      </c>
      <c r="B54" s="69" t="s">
        <v>99</v>
      </c>
      <c r="C54" s="70">
        <v>108.75</v>
      </c>
      <c r="D54" s="6">
        <v>106</v>
      </c>
      <c r="E54" s="91">
        <f t="shared" si="10"/>
        <v>0.97471264367816091</v>
      </c>
      <c r="F54" s="6">
        <v>83</v>
      </c>
      <c r="G54" s="91">
        <f t="shared" si="11"/>
        <v>0.76321839080459775</v>
      </c>
      <c r="H54" s="6">
        <v>42</v>
      </c>
      <c r="I54" s="91">
        <f t="shared" si="12"/>
        <v>0.38620689655172413</v>
      </c>
      <c r="J54" s="6">
        <v>107</v>
      </c>
      <c r="K54" s="91">
        <f t="shared" si="13"/>
        <v>0.98390804597701154</v>
      </c>
      <c r="L54" s="6">
        <v>112</v>
      </c>
      <c r="M54" s="92">
        <f t="shared" si="16"/>
        <v>1.0298850574712644</v>
      </c>
      <c r="N54" s="6">
        <v>110</v>
      </c>
      <c r="O54" s="92">
        <f t="shared" si="17"/>
        <v>1.0114942528735633</v>
      </c>
      <c r="P54" s="6">
        <v>108</v>
      </c>
      <c r="Q54" s="92">
        <f t="shared" si="18"/>
        <v>0.99310344827586206</v>
      </c>
      <c r="R54" s="6">
        <v>96</v>
      </c>
      <c r="S54" s="92">
        <f t="shared" si="19"/>
        <v>0.88275862068965516</v>
      </c>
      <c r="T54" s="6">
        <v>100</v>
      </c>
      <c r="U54" s="92">
        <f t="shared" si="20"/>
        <v>0.91954022988505746</v>
      </c>
      <c r="V54" s="6">
        <v>126</v>
      </c>
      <c r="W54" s="93">
        <f t="shared" si="21"/>
        <v>1.1586206896551725</v>
      </c>
      <c r="X54" s="6">
        <v>123</v>
      </c>
      <c r="Y54" s="93">
        <f t="shared" si="22"/>
        <v>1.1310344827586207</v>
      </c>
      <c r="Z54" s="6">
        <v>126</v>
      </c>
      <c r="AA54" s="93">
        <f t="shared" si="23"/>
        <v>1.1586206896551725</v>
      </c>
      <c r="AB54" s="6">
        <v>112</v>
      </c>
      <c r="AC54" s="95">
        <f t="shared" si="24"/>
        <v>1.0298850574712644</v>
      </c>
      <c r="AE54" s="240">
        <v>3</v>
      </c>
      <c r="AF54" s="75">
        <f t="shared" si="25"/>
        <v>2.7586206896551724E-2</v>
      </c>
      <c r="AH54" s="66">
        <f>cálculos2!O54</f>
        <v>8</v>
      </c>
      <c r="AI54" s="98">
        <f t="shared" si="14"/>
        <v>0.8</v>
      </c>
      <c r="AJ54" s="66">
        <f>cálculos2!P54</f>
        <v>4</v>
      </c>
      <c r="AK54" s="97">
        <f t="shared" si="15"/>
        <v>1</v>
      </c>
    </row>
    <row r="55" spans="1:37">
      <c r="A55" s="69" t="s">
        <v>43</v>
      </c>
      <c r="B55" s="69" t="s">
        <v>100</v>
      </c>
      <c r="C55" s="70">
        <v>495</v>
      </c>
      <c r="D55" s="6">
        <v>547</v>
      </c>
      <c r="E55" s="91">
        <f t="shared" si="10"/>
        <v>1.1050505050505051</v>
      </c>
      <c r="F55" s="6">
        <v>463</v>
      </c>
      <c r="G55" s="91">
        <f t="shared" si="11"/>
        <v>0.93535353535353538</v>
      </c>
      <c r="H55" s="6">
        <v>444</v>
      </c>
      <c r="I55" s="91">
        <f t="shared" si="12"/>
        <v>0.89696969696969697</v>
      </c>
      <c r="J55" s="6">
        <v>531</v>
      </c>
      <c r="K55" s="91">
        <f t="shared" si="13"/>
        <v>1.0727272727272728</v>
      </c>
      <c r="L55" s="6">
        <v>486</v>
      </c>
      <c r="M55" s="92">
        <f t="shared" si="16"/>
        <v>0.98181818181818181</v>
      </c>
      <c r="N55" s="6">
        <v>490</v>
      </c>
      <c r="O55" s="92">
        <f t="shared" si="17"/>
        <v>0.98989898989898994</v>
      </c>
      <c r="P55" s="6">
        <v>500</v>
      </c>
      <c r="Q55" s="92">
        <f t="shared" si="18"/>
        <v>1.0101010101010102</v>
      </c>
      <c r="R55" s="6">
        <v>437</v>
      </c>
      <c r="S55" s="92">
        <f t="shared" si="19"/>
        <v>0.88282828282828285</v>
      </c>
      <c r="T55" s="6">
        <v>419</v>
      </c>
      <c r="U55" s="92">
        <f t="shared" si="20"/>
        <v>0.84646464646464648</v>
      </c>
      <c r="V55" s="6">
        <v>495</v>
      </c>
      <c r="W55" s="93">
        <f t="shared" si="21"/>
        <v>1</v>
      </c>
      <c r="X55" s="6">
        <v>543</v>
      </c>
      <c r="Y55" s="93">
        <f t="shared" si="22"/>
        <v>1.0969696969696969</v>
      </c>
      <c r="Z55" s="6">
        <v>509</v>
      </c>
      <c r="AA55" s="93">
        <f t="shared" si="23"/>
        <v>1.0282828282828282</v>
      </c>
      <c r="AB55" s="6">
        <v>520</v>
      </c>
      <c r="AC55" s="95">
        <f t="shared" si="24"/>
        <v>1.0505050505050506</v>
      </c>
      <c r="AE55" s="240">
        <v>9</v>
      </c>
      <c r="AF55" s="75">
        <f t="shared" si="25"/>
        <v>1.8181818181818181E-2</v>
      </c>
      <c r="AH55" s="66">
        <f>cálculos2!O55</f>
        <v>8</v>
      </c>
      <c r="AI55" s="98">
        <f t="shared" si="14"/>
        <v>0.8</v>
      </c>
      <c r="AJ55" s="66">
        <f>cálculos2!P55</f>
        <v>4</v>
      </c>
      <c r="AK55" s="97">
        <f t="shared" si="15"/>
        <v>1</v>
      </c>
    </row>
    <row r="56" spans="1:37">
      <c r="A56" s="69" t="s">
        <v>47</v>
      </c>
      <c r="B56" s="69" t="s">
        <v>101</v>
      </c>
      <c r="C56" s="70">
        <v>150</v>
      </c>
      <c r="D56" s="6">
        <v>159</v>
      </c>
      <c r="E56" s="91">
        <f t="shared" si="10"/>
        <v>1.06</v>
      </c>
      <c r="F56" s="6">
        <v>93</v>
      </c>
      <c r="G56" s="91">
        <f t="shared" si="11"/>
        <v>0.62</v>
      </c>
      <c r="H56" s="6">
        <v>76</v>
      </c>
      <c r="I56" s="91">
        <f t="shared" si="12"/>
        <v>0.50666666666666671</v>
      </c>
      <c r="J56" s="6">
        <v>160</v>
      </c>
      <c r="K56" s="91">
        <f t="shared" si="13"/>
        <v>1.0666666666666667</v>
      </c>
      <c r="L56" s="6">
        <v>141</v>
      </c>
      <c r="M56" s="92">
        <f t="shared" si="16"/>
        <v>0.94</v>
      </c>
      <c r="N56" s="6">
        <v>138</v>
      </c>
      <c r="O56" s="92">
        <f t="shared" si="17"/>
        <v>0.92</v>
      </c>
      <c r="P56" s="6">
        <v>140</v>
      </c>
      <c r="Q56" s="92">
        <f t="shared" si="18"/>
        <v>0.93333333333333335</v>
      </c>
      <c r="R56" s="6">
        <v>127</v>
      </c>
      <c r="S56" s="92">
        <f t="shared" si="19"/>
        <v>0.84666666666666668</v>
      </c>
      <c r="T56" s="6">
        <v>138</v>
      </c>
      <c r="U56" s="92">
        <f t="shared" si="20"/>
        <v>0.92</v>
      </c>
      <c r="V56" s="6">
        <v>168</v>
      </c>
      <c r="W56" s="93">
        <f t="shared" si="21"/>
        <v>1.1200000000000001</v>
      </c>
      <c r="X56" s="6">
        <v>161</v>
      </c>
      <c r="Y56" s="93">
        <f t="shared" si="22"/>
        <v>1.0733333333333333</v>
      </c>
      <c r="Z56" s="6">
        <v>170</v>
      </c>
      <c r="AA56" s="93">
        <f t="shared" si="23"/>
        <v>1.1333333333333333</v>
      </c>
      <c r="AB56" s="6">
        <v>151</v>
      </c>
      <c r="AC56" s="95">
        <f t="shared" si="24"/>
        <v>1.0066666666666666</v>
      </c>
      <c r="AE56" s="240">
        <v>3</v>
      </c>
      <c r="AF56" s="75">
        <f t="shared" si="25"/>
        <v>0.02</v>
      </c>
      <c r="AH56" s="66">
        <f>cálculos2!O56</f>
        <v>5</v>
      </c>
      <c r="AI56" s="98">
        <f t="shared" si="14"/>
        <v>0.5</v>
      </c>
      <c r="AJ56" s="66">
        <f>cálculos2!P56</f>
        <v>1</v>
      </c>
      <c r="AK56" s="97">
        <f t="shared" si="15"/>
        <v>0.25</v>
      </c>
    </row>
    <row r="57" spans="1:37">
      <c r="A57" s="69" t="s">
        <v>43</v>
      </c>
      <c r="B57" s="69" t="s">
        <v>102</v>
      </c>
      <c r="C57" s="70">
        <v>246</v>
      </c>
      <c r="D57" s="6">
        <v>256</v>
      </c>
      <c r="E57" s="91">
        <f t="shared" si="10"/>
        <v>1.0406504065040652</v>
      </c>
      <c r="F57" s="6">
        <v>234</v>
      </c>
      <c r="G57" s="91">
        <f t="shared" si="11"/>
        <v>0.95121951219512191</v>
      </c>
      <c r="H57" s="6">
        <v>232</v>
      </c>
      <c r="I57" s="91">
        <f t="shared" si="12"/>
        <v>0.94308943089430897</v>
      </c>
      <c r="J57" s="6">
        <v>255</v>
      </c>
      <c r="K57" s="91">
        <f t="shared" si="13"/>
        <v>1.0365853658536586</v>
      </c>
      <c r="L57" s="6">
        <v>260</v>
      </c>
      <c r="M57" s="92">
        <f t="shared" si="16"/>
        <v>1.056910569105691</v>
      </c>
      <c r="N57" s="6">
        <v>261</v>
      </c>
      <c r="O57" s="92">
        <f t="shared" si="17"/>
        <v>1.0609756097560976</v>
      </c>
      <c r="P57" s="6">
        <v>248</v>
      </c>
      <c r="Q57" s="92">
        <f t="shared" si="18"/>
        <v>1.0081300813008129</v>
      </c>
      <c r="R57" s="6">
        <v>209</v>
      </c>
      <c r="S57" s="92">
        <f t="shared" si="19"/>
        <v>0.84959349593495936</v>
      </c>
      <c r="T57" s="6">
        <v>211</v>
      </c>
      <c r="U57" s="92">
        <f t="shared" si="20"/>
        <v>0.85772357723577231</v>
      </c>
      <c r="V57" s="6">
        <v>264</v>
      </c>
      <c r="W57" s="93">
        <f t="shared" si="21"/>
        <v>1.0731707317073171</v>
      </c>
      <c r="X57" s="6">
        <v>291</v>
      </c>
      <c r="Y57" s="93">
        <f t="shared" si="22"/>
        <v>1.1829268292682926</v>
      </c>
      <c r="Z57" s="6">
        <v>257</v>
      </c>
      <c r="AA57" s="93">
        <f t="shared" si="23"/>
        <v>1.0447154471544715</v>
      </c>
      <c r="AB57" s="6">
        <v>253</v>
      </c>
      <c r="AC57" s="95">
        <f t="shared" si="24"/>
        <v>1.0284552845528456</v>
      </c>
      <c r="AE57" s="240">
        <v>2</v>
      </c>
      <c r="AF57" s="75">
        <f t="shared" si="25"/>
        <v>8.130081300813009E-3</v>
      </c>
      <c r="AH57" s="66">
        <f>cálculos2!O57</f>
        <v>8</v>
      </c>
      <c r="AI57" s="98">
        <f t="shared" si="14"/>
        <v>0.8</v>
      </c>
      <c r="AJ57" s="66">
        <f>cálculos2!P57</f>
        <v>4</v>
      </c>
      <c r="AK57" s="97">
        <f t="shared" si="15"/>
        <v>1</v>
      </c>
    </row>
    <row r="58" spans="1:37">
      <c r="A58" s="69" t="s">
        <v>43</v>
      </c>
      <c r="B58" s="69" t="s">
        <v>103</v>
      </c>
      <c r="C58" s="70">
        <v>236.25</v>
      </c>
      <c r="D58" s="6">
        <v>272</v>
      </c>
      <c r="E58" s="91">
        <f t="shared" si="10"/>
        <v>1.1513227513227513</v>
      </c>
      <c r="F58" s="6">
        <v>260</v>
      </c>
      <c r="G58" s="91">
        <f t="shared" si="11"/>
        <v>1.1005291005291005</v>
      </c>
      <c r="H58" s="6">
        <v>260</v>
      </c>
      <c r="I58" s="91">
        <f t="shared" si="12"/>
        <v>1.1005291005291005</v>
      </c>
      <c r="J58" s="6">
        <v>261</v>
      </c>
      <c r="K58" s="91">
        <f t="shared" si="13"/>
        <v>1.1047619047619048</v>
      </c>
      <c r="L58" s="6">
        <v>254</v>
      </c>
      <c r="M58" s="92">
        <f t="shared" si="16"/>
        <v>1.0751322751322752</v>
      </c>
      <c r="N58" s="6">
        <v>254</v>
      </c>
      <c r="O58" s="92">
        <f t="shared" si="17"/>
        <v>1.0751322751322752</v>
      </c>
      <c r="P58" s="6">
        <v>257</v>
      </c>
      <c r="Q58" s="92">
        <f t="shared" si="18"/>
        <v>1.0878306878306878</v>
      </c>
      <c r="R58" s="6">
        <v>224</v>
      </c>
      <c r="S58" s="92">
        <f t="shared" si="19"/>
        <v>0.94814814814814818</v>
      </c>
      <c r="T58" s="6">
        <v>204</v>
      </c>
      <c r="U58" s="92">
        <f t="shared" si="20"/>
        <v>0.86349206349206353</v>
      </c>
      <c r="V58" s="6">
        <v>241</v>
      </c>
      <c r="W58" s="93">
        <f t="shared" si="21"/>
        <v>1.0201058201058202</v>
      </c>
      <c r="X58" s="6">
        <v>279</v>
      </c>
      <c r="Y58" s="93">
        <f t="shared" si="22"/>
        <v>1.180952380952381</v>
      </c>
      <c r="Z58" s="6">
        <v>212</v>
      </c>
      <c r="AA58" s="93">
        <f t="shared" si="23"/>
        <v>0.89735449735449735</v>
      </c>
      <c r="AB58" s="6">
        <v>272</v>
      </c>
      <c r="AC58" s="95">
        <f t="shared" si="24"/>
        <v>1.1513227513227513</v>
      </c>
      <c r="AE58" s="240">
        <v>4</v>
      </c>
      <c r="AF58" s="75">
        <f t="shared" si="25"/>
        <v>1.6931216931216932E-2</v>
      </c>
      <c r="AH58" s="66">
        <f>cálculos2!O58</f>
        <v>7</v>
      </c>
      <c r="AI58" s="98">
        <f t="shared" si="14"/>
        <v>0.70000000000000007</v>
      </c>
      <c r="AJ58" s="66">
        <f>cálculos2!P58</f>
        <v>4</v>
      </c>
      <c r="AK58" s="97">
        <f t="shared" si="15"/>
        <v>1</v>
      </c>
    </row>
    <row r="59" spans="1:37">
      <c r="A59" s="69" t="s">
        <v>49</v>
      </c>
      <c r="B59" s="69" t="s">
        <v>104</v>
      </c>
      <c r="C59" s="70">
        <v>219.75</v>
      </c>
      <c r="D59" s="6">
        <v>213</v>
      </c>
      <c r="E59" s="91">
        <f t="shared" si="10"/>
        <v>0.96928327645051193</v>
      </c>
      <c r="F59" s="6">
        <v>194</v>
      </c>
      <c r="G59" s="91">
        <f t="shared" si="11"/>
        <v>0.88282138794084186</v>
      </c>
      <c r="H59" s="6">
        <v>152</v>
      </c>
      <c r="I59" s="91">
        <f t="shared" si="12"/>
        <v>0.69169510807736068</v>
      </c>
      <c r="J59" s="6">
        <v>200</v>
      </c>
      <c r="K59" s="91">
        <f t="shared" si="13"/>
        <v>0.91012514220705343</v>
      </c>
      <c r="L59" s="6">
        <v>187</v>
      </c>
      <c r="M59" s="92">
        <f t="shared" si="16"/>
        <v>0.85096700796359503</v>
      </c>
      <c r="N59" s="6">
        <v>183</v>
      </c>
      <c r="O59" s="92">
        <f t="shared" si="17"/>
        <v>0.83276450511945388</v>
      </c>
      <c r="P59" s="6">
        <v>177</v>
      </c>
      <c r="Q59" s="92">
        <f t="shared" si="18"/>
        <v>0.80546075085324231</v>
      </c>
      <c r="R59" s="6">
        <v>163</v>
      </c>
      <c r="S59" s="92">
        <f t="shared" si="19"/>
        <v>0.74175199089874855</v>
      </c>
      <c r="T59" s="6">
        <v>149</v>
      </c>
      <c r="U59" s="92">
        <f t="shared" si="20"/>
        <v>0.67804323094425478</v>
      </c>
      <c r="V59" s="6">
        <v>215</v>
      </c>
      <c r="W59" s="93">
        <f t="shared" si="21"/>
        <v>0.97838452787258245</v>
      </c>
      <c r="X59" s="6">
        <v>214</v>
      </c>
      <c r="Y59" s="93">
        <f t="shared" si="22"/>
        <v>0.97383390216154719</v>
      </c>
      <c r="Z59" s="6">
        <v>200</v>
      </c>
      <c r="AA59" s="93">
        <f t="shared" si="23"/>
        <v>0.91012514220705343</v>
      </c>
      <c r="AB59" s="6">
        <v>185</v>
      </c>
      <c r="AC59" s="95">
        <f t="shared" si="24"/>
        <v>0.84186575654152451</v>
      </c>
      <c r="AE59" s="240">
        <v>7</v>
      </c>
      <c r="AF59" s="75">
        <f t="shared" si="25"/>
        <v>3.1854379977246869E-2</v>
      </c>
      <c r="AH59" s="66">
        <f>cálculos2!O59</f>
        <v>3</v>
      </c>
      <c r="AI59" s="98">
        <f t="shared" si="14"/>
        <v>0.30000000000000004</v>
      </c>
      <c r="AJ59" s="66">
        <f>cálculos2!P59</f>
        <v>1</v>
      </c>
      <c r="AK59" s="97">
        <f t="shared" si="15"/>
        <v>0.25</v>
      </c>
    </row>
    <row r="60" spans="1:37">
      <c r="A60" s="69" t="s">
        <v>43</v>
      </c>
      <c r="B60" s="69" t="s">
        <v>105</v>
      </c>
      <c r="C60" s="70">
        <v>60.75</v>
      </c>
      <c r="D60" s="6">
        <v>59</v>
      </c>
      <c r="E60" s="91">
        <f t="shared" si="10"/>
        <v>0.9711934156378601</v>
      </c>
      <c r="F60" s="6">
        <v>51</v>
      </c>
      <c r="G60" s="91">
        <f t="shared" si="11"/>
        <v>0.83950617283950613</v>
      </c>
      <c r="H60" s="6">
        <v>50</v>
      </c>
      <c r="I60" s="91">
        <f t="shared" si="12"/>
        <v>0.82304526748971196</v>
      </c>
      <c r="J60" s="6">
        <v>62</v>
      </c>
      <c r="K60" s="91">
        <f t="shared" si="13"/>
        <v>1.0205761316872428</v>
      </c>
      <c r="L60" s="6">
        <v>63</v>
      </c>
      <c r="M60" s="92">
        <f t="shared" si="16"/>
        <v>1.037037037037037</v>
      </c>
      <c r="N60" s="6">
        <v>61</v>
      </c>
      <c r="O60" s="92">
        <f t="shared" si="17"/>
        <v>1.0041152263374487</v>
      </c>
      <c r="P60" s="6">
        <v>69</v>
      </c>
      <c r="Q60" s="92">
        <f t="shared" si="18"/>
        <v>1.1358024691358024</v>
      </c>
      <c r="R60" s="6">
        <v>56</v>
      </c>
      <c r="S60" s="92">
        <f t="shared" si="19"/>
        <v>0.92181069958847739</v>
      </c>
      <c r="T60" s="6">
        <v>60</v>
      </c>
      <c r="U60" s="92">
        <f t="shared" si="20"/>
        <v>0.98765432098765427</v>
      </c>
      <c r="V60" s="6">
        <v>56</v>
      </c>
      <c r="W60" s="93">
        <f t="shared" si="21"/>
        <v>0.92181069958847739</v>
      </c>
      <c r="X60" s="6">
        <v>53</v>
      </c>
      <c r="Y60" s="93">
        <f t="shared" si="22"/>
        <v>0.87242798353909468</v>
      </c>
      <c r="Z60" s="6">
        <v>57</v>
      </c>
      <c r="AA60" s="93">
        <f t="shared" si="23"/>
        <v>0.93827160493827155</v>
      </c>
      <c r="AB60" s="6">
        <v>68</v>
      </c>
      <c r="AC60" s="95">
        <f t="shared" si="24"/>
        <v>1.1193415637860082</v>
      </c>
      <c r="AE60" s="240">
        <v>1</v>
      </c>
      <c r="AF60" s="75">
        <f t="shared" si="25"/>
        <v>1.646090534979424E-2</v>
      </c>
      <c r="AH60" s="66">
        <f>cálculos2!O60</f>
        <v>6</v>
      </c>
      <c r="AI60" s="98">
        <f t="shared" si="14"/>
        <v>0.60000000000000009</v>
      </c>
      <c r="AJ60" s="66">
        <f>cálculos2!P60</f>
        <v>3</v>
      </c>
      <c r="AK60" s="97">
        <f t="shared" si="15"/>
        <v>0.75</v>
      </c>
    </row>
    <row r="61" spans="1:37">
      <c r="A61" s="69" t="s">
        <v>49</v>
      </c>
      <c r="B61" s="69" t="s">
        <v>106</v>
      </c>
      <c r="C61" s="70">
        <v>157.5</v>
      </c>
      <c r="D61" s="6">
        <v>143</v>
      </c>
      <c r="E61" s="91">
        <f t="shared" si="10"/>
        <v>0.90793650793650793</v>
      </c>
      <c r="F61" s="6">
        <v>123</v>
      </c>
      <c r="G61" s="91">
        <f t="shared" si="11"/>
        <v>0.78095238095238095</v>
      </c>
      <c r="H61" s="6">
        <v>75</v>
      </c>
      <c r="I61" s="91">
        <f t="shared" si="12"/>
        <v>0.47619047619047616</v>
      </c>
      <c r="J61" s="6">
        <v>145</v>
      </c>
      <c r="K61" s="91">
        <f t="shared" si="13"/>
        <v>0.92063492063492058</v>
      </c>
      <c r="L61" s="6">
        <v>143</v>
      </c>
      <c r="M61" s="92">
        <f t="shared" si="16"/>
        <v>0.90793650793650793</v>
      </c>
      <c r="N61" s="6">
        <v>142</v>
      </c>
      <c r="O61" s="92">
        <f t="shared" si="17"/>
        <v>0.9015873015873016</v>
      </c>
      <c r="P61" s="6">
        <v>136</v>
      </c>
      <c r="Q61" s="92">
        <f t="shared" si="18"/>
        <v>0.86349206349206353</v>
      </c>
      <c r="R61" s="6">
        <v>129</v>
      </c>
      <c r="S61" s="92">
        <f t="shared" si="19"/>
        <v>0.81904761904761902</v>
      </c>
      <c r="T61" s="6">
        <v>117</v>
      </c>
      <c r="U61" s="92">
        <f t="shared" si="20"/>
        <v>0.74285714285714288</v>
      </c>
      <c r="V61" s="6">
        <v>151</v>
      </c>
      <c r="W61" s="93">
        <f t="shared" si="21"/>
        <v>0.95873015873015877</v>
      </c>
      <c r="X61" s="6">
        <v>170</v>
      </c>
      <c r="Y61" s="93">
        <f t="shared" si="22"/>
        <v>1.0793650793650793</v>
      </c>
      <c r="Z61" s="6">
        <v>160</v>
      </c>
      <c r="AA61" s="93">
        <f t="shared" si="23"/>
        <v>1.0158730158730158</v>
      </c>
      <c r="AB61" s="6">
        <v>147</v>
      </c>
      <c r="AC61" s="95">
        <f t="shared" si="24"/>
        <v>0.93333333333333335</v>
      </c>
      <c r="AE61" s="240">
        <v>2</v>
      </c>
      <c r="AF61" s="75">
        <f t="shared" si="25"/>
        <v>1.2698412698412698E-2</v>
      </c>
      <c r="AH61" s="66">
        <f>cálculos2!O61</f>
        <v>5</v>
      </c>
      <c r="AI61" s="98">
        <f t="shared" si="14"/>
        <v>0.5</v>
      </c>
      <c r="AJ61" s="66">
        <f>cálculos2!P61</f>
        <v>1</v>
      </c>
      <c r="AK61" s="97">
        <f t="shared" si="15"/>
        <v>0.25</v>
      </c>
    </row>
    <row r="62" spans="1:37">
      <c r="A62" s="69" t="s">
        <v>47</v>
      </c>
      <c r="B62" s="69" t="s">
        <v>107</v>
      </c>
      <c r="C62" s="70">
        <v>227.25</v>
      </c>
      <c r="D62" s="6">
        <v>212</v>
      </c>
      <c r="E62" s="91">
        <f t="shared" si="10"/>
        <v>0.9328932893289329</v>
      </c>
      <c r="F62" s="6">
        <v>170</v>
      </c>
      <c r="G62" s="91">
        <f t="shared" si="11"/>
        <v>0.74807480748074806</v>
      </c>
      <c r="H62" s="6">
        <v>146</v>
      </c>
      <c r="I62" s="91">
        <f t="shared" si="12"/>
        <v>0.6424642464246425</v>
      </c>
      <c r="J62" s="6">
        <v>214</v>
      </c>
      <c r="K62" s="91">
        <f t="shared" si="13"/>
        <v>0.94169416941694173</v>
      </c>
      <c r="L62" s="6">
        <v>207</v>
      </c>
      <c r="M62" s="92">
        <f t="shared" si="16"/>
        <v>0.91089108910891092</v>
      </c>
      <c r="N62" s="6">
        <v>206</v>
      </c>
      <c r="O62" s="92">
        <f t="shared" si="17"/>
        <v>0.90649064906490651</v>
      </c>
      <c r="P62" s="6">
        <v>212</v>
      </c>
      <c r="Q62" s="92">
        <f t="shared" si="18"/>
        <v>0.9328932893289329</v>
      </c>
      <c r="R62" s="6">
        <v>185</v>
      </c>
      <c r="S62" s="92">
        <f t="shared" si="19"/>
        <v>0.81408140814081409</v>
      </c>
      <c r="T62" s="6">
        <v>197</v>
      </c>
      <c r="U62" s="92">
        <f t="shared" si="20"/>
        <v>0.86688668866886687</v>
      </c>
      <c r="V62" s="6">
        <v>224</v>
      </c>
      <c r="W62" s="93">
        <f t="shared" si="21"/>
        <v>0.98569856985698567</v>
      </c>
      <c r="X62" s="6">
        <v>227</v>
      </c>
      <c r="Y62" s="93">
        <f t="shared" si="22"/>
        <v>0.99889988998899892</v>
      </c>
      <c r="Z62" s="6">
        <v>263</v>
      </c>
      <c r="AA62" s="93">
        <f t="shared" si="23"/>
        <v>1.1573157315731573</v>
      </c>
      <c r="AB62" s="6">
        <v>223</v>
      </c>
      <c r="AC62" s="95">
        <f t="shared" si="24"/>
        <v>0.98129812981298126</v>
      </c>
      <c r="AE62" s="240">
        <v>4</v>
      </c>
      <c r="AF62" s="75">
        <f t="shared" si="25"/>
        <v>1.7601760176017601E-2</v>
      </c>
      <c r="AH62" s="66">
        <f>cálculos2!O62</f>
        <v>5</v>
      </c>
      <c r="AI62" s="98">
        <f t="shared" si="14"/>
        <v>0.5</v>
      </c>
      <c r="AJ62" s="66">
        <f>cálculos2!P62</f>
        <v>1</v>
      </c>
      <c r="AK62" s="97">
        <f t="shared" si="15"/>
        <v>0.25</v>
      </c>
    </row>
    <row r="63" spans="1:37">
      <c r="A63" s="69" t="s">
        <v>49</v>
      </c>
      <c r="B63" s="69" t="s">
        <v>108</v>
      </c>
      <c r="C63" s="70">
        <v>77.25</v>
      </c>
      <c r="D63" s="6">
        <v>89</v>
      </c>
      <c r="E63" s="91">
        <f t="shared" si="10"/>
        <v>1.1521035598705502</v>
      </c>
      <c r="F63" s="6">
        <v>66</v>
      </c>
      <c r="G63" s="91">
        <f t="shared" si="11"/>
        <v>0.85436893203883491</v>
      </c>
      <c r="H63" s="6">
        <v>46</v>
      </c>
      <c r="I63" s="91">
        <f t="shared" si="12"/>
        <v>0.59546925566343045</v>
      </c>
      <c r="J63" s="6">
        <v>86</v>
      </c>
      <c r="K63" s="91">
        <f t="shared" si="13"/>
        <v>1.1132686084142396</v>
      </c>
      <c r="L63" s="6">
        <v>88</v>
      </c>
      <c r="M63" s="92">
        <f t="shared" si="16"/>
        <v>1.1391585760517799</v>
      </c>
      <c r="N63" s="6">
        <v>88</v>
      </c>
      <c r="O63" s="92">
        <f t="shared" si="17"/>
        <v>1.1391585760517799</v>
      </c>
      <c r="P63" s="6">
        <v>86</v>
      </c>
      <c r="Q63" s="92">
        <f t="shared" si="18"/>
        <v>1.1132686084142396</v>
      </c>
      <c r="R63" s="6">
        <v>81</v>
      </c>
      <c r="S63" s="92">
        <f t="shared" si="19"/>
        <v>1.0485436893203883</v>
      </c>
      <c r="T63" s="6">
        <v>66</v>
      </c>
      <c r="U63" s="92">
        <f t="shared" si="20"/>
        <v>0.85436893203883491</v>
      </c>
      <c r="V63" s="6">
        <v>79</v>
      </c>
      <c r="W63" s="93">
        <f t="shared" si="21"/>
        <v>1.022653721682848</v>
      </c>
      <c r="X63" s="6">
        <v>86</v>
      </c>
      <c r="Y63" s="93">
        <f t="shared" si="22"/>
        <v>1.1132686084142396</v>
      </c>
      <c r="Z63" s="6">
        <v>80</v>
      </c>
      <c r="AA63" s="93">
        <f t="shared" si="23"/>
        <v>1.035598705501618</v>
      </c>
      <c r="AB63" s="6">
        <v>96</v>
      </c>
      <c r="AC63" s="95">
        <f t="shared" si="24"/>
        <v>1.2427184466019416</v>
      </c>
      <c r="AE63" s="240">
        <v>0</v>
      </c>
      <c r="AF63" s="75">
        <f t="shared" si="25"/>
        <v>0</v>
      </c>
      <c r="AH63" s="66">
        <f>cálculos2!O63</f>
        <v>9</v>
      </c>
      <c r="AI63" s="98">
        <f t="shared" si="14"/>
        <v>0.9</v>
      </c>
      <c r="AJ63" s="66">
        <f>cálculos2!P63</f>
        <v>4</v>
      </c>
      <c r="AK63" s="97">
        <f t="shared" si="15"/>
        <v>1</v>
      </c>
    </row>
    <row r="64" spans="1:37">
      <c r="A64" s="69" t="s">
        <v>40</v>
      </c>
      <c r="B64" s="69" t="s">
        <v>109</v>
      </c>
      <c r="C64" s="70">
        <v>63</v>
      </c>
      <c r="D64" s="6">
        <v>98</v>
      </c>
      <c r="E64" s="91">
        <f t="shared" si="10"/>
        <v>1.5555555555555556</v>
      </c>
      <c r="F64" s="6">
        <v>80</v>
      </c>
      <c r="G64" s="91">
        <f t="shared" si="11"/>
        <v>1.2698412698412698</v>
      </c>
      <c r="H64" s="6">
        <v>69</v>
      </c>
      <c r="I64" s="91">
        <f t="shared" si="12"/>
        <v>1.0952380952380953</v>
      </c>
      <c r="J64" s="6">
        <v>98</v>
      </c>
      <c r="K64" s="91">
        <f t="shared" si="13"/>
        <v>1.5555555555555556</v>
      </c>
      <c r="L64" s="6">
        <v>68</v>
      </c>
      <c r="M64" s="92">
        <f t="shared" si="16"/>
        <v>1.0793650793650793</v>
      </c>
      <c r="N64" s="6">
        <v>67</v>
      </c>
      <c r="O64" s="92">
        <f t="shared" si="17"/>
        <v>1.0634920634920635</v>
      </c>
      <c r="P64" s="6">
        <v>71</v>
      </c>
      <c r="Q64" s="92">
        <f t="shared" si="18"/>
        <v>1.126984126984127</v>
      </c>
      <c r="R64" s="6">
        <v>58</v>
      </c>
      <c r="S64" s="92">
        <f t="shared" si="19"/>
        <v>0.92063492063492058</v>
      </c>
      <c r="T64" s="6">
        <v>62</v>
      </c>
      <c r="U64" s="92">
        <f t="shared" si="20"/>
        <v>0.98412698412698407</v>
      </c>
      <c r="V64" s="6">
        <v>93</v>
      </c>
      <c r="W64" s="93">
        <f t="shared" si="21"/>
        <v>1.4761904761904763</v>
      </c>
      <c r="X64" s="6">
        <v>80</v>
      </c>
      <c r="Y64" s="93">
        <f t="shared" si="22"/>
        <v>1.2698412698412698</v>
      </c>
      <c r="Z64" s="6">
        <v>92</v>
      </c>
      <c r="AA64" s="93">
        <f t="shared" si="23"/>
        <v>1.4603174603174602</v>
      </c>
      <c r="AB64" s="6">
        <v>74</v>
      </c>
      <c r="AC64" s="95">
        <f t="shared" si="24"/>
        <v>1.1746031746031746</v>
      </c>
      <c r="AE64" s="240">
        <v>1</v>
      </c>
      <c r="AF64" s="75">
        <f t="shared" si="25"/>
        <v>1.5873015873015872E-2</v>
      </c>
      <c r="AH64" s="66">
        <f>cálculos2!O64</f>
        <v>9</v>
      </c>
      <c r="AI64" s="98">
        <f t="shared" si="14"/>
        <v>0.9</v>
      </c>
      <c r="AJ64" s="66">
        <f>cálculos2!P64</f>
        <v>4</v>
      </c>
      <c r="AK64" s="97">
        <f t="shared" si="15"/>
        <v>1</v>
      </c>
    </row>
    <row r="65" spans="1:37">
      <c r="A65" s="69" t="s">
        <v>40</v>
      </c>
      <c r="B65" s="69" t="s">
        <v>110</v>
      </c>
      <c r="C65" s="70">
        <v>519</v>
      </c>
      <c r="D65" s="6">
        <v>436</v>
      </c>
      <c r="E65" s="91">
        <f t="shared" si="10"/>
        <v>0.84007707129094411</v>
      </c>
      <c r="F65" s="6">
        <v>414</v>
      </c>
      <c r="G65" s="91">
        <f t="shared" si="11"/>
        <v>0.79768786127167635</v>
      </c>
      <c r="H65" s="6">
        <v>363</v>
      </c>
      <c r="I65" s="91">
        <f t="shared" si="12"/>
        <v>0.69942196531791911</v>
      </c>
      <c r="J65" s="6">
        <v>449</v>
      </c>
      <c r="K65" s="91">
        <f t="shared" si="13"/>
        <v>0.86512524084778419</v>
      </c>
      <c r="L65" s="6">
        <v>478</v>
      </c>
      <c r="M65" s="92">
        <f t="shared" si="16"/>
        <v>0.92100192678227355</v>
      </c>
      <c r="N65" s="6">
        <v>475</v>
      </c>
      <c r="O65" s="92">
        <f t="shared" si="17"/>
        <v>0.91522157996146436</v>
      </c>
      <c r="P65" s="6">
        <v>448</v>
      </c>
      <c r="Q65" s="92">
        <f t="shared" si="18"/>
        <v>0.86319845857418109</v>
      </c>
      <c r="R65" s="6">
        <v>423</v>
      </c>
      <c r="S65" s="92">
        <f t="shared" si="19"/>
        <v>0.81502890173410403</v>
      </c>
      <c r="T65" s="6">
        <v>436</v>
      </c>
      <c r="U65" s="92">
        <f t="shared" si="20"/>
        <v>0.84007707129094411</v>
      </c>
      <c r="V65" s="6">
        <v>467</v>
      </c>
      <c r="W65" s="93">
        <f t="shared" si="21"/>
        <v>0.89980732177263967</v>
      </c>
      <c r="X65" s="6">
        <v>502</v>
      </c>
      <c r="Y65" s="93">
        <f t="shared" si="22"/>
        <v>0.96724470134874763</v>
      </c>
      <c r="Z65" s="6">
        <v>476</v>
      </c>
      <c r="AA65" s="93">
        <f t="shared" si="23"/>
        <v>0.91714836223506746</v>
      </c>
      <c r="AB65" s="6">
        <v>497</v>
      </c>
      <c r="AC65" s="95">
        <f t="shared" si="24"/>
        <v>0.95761078998073212</v>
      </c>
      <c r="AE65" s="240">
        <v>4</v>
      </c>
      <c r="AF65" s="75">
        <f t="shared" si="25"/>
        <v>7.7071290944123313E-3</v>
      </c>
      <c r="AH65" s="66">
        <f>cálculos2!O65</f>
        <v>2</v>
      </c>
      <c r="AI65" s="98">
        <f t="shared" si="14"/>
        <v>0.2</v>
      </c>
      <c r="AJ65" s="66">
        <f>cálculos2!P65</f>
        <v>1</v>
      </c>
      <c r="AK65" s="97">
        <f t="shared" si="15"/>
        <v>0.25</v>
      </c>
    </row>
    <row r="66" spans="1:37">
      <c r="A66" s="69" t="s">
        <v>40</v>
      </c>
      <c r="B66" s="69" t="s">
        <v>111</v>
      </c>
      <c r="C66" s="70">
        <v>220.5</v>
      </c>
      <c r="D66" s="6">
        <v>235</v>
      </c>
      <c r="E66" s="91">
        <f t="shared" si="10"/>
        <v>1.0657596371882085</v>
      </c>
      <c r="F66" s="6">
        <v>222</v>
      </c>
      <c r="G66" s="91">
        <f t="shared" si="11"/>
        <v>1.0068027210884354</v>
      </c>
      <c r="H66" s="6">
        <v>162</v>
      </c>
      <c r="I66" s="91">
        <f t="shared" si="12"/>
        <v>0.73469387755102045</v>
      </c>
      <c r="J66" s="6">
        <v>237</v>
      </c>
      <c r="K66" s="91">
        <f t="shared" si="13"/>
        <v>1.0748299319727892</v>
      </c>
      <c r="L66" s="6">
        <v>182</v>
      </c>
      <c r="M66" s="92">
        <f t="shared" si="16"/>
        <v>0.82539682539682535</v>
      </c>
      <c r="N66" s="6">
        <v>181</v>
      </c>
      <c r="O66" s="92">
        <f t="shared" si="17"/>
        <v>0.82086167800453513</v>
      </c>
      <c r="P66" s="6">
        <v>196</v>
      </c>
      <c r="Q66" s="92">
        <f t="shared" si="18"/>
        <v>0.88888888888888884</v>
      </c>
      <c r="R66" s="6">
        <v>160</v>
      </c>
      <c r="S66" s="92">
        <f t="shared" si="19"/>
        <v>0.7256235827664399</v>
      </c>
      <c r="T66" s="6">
        <v>168</v>
      </c>
      <c r="U66" s="92">
        <f t="shared" si="20"/>
        <v>0.76190476190476186</v>
      </c>
      <c r="V66" s="6">
        <v>193</v>
      </c>
      <c r="W66" s="93">
        <f t="shared" si="21"/>
        <v>0.87528344671201819</v>
      </c>
      <c r="X66" s="6">
        <v>203</v>
      </c>
      <c r="Y66" s="93">
        <f t="shared" si="22"/>
        <v>0.92063492063492058</v>
      </c>
      <c r="Z66" s="6">
        <v>194</v>
      </c>
      <c r="AA66" s="93">
        <f t="shared" si="23"/>
        <v>0.8798185941043084</v>
      </c>
      <c r="AB66" s="6">
        <v>201</v>
      </c>
      <c r="AC66" s="95">
        <f t="shared" si="24"/>
        <v>0.91156462585034015</v>
      </c>
      <c r="AE66" s="240">
        <v>2</v>
      </c>
      <c r="AF66" s="75">
        <f t="shared" si="25"/>
        <v>9.0702947845804991E-3</v>
      </c>
      <c r="AH66" s="66">
        <f>cálculos2!O66</f>
        <v>2</v>
      </c>
      <c r="AI66" s="98">
        <f t="shared" si="14"/>
        <v>0.2</v>
      </c>
      <c r="AJ66" s="66">
        <f>cálculos2!P66</f>
        <v>0</v>
      </c>
      <c r="AK66" s="97">
        <f t="shared" si="15"/>
        <v>0</v>
      </c>
    </row>
    <row r="67" spans="1:37">
      <c r="A67" s="69" t="s">
        <v>47</v>
      </c>
      <c r="B67" s="69" t="s">
        <v>112</v>
      </c>
      <c r="C67" s="70">
        <v>88.5</v>
      </c>
      <c r="D67" s="6">
        <v>102</v>
      </c>
      <c r="E67" s="91">
        <f t="shared" si="10"/>
        <v>1.152542372881356</v>
      </c>
      <c r="F67" s="6">
        <v>65</v>
      </c>
      <c r="G67" s="91">
        <f t="shared" si="11"/>
        <v>0.7344632768361582</v>
      </c>
      <c r="H67" s="6">
        <v>51</v>
      </c>
      <c r="I67" s="91">
        <f t="shared" si="12"/>
        <v>0.57627118644067798</v>
      </c>
      <c r="J67" s="6">
        <v>101</v>
      </c>
      <c r="K67" s="91">
        <f t="shared" si="13"/>
        <v>1.1412429378531073</v>
      </c>
      <c r="L67" s="6">
        <v>96</v>
      </c>
      <c r="M67" s="92">
        <f t="shared" ref="M67:M80" si="26">L67/C67</f>
        <v>1.0847457627118644</v>
      </c>
      <c r="N67" s="6">
        <v>96</v>
      </c>
      <c r="O67" s="92">
        <f t="shared" ref="O67:O80" si="27">N67/C67</f>
        <v>1.0847457627118644</v>
      </c>
      <c r="P67" s="6">
        <v>89</v>
      </c>
      <c r="Q67" s="92">
        <f t="shared" ref="Q67:Q80" si="28">P67/C67</f>
        <v>1.0056497175141244</v>
      </c>
      <c r="R67" s="6">
        <v>81</v>
      </c>
      <c r="S67" s="92">
        <f t="shared" ref="S67:S80" si="29">R67/C67</f>
        <v>0.9152542372881356</v>
      </c>
      <c r="T67" s="6">
        <v>83</v>
      </c>
      <c r="U67" s="92">
        <f t="shared" ref="U67:U80" si="30">T67/C67</f>
        <v>0.93785310734463279</v>
      </c>
      <c r="V67" s="6">
        <v>85</v>
      </c>
      <c r="W67" s="93">
        <f t="shared" ref="W67:W80" si="31">V67/C67</f>
        <v>0.96045197740112997</v>
      </c>
      <c r="X67" s="6">
        <v>102</v>
      </c>
      <c r="Y67" s="93">
        <f t="shared" ref="Y67:Y80" si="32">X67/C67</f>
        <v>1.152542372881356</v>
      </c>
      <c r="Z67" s="6">
        <v>89</v>
      </c>
      <c r="AA67" s="93">
        <f t="shared" ref="AA67:AA80" si="33">Z67/C67</f>
        <v>1.0056497175141244</v>
      </c>
      <c r="AB67" s="6">
        <v>96</v>
      </c>
      <c r="AC67" s="95">
        <f t="shared" ref="AC67:AC80" si="34">AB67/C67</f>
        <v>1.0847457627118644</v>
      </c>
      <c r="AE67" s="240">
        <v>1</v>
      </c>
      <c r="AF67" s="75">
        <f t="shared" ref="AF67:AF80" si="35">AE67/C67</f>
        <v>1.1299435028248588E-2</v>
      </c>
      <c r="AH67" s="66">
        <f>cálculos2!O67</f>
        <v>8</v>
      </c>
      <c r="AI67" s="98">
        <f t="shared" si="14"/>
        <v>0.8</v>
      </c>
      <c r="AJ67" s="66">
        <f>cálculos2!P67</f>
        <v>4</v>
      </c>
      <c r="AK67" s="97">
        <f t="shared" si="15"/>
        <v>1</v>
      </c>
    </row>
    <row r="68" spans="1:37">
      <c r="A68" s="69" t="s">
        <v>47</v>
      </c>
      <c r="B68" s="69" t="s">
        <v>113</v>
      </c>
      <c r="C68" s="70">
        <v>316.5</v>
      </c>
      <c r="D68" s="6">
        <v>357</v>
      </c>
      <c r="E68" s="91">
        <f t="shared" ref="E68:E80" si="36">D68/C68</f>
        <v>1.127962085308057</v>
      </c>
      <c r="F68" s="6">
        <v>215</v>
      </c>
      <c r="G68" s="91">
        <f t="shared" ref="G68:G80" si="37">F68/C68</f>
        <v>0.67930489731437593</v>
      </c>
      <c r="H68" s="6">
        <v>176</v>
      </c>
      <c r="I68" s="91">
        <f t="shared" ref="I68:I80" si="38">H68/C68</f>
        <v>0.55608214849921012</v>
      </c>
      <c r="J68" s="6">
        <v>366</v>
      </c>
      <c r="K68" s="91">
        <f t="shared" ref="K68:K80" si="39">J68/C68</f>
        <v>1.1563981042654028</v>
      </c>
      <c r="L68" s="6">
        <v>332</v>
      </c>
      <c r="M68" s="92">
        <f t="shared" si="26"/>
        <v>1.0489731437598737</v>
      </c>
      <c r="N68" s="6">
        <v>329</v>
      </c>
      <c r="O68" s="92">
        <f t="shared" si="27"/>
        <v>1.0394944707740916</v>
      </c>
      <c r="P68" s="6">
        <v>269</v>
      </c>
      <c r="Q68" s="92">
        <f t="shared" si="28"/>
        <v>0.84992101105845186</v>
      </c>
      <c r="R68" s="6">
        <v>274</v>
      </c>
      <c r="S68" s="92">
        <f t="shared" si="29"/>
        <v>0.86571879936808849</v>
      </c>
      <c r="T68" s="6">
        <v>275</v>
      </c>
      <c r="U68" s="92">
        <f t="shared" si="30"/>
        <v>0.86887835703001581</v>
      </c>
      <c r="V68" s="6">
        <v>241</v>
      </c>
      <c r="W68" s="93">
        <f t="shared" si="31"/>
        <v>0.76145339652448663</v>
      </c>
      <c r="X68" s="6">
        <v>267</v>
      </c>
      <c r="Y68" s="93">
        <f t="shared" si="32"/>
        <v>0.84360189573459721</v>
      </c>
      <c r="Z68" s="6">
        <v>256</v>
      </c>
      <c r="AA68" s="93">
        <f t="shared" si="33"/>
        <v>0.80884676145339651</v>
      </c>
      <c r="AB68" s="6">
        <v>365</v>
      </c>
      <c r="AC68" s="95">
        <f t="shared" si="34"/>
        <v>1.1532385466034756</v>
      </c>
      <c r="AE68" s="240">
        <v>2</v>
      </c>
      <c r="AF68" s="75">
        <f t="shared" si="35"/>
        <v>6.3191153238546603E-3</v>
      </c>
      <c r="AH68" s="66">
        <f>cálculos2!O68</f>
        <v>4</v>
      </c>
      <c r="AI68" s="98">
        <f t="shared" ref="AI68:AI80" si="40">AH68*0.1</f>
        <v>0.4</v>
      </c>
      <c r="AJ68" s="66">
        <f>cálculos2!P68</f>
        <v>2</v>
      </c>
      <c r="AK68" s="97">
        <f t="shared" ref="AK68:AK86" si="41">AJ68*0.25</f>
        <v>0.5</v>
      </c>
    </row>
    <row r="69" spans="1:37">
      <c r="A69" s="69" t="s">
        <v>49</v>
      </c>
      <c r="B69" s="69" t="s">
        <v>114</v>
      </c>
      <c r="C69" s="70">
        <v>79.5</v>
      </c>
      <c r="D69" s="6">
        <v>79</v>
      </c>
      <c r="E69" s="91">
        <f t="shared" si="36"/>
        <v>0.99371069182389937</v>
      </c>
      <c r="F69" s="6">
        <v>25</v>
      </c>
      <c r="G69" s="91">
        <f t="shared" si="37"/>
        <v>0.31446540880503143</v>
      </c>
      <c r="H69" s="6">
        <v>15</v>
      </c>
      <c r="I69" s="91">
        <f t="shared" si="38"/>
        <v>0.18867924528301888</v>
      </c>
      <c r="J69" s="6">
        <v>95</v>
      </c>
      <c r="K69" s="91">
        <f t="shared" si="39"/>
        <v>1.1949685534591195</v>
      </c>
      <c r="L69" s="6">
        <v>77</v>
      </c>
      <c r="M69" s="92">
        <f t="shared" si="26"/>
        <v>0.96855345911949686</v>
      </c>
      <c r="N69" s="6">
        <v>76</v>
      </c>
      <c r="O69" s="92">
        <f t="shared" si="27"/>
        <v>0.95597484276729561</v>
      </c>
      <c r="P69" s="6">
        <v>74</v>
      </c>
      <c r="Q69" s="92">
        <f t="shared" si="28"/>
        <v>0.9308176100628931</v>
      </c>
      <c r="R69" s="6">
        <v>77</v>
      </c>
      <c r="S69" s="92">
        <f t="shared" si="29"/>
        <v>0.96855345911949686</v>
      </c>
      <c r="T69" s="6">
        <v>55</v>
      </c>
      <c r="U69" s="92">
        <f t="shared" si="30"/>
        <v>0.69182389937106914</v>
      </c>
      <c r="V69" s="6">
        <v>58</v>
      </c>
      <c r="W69" s="93">
        <f t="shared" si="31"/>
        <v>0.72955974842767291</v>
      </c>
      <c r="X69" s="6">
        <v>72</v>
      </c>
      <c r="Y69" s="93">
        <f t="shared" si="32"/>
        <v>0.90566037735849059</v>
      </c>
      <c r="Z69" s="6">
        <v>57</v>
      </c>
      <c r="AA69" s="93">
        <f t="shared" si="33"/>
        <v>0.71698113207547165</v>
      </c>
      <c r="AB69" s="6">
        <v>95</v>
      </c>
      <c r="AC69" s="95">
        <f t="shared" si="34"/>
        <v>1.1949685534591195</v>
      </c>
      <c r="AE69" s="240">
        <v>1</v>
      </c>
      <c r="AF69" s="75">
        <f t="shared" si="35"/>
        <v>1.2578616352201259E-2</v>
      </c>
      <c r="AH69" s="66">
        <f>cálculos2!O69</f>
        <v>5</v>
      </c>
      <c r="AI69" s="98">
        <f t="shared" si="40"/>
        <v>0.5</v>
      </c>
      <c r="AJ69" s="66">
        <f>cálculos2!P69</f>
        <v>2</v>
      </c>
      <c r="AK69" s="97">
        <f t="shared" si="41"/>
        <v>0.5</v>
      </c>
    </row>
    <row r="70" spans="1:37">
      <c r="A70" s="69" t="s">
        <v>43</v>
      </c>
      <c r="B70" s="69" t="s">
        <v>115</v>
      </c>
      <c r="C70" s="70">
        <v>1368</v>
      </c>
      <c r="D70" s="6">
        <v>1365</v>
      </c>
      <c r="E70" s="91">
        <f t="shared" si="36"/>
        <v>0.9978070175438597</v>
      </c>
      <c r="F70" s="6">
        <v>1313</v>
      </c>
      <c r="G70" s="91">
        <f t="shared" si="37"/>
        <v>0.95979532163742687</v>
      </c>
      <c r="H70" s="6">
        <v>1305</v>
      </c>
      <c r="I70" s="91">
        <f t="shared" si="38"/>
        <v>0.95394736842105265</v>
      </c>
      <c r="J70" s="6">
        <v>1324</v>
      </c>
      <c r="K70" s="91">
        <f t="shared" si="39"/>
        <v>0.96783625730994149</v>
      </c>
      <c r="L70" s="6">
        <v>1283</v>
      </c>
      <c r="M70" s="92">
        <f t="shared" si="26"/>
        <v>0.9378654970760234</v>
      </c>
      <c r="N70" s="6">
        <v>1250</v>
      </c>
      <c r="O70" s="92">
        <f t="shared" si="27"/>
        <v>0.91374269005847952</v>
      </c>
      <c r="P70" s="6">
        <v>1317</v>
      </c>
      <c r="Q70" s="92">
        <f t="shared" si="28"/>
        <v>0.96271929824561409</v>
      </c>
      <c r="R70" s="6">
        <v>1171</v>
      </c>
      <c r="S70" s="92">
        <f t="shared" si="29"/>
        <v>0.85599415204678364</v>
      </c>
      <c r="T70" s="6">
        <v>975</v>
      </c>
      <c r="U70" s="92">
        <f t="shared" si="30"/>
        <v>0.71271929824561409</v>
      </c>
      <c r="V70" s="6">
        <v>1152</v>
      </c>
      <c r="W70" s="93">
        <f t="shared" si="31"/>
        <v>0.84210526315789469</v>
      </c>
      <c r="X70" s="6">
        <v>1286</v>
      </c>
      <c r="Y70" s="93">
        <f t="shared" si="32"/>
        <v>0.9400584795321637</v>
      </c>
      <c r="Z70" s="6">
        <v>1040</v>
      </c>
      <c r="AA70" s="93">
        <f t="shared" si="33"/>
        <v>0.76023391812865493</v>
      </c>
      <c r="AB70" s="6">
        <v>1408</v>
      </c>
      <c r="AC70" s="95">
        <f t="shared" si="34"/>
        <v>1.0292397660818713</v>
      </c>
      <c r="AE70" s="240">
        <v>19</v>
      </c>
      <c r="AF70" s="75">
        <f t="shared" si="35"/>
        <v>1.3888888888888888E-2</v>
      </c>
      <c r="AH70" s="66">
        <f>cálculos2!O70</f>
        <v>3</v>
      </c>
      <c r="AI70" s="98">
        <f t="shared" si="40"/>
        <v>0.30000000000000004</v>
      </c>
      <c r="AJ70" s="66">
        <f>cálculos2!P70</f>
        <v>1</v>
      </c>
      <c r="AK70" s="97">
        <f t="shared" si="41"/>
        <v>0.25</v>
      </c>
    </row>
    <row r="71" spans="1:37">
      <c r="A71" s="69" t="s">
        <v>47</v>
      </c>
      <c r="B71" s="69" t="s">
        <v>116</v>
      </c>
      <c r="C71" s="70">
        <v>100.5</v>
      </c>
      <c r="D71" s="6">
        <v>89</v>
      </c>
      <c r="E71" s="91">
        <f t="shared" si="36"/>
        <v>0.88557213930348255</v>
      </c>
      <c r="F71" s="6">
        <v>56</v>
      </c>
      <c r="G71" s="91">
        <f t="shared" si="37"/>
        <v>0.55721393034825872</v>
      </c>
      <c r="H71" s="6">
        <v>43</v>
      </c>
      <c r="I71" s="91">
        <f t="shared" si="38"/>
        <v>0.42786069651741293</v>
      </c>
      <c r="J71" s="6">
        <v>89</v>
      </c>
      <c r="K71" s="91">
        <f t="shared" si="39"/>
        <v>0.88557213930348255</v>
      </c>
      <c r="L71" s="6">
        <v>92</v>
      </c>
      <c r="M71" s="92">
        <f t="shared" si="26"/>
        <v>0.91542288557213936</v>
      </c>
      <c r="N71" s="6">
        <v>92</v>
      </c>
      <c r="O71" s="92">
        <f t="shared" si="27"/>
        <v>0.91542288557213936</v>
      </c>
      <c r="P71" s="6">
        <v>88</v>
      </c>
      <c r="Q71" s="92">
        <f t="shared" si="28"/>
        <v>0.87562189054726369</v>
      </c>
      <c r="R71" s="6">
        <v>72</v>
      </c>
      <c r="S71" s="92">
        <f t="shared" si="29"/>
        <v>0.71641791044776115</v>
      </c>
      <c r="T71" s="6">
        <v>102</v>
      </c>
      <c r="U71" s="92">
        <f t="shared" si="30"/>
        <v>1.0149253731343284</v>
      </c>
      <c r="V71" s="6">
        <v>100</v>
      </c>
      <c r="W71" s="93">
        <f t="shared" si="31"/>
        <v>0.99502487562189057</v>
      </c>
      <c r="X71" s="6">
        <v>107</v>
      </c>
      <c r="Y71" s="93">
        <f t="shared" si="32"/>
        <v>1.0646766169154229</v>
      </c>
      <c r="Z71" s="6">
        <v>94</v>
      </c>
      <c r="AA71" s="93">
        <f t="shared" si="33"/>
        <v>0.93532338308457708</v>
      </c>
      <c r="AB71" s="6">
        <v>88</v>
      </c>
      <c r="AC71" s="95">
        <f t="shared" si="34"/>
        <v>0.87562189054726369</v>
      </c>
      <c r="AE71" s="240">
        <v>0</v>
      </c>
      <c r="AF71" s="75">
        <f t="shared" si="35"/>
        <v>0</v>
      </c>
      <c r="AH71" s="66">
        <f>cálculos2!O71</f>
        <v>3</v>
      </c>
      <c r="AI71" s="98">
        <f t="shared" si="40"/>
        <v>0.30000000000000004</v>
      </c>
      <c r="AJ71" s="66">
        <f>cálculos2!P71</f>
        <v>1</v>
      </c>
      <c r="AK71" s="97">
        <f t="shared" si="41"/>
        <v>0.25</v>
      </c>
    </row>
    <row r="72" spans="1:37">
      <c r="A72" s="69" t="s">
        <v>40</v>
      </c>
      <c r="B72" s="69" t="s">
        <v>117</v>
      </c>
      <c r="C72" s="70">
        <v>5525.25</v>
      </c>
      <c r="D72" s="6">
        <v>5262</v>
      </c>
      <c r="E72" s="91">
        <f t="shared" si="36"/>
        <v>0.95235509705443189</v>
      </c>
      <c r="F72" s="6">
        <v>4460</v>
      </c>
      <c r="G72" s="91">
        <f t="shared" si="37"/>
        <v>0.80720329396859869</v>
      </c>
      <c r="H72" s="6">
        <v>3510</v>
      </c>
      <c r="I72" s="91">
        <f t="shared" si="38"/>
        <v>0.63526537260757432</v>
      </c>
      <c r="J72" s="6">
        <v>5263</v>
      </c>
      <c r="K72" s="91">
        <f t="shared" si="39"/>
        <v>0.95253608434007508</v>
      </c>
      <c r="L72" s="6">
        <v>4806</v>
      </c>
      <c r="M72" s="92">
        <f t="shared" si="26"/>
        <v>0.86982489480114022</v>
      </c>
      <c r="N72" s="6">
        <v>4784</v>
      </c>
      <c r="O72" s="92">
        <f t="shared" si="27"/>
        <v>0.86584317451699022</v>
      </c>
      <c r="P72" s="6">
        <v>4826</v>
      </c>
      <c r="Q72" s="92">
        <f t="shared" si="28"/>
        <v>0.87344464051400394</v>
      </c>
      <c r="R72" s="6">
        <v>4361</v>
      </c>
      <c r="S72" s="92">
        <f t="shared" si="29"/>
        <v>0.78928555268992351</v>
      </c>
      <c r="T72" s="6">
        <v>3781</v>
      </c>
      <c r="U72" s="92">
        <f t="shared" si="30"/>
        <v>0.68431292701687707</v>
      </c>
      <c r="V72" s="6">
        <v>4406</v>
      </c>
      <c r="W72" s="93">
        <f t="shared" si="31"/>
        <v>0.79742998054386682</v>
      </c>
      <c r="X72" s="6">
        <v>4941</v>
      </c>
      <c r="Y72" s="93">
        <f t="shared" si="32"/>
        <v>0.89425817836296995</v>
      </c>
      <c r="Z72" s="6">
        <v>4122</v>
      </c>
      <c r="AA72" s="93">
        <f t="shared" si="33"/>
        <v>0.74602959142120262</v>
      </c>
      <c r="AB72" s="6">
        <v>5209</v>
      </c>
      <c r="AC72" s="95">
        <f t="shared" si="34"/>
        <v>0.94276277091534322</v>
      </c>
      <c r="AE72" s="240">
        <v>152</v>
      </c>
      <c r="AF72" s="75">
        <f t="shared" si="35"/>
        <v>2.7510067417763902E-2</v>
      </c>
      <c r="AH72" s="66">
        <f>cálculos2!O72</f>
        <v>2</v>
      </c>
      <c r="AI72" s="98">
        <f t="shared" si="40"/>
        <v>0.2</v>
      </c>
      <c r="AJ72" s="66">
        <f>cálculos2!P72</f>
        <v>0</v>
      </c>
      <c r="AK72" s="97">
        <f t="shared" si="41"/>
        <v>0</v>
      </c>
    </row>
    <row r="73" spans="1:37">
      <c r="A73" s="69" t="s">
        <v>47</v>
      </c>
      <c r="B73" s="69" t="s">
        <v>118</v>
      </c>
      <c r="C73" s="70">
        <v>336.75</v>
      </c>
      <c r="D73" s="6">
        <v>223</v>
      </c>
      <c r="E73" s="91">
        <f t="shared" si="36"/>
        <v>0.66221232368225691</v>
      </c>
      <c r="F73" s="6">
        <v>187</v>
      </c>
      <c r="G73" s="91">
        <f t="shared" si="37"/>
        <v>0.55530809205642173</v>
      </c>
      <c r="H73" s="6">
        <v>153</v>
      </c>
      <c r="I73" s="91">
        <f t="shared" si="38"/>
        <v>0.45434298440979953</v>
      </c>
      <c r="J73" s="6">
        <v>225</v>
      </c>
      <c r="K73" s="91">
        <f t="shared" si="39"/>
        <v>0.66815144766146994</v>
      </c>
      <c r="L73" s="6">
        <v>252</v>
      </c>
      <c r="M73" s="92">
        <f t="shared" si="26"/>
        <v>0.74832962138084635</v>
      </c>
      <c r="N73" s="6">
        <v>248</v>
      </c>
      <c r="O73" s="92">
        <f t="shared" si="27"/>
        <v>0.73645137342242017</v>
      </c>
      <c r="P73" s="6">
        <v>243</v>
      </c>
      <c r="Q73" s="92">
        <f t="shared" si="28"/>
        <v>0.72160356347438748</v>
      </c>
      <c r="R73" s="6">
        <v>233</v>
      </c>
      <c r="S73" s="92">
        <f t="shared" si="29"/>
        <v>0.69190794357832219</v>
      </c>
      <c r="T73" s="6">
        <v>245</v>
      </c>
      <c r="U73" s="92">
        <f t="shared" si="30"/>
        <v>0.72754268745360062</v>
      </c>
      <c r="V73" s="6">
        <v>274</v>
      </c>
      <c r="W73" s="93">
        <f t="shared" si="31"/>
        <v>0.81365998515219007</v>
      </c>
      <c r="X73" s="6">
        <v>285</v>
      </c>
      <c r="Y73" s="93">
        <f t="shared" si="32"/>
        <v>0.84632516703786187</v>
      </c>
      <c r="Z73" s="6">
        <v>283</v>
      </c>
      <c r="AA73" s="93">
        <f t="shared" si="33"/>
        <v>0.84038604305864884</v>
      </c>
      <c r="AB73" s="6">
        <v>266</v>
      </c>
      <c r="AC73" s="95">
        <f t="shared" si="34"/>
        <v>0.78990348923533782</v>
      </c>
      <c r="AE73" s="240">
        <v>4</v>
      </c>
      <c r="AF73" s="75">
        <f t="shared" si="35"/>
        <v>1.1878247958426132E-2</v>
      </c>
      <c r="AH73" s="66">
        <f>cálculos2!O73</f>
        <v>0</v>
      </c>
      <c r="AI73" s="98">
        <f t="shared" si="40"/>
        <v>0</v>
      </c>
      <c r="AJ73" s="66">
        <f>cálculos2!P73</f>
        <v>0</v>
      </c>
      <c r="AK73" s="97">
        <f t="shared" si="41"/>
        <v>0</v>
      </c>
    </row>
    <row r="74" spans="1:37">
      <c r="A74" s="69" t="s">
        <v>49</v>
      </c>
      <c r="B74" s="69" t="s">
        <v>119</v>
      </c>
      <c r="C74" s="70">
        <v>199.5</v>
      </c>
      <c r="D74" s="6">
        <v>221</v>
      </c>
      <c r="E74" s="91">
        <f t="shared" si="36"/>
        <v>1.1077694235588973</v>
      </c>
      <c r="F74" s="6">
        <v>183</v>
      </c>
      <c r="G74" s="91">
        <f t="shared" si="37"/>
        <v>0.91729323308270672</v>
      </c>
      <c r="H74" s="6">
        <v>120</v>
      </c>
      <c r="I74" s="91">
        <f t="shared" si="38"/>
        <v>0.60150375939849621</v>
      </c>
      <c r="J74" s="6">
        <v>222</v>
      </c>
      <c r="K74" s="91">
        <f t="shared" si="39"/>
        <v>1.112781954887218</v>
      </c>
      <c r="L74" s="6">
        <v>188</v>
      </c>
      <c r="M74" s="92">
        <f t="shared" si="26"/>
        <v>0.94235588972431072</v>
      </c>
      <c r="N74" s="6">
        <v>187</v>
      </c>
      <c r="O74" s="92">
        <f t="shared" si="27"/>
        <v>0.93734335839598992</v>
      </c>
      <c r="P74" s="6">
        <v>198</v>
      </c>
      <c r="Q74" s="92">
        <f t="shared" si="28"/>
        <v>0.99248120300751874</v>
      </c>
      <c r="R74" s="6">
        <v>164</v>
      </c>
      <c r="S74" s="92">
        <f t="shared" si="29"/>
        <v>0.82205513784461148</v>
      </c>
      <c r="T74" s="6">
        <v>184</v>
      </c>
      <c r="U74" s="92">
        <f t="shared" si="30"/>
        <v>0.92230576441102752</v>
      </c>
      <c r="V74" s="6">
        <v>205</v>
      </c>
      <c r="W74" s="93">
        <f t="shared" si="31"/>
        <v>1.0275689223057645</v>
      </c>
      <c r="X74" s="6">
        <v>212</v>
      </c>
      <c r="Y74" s="93">
        <f t="shared" si="32"/>
        <v>1.06265664160401</v>
      </c>
      <c r="Z74" s="6">
        <v>210</v>
      </c>
      <c r="AA74" s="93">
        <f t="shared" si="33"/>
        <v>1.0526315789473684</v>
      </c>
      <c r="AB74" s="6">
        <v>206</v>
      </c>
      <c r="AC74" s="95">
        <f t="shared" si="34"/>
        <v>1.0325814536340852</v>
      </c>
      <c r="AE74" s="240">
        <v>8</v>
      </c>
      <c r="AF74" s="75">
        <f t="shared" si="35"/>
        <v>4.0100250626566414E-2</v>
      </c>
      <c r="AH74" s="66">
        <f>cálculos2!O74</f>
        <v>6</v>
      </c>
      <c r="AI74" s="98">
        <f t="shared" si="40"/>
        <v>0.60000000000000009</v>
      </c>
      <c r="AJ74" s="66">
        <f>cálculos2!P74</f>
        <v>2</v>
      </c>
      <c r="AK74" s="97">
        <f t="shared" si="41"/>
        <v>0.5</v>
      </c>
    </row>
    <row r="75" spans="1:37">
      <c r="A75" s="69" t="s">
        <v>40</v>
      </c>
      <c r="B75" s="69" t="s">
        <v>120</v>
      </c>
      <c r="C75" s="70">
        <v>267.75</v>
      </c>
      <c r="D75" s="6">
        <v>247</v>
      </c>
      <c r="E75" s="91">
        <f t="shared" si="36"/>
        <v>0.9225023342670402</v>
      </c>
      <c r="F75" s="6">
        <v>213</v>
      </c>
      <c r="G75" s="91">
        <f t="shared" si="37"/>
        <v>0.79551820728291311</v>
      </c>
      <c r="H75" s="6">
        <v>203</v>
      </c>
      <c r="I75" s="91">
        <f t="shared" si="38"/>
        <v>0.75816993464052285</v>
      </c>
      <c r="J75" s="6">
        <v>255</v>
      </c>
      <c r="K75" s="91">
        <f t="shared" si="39"/>
        <v>0.95238095238095233</v>
      </c>
      <c r="L75" s="6">
        <v>245</v>
      </c>
      <c r="M75" s="92">
        <f t="shared" si="26"/>
        <v>0.91503267973856206</v>
      </c>
      <c r="N75" s="6">
        <v>244</v>
      </c>
      <c r="O75" s="92">
        <f t="shared" si="27"/>
        <v>0.91129785247432304</v>
      </c>
      <c r="P75" s="6">
        <v>232</v>
      </c>
      <c r="Q75" s="92">
        <f t="shared" si="28"/>
        <v>0.86647992530345475</v>
      </c>
      <c r="R75" s="6">
        <v>203</v>
      </c>
      <c r="S75" s="92">
        <f t="shared" si="29"/>
        <v>0.75816993464052285</v>
      </c>
      <c r="T75" s="6">
        <v>250</v>
      </c>
      <c r="U75" s="92">
        <f t="shared" si="30"/>
        <v>0.93370681605975725</v>
      </c>
      <c r="V75" s="6">
        <v>285</v>
      </c>
      <c r="W75" s="93">
        <f t="shared" si="31"/>
        <v>1.0644257703081232</v>
      </c>
      <c r="X75" s="6">
        <v>280</v>
      </c>
      <c r="Y75" s="93">
        <f t="shared" si="32"/>
        <v>1.0457516339869282</v>
      </c>
      <c r="Z75" s="6">
        <v>309</v>
      </c>
      <c r="AA75" s="93">
        <f t="shared" si="33"/>
        <v>1.1540616246498598</v>
      </c>
      <c r="AB75" s="6">
        <v>243</v>
      </c>
      <c r="AC75" s="95">
        <f t="shared" si="34"/>
        <v>0.90756302521008403</v>
      </c>
      <c r="AE75" s="240">
        <v>14</v>
      </c>
      <c r="AF75" s="75">
        <f t="shared" si="35"/>
        <v>5.2287581699346407E-2</v>
      </c>
      <c r="AH75" s="66">
        <f>cálculos2!O75</f>
        <v>5</v>
      </c>
      <c r="AI75" s="98">
        <f t="shared" si="40"/>
        <v>0.5</v>
      </c>
      <c r="AJ75" s="66">
        <f>cálculos2!P75</f>
        <v>1</v>
      </c>
      <c r="AK75" s="97">
        <f t="shared" si="41"/>
        <v>0.25</v>
      </c>
    </row>
    <row r="76" spans="1:37">
      <c r="A76" s="69" t="s">
        <v>40</v>
      </c>
      <c r="B76" s="69" t="s">
        <v>121</v>
      </c>
      <c r="C76" s="70">
        <v>682.5</v>
      </c>
      <c r="D76" s="6">
        <v>657</v>
      </c>
      <c r="E76" s="91">
        <f t="shared" si="36"/>
        <v>0.96263736263736266</v>
      </c>
      <c r="F76" s="6">
        <v>313</v>
      </c>
      <c r="G76" s="91">
        <f t="shared" si="37"/>
        <v>0.45860805860805859</v>
      </c>
      <c r="H76" s="6">
        <v>245</v>
      </c>
      <c r="I76" s="91">
        <f t="shared" si="38"/>
        <v>0.35897435897435898</v>
      </c>
      <c r="J76" s="6">
        <v>653</v>
      </c>
      <c r="K76" s="91">
        <f t="shared" si="39"/>
        <v>0.95677655677655682</v>
      </c>
      <c r="L76" s="6">
        <v>575</v>
      </c>
      <c r="M76" s="92">
        <f t="shared" si="26"/>
        <v>0.8424908424908425</v>
      </c>
      <c r="N76" s="6">
        <v>565</v>
      </c>
      <c r="O76" s="92">
        <f t="shared" si="27"/>
        <v>0.82783882783882778</v>
      </c>
      <c r="P76" s="6">
        <v>578</v>
      </c>
      <c r="Q76" s="92">
        <f t="shared" si="28"/>
        <v>0.84688644688644688</v>
      </c>
      <c r="R76" s="6">
        <v>522</v>
      </c>
      <c r="S76" s="92">
        <f t="shared" si="29"/>
        <v>0.76483516483516478</v>
      </c>
      <c r="T76" s="6">
        <v>427</v>
      </c>
      <c r="U76" s="92">
        <f t="shared" si="30"/>
        <v>0.62564102564102564</v>
      </c>
      <c r="V76" s="6">
        <v>600</v>
      </c>
      <c r="W76" s="93">
        <f t="shared" si="31"/>
        <v>0.87912087912087911</v>
      </c>
      <c r="X76" s="6">
        <v>641</v>
      </c>
      <c r="Y76" s="93">
        <f t="shared" si="32"/>
        <v>0.93919413919413919</v>
      </c>
      <c r="Z76" s="6">
        <v>631</v>
      </c>
      <c r="AA76" s="93">
        <f t="shared" si="33"/>
        <v>0.92454212454212459</v>
      </c>
      <c r="AB76" s="6">
        <v>640</v>
      </c>
      <c r="AC76" s="95">
        <f t="shared" si="34"/>
        <v>0.93772893772893773</v>
      </c>
      <c r="AE76" s="240">
        <v>11</v>
      </c>
      <c r="AF76" s="75">
        <f t="shared" si="35"/>
        <v>1.6117216117216119E-2</v>
      </c>
      <c r="AH76" s="66">
        <f>cálculos2!O76</f>
        <v>2</v>
      </c>
      <c r="AI76" s="98">
        <f t="shared" si="40"/>
        <v>0.2</v>
      </c>
      <c r="AJ76" s="66">
        <f>cálculos2!P76</f>
        <v>0</v>
      </c>
      <c r="AK76" s="97">
        <f t="shared" si="41"/>
        <v>0</v>
      </c>
    </row>
    <row r="77" spans="1:37">
      <c r="A77" s="69" t="s">
        <v>43</v>
      </c>
      <c r="B77" s="69" t="s">
        <v>122</v>
      </c>
      <c r="C77" s="70">
        <v>78</v>
      </c>
      <c r="D77" s="6">
        <v>97</v>
      </c>
      <c r="E77" s="91">
        <f t="shared" si="36"/>
        <v>1.2435897435897436</v>
      </c>
      <c r="F77" s="6">
        <v>77</v>
      </c>
      <c r="G77" s="91">
        <f t="shared" si="37"/>
        <v>0.98717948717948723</v>
      </c>
      <c r="H77" s="6">
        <v>67</v>
      </c>
      <c r="I77" s="91">
        <f t="shared" si="38"/>
        <v>0.85897435897435892</v>
      </c>
      <c r="J77" s="6">
        <v>98</v>
      </c>
      <c r="K77" s="91">
        <f t="shared" si="39"/>
        <v>1.2564102564102564</v>
      </c>
      <c r="L77" s="6">
        <v>87</v>
      </c>
      <c r="M77" s="92">
        <f t="shared" si="26"/>
        <v>1.1153846153846154</v>
      </c>
      <c r="N77" s="6">
        <v>85</v>
      </c>
      <c r="O77" s="92">
        <f t="shared" si="27"/>
        <v>1.0897435897435896</v>
      </c>
      <c r="P77" s="6">
        <v>85</v>
      </c>
      <c r="Q77" s="92">
        <f t="shared" si="28"/>
        <v>1.0897435897435896</v>
      </c>
      <c r="R77" s="6">
        <v>73</v>
      </c>
      <c r="S77" s="92">
        <f t="shared" si="29"/>
        <v>0.9358974358974359</v>
      </c>
      <c r="T77" s="6">
        <v>76</v>
      </c>
      <c r="U77" s="92">
        <f t="shared" si="30"/>
        <v>0.97435897435897434</v>
      </c>
      <c r="V77" s="6">
        <v>89</v>
      </c>
      <c r="W77" s="93">
        <f t="shared" si="31"/>
        <v>1.141025641025641</v>
      </c>
      <c r="X77" s="6">
        <v>92</v>
      </c>
      <c r="Y77" s="93">
        <f t="shared" si="32"/>
        <v>1.1794871794871795</v>
      </c>
      <c r="Z77" s="6">
        <v>108</v>
      </c>
      <c r="AA77" s="93">
        <f t="shared" si="33"/>
        <v>1.3846153846153846</v>
      </c>
      <c r="AB77" s="6">
        <v>91</v>
      </c>
      <c r="AC77" s="95">
        <f t="shared" si="34"/>
        <v>1.1666666666666667</v>
      </c>
      <c r="AE77" s="240">
        <v>1</v>
      </c>
      <c r="AF77" s="75">
        <f t="shared" si="35"/>
        <v>1.282051282051282E-2</v>
      </c>
      <c r="AH77" s="66">
        <f>cálculos2!O77</f>
        <v>9</v>
      </c>
      <c r="AI77" s="98">
        <f t="shared" si="40"/>
        <v>0.9</v>
      </c>
      <c r="AJ77" s="66">
        <f>cálculos2!P77</f>
        <v>4</v>
      </c>
      <c r="AK77" s="97">
        <f t="shared" si="41"/>
        <v>1</v>
      </c>
    </row>
    <row r="78" spans="1:37">
      <c r="A78" s="69" t="s">
        <v>47</v>
      </c>
      <c r="B78" s="69" t="s">
        <v>123</v>
      </c>
      <c r="C78" s="70">
        <v>177.75</v>
      </c>
      <c r="D78" s="6">
        <v>160</v>
      </c>
      <c r="E78" s="91">
        <f t="shared" si="36"/>
        <v>0.90014064697608998</v>
      </c>
      <c r="F78" s="6">
        <v>111</v>
      </c>
      <c r="G78" s="91">
        <f t="shared" si="37"/>
        <v>0.62447257383966248</v>
      </c>
      <c r="H78" s="6">
        <v>97</v>
      </c>
      <c r="I78" s="91">
        <f t="shared" si="38"/>
        <v>0.54571026722925453</v>
      </c>
      <c r="J78" s="6">
        <v>159</v>
      </c>
      <c r="K78" s="91">
        <f t="shared" si="39"/>
        <v>0.89451476793248941</v>
      </c>
      <c r="L78" s="6">
        <v>183</v>
      </c>
      <c r="M78" s="92">
        <f t="shared" si="26"/>
        <v>1.029535864978903</v>
      </c>
      <c r="N78" s="6">
        <v>184</v>
      </c>
      <c r="O78" s="92">
        <f t="shared" si="27"/>
        <v>1.0351617440225036</v>
      </c>
      <c r="P78" s="6">
        <v>176</v>
      </c>
      <c r="Q78" s="92">
        <f t="shared" si="28"/>
        <v>0.99015471167369906</v>
      </c>
      <c r="R78" s="6">
        <v>169</v>
      </c>
      <c r="S78" s="92">
        <f t="shared" si="29"/>
        <v>0.95077355836849509</v>
      </c>
      <c r="T78" s="6">
        <v>168</v>
      </c>
      <c r="U78" s="92">
        <f t="shared" si="30"/>
        <v>0.94514767932489452</v>
      </c>
      <c r="V78" s="6">
        <v>165</v>
      </c>
      <c r="W78" s="93">
        <f t="shared" si="31"/>
        <v>0.92827004219409281</v>
      </c>
      <c r="X78" s="6">
        <v>193</v>
      </c>
      <c r="Y78" s="93">
        <f t="shared" si="32"/>
        <v>1.0857946554149085</v>
      </c>
      <c r="Z78" s="6">
        <v>175</v>
      </c>
      <c r="AA78" s="93">
        <f t="shared" si="33"/>
        <v>0.98452883263009849</v>
      </c>
      <c r="AB78" s="6">
        <v>180</v>
      </c>
      <c r="AC78" s="95">
        <f t="shared" si="34"/>
        <v>1.0126582278481013</v>
      </c>
      <c r="AE78" s="240">
        <v>0</v>
      </c>
      <c r="AF78" s="75">
        <f t="shared" si="35"/>
        <v>0</v>
      </c>
      <c r="AH78" s="66">
        <f>cálculos2!O78</f>
        <v>7</v>
      </c>
      <c r="AI78" s="98">
        <f t="shared" si="40"/>
        <v>0.70000000000000007</v>
      </c>
      <c r="AJ78" s="66">
        <f>cálculos2!P78</f>
        <v>4</v>
      </c>
      <c r="AK78" s="97">
        <f t="shared" si="41"/>
        <v>1</v>
      </c>
    </row>
    <row r="79" spans="1:37">
      <c r="A79" s="69" t="s">
        <v>40</v>
      </c>
      <c r="B79" s="69" t="s">
        <v>124</v>
      </c>
      <c r="C79" s="70">
        <v>4077.75</v>
      </c>
      <c r="D79" s="6">
        <v>3657</v>
      </c>
      <c r="E79" s="91">
        <f t="shared" si="36"/>
        <v>0.89681809821592795</v>
      </c>
      <c r="F79" s="6">
        <v>2834</v>
      </c>
      <c r="G79" s="91">
        <f t="shared" si="37"/>
        <v>0.69499111029366689</v>
      </c>
      <c r="H79" s="6">
        <v>2119</v>
      </c>
      <c r="I79" s="91">
        <f t="shared" si="38"/>
        <v>0.51964931641223711</v>
      </c>
      <c r="J79" s="6">
        <v>3710</v>
      </c>
      <c r="K79" s="91">
        <f t="shared" si="39"/>
        <v>0.90981546195818774</v>
      </c>
      <c r="L79" s="6">
        <v>3141</v>
      </c>
      <c r="M79" s="92">
        <f t="shared" si="26"/>
        <v>0.77027772668751149</v>
      </c>
      <c r="N79" s="6">
        <v>3084</v>
      </c>
      <c r="O79" s="92">
        <f t="shared" si="27"/>
        <v>0.75629942983262832</v>
      </c>
      <c r="P79" s="6">
        <v>3362</v>
      </c>
      <c r="Q79" s="92">
        <f t="shared" si="28"/>
        <v>0.82447428115995336</v>
      </c>
      <c r="R79" s="6">
        <v>3056</v>
      </c>
      <c r="S79" s="92">
        <f t="shared" si="29"/>
        <v>0.74943289804426461</v>
      </c>
      <c r="T79" s="6">
        <v>2574</v>
      </c>
      <c r="U79" s="92">
        <f t="shared" si="30"/>
        <v>0.63123045797314692</v>
      </c>
      <c r="V79" s="6">
        <v>3184</v>
      </c>
      <c r="W79" s="93">
        <f t="shared" si="31"/>
        <v>0.78082275764821285</v>
      </c>
      <c r="X79" s="6">
        <v>3471</v>
      </c>
      <c r="Y79" s="93">
        <f t="shared" si="32"/>
        <v>0.85120470847894059</v>
      </c>
      <c r="Z79" s="6">
        <v>3020</v>
      </c>
      <c r="AA79" s="93">
        <f t="shared" si="33"/>
        <v>0.74060450003065414</v>
      </c>
      <c r="AB79" s="6">
        <v>3699</v>
      </c>
      <c r="AC79" s="95">
        <f t="shared" si="34"/>
        <v>0.90711789589847347</v>
      </c>
      <c r="AE79" s="240">
        <v>113</v>
      </c>
      <c r="AF79" s="75">
        <f t="shared" si="35"/>
        <v>2.7711360431610571E-2</v>
      </c>
      <c r="AH79" s="66">
        <f>cálculos2!O79</f>
        <v>2</v>
      </c>
      <c r="AI79" s="98">
        <f t="shared" si="40"/>
        <v>0.2</v>
      </c>
      <c r="AJ79" s="66">
        <f>cálculos2!P79</f>
        <v>0</v>
      </c>
      <c r="AK79" s="97">
        <f t="shared" si="41"/>
        <v>0</v>
      </c>
    </row>
    <row r="80" spans="1:37">
      <c r="A80" s="69" t="s">
        <v>40</v>
      </c>
      <c r="B80" s="69" t="s">
        <v>125</v>
      </c>
      <c r="C80" s="70">
        <v>2623.5</v>
      </c>
      <c r="D80" s="6">
        <v>2986</v>
      </c>
      <c r="E80" s="91">
        <f t="shared" si="36"/>
        <v>1.1381741947779684</v>
      </c>
      <c r="F80" s="6">
        <v>2453</v>
      </c>
      <c r="G80" s="91">
        <f t="shared" si="37"/>
        <v>0.93501048218029348</v>
      </c>
      <c r="H80" s="6">
        <v>1996</v>
      </c>
      <c r="I80" s="91">
        <f t="shared" si="38"/>
        <v>0.76081570421193068</v>
      </c>
      <c r="J80" s="6">
        <v>3030</v>
      </c>
      <c r="K80" s="91">
        <f t="shared" si="39"/>
        <v>1.15494568324757</v>
      </c>
      <c r="L80" s="6">
        <v>2979</v>
      </c>
      <c r="M80" s="92">
        <f t="shared" si="26"/>
        <v>1.1355060034305318</v>
      </c>
      <c r="N80" s="6">
        <v>2957</v>
      </c>
      <c r="O80" s="92">
        <f t="shared" si="27"/>
        <v>1.127120259195731</v>
      </c>
      <c r="P80" s="6">
        <v>3173</v>
      </c>
      <c r="Q80" s="92">
        <f t="shared" si="28"/>
        <v>1.2094530207737755</v>
      </c>
      <c r="R80" s="6">
        <v>2729</v>
      </c>
      <c r="S80" s="92">
        <f t="shared" si="29"/>
        <v>1.0402134553077949</v>
      </c>
      <c r="T80" s="6">
        <v>2319</v>
      </c>
      <c r="U80" s="92">
        <f t="shared" si="30"/>
        <v>0.88393367638650655</v>
      </c>
      <c r="V80" s="6">
        <v>3023</v>
      </c>
      <c r="W80" s="93">
        <f t="shared" si="31"/>
        <v>1.1522774919001335</v>
      </c>
      <c r="X80" s="6">
        <v>3202</v>
      </c>
      <c r="Y80" s="93">
        <f t="shared" si="32"/>
        <v>1.2205069563560129</v>
      </c>
      <c r="Z80" s="6">
        <v>3074</v>
      </c>
      <c r="AA80" s="93">
        <f t="shared" si="33"/>
        <v>1.1717171717171717</v>
      </c>
      <c r="AB80" s="6">
        <v>3296</v>
      </c>
      <c r="AC80" s="95">
        <f t="shared" si="34"/>
        <v>1.2563369544501619</v>
      </c>
      <c r="AE80" s="240">
        <v>136</v>
      </c>
      <c r="AF80" s="75">
        <f t="shared" si="35"/>
        <v>5.1839146178768822E-2</v>
      </c>
      <c r="AH80" s="66">
        <f>cálculos2!O80</f>
        <v>9</v>
      </c>
      <c r="AI80" s="98">
        <f t="shared" si="40"/>
        <v>0.9</v>
      </c>
      <c r="AJ80" s="66">
        <f>cálculos2!P80</f>
        <v>4</v>
      </c>
      <c r="AK80" s="97">
        <f t="shared" si="41"/>
        <v>1</v>
      </c>
    </row>
    <row r="81" spans="1:37">
      <c r="AF81" s="103"/>
    </row>
    <row r="82" spans="1:37" s="88" customFormat="1">
      <c r="A82" s="68"/>
      <c r="B82" s="6" t="s">
        <v>126</v>
      </c>
      <c r="C82" s="70">
        <f>SUMIF($A$3:$A$80,"Norte",C$3:C$80)</f>
        <v>4260</v>
      </c>
      <c r="D82" s="6">
        <f>SUMIF($A$3:$A$80,"Norte",D$3:D$80)</f>
        <v>4387</v>
      </c>
      <c r="E82" s="91">
        <f>D82/C82</f>
        <v>1.02981220657277</v>
      </c>
      <c r="F82" s="6">
        <f>SUMIF($A$3:$A$80,"Norte",F$3:F$80)</f>
        <v>3754</v>
      </c>
      <c r="G82" s="91">
        <f>F82/C82</f>
        <v>0.88122065727699528</v>
      </c>
      <c r="H82" s="6">
        <f>SUMIF($A$3:$A$80,"Norte",H$3:H$80)</f>
        <v>3614</v>
      </c>
      <c r="I82" s="91">
        <f>H82/C82</f>
        <v>0.84835680751173714</v>
      </c>
      <c r="J82" s="6">
        <f>SUMIF($A$3:$A$80,"Norte",J$3:J$80)</f>
        <v>4289</v>
      </c>
      <c r="K82" s="91">
        <f>J82/C82</f>
        <v>1.0068075117370892</v>
      </c>
      <c r="L82" s="6">
        <f>SUMIF($A$3:$A$80,"Norte",L$3:L$80)</f>
        <v>4118</v>
      </c>
      <c r="M82" s="92">
        <f>L82/C82</f>
        <v>0.96666666666666667</v>
      </c>
      <c r="N82" s="6">
        <f>SUMIF($A$3:$A$80,"Norte",N$3:N$80)</f>
        <v>4075</v>
      </c>
      <c r="O82" s="92">
        <f>N82/C82</f>
        <v>0.95657276995305163</v>
      </c>
      <c r="P82" s="6">
        <f>SUMIF($A$3:$A$80,"Norte",P$3:P$80)</f>
        <v>4215</v>
      </c>
      <c r="Q82" s="92">
        <f>P82/C82</f>
        <v>0.98943661971830987</v>
      </c>
      <c r="R82" s="6">
        <f>SUMIF($A$3:$A$80,"Norte",R$3:R$80)</f>
        <v>3675</v>
      </c>
      <c r="S82" s="92">
        <f>R82/C82</f>
        <v>0.86267605633802813</v>
      </c>
      <c r="T82" s="6">
        <f>SUMIF($A$3:$A$80,"Norte",T$3:T$80)</f>
        <v>3383</v>
      </c>
      <c r="U82" s="92">
        <f>T82/C82</f>
        <v>0.79413145539906105</v>
      </c>
      <c r="V82" s="6">
        <f>SUMIF($A$3:$A$80,"Norte",V$3:V$80)</f>
        <v>3956</v>
      </c>
      <c r="W82" s="93">
        <f>V82/C82</f>
        <v>0.92863849765258211</v>
      </c>
      <c r="X82" s="6">
        <f>SUMIF($A$3:$A$80,"Norte",X$3:X$80)</f>
        <v>4252</v>
      </c>
      <c r="Y82" s="93">
        <f>X82/C82</f>
        <v>0.99812206572769957</v>
      </c>
      <c r="Z82" s="6">
        <f>SUMIF($A$3:$A$80,"Norte",Z$3:Z$80)</f>
        <v>3794</v>
      </c>
      <c r="AA82" s="93">
        <f>Z82/C82</f>
        <v>0.89061032863849765</v>
      </c>
      <c r="AB82" s="6">
        <f>SUMIF($A$3:$A$80,"Norte",AB$3:AB$80)</f>
        <v>4466</v>
      </c>
      <c r="AC82" s="95">
        <f>AB82/C82</f>
        <v>1.0483568075117371</v>
      </c>
      <c r="AE82" s="6">
        <f>SUMIF($A$3:$A$80,"Norte",AE$3:AE$80)</f>
        <v>44</v>
      </c>
      <c r="AF82" s="75">
        <f>AE82/C82</f>
        <v>1.0328638497652582E-2</v>
      </c>
      <c r="AH82" s="66">
        <f>cálculos2!O82</f>
        <v>6</v>
      </c>
      <c r="AI82" s="98">
        <f>AH82*0.1</f>
        <v>0.60000000000000009</v>
      </c>
      <c r="AJ82" s="66">
        <f>cálculos2!P82</f>
        <v>4</v>
      </c>
      <c r="AK82" s="97">
        <f t="shared" si="41"/>
        <v>1</v>
      </c>
    </row>
    <row r="83" spans="1:37" s="88" customFormat="1">
      <c r="A83" s="68"/>
      <c r="B83" s="6" t="s">
        <v>127</v>
      </c>
      <c r="C83" s="70">
        <f>SUMIF($A$3:$A$80,"Central",C$3:C$80)</f>
        <v>5235</v>
      </c>
      <c r="D83" s="6">
        <f>SUMIF($A$3:$A$80,"Central",D$3:D$80)</f>
        <v>5311</v>
      </c>
      <c r="E83" s="91">
        <f>D83/C83</f>
        <v>1.0145176695319962</v>
      </c>
      <c r="F83" s="6">
        <f>SUMIF($A$3:$A$80,"Central",F$3:F$80)</f>
        <v>3718</v>
      </c>
      <c r="G83" s="91">
        <f>F83/C83</f>
        <v>0.71021967526265517</v>
      </c>
      <c r="H83" s="6">
        <f>SUMIF($A$3:$A$80,"Central",H$3:H$80)</f>
        <v>3058</v>
      </c>
      <c r="I83" s="91">
        <f t="shared" ref="I83:I86" si="42">H83/C83</f>
        <v>0.58414517669531996</v>
      </c>
      <c r="J83" s="6">
        <f>SUMIF($A$3:$A$80,"Central",J$3:J$80)</f>
        <v>5396</v>
      </c>
      <c r="K83" s="91">
        <f>J83/C83</f>
        <v>1.0307545367717288</v>
      </c>
      <c r="L83" s="6">
        <f>SUMIF($A$3:$A$80,"Central",L$3:L$80)</f>
        <v>4831</v>
      </c>
      <c r="M83" s="92">
        <f>L83/C83</f>
        <v>0.92282712511938869</v>
      </c>
      <c r="N83" s="6">
        <f>SUMIF($A$3:$A$80,"Central",N$3:N$80)</f>
        <v>4773</v>
      </c>
      <c r="O83" s="92">
        <f>N83/C83</f>
        <v>0.91174785100286537</v>
      </c>
      <c r="P83" s="6">
        <f>SUMIF($A$3:$A$80,"Central",P$3:P$80)</f>
        <v>4795</v>
      </c>
      <c r="Q83" s="92">
        <f>P83/C83</f>
        <v>0.91595033428844319</v>
      </c>
      <c r="R83" s="6">
        <f>SUMIF($A$3:$A$80,"Central",R$3:R$80)</f>
        <v>4331</v>
      </c>
      <c r="S83" s="92">
        <f>R83/C83</f>
        <v>0.82731614135625597</v>
      </c>
      <c r="T83" s="6">
        <f>SUMIF($A$3:$A$80,"Central",T$3:T$80)</f>
        <v>4113</v>
      </c>
      <c r="U83" s="92">
        <f>T83/C83</f>
        <v>0.78567335243553005</v>
      </c>
      <c r="V83" s="6">
        <f>SUMIF($A$3:$A$80,"Central",V$3:V$80)</f>
        <v>4577</v>
      </c>
      <c r="W83" s="93">
        <f>V83/C83</f>
        <v>0.87430754536771726</v>
      </c>
      <c r="X83" s="6">
        <f>SUMIF($A$3:$A$80,"Central",X$3:X$80)</f>
        <v>4939</v>
      </c>
      <c r="Y83" s="93">
        <f>X83/C83</f>
        <v>0.94345749761222542</v>
      </c>
      <c r="Z83" s="6">
        <f>SUMIF($A$3:$A$80,"Central",Z$3:Z$80)</f>
        <v>4718</v>
      </c>
      <c r="AA83" s="93">
        <f>Z83/C83</f>
        <v>0.90124164278892072</v>
      </c>
      <c r="AB83" s="6">
        <f>SUMIF($A$3:$A$80,"Central",AB$3:AB$80)</f>
        <v>5161</v>
      </c>
      <c r="AC83" s="95">
        <f>AB83/C83</f>
        <v>0.9858643744030563</v>
      </c>
      <c r="AE83" s="6">
        <f>SUMIF($A$3:$A$80,"Central",AE$3:AE$80)</f>
        <v>69</v>
      </c>
      <c r="AF83" s="75">
        <f>AE83/C83</f>
        <v>1.3180515759312322E-2</v>
      </c>
      <c r="AH83" s="66">
        <f>cálculos2!O83</f>
        <v>2</v>
      </c>
      <c r="AI83" s="98">
        <f t="shared" ref="AI83:AI86" si="43">AH83*0.1</f>
        <v>0.2</v>
      </c>
      <c r="AJ83" s="66">
        <f>cálculos2!P83</f>
        <v>0</v>
      </c>
      <c r="AK83" s="97">
        <f t="shared" si="41"/>
        <v>0</v>
      </c>
    </row>
    <row r="84" spans="1:37" s="88" customFormat="1">
      <c r="A84" s="68"/>
      <c r="B84" s="6" t="s">
        <v>128</v>
      </c>
      <c r="C84" s="70">
        <f>SUMIF($A$3:$A$80,"Metropolitana",C$3:C$80)</f>
        <v>21850.5</v>
      </c>
      <c r="D84" s="6">
        <f>SUMIF($A$3:$A$80,"Metropolitana",D$3:D$80)</f>
        <v>21020</v>
      </c>
      <c r="E84" s="91">
        <f>D84/C84</f>
        <v>0.96199171643669479</v>
      </c>
      <c r="F84" s="6">
        <f>SUMIF($A$3:$A$80,"Metropolitana",F$3:F$80)</f>
        <v>15743</v>
      </c>
      <c r="G84" s="91">
        <f>F84/C84</f>
        <v>0.7204869453788243</v>
      </c>
      <c r="H84" s="6">
        <f>SUMIF($A$3:$A$80,"Metropolitana",H$3:H$80)</f>
        <v>12399</v>
      </c>
      <c r="I84" s="91">
        <f t="shared" si="42"/>
        <v>0.56744696917690673</v>
      </c>
      <c r="J84" s="6">
        <f>SUMIF($A$3:$A$80,"Metropolitana",J$3:J$80)</f>
        <v>21208</v>
      </c>
      <c r="K84" s="91">
        <f>J84/C84</f>
        <v>0.97059563854374042</v>
      </c>
      <c r="L84" s="6">
        <f>SUMIF($A$3:$A$80,"Metropolitana",L$3:L$80)</f>
        <v>19354</v>
      </c>
      <c r="M84" s="92">
        <f>L84/C84</f>
        <v>0.88574632159447153</v>
      </c>
      <c r="N84" s="6">
        <f>SUMIF($A$3:$A$80,"Metropolitana",N$3:N$80)</f>
        <v>19186</v>
      </c>
      <c r="O84" s="92">
        <f>N84/C84</f>
        <v>0.87805771034987756</v>
      </c>
      <c r="P84" s="6">
        <f>SUMIF($A$3:$A$80,"Metropolitana",P$3:P$80)</f>
        <v>19858</v>
      </c>
      <c r="Q84" s="92">
        <f>P84/C84</f>
        <v>0.90881215532825332</v>
      </c>
      <c r="R84" s="6">
        <f>SUMIF($A$3:$A$80,"Metropolitana",R$3:R$80)</f>
        <v>17713</v>
      </c>
      <c r="S84" s="92">
        <f>R84/C84</f>
        <v>0.81064506533031278</v>
      </c>
      <c r="T84" s="6">
        <f>SUMIF($A$3:$A$80,"Metropolitana",T$3:T$80)</f>
        <v>15766</v>
      </c>
      <c r="U84" s="92">
        <f>T84/C84</f>
        <v>0.72153955287064364</v>
      </c>
      <c r="V84" s="6">
        <f>SUMIF($A$3:$A$80,"Metropolitana",V$3:V$80)</f>
        <v>19059</v>
      </c>
      <c r="W84" s="93">
        <f>V84/C84</f>
        <v>0.87224548637330956</v>
      </c>
      <c r="X84" s="6">
        <f>SUMIF($A$3:$A$80,"Metropolitana",X$3:X$80)</f>
        <v>20799</v>
      </c>
      <c r="Y84" s="93">
        <f>X84/C84</f>
        <v>0.95187753140660392</v>
      </c>
      <c r="Z84" s="6">
        <f>SUMIF($A$3:$A$80,"Metropolitana",Z$3:Z$80)</f>
        <v>18617</v>
      </c>
      <c r="AA84" s="93">
        <f>Z84/C84</f>
        <v>0.85201711631312782</v>
      </c>
      <c r="AB84" s="6">
        <f>SUMIF($A$3:$A$80,"Metropolitana",AB$3:AB$80)</f>
        <v>21397</v>
      </c>
      <c r="AC84" s="95">
        <f>AB84/C84</f>
        <v>0.97924532619390858</v>
      </c>
      <c r="AE84" s="6">
        <f>SUMIF($A$3:$A$80,"Metropolitana",AE$3:AE$80)</f>
        <v>616</v>
      </c>
      <c r="AF84" s="75">
        <f>AE84/C84</f>
        <v>2.8191574563511134E-2</v>
      </c>
      <c r="AH84" s="66">
        <f>cálculos2!O84</f>
        <v>3</v>
      </c>
      <c r="AI84" s="98">
        <f t="shared" si="43"/>
        <v>0.30000000000000004</v>
      </c>
      <c r="AJ84" s="66">
        <f>cálculos2!P84</f>
        <v>1</v>
      </c>
      <c r="AK84" s="97">
        <f t="shared" si="41"/>
        <v>0.25</v>
      </c>
    </row>
    <row r="85" spans="1:37" s="88" customFormat="1">
      <c r="A85" s="68"/>
      <c r="B85" s="6" t="s">
        <v>129</v>
      </c>
      <c r="C85" s="70">
        <f>SUMIF($A$3:$A$80,"sul",C$3:C$80)</f>
        <v>6126.75</v>
      </c>
      <c r="D85" s="6">
        <f>SUMIF($A$3:$A$80,"Sul",D$3:D$80)</f>
        <v>5814</v>
      </c>
      <c r="E85" s="91">
        <f>D85/C85</f>
        <v>0.94895336026441424</v>
      </c>
      <c r="F85" s="6">
        <f>SUMIF($A$3:$A$80,"Sul",F$3:F$80)</f>
        <v>4167</v>
      </c>
      <c r="G85" s="91">
        <f>F85/C85</f>
        <v>0.68013220712449507</v>
      </c>
      <c r="H85" s="6">
        <f>SUMIF($A$3:$A$80,"Sul",H$3:H$80)</f>
        <v>2709</v>
      </c>
      <c r="I85" s="91">
        <f t="shared" si="42"/>
        <v>0.44215938303341901</v>
      </c>
      <c r="J85" s="6">
        <f>SUMIF($A$3:$A$80,"Sul",J$3:J$80)</f>
        <v>6007</v>
      </c>
      <c r="K85" s="91">
        <f>J85/C85</f>
        <v>0.98045456400212183</v>
      </c>
      <c r="L85" s="6">
        <f>SUMIF($A$3:$A$80,"Sul",L$3:L$80)</f>
        <v>5647</v>
      </c>
      <c r="M85" s="92">
        <f>L85/C85</f>
        <v>0.92169584200432531</v>
      </c>
      <c r="N85" s="6">
        <f>SUMIF($A$3:$A$80,"Sul",N$3:N$80)</f>
        <v>5615</v>
      </c>
      <c r="O85" s="92">
        <f>N85/C85</f>
        <v>0.91647284449341004</v>
      </c>
      <c r="P85" s="6">
        <f>SUMIF($A$3:$A$80,"Sul",P$3:P$80)</f>
        <v>5506</v>
      </c>
      <c r="Q85" s="92">
        <f>P85/C85</f>
        <v>0.89868200922185493</v>
      </c>
      <c r="R85" s="6">
        <f>SUMIF($A$3:$A$80,"Sul",R$3:R$80)</f>
        <v>4998</v>
      </c>
      <c r="S85" s="92">
        <f>R85/C85</f>
        <v>0.8157669237360754</v>
      </c>
      <c r="T85" s="6">
        <f>SUMIF($A$3:$A$80,"Sul",T$3:T$80)</f>
        <v>4609</v>
      </c>
      <c r="U85" s="92">
        <f>T85/C85</f>
        <v>0.75227486024401191</v>
      </c>
      <c r="V85" s="6">
        <f>SUMIF($A$3:$A$80,"Sul",V$3:V$80)</f>
        <v>5698</v>
      </c>
      <c r="W85" s="93">
        <f>V85/C85</f>
        <v>0.9300199942873465</v>
      </c>
      <c r="X85" s="6">
        <f>SUMIF($A$3:$A$80,"Sul",X$3:X$80)</f>
        <v>6048</v>
      </c>
      <c r="Y85" s="93">
        <f>X85/C85</f>
        <v>0.98714652956298199</v>
      </c>
      <c r="Z85" s="6">
        <f>SUMIF($A$3:$A$80,"Sul",Z$3:Z$80)</f>
        <v>5825</v>
      </c>
      <c r="AA85" s="93">
        <f>Z85/C85</f>
        <v>0.95074876565879141</v>
      </c>
      <c r="AB85" s="6">
        <f>SUMIF($A$3:$A$80,"Sul",AB$3:AB$80)</f>
        <v>6012</v>
      </c>
      <c r="AC85" s="95">
        <f>AB85/C85</f>
        <v>0.9812706573632024</v>
      </c>
      <c r="AE85" s="6">
        <f>SUMIF($A$3:$A$80,"Sul",AE$3:AE$80)</f>
        <v>119</v>
      </c>
      <c r="AF85" s="75">
        <f>AE85/C85</f>
        <v>1.942302199371608E-2</v>
      </c>
      <c r="AH85" s="66">
        <f>cálculos2!O85</f>
        <v>4</v>
      </c>
      <c r="AI85" s="98">
        <f t="shared" si="43"/>
        <v>0.4</v>
      </c>
      <c r="AJ85" s="66">
        <f>cálculos2!P85</f>
        <v>1</v>
      </c>
      <c r="AK85" s="97">
        <f t="shared" si="41"/>
        <v>0.25</v>
      </c>
    </row>
    <row r="86" spans="1:37" s="88" customFormat="1">
      <c r="A86" s="99"/>
      <c r="B86" s="2" t="s">
        <v>130</v>
      </c>
      <c r="C86" s="100">
        <f>SUM(C3:C80)</f>
        <v>37472.25</v>
      </c>
      <c r="D86" s="2">
        <f>SUM(D82:D85)</f>
        <v>36532</v>
      </c>
      <c r="E86" s="101">
        <f>D86/C86</f>
        <v>0.97490809865967487</v>
      </c>
      <c r="F86" s="2">
        <f>SUM(F82:F85)</f>
        <v>27382</v>
      </c>
      <c r="G86" s="101">
        <f>F86/C86</f>
        <v>0.73072740494632693</v>
      </c>
      <c r="H86" s="2">
        <f>SUM(H82:H85)</f>
        <v>21780</v>
      </c>
      <c r="I86" s="101">
        <f t="shared" si="42"/>
        <v>0.58123011028160843</v>
      </c>
      <c r="J86" s="2">
        <f>SUM(J82:J85)</f>
        <v>36900</v>
      </c>
      <c r="K86" s="101">
        <f>J86/C86</f>
        <v>0.98472869923743567</v>
      </c>
      <c r="L86" s="2">
        <f>SUM(L82:L85)</f>
        <v>33950</v>
      </c>
      <c r="M86" s="198">
        <f>L86/C86</f>
        <v>0.9060037761276678</v>
      </c>
      <c r="N86" s="2">
        <f>SUM(N82:N85)</f>
        <v>33649</v>
      </c>
      <c r="O86" s="198">
        <f>N86/C86</f>
        <v>0.89797116532901011</v>
      </c>
      <c r="P86" s="2">
        <f>SUM(P82:P85)</f>
        <v>34374</v>
      </c>
      <c r="Q86" s="198">
        <f>P86/C86</f>
        <v>0.91731881592378361</v>
      </c>
      <c r="R86" s="2">
        <f>SUM(R82:R85)</f>
        <v>30717</v>
      </c>
      <c r="S86" s="198">
        <f>R86/C86</f>
        <v>0.81972659768228484</v>
      </c>
      <c r="T86" s="2">
        <f>SUM(T82:T85)</f>
        <v>27871</v>
      </c>
      <c r="U86" s="198">
        <f>T86/C86</f>
        <v>0.74377706169231894</v>
      </c>
      <c r="V86" s="2">
        <f>SUM(V82:V85)</f>
        <v>33290</v>
      </c>
      <c r="W86" s="172">
        <f>V86/C86</f>
        <v>0.88839074248277061</v>
      </c>
      <c r="X86" s="2">
        <f>SUM(X82:X85)</f>
        <v>36038</v>
      </c>
      <c r="Y86" s="172">
        <f>X86/C86</f>
        <v>0.96172500984061537</v>
      </c>
      <c r="Z86" s="2">
        <f>SUM(Z82:Z85)</f>
        <v>32954</v>
      </c>
      <c r="AA86" s="172">
        <f>Z86/C86</f>
        <v>0.87942410717264108</v>
      </c>
      <c r="AB86" s="2">
        <f>SUM(AB82:AB85)</f>
        <v>37036</v>
      </c>
      <c r="AC86" s="171">
        <f>AB86/C86</f>
        <v>0.98835805162486912</v>
      </c>
      <c r="AE86" s="2">
        <f>SUM(AE82:AE85)</f>
        <v>848</v>
      </c>
      <c r="AF86" s="109">
        <f>AE86/C86</f>
        <v>2.2630079592231584E-2</v>
      </c>
      <c r="AH86" s="67">
        <f>cálculos2!O86</f>
        <v>3</v>
      </c>
      <c r="AI86" s="199">
        <f t="shared" si="43"/>
        <v>0.30000000000000004</v>
      </c>
      <c r="AJ86" s="67">
        <f>cálculos2!P86</f>
        <v>1</v>
      </c>
      <c r="AK86" s="104">
        <f t="shared" si="41"/>
        <v>0.25</v>
      </c>
    </row>
    <row r="87" spans="1:37" s="89" customFormat="1" outlineLevel="1">
      <c r="C87" s="102"/>
      <c r="D87" s="275">
        <f>COUNTIF(E3:E80,"&gt;=0,95")</f>
        <v>50</v>
      </c>
      <c r="E87" s="275"/>
      <c r="F87" s="275">
        <f>COUNTIF(G3:G80,"&gt;=0,95")</f>
        <v>10</v>
      </c>
      <c r="G87" s="275"/>
      <c r="H87" s="275">
        <f>COUNTIF(I3:I80,"&gt;=0,95")</f>
        <v>6</v>
      </c>
      <c r="I87" s="275"/>
      <c r="J87" s="276">
        <f>COUNTIF(K3:K80,"&gt;=0,9")</f>
        <v>61</v>
      </c>
      <c r="K87" s="276"/>
      <c r="L87" s="276">
        <f>COUNTIF(M3:M80,"&gt;=0,95")</f>
        <v>35</v>
      </c>
      <c r="M87" s="276"/>
      <c r="N87" s="276">
        <f>COUNTIF(O3:O80,"&gt;=0,95")</f>
        <v>33</v>
      </c>
      <c r="O87" s="276"/>
      <c r="P87" s="276">
        <f>COUNTIF(Q3:Q80,"&gt;=0,95")</f>
        <v>32</v>
      </c>
      <c r="Q87" s="276"/>
      <c r="R87" s="275">
        <f>COUNTIF(S3:S80,"&gt;=0,95")</f>
        <v>14</v>
      </c>
      <c r="S87" s="275"/>
      <c r="T87" s="275">
        <f>COUNTIF(U3:U80,"&gt;=0,95")</f>
        <v>17</v>
      </c>
      <c r="U87" s="275"/>
      <c r="V87" s="275">
        <f>COUNTIF(W3:W80,"&gt;=0,95")</f>
        <v>39</v>
      </c>
      <c r="W87" s="275"/>
      <c r="X87" s="276">
        <f>COUNTIF(Y3:Y80,"&gt;=0,95")</f>
        <v>49</v>
      </c>
      <c r="Y87" s="276"/>
      <c r="Z87" s="275">
        <f>COUNTIF(AA3:AA80,"&gt;=0,95")</f>
        <v>41</v>
      </c>
      <c r="AA87" s="275"/>
      <c r="AB87" s="276">
        <f>COUNTIF(AC3:AC80,"&gt;=0,9")</f>
        <v>68</v>
      </c>
      <c r="AC87" s="276"/>
      <c r="AE87" s="276">
        <f>COUNTIF(AF3:AF80,"&gt;=0,9")</f>
        <v>0</v>
      </c>
      <c r="AF87" s="276"/>
    </row>
    <row r="88" spans="1:37" outlineLevel="1">
      <c r="B88" s="277" t="s">
        <v>131</v>
      </c>
      <c r="C88" s="278"/>
      <c r="D88" s="279">
        <f>D87/78</f>
        <v>0.64102564102564108</v>
      </c>
      <c r="E88" s="279"/>
      <c r="F88" s="279">
        <f>F87/78</f>
        <v>0.12820512820512819</v>
      </c>
      <c r="G88" s="279"/>
      <c r="H88" s="279">
        <f>H87/78</f>
        <v>7.6923076923076927E-2</v>
      </c>
      <c r="I88" s="279"/>
      <c r="J88" s="279">
        <f>J87/78</f>
        <v>0.78205128205128205</v>
      </c>
      <c r="K88" s="279"/>
      <c r="L88" s="279">
        <f>L87/78</f>
        <v>0.44871794871794873</v>
      </c>
      <c r="M88" s="279"/>
      <c r="N88" s="279">
        <f>N87/78</f>
        <v>0.42307692307692307</v>
      </c>
      <c r="O88" s="279"/>
      <c r="P88" s="279">
        <f>P87/78</f>
        <v>0.41025641025641024</v>
      </c>
      <c r="Q88" s="279"/>
      <c r="R88" s="279">
        <f>R87/78</f>
        <v>0.17948717948717949</v>
      </c>
      <c r="S88" s="279"/>
      <c r="T88" s="279">
        <f>T87/78</f>
        <v>0.21794871794871795</v>
      </c>
      <c r="U88" s="279"/>
      <c r="V88" s="279">
        <f>V87/78</f>
        <v>0.5</v>
      </c>
      <c r="W88" s="279"/>
      <c r="X88" s="279">
        <f>X87/78</f>
        <v>0.62820512820512819</v>
      </c>
      <c r="Y88" s="279"/>
      <c r="Z88" s="279">
        <f>Z87/78</f>
        <v>0.52564102564102566</v>
      </c>
      <c r="AA88" s="279"/>
      <c r="AB88" s="279">
        <f>AB87/78</f>
        <v>0.87179487179487181</v>
      </c>
      <c r="AC88" s="279"/>
      <c r="AE88" s="280">
        <f t="shared" ref="AE88" si="44">AE87/78</f>
        <v>0</v>
      </c>
      <c r="AF88" s="281"/>
    </row>
    <row r="89" spans="1:37" customFormat="1" ht="24" customHeight="1">
      <c r="D89" s="73"/>
      <c r="E89" s="73"/>
      <c r="F89" s="73"/>
      <c r="G89" s="73"/>
      <c r="H89" s="73"/>
      <c r="I89" s="73"/>
      <c r="J89" s="73"/>
      <c r="K89" s="73"/>
      <c r="AA89" s="169"/>
      <c r="AC89" s="169"/>
    </row>
    <row r="90" spans="1:37" ht="27" customHeight="1">
      <c r="E90" s="168"/>
      <c r="G90" s="168"/>
      <c r="I90" s="168"/>
      <c r="K90" s="168"/>
    </row>
    <row r="91" spans="1:37">
      <c r="A91" s="112" t="s">
        <v>192</v>
      </c>
      <c r="B91" s="113"/>
      <c r="C91" s="113"/>
      <c r="D91" s="113"/>
      <c r="E91" s="113"/>
      <c r="F91" s="113" t="s">
        <v>0</v>
      </c>
      <c r="G91" s="113"/>
      <c r="H91" s="113"/>
      <c r="I91" s="113"/>
      <c r="J91" s="113"/>
      <c r="K91" s="113"/>
      <c r="L91" s="113"/>
      <c r="M91" s="113"/>
      <c r="N91" s="113"/>
      <c r="O91" s="113"/>
      <c r="P91" s="114"/>
      <c r="Q91" s="114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4"/>
      <c r="AC91" s="116"/>
      <c r="AD91" s="114"/>
      <c r="AE91" s="114"/>
      <c r="AF91" s="114"/>
      <c r="AG91" s="114"/>
      <c r="AH91" s="117"/>
      <c r="AI91" s="117"/>
      <c r="AJ91" s="117"/>
      <c r="AK91" s="118"/>
    </row>
    <row r="92" spans="1:37" s="121" customFormat="1">
      <c r="A92" s="190" t="s">
        <v>193</v>
      </c>
      <c r="B92" s="191"/>
      <c r="C92" s="191"/>
      <c r="D92" s="191"/>
      <c r="E92" s="192"/>
      <c r="F92" s="192"/>
      <c r="G92" s="192"/>
      <c r="H92" s="192"/>
      <c r="I92" s="192"/>
      <c r="J92" s="192"/>
      <c r="K92" s="192"/>
      <c r="L92" s="192"/>
      <c r="V92" s="193"/>
    </row>
    <row r="93" spans="1:37">
      <c r="A93" s="125" t="s">
        <v>203</v>
      </c>
      <c r="B93" s="126"/>
      <c r="C93" s="126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1"/>
      <c r="Q93" s="121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1"/>
      <c r="AC93" s="122"/>
      <c r="AD93" s="121"/>
      <c r="AE93" s="121"/>
      <c r="AF93" s="121"/>
      <c r="AG93" s="121"/>
      <c r="AH93" s="123"/>
      <c r="AI93" s="123"/>
      <c r="AJ93" s="123"/>
      <c r="AK93" s="124"/>
    </row>
    <row r="94" spans="1:37" ht="17.25" customHeight="1">
      <c r="A94" s="111" t="s">
        <v>179</v>
      </c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1"/>
      <c r="Q94" s="121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1"/>
      <c r="AC94" s="128"/>
      <c r="AD94" s="121"/>
      <c r="AE94" s="121"/>
      <c r="AF94" s="121"/>
      <c r="AG94" s="121"/>
      <c r="AH94" s="123"/>
      <c r="AI94" s="123"/>
      <c r="AJ94" s="123"/>
      <c r="AK94" s="124"/>
    </row>
    <row r="95" spans="1:37">
      <c r="A95" s="119" t="s">
        <v>180</v>
      </c>
      <c r="B95" s="120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1"/>
      <c r="Q95" s="121"/>
      <c r="R95" s="122"/>
      <c r="S95" s="122"/>
      <c r="T95" s="122"/>
      <c r="U95" s="122"/>
      <c r="V95" s="122"/>
      <c r="W95" s="122"/>
      <c r="X95" s="122"/>
      <c r="Y95" s="122"/>
      <c r="Z95" s="123"/>
      <c r="AA95" s="123"/>
      <c r="AB95" s="121"/>
      <c r="AC95" s="122"/>
      <c r="AD95" s="121"/>
      <c r="AE95" s="122"/>
      <c r="AF95" s="122"/>
      <c r="AG95" s="121"/>
      <c r="AH95" s="123"/>
      <c r="AI95" s="123"/>
      <c r="AJ95" s="123"/>
      <c r="AK95" s="124"/>
    </row>
    <row r="96" spans="1:37">
      <c r="A96" s="189" t="s">
        <v>133</v>
      </c>
      <c r="B96" s="120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1"/>
      <c r="Q96" s="121"/>
      <c r="R96" s="122"/>
      <c r="S96" s="122"/>
      <c r="T96" s="122"/>
      <c r="U96" s="122"/>
      <c r="V96" s="122"/>
      <c r="W96" s="122"/>
      <c r="X96" s="122"/>
      <c r="Y96" s="122"/>
      <c r="Z96" s="123"/>
      <c r="AA96" s="123"/>
      <c r="AB96" s="121"/>
      <c r="AC96" s="122"/>
      <c r="AD96" s="121"/>
      <c r="AE96" s="122"/>
      <c r="AF96" s="122"/>
      <c r="AG96" s="121"/>
      <c r="AH96" s="123"/>
      <c r="AI96" s="123"/>
      <c r="AJ96" s="123"/>
      <c r="AK96" s="124"/>
    </row>
    <row r="97" spans="1:38">
      <c r="A97" s="130" t="s">
        <v>134</v>
      </c>
      <c r="B97" s="131"/>
      <c r="C97" s="132"/>
      <c r="D97" s="13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33"/>
      <c r="Q97" s="133"/>
      <c r="R97" s="134"/>
      <c r="S97" s="134"/>
      <c r="T97" s="134"/>
      <c r="U97" s="134"/>
      <c r="V97" s="134"/>
      <c r="W97" s="134"/>
      <c r="X97" s="134"/>
      <c r="Y97" s="134"/>
      <c r="Z97" s="135"/>
      <c r="AA97" s="135"/>
      <c r="AB97" s="133"/>
      <c r="AC97" s="134"/>
      <c r="AD97" s="133"/>
      <c r="AE97" s="134"/>
      <c r="AF97" s="134"/>
      <c r="AG97" s="133"/>
      <c r="AH97" s="135"/>
      <c r="AI97" s="135"/>
      <c r="AJ97" s="135"/>
      <c r="AK97" s="136"/>
    </row>
    <row r="98" spans="1:38">
      <c r="A98" s="74"/>
      <c r="B98" s="71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/>
      <c r="P98"/>
      <c r="Q98"/>
      <c r="Z98" s="68"/>
      <c r="AA98" s="68"/>
      <c r="AB98"/>
      <c r="AD98"/>
      <c r="AG98"/>
    </row>
    <row r="99" spans="1:38">
      <c r="A99"/>
      <c r="B99"/>
      <c r="C99"/>
      <c r="D99"/>
      <c r="E99"/>
      <c r="J99"/>
      <c r="K99"/>
      <c r="L99"/>
      <c r="M99"/>
      <c r="N99"/>
      <c r="O99"/>
      <c r="P99"/>
      <c r="Q99"/>
      <c r="AB99"/>
      <c r="AC99"/>
    </row>
    <row r="100" spans="1:38">
      <c r="A100" s="140" t="s">
        <v>135</v>
      </c>
      <c r="B100" s="141"/>
      <c r="C100" s="141"/>
      <c r="D100" s="141"/>
      <c r="E100" s="141"/>
      <c r="F100" s="141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3"/>
      <c r="S100" s="143"/>
      <c r="T100" s="143"/>
      <c r="U100" s="143"/>
      <c r="V100" s="143"/>
      <c r="W100" s="143"/>
      <c r="X100" s="142"/>
      <c r="Y100" s="143"/>
      <c r="Z100" s="143"/>
      <c r="AA100" s="142"/>
      <c r="AB100" s="143"/>
      <c r="AC100" s="143"/>
      <c r="AD100" s="144"/>
      <c r="AE100" s="144"/>
      <c r="AF100" s="144"/>
      <c r="AG100" s="144"/>
      <c r="AH100" s="144"/>
      <c r="AI100" s="144"/>
      <c r="AJ100" s="144"/>
      <c r="AK100" s="144"/>
      <c r="AL100" s="145"/>
    </row>
    <row r="101" spans="1:38">
      <c r="A101" s="146"/>
      <c r="B101" s="137"/>
      <c r="C101" s="137"/>
      <c r="D101" s="137"/>
      <c r="E101" s="137"/>
      <c r="F101" s="137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47" t="s">
        <v>0</v>
      </c>
      <c r="S101" s="147"/>
      <c r="T101" s="147"/>
      <c r="U101" s="147"/>
      <c r="V101" s="147"/>
      <c r="W101" s="147"/>
      <c r="X101" s="138"/>
      <c r="Y101" s="147"/>
      <c r="Z101" s="147"/>
      <c r="AA101" s="138"/>
      <c r="AB101" s="147"/>
      <c r="AC101" s="147"/>
      <c r="AD101" s="148"/>
      <c r="AE101" s="148"/>
      <c r="AF101" s="148"/>
      <c r="AG101" s="148"/>
      <c r="AH101" s="148"/>
      <c r="AI101" s="148"/>
      <c r="AJ101" s="148"/>
      <c r="AK101" s="148"/>
      <c r="AL101" s="149"/>
    </row>
    <row r="102" spans="1:38" s="105" customFormat="1">
      <c r="A102" s="154" t="s">
        <v>207</v>
      </c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 t="s">
        <v>0</v>
      </c>
      <c r="O102" s="138"/>
      <c r="P102" s="138"/>
      <c r="Q102" s="138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1"/>
    </row>
    <row r="103" spans="1:38" s="106" customFormat="1">
      <c r="A103" s="170" t="s">
        <v>183</v>
      </c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3"/>
    </row>
    <row r="104" spans="1:38" s="107" customFormat="1" ht="15" customHeight="1">
      <c r="A104" s="154" t="s">
        <v>205</v>
      </c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8"/>
      <c r="P104" s="138"/>
      <c r="Q104" s="138"/>
      <c r="R104" s="155"/>
      <c r="S104" s="155"/>
      <c r="T104" s="155"/>
      <c r="U104" s="155"/>
      <c r="V104" s="155"/>
      <c r="W104" s="155"/>
      <c r="X104" s="139"/>
      <c r="Y104" s="155"/>
      <c r="Z104" s="155"/>
      <c r="AA104" s="139"/>
      <c r="AB104" s="155"/>
      <c r="AC104" s="155"/>
      <c r="AD104" s="156"/>
      <c r="AE104" s="156"/>
      <c r="AF104" s="156"/>
      <c r="AG104" s="156"/>
      <c r="AH104" s="156"/>
      <c r="AI104" s="156"/>
      <c r="AJ104" s="156"/>
      <c r="AK104" s="156"/>
      <c r="AL104" s="157"/>
    </row>
    <row r="105" spans="1:38" s="73" customFormat="1">
      <c r="A105" s="295" t="s">
        <v>204</v>
      </c>
      <c r="B105" s="138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38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58"/>
    </row>
    <row r="106" spans="1:38" s="73" customFormat="1">
      <c r="A106" s="154" t="s">
        <v>208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38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58"/>
    </row>
    <row r="107" spans="1:38" s="73" customFormat="1">
      <c r="A107" s="297" t="s">
        <v>206</v>
      </c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38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58"/>
    </row>
    <row r="108" spans="1:38" s="73" customFormat="1">
      <c r="A108" s="297"/>
      <c r="B108" s="138"/>
      <c r="C108" s="138"/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38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58"/>
    </row>
    <row r="109" spans="1:38" s="73" customFormat="1">
      <c r="A109" s="221" t="s">
        <v>178</v>
      </c>
      <c r="B109" s="138"/>
      <c r="C109" s="138"/>
      <c r="D109" s="138"/>
      <c r="E109" s="138"/>
      <c r="F109" s="138"/>
      <c r="G109" s="138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47"/>
      <c r="S109" s="147"/>
      <c r="T109" s="147"/>
      <c r="U109" s="147"/>
      <c r="V109" s="147"/>
      <c r="W109" s="147"/>
      <c r="X109" s="147"/>
      <c r="Y109" s="147"/>
      <c r="Z109" s="147"/>
      <c r="AA109" s="147"/>
      <c r="AB109" s="138"/>
      <c r="AC109" s="147"/>
      <c r="AD109" s="147"/>
      <c r="AE109" s="147"/>
      <c r="AF109" s="147"/>
      <c r="AG109" s="147"/>
      <c r="AH109" s="147"/>
      <c r="AI109" s="147"/>
      <c r="AJ109" s="147"/>
      <c r="AK109" s="147"/>
      <c r="AL109" s="158"/>
    </row>
    <row r="110" spans="1:38">
      <c r="A110" s="222" t="s">
        <v>184</v>
      </c>
      <c r="B110" s="160"/>
      <c r="C110" s="160"/>
      <c r="D110" s="160"/>
      <c r="E110" s="160"/>
      <c r="F110" s="160"/>
      <c r="G110" s="16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1"/>
      <c r="S110" s="161"/>
      <c r="T110" s="161"/>
      <c r="U110" s="161"/>
      <c r="V110" s="161"/>
      <c r="W110" s="161"/>
      <c r="X110" s="161"/>
      <c r="Y110" s="161"/>
      <c r="Z110" s="161"/>
      <c r="AA110" s="161"/>
      <c r="AB110" s="161"/>
      <c r="AC110" s="161"/>
      <c r="AD110" s="160"/>
      <c r="AE110" s="161"/>
      <c r="AF110" s="161"/>
      <c r="AG110" s="160"/>
      <c r="AH110" s="162"/>
      <c r="AI110" s="162"/>
      <c r="AJ110" s="162"/>
      <c r="AK110" s="162"/>
      <c r="AL110" s="163"/>
    </row>
  </sheetData>
  <autoFilter ref="A2:AN80"/>
  <customSheetViews>
    <customSheetView guid="{3750D93B-2A32-4040-BAE5-F8408ECDBB1D}" showGridLines="0" showAutoFilter="1" topLeftCell="J1">
      <pane ySplit="1" topLeftCell="A62" state="frozen"/>
      <selection activeCell="C18" sqref="C18"/>
      <pageMargins left="0" right="0" top="0" bottom="0" header="0" footer="0"/>
      <pageSetup paperSize="9" orientation="portrait"/>
      <autoFilter ref="A1:X87"/>
    </customSheetView>
    <customSheetView guid="{1A030D3C-92EE-4DAF-ABAC-228947DF045D}" showGridLines="0" showAutoFilter="1">
      <pane ySplit="1" topLeftCell="A2" state="frozen"/>
      <selection activeCell="U87" sqref="U87"/>
      <pageMargins left="0" right="0" top="0" bottom="0" header="0" footer="0"/>
      <pageSetup paperSize="9" orientation="portrait"/>
      <autoFilter ref="A1:AB87"/>
    </customSheetView>
    <customSheetView guid="{9EFA0E2E-4423-4194-BE85-A51AF61C76D7}" showGridLines="0" showAutoFilter="1">
      <pane xSplit="4" ySplit="2" topLeftCell="E3" state="frozen"/>
      <selection activeCell="R97" sqref="R97"/>
      <pageMargins left="0" right="0" top="0" bottom="0" header="0" footer="0"/>
      <pageSetup paperSize="9" orientation="portrait"/>
      <autoFilter ref="A2:AK80"/>
    </customSheetView>
  </customSheetViews>
  <mergeCells count="36">
    <mergeCell ref="V88:W88"/>
    <mergeCell ref="X88:Y88"/>
    <mergeCell ref="Z88:AA88"/>
    <mergeCell ref="AB88:AC88"/>
    <mergeCell ref="AE88:AF88"/>
    <mergeCell ref="L88:M88"/>
    <mergeCell ref="N88:O88"/>
    <mergeCell ref="P88:Q88"/>
    <mergeCell ref="R88:S88"/>
    <mergeCell ref="T88:U88"/>
    <mergeCell ref="B88:C88"/>
    <mergeCell ref="D88:E88"/>
    <mergeCell ref="F88:G88"/>
    <mergeCell ref="H88:I88"/>
    <mergeCell ref="J88:K88"/>
    <mergeCell ref="AM3:AN3"/>
    <mergeCell ref="AM12:AN12"/>
    <mergeCell ref="D87:E87"/>
    <mergeCell ref="F87:G87"/>
    <mergeCell ref="H87:I87"/>
    <mergeCell ref="J87:K87"/>
    <mergeCell ref="L87:M87"/>
    <mergeCell ref="N87:O87"/>
    <mergeCell ref="P87:Q87"/>
    <mergeCell ref="R87:S87"/>
    <mergeCell ref="T87:U87"/>
    <mergeCell ref="V87:W87"/>
    <mergeCell ref="X87:Y87"/>
    <mergeCell ref="Z87:AA87"/>
    <mergeCell ref="AB87:AC87"/>
    <mergeCell ref="AE87:AF87"/>
    <mergeCell ref="D1:K1"/>
    <mergeCell ref="L1:U1"/>
    <mergeCell ref="V1:AA1"/>
    <mergeCell ref="AB1:AC1"/>
    <mergeCell ref="AE1:AF1"/>
  </mergeCells>
  <conditionalFormatting sqref="D88:AC88">
    <cfRule type="cellIs" dxfId="33" priority="28" operator="lessThan">
      <formula>0.7</formula>
    </cfRule>
    <cfRule type="cellIs" dxfId="32" priority="29" operator="greaterThanOrEqual">
      <formula>0.7</formula>
    </cfRule>
  </conditionalFormatting>
  <conditionalFormatting sqref="E86">
    <cfRule type="cellIs" dxfId="31" priority="23" operator="greaterThan">
      <formula>0.95</formula>
    </cfRule>
  </conditionalFormatting>
  <conditionalFormatting sqref="G86">
    <cfRule type="cellIs" dxfId="30" priority="18" operator="greaterThan">
      <formula>0.95</formula>
    </cfRule>
  </conditionalFormatting>
  <conditionalFormatting sqref="I86">
    <cfRule type="cellIs" dxfId="29" priority="17" operator="greaterThan">
      <formula>0.95</formula>
    </cfRule>
  </conditionalFormatting>
  <conditionalFormatting sqref="K86 AC86">
    <cfRule type="cellIs" dxfId="28" priority="24" operator="greaterThanOrEqual">
      <formula>0.9</formula>
    </cfRule>
  </conditionalFormatting>
  <conditionalFormatting sqref="M86">
    <cfRule type="cellIs" dxfId="27" priority="22" operator="greaterThanOrEqual">
      <formula>0.95</formula>
    </cfRule>
  </conditionalFormatting>
  <conditionalFormatting sqref="O86">
    <cfRule type="cellIs" dxfId="26" priority="16" operator="greaterThanOrEqual">
      <formula>0.95</formula>
    </cfRule>
  </conditionalFormatting>
  <conditionalFormatting sqref="Q86">
    <cfRule type="cellIs" dxfId="25" priority="15" operator="greaterThanOrEqual">
      <formula>0.95</formula>
    </cfRule>
  </conditionalFormatting>
  <conditionalFormatting sqref="S86">
    <cfRule type="cellIs" dxfId="24" priority="14" operator="greaterThanOrEqual">
      <formula>0.95</formula>
    </cfRule>
  </conditionalFormatting>
  <conditionalFormatting sqref="U86">
    <cfRule type="cellIs" dxfId="23" priority="13" operator="greaterThanOrEqual">
      <formula>0.95</formula>
    </cfRule>
  </conditionalFormatting>
  <conditionalFormatting sqref="W86">
    <cfRule type="cellIs" dxfId="22" priority="21" operator="greaterThanOrEqual">
      <formula>0.95</formula>
    </cfRule>
  </conditionalFormatting>
  <conditionalFormatting sqref="Y86">
    <cfRule type="cellIs" dxfId="21" priority="20" operator="greaterThanOrEqual">
      <formula>0.95</formula>
    </cfRule>
  </conditionalFormatting>
  <conditionalFormatting sqref="AA86">
    <cfRule type="cellIs" dxfId="20" priority="19" operator="greaterThanOrEqual">
      <formula>0.95</formula>
    </cfRule>
  </conditionalFormatting>
  <conditionalFormatting sqref="AE88">
    <cfRule type="cellIs" dxfId="19" priority="53" operator="lessThan">
      <formula>0.7</formula>
    </cfRule>
    <cfRule type="cellIs" dxfId="18" priority="54" operator="greaterThanOrEqual">
      <formula>0.7</formula>
    </cfRule>
  </conditionalFormatting>
  <conditionalFormatting sqref="AF86">
    <cfRule type="cellIs" dxfId="17" priority="30" operator="greaterThanOrEqual">
      <formula>0.9</formula>
    </cfRule>
  </conditionalFormatting>
  <conditionalFormatting sqref="AI3:AI80">
    <cfRule type="colorScale" priority="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AI82:AI86">
    <cfRule type="colorScale" priority="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AK3:AK80">
    <cfRule type="cellIs" dxfId="16" priority="8" operator="equal">
      <formula>1</formula>
    </cfRule>
    <cfRule type="cellIs" dxfId="15" priority="9" operator="equal">
      <formula>0.75</formula>
    </cfRule>
    <cfRule type="cellIs" dxfId="14" priority="10" operator="equal">
      <formula>0.5</formula>
    </cfRule>
    <cfRule type="cellIs" dxfId="13" priority="11" operator="equal">
      <formula>0.25</formula>
    </cfRule>
    <cfRule type="cellIs" dxfId="12" priority="12" operator="equal">
      <formula>0</formula>
    </cfRule>
  </conditionalFormatting>
  <conditionalFormatting sqref="AK82:AK86">
    <cfRule type="cellIs" dxfId="11" priority="3" operator="equal">
      <formula>1</formula>
    </cfRule>
    <cfRule type="cellIs" dxfId="10" priority="4" operator="equal">
      <formula>0.75</formula>
    </cfRule>
    <cfRule type="cellIs" dxfId="9" priority="5" operator="equal">
      <formula>0.5</formula>
    </cfRule>
    <cfRule type="cellIs" dxfId="8" priority="6" operator="equal">
      <formula>0.25</formula>
    </cfRule>
    <cfRule type="cellIs" dxfId="7" priority="7" operator="equal">
      <formula>0</formula>
    </cfRule>
  </conditionalFormatting>
  <conditionalFormatting sqref="AM5:AM9">
    <cfRule type="cellIs" dxfId="6" priority="116" operator="equal">
      <formula>1</formula>
    </cfRule>
    <cfRule type="cellIs" dxfId="5" priority="117" operator="equal">
      <formula>0.75</formula>
    </cfRule>
    <cfRule type="cellIs" dxfId="4" priority="118" operator="equal">
      <formula>0.5</formula>
    </cfRule>
    <cfRule type="cellIs" dxfId="3" priority="119" operator="equal">
      <formula>0.25</formula>
    </cfRule>
    <cfRule type="cellIs" dxfId="2" priority="120" operator="equal">
      <formula>0</formula>
    </cfRule>
  </conditionalFormatting>
  <conditionalFormatting sqref="AM14:AM24">
    <cfRule type="colorScale" priority="12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F396030F-E23D-424E-913B-263B7403624E}">
            <xm:f>'\Users\Monic\OneDrive\Área de Trabalho\Bruna\remoto\remoto\https:\d.docs.live.net\Users\brunansoares\Downloads\[BASE UNIFICADA VEC- Julho 2024 - covid.xlsx]COVID - procedencia'!#REF!="VeC"</xm:f>
            <x14:dxf>
              <fill>
                <patternFill patternType="solid">
                  <bgColor theme="8" tint="0.79995117038483843"/>
                </patternFill>
              </fill>
            </x14:dxf>
          </x14:cfRule>
          <x14:cfRule type="expression" priority="50" id="{120E7952-F561-4A5F-AEA1-D7CCFBCA6703}">
            <xm:f>'\Users\Monic\OneDrive\Área de Trabalho\Bruna\remoto\remoto\https:\d.docs.live.net\Users\brunansoares\Downloads\[BASE UNIFICADA VEC- Julho 2024 - covid.xlsx]COVID - procedencia'!#REF!="SIPNI"</xm:f>
            <x14:dxf>
              <fill>
                <patternFill patternType="solid">
                  <bgColor theme="9" tint="0.79995117038483843"/>
                </patternFill>
              </fill>
            </x14:dxf>
          </x14:cfRule>
          <xm:sqref>AE3:AE80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N927"/>
  <sheetViews>
    <sheetView showGridLines="0" workbookViewId="0">
      <selection activeCell="G6" sqref="G6"/>
    </sheetView>
  </sheetViews>
  <sheetFormatPr defaultColWidth="9.08984375" defaultRowHeight="14.25"/>
  <cols>
    <col min="1" max="1" width="20.54296875" style="73" customWidth="1"/>
    <col min="2" max="2" width="23.86328125" style="73" customWidth="1"/>
    <col min="3" max="3" width="14.31640625" style="73" customWidth="1"/>
    <col min="4" max="10" width="9.08984375" style="73"/>
    <col min="11" max="11" width="26.54296875" customWidth="1"/>
    <col min="12" max="12" width="9.08984375" customWidth="1"/>
    <col min="13" max="13" width="23.31640625" customWidth="1"/>
    <col min="14" max="14" width="8.6796875" customWidth="1"/>
    <col min="15" max="16384" width="9.08984375" style="73"/>
  </cols>
  <sheetData>
    <row r="1" spans="1:9" ht="24.75" customHeight="1">
      <c r="A1" s="76" t="s">
        <v>5</v>
      </c>
      <c r="B1" s="76" t="s">
        <v>6</v>
      </c>
      <c r="C1" s="76" t="s">
        <v>138</v>
      </c>
      <c r="I1"/>
    </row>
    <row r="2" spans="1:9">
      <c r="A2" s="77" t="s">
        <v>139</v>
      </c>
      <c r="B2" s="77" t="s">
        <v>41</v>
      </c>
      <c r="C2" s="78"/>
    </row>
    <row r="3" spans="1:9">
      <c r="A3" s="77" t="s">
        <v>140</v>
      </c>
      <c r="B3" s="77" t="s">
        <v>44</v>
      </c>
      <c r="C3" s="78"/>
    </row>
    <row r="4" spans="1:9">
      <c r="A4" s="77" t="s">
        <v>141</v>
      </c>
      <c r="B4" s="77" t="s">
        <v>48</v>
      </c>
      <c r="C4" s="78"/>
    </row>
    <row r="5" spans="1:9">
      <c r="A5" s="77" t="s">
        <v>142</v>
      </c>
      <c r="B5" s="77" t="s">
        <v>50</v>
      </c>
      <c r="C5" s="78"/>
    </row>
    <row r="6" spans="1:9">
      <c r="A6" s="77" t="s">
        <v>142</v>
      </c>
      <c r="B6" s="77" t="s">
        <v>51</v>
      </c>
      <c r="C6" s="78"/>
    </row>
    <row r="7" spans="1:9">
      <c r="A7" s="77" t="s">
        <v>141</v>
      </c>
      <c r="B7" s="77" t="s">
        <v>52</v>
      </c>
      <c r="C7" s="78"/>
    </row>
    <row r="8" spans="1:9">
      <c r="A8" s="77" t="s">
        <v>142</v>
      </c>
      <c r="B8" s="77" t="s">
        <v>53</v>
      </c>
      <c r="C8" s="78"/>
    </row>
    <row r="9" spans="1:9">
      <c r="A9" s="77" t="s">
        <v>142</v>
      </c>
      <c r="B9" s="77" t="s">
        <v>54</v>
      </c>
      <c r="C9" s="78"/>
      <c r="I9"/>
    </row>
    <row r="10" spans="1:9">
      <c r="A10" s="77" t="s">
        <v>139</v>
      </c>
      <c r="B10" s="77" t="s">
        <v>55</v>
      </c>
      <c r="C10" s="78"/>
    </row>
    <row r="11" spans="1:9">
      <c r="A11" s="77" t="s">
        <v>142</v>
      </c>
      <c r="B11" s="77" t="s">
        <v>56</v>
      </c>
      <c r="C11" s="78"/>
    </row>
    <row r="12" spans="1:9">
      <c r="A12" s="77" t="s">
        <v>141</v>
      </c>
      <c r="B12" s="77" t="s">
        <v>58</v>
      </c>
      <c r="C12" s="78"/>
    </row>
    <row r="13" spans="1:9">
      <c r="A13" s="77" t="s">
        <v>140</v>
      </c>
      <c r="B13" s="77" t="s">
        <v>59</v>
      </c>
      <c r="C13" s="78"/>
    </row>
    <row r="14" spans="1:9">
      <c r="A14" s="77" t="s">
        <v>140</v>
      </c>
      <c r="B14" s="77" t="s">
        <v>60</v>
      </c>
      <c r="C14" s="78"/>
    </row>
    <row r="15" spans="1:9">
      <c r="A15" s="77" t="s">
        <v>142</v>
      </c>
      <c r="B15" s="77" t="s">
        <v>61</v>
      </c>
      <c r="C15" s="78"/>
      <c r="I15"/>
    </row>
    <row r="16" spans="1:9">
      <c r="A16" s="77" t="s">
        <v>139</v>
      </c>
      <c r="B16" s="77" t="s">
        <v>62</v>
      </c>
      <c r="C16" s="78"/>
    </row>
    <row r="17" spans="1:14">
      <c r="A17" s="77" t="s">
        <v>142</v>
      </c>
      <c r="B17" s="77" t="s">
        <v>63</v>
      </c>
      <c r="C17" s="78"/>
      <c r="I17"/>
    </row>
    <row r="18" spans="1:14">
      <c r="A18" s="77" t="s">
        <v>139</v>
      </c>
      <c r="B18" s="77" t="s">
        <v>64</v>
      </c>
      <c r="C18" s="78"/>
    </row>
    <row r="19" spans="1:14">
      <c r="A19" s="77" t="s">
        <v>142</v>
      </c>
      <c r="B19" s="77" t="s">
        <v>65</v>
      </c>
      <c r="C19" s="78"/>
    </row>
    <row r="20" spans="1:14">
      <c r="A20" s="77" t="s">
        <v>141</v>
      </c>
      <c r="B20" s="77" t="s">
        <v>66</v>
      </c>
      <c r="C20" s="78"/>
    </row>
    <row r="21" spans="1:14">
      <c r="A21" s="77" t="s">
        <v>140</v>
      </c>
      <c r="B21" s="77" t="s">
        <v>67</v>
      </c>
      <c r="C21" s="78"/>
      <c r="I21"/>
    </row>
    <row r="22" spans="1:14">
      <c r="A22" s="77" t="s">
        <v>139</v>
      </c>
      <c r="B22" s="77" t="s">
        <v>68</v>
      </c>
      <c r="C22" s="78"/>
    </row>
    <row r="23" spans="1:14">
      <c r="A23" s="77" t="s">
        <v>142</v>
      </c>
      <c r="B23" s="77" t="s">
        <v>69</v>
      </c>
      <c r="C23" s="78"/>
      <c r="I23"/>
    </row>
    <row r="24" spans="1:14">
      <c r="A24" s="77" t="s">
        <v>139</v>
      </c>
      <c r="B24" s="77" t="s">
        <v>70</v>
      </c>
      <c r="C24" s="78"/>
    </row>
    <row r="25" spans="1:14">
      <c r="A25" s="77" t="s">
        <v>142</v>
      </c>
      <c r="B25" s="77" t="s">
        <v>71</v>
      </c>
      <c r="C25" s="78"/>
    </row>
    <row r="26" spans="1:14">
      <c r="A26" s="77" t="s">
        <v>140</v>
      </c>
      <c r="B26" s="77" t="s">
        <v>72</v>
      </c>
      <c r="C26" s="78"/>
      <c r="I26"/>
    </row>
    <row r="27" spans="1:14">
      <c r="A27" s="77" t="s">
        <v>139</v>
      </c>
      <c r="B27" s="77" t="s">
        <v>73</v>
      </c>
      <c r="C27" s="78"/>
    </row>
    <row r="28" spans="1:14">
      <c r="A28" s="77" t="s">
        <v>141</v>
      </c>
      <c r="B28" s="77" t="s">
        <v>74</v>
      </c>
      <c r="C28" s="78"/>
    </row>
    <row r="29" spans="1:14">
      <c r="A29" s="77" t="s">
        <v>142</v>
      </c>
      <c r="B29" s="77" t="s">
        <v>75</v>
      </c>
      <c r="C29" s="78"/>
      <c r="I29"/>
      <c r="L29" s="79"/>
    </row>
    <row r="30" spans="1:14">
      <c r="A30" s="77" t="s">
        <v>139</v>
      </c>
      <c r="B30" s="77" t="s">
        <v>76</v>
      </c>
      <c r="C30" s="78"/>
      <c r="I30"/>
      <c r="J30"/>
      <c r="K30" s="73"/>
      <c r="L30" s="73"/>
      <c r="M30" s="73"/>
      <c r="N30" s="73"/>
    </row>
    <row r="31" spans="1:14">
      <c r="A31" s="77" t="s">
        <v>139</v>
      </c>
      <c r="B31" s="77" t="s">
        <v>77</v>
      </c>
      <c r="C31" s="78"/>
      <c r="I31"/>
      <c r="J31"/>
      <c r="K31" s="73"/>
      <c r="L31" s="73"/>
      <c r="M31" s="73"/>
      <c r="N31" s="73"/>
    </row>
    <row r="32" spans="1:14">
      <c r="A32" s="77" t="s">
        <v>139</v>
      </c>
      <c r="B32" s="77" t="s">
        <v>78</v>
      </c>
      <c r="C32" s="78"/>
      <c r="J32"/>
      <c r="K32" s="73"/>
      <c r="L32" s="73"/>
      <c r="M32" s="73"/>
      <c r="N32" s="73"/>
    </row>
    <row r="33" spans="1:14">
      <c r="A33" s="77" t="s">
        <v>142</v>
      </c>
      <c r="B33" s="77" t="s">
        <v>79</v>
      </c>
      <c r="C33" s="78"/>
      <c r="J33"/>
      <c r="K33" s="73"/>
      <c r="L33" s="73"/>
      <c r="M33" s="73"/>
      <c r="N33" s="73"/>
    </row>
    <row r="34" spans="1:14">
      <c r="A34" s="77" t="s">
        <v>142</v>
      </c>
      <c r="B34" s="77" t="s">
        <v>80</v>
      </c>
      <c r="C34" s="78"/>
      <c r="J34"/>
      <c r="K34" s="73"/>
      <c r="L34" s="73"/>
      <c r="M34" s="73"/>
      <c r="N34" s="73"/>
    </row>
    <row r="35" spans="1:14">
      <c r="A35" s="77" t="s">
        <v>142</v>
      </c>
      <c r="B35" s="77" t="s">
        <v>81</v>
      </c>
      <c r="C35" s="78"/>
      <c r="I35"/>
      <c r="J35"/>
      <c r="K35" s="73"/>
      <c r="L35" s="73"/>
      <c r="M35" s="73"/>
      <c r="N35" s="73"/>
    </row>
    <row r="36" spans="1:14">
      <c r="A36" s="77" t="s">
        <v>139</v>
      </c>
      <c r="B36" s="77" t="s">
        <v>82</v>
      </c>
      <c r="C36" s="78"/>
      <c r="J36"/>
      <c r="K36" s="73"/>
      <c r="L36" s="73"/>
      <c r="M36" s="73"/>
      <c r="N36" s="73"/>
    </row>
    <row r="37" spans="1:14">
      <c r="A37" s="77" t="s">
        <v>142</v>
      </c>
      <c r="B37" s="77" t="s">
        <v>83</v>
      </c>
      <c r="C37" s="78"/>
      <c r="I37"/>
      <c r="J37"/>
      <c r="K37" s="73"/>
      <c r="L37" s="73"/>
      <c r="M37" s="73"/>
      <c r="N37" s="73"/>
    </row>
    <row r="38" spans="1:14">
      <c r="A38" s="77" t="s">
        <v>139</v>
      </c>
      <c r="B38" s="77" t="s">
        <v>84</v>
      </c>
      <c r="C38" s="78"/>
      <c r="J38"/>
      <c r="K38" s="73"/>
      <c r="L38" s="73"/>
      <c r="M38" s="73"/>
      <c r="N38" s="73"/>
    </row>
    <row r="39" spans="1:14">
      <c r="A39" s="77" t="s">
        <v>142</v>
      </c>
      <c r="B39" s="77" t="s">
        <v>85</v>
      </c>
      <c r="C39" s="78"/>
      <c r="J39"/>
      <c r="K39" s="73"/>
      <c r="L39" s="73"/>
      <c r="M39" s="73"/>
      <c r="N39" s="73"/>
    </row>
    <row r="40" spans="1:14">
      <c r="A40" s="77" t="s">
        <v>140</v>
      </c>
      <c r="B40" s="77" t="s">
        <v>86</v>
      </c>
      <c r="C40" s="78"/>
      <c r="J40"/>
      <c r="K40" s="73"/>
      <c r="L40" s="73"/>
      <c r="M40" s="73"/>
      <c r="N40" s="73"/>
    </row>
    <row r="41" spans="1:14">
      <c r="A41" s="77" t="s">
        <v>142</v>
      </c>
      <c r="B41" s="77" t="s">
        <v>87</v>
      </c>
      <c r="C41" s="78"/>
      <c r="I41"/>
      <c r="J41"/>
      <c r="K41" s="73"/>
      <c r="L41" s="73"/>
      <c r="M41" s="73"/>
      <c r="N41" s="73"/>
    </row>
    <row r="42" spans="1:14">
      <c r="A42" s="77" t="s">
        <v>139</v>
      </c>
      <c r="B42" s="77" t="s">
        <v>88</v>
      </c>
      <c r="C42" s="78"/>
      <c r="I42"/>
      <c r="J42"/>
      <c r="K42" s="73"/>
      <c r="L42" s="73"/>
      <c r="M42" s="73"/>
      <c r="N42" s="73"/>
    </row>
    <row r="43" spans="1:14">
      <c r="A43" s="77" t="s">
        <v>139</v>
      </c>
      <c r="B43" s="77" t="s">
        <v>89</v>
      </c>
      <c r="C43" s="78"/>
      <c r="J43"/>
      <c r="K43" s="73"/>
      <c r="L43" s="73"/>
      <c r="M43" s="73"/>
      <c r="N43" s="73"/>
    </row>
    <row r="44" spans="1:14">
      <c r="A44" s="77" t="s">
        <v>141</v>
      </c>
      <c r="B44" s="77" t="s">
        <v>90</v>
      </c>
      <c r="C44" s="78"/>
      <c r="J44"/>
      <c r="K44" s="73"/>
      <c r="L44" s="73"/>
      <c r="M44" s="73"/>
      <c r="N44" s="73"/>
    </row>
    <row r="45" spans="1:14">
      <c r="A45" s="77" t="s">
        <v>141</v>
      </c>
      <c r="B45" s="77" t="s">
        <v>91</v>
      </c>
      <c r="C45" s="78"/>
      <c r="J45"/>
      <c r="K45" s="73"/>
      <c r="L45" s="73"/>
      <c r="M45" s="73"/>
      <c r="N45" s="73"/>
    </row>
    <row r="46" spans="1:14">
      <c r="A46" s="77" t="s">
        <v>142</v>
      </c>
      <c r="B46" s="77" t="s">
        <v>92</v>
      </c>
      <c r="C46" s="78"/>
      <c r="I46"/>
      <c r="J46"/>
      <c r="K46" s="73"/>
      <c r="L46" s="73"/>
      <c r="M46" s="73"/>
      <c r="N46" s="73"/>
    </row>
    <row r="47" spans="1:14">
      <c r="A47" s="77" t="s">
        <v>139</v>
      </c>
      <c r="B47" s="77" t="s">
        <v>93</v>
      </c>
      <c r="C47" s="78"/>
      <c r="J47"/>
      <c r="K47" s="73"/>
      <c r="L47" s="73"/>
      <c r="M47" s="73"/>
      <c r="N47" s="73"/>
    </row>
    <row r="48" spans="1:14">
      <c r="A48" s="77" t="s">
        <v>141</v>
      </c>
      <c r="B48" s="77" t="s">
        <v>94</v>
      </c>
      <c r="C48" s="78"/>
      <c r="J48"/>
      <c r="K48" s="73"/>
      <c r="L48" s="73"/>
      <c r="M48" s="73"/>
      <c r="N48" s="73"/>
    </row>
    <row r="49" spans="1:14">
      <c r="A49" s="77" t="s">
        <v>142</v>
      </c>
      <c r="B49" s="77" t="s">
        <v>95</v>
      </c>
      <c r="C49" s="78"/>
      <c r="J49"/>
      <c r="K49" s="73"/>
      <c r="L49" s="73"/>
      <c r="M49" s="73"/>
      <c r="N49" s="73"/>
    </row>
    <row r="50" spans="1:14">
      <c r="A50" s="77" t="s">
        <v>140</v>
      </c>
      <c r="B50" s="77" t="s">
        <v>96</v>
      </c>
      <c r="C50" s="78"/>
      <c r="J50"/>
      <c r="K50" s="73"/>
      <c r="L50" s="73"/>
      <c r="M50" s="73"/>
      <c r="N50" s="73"/>
    </row>
    <row r="51" spans="1:14">
      <c r="A51" s="77" t="s">
        <v>140</v>
      </c>
      <c r="B51" s="77" t="s">
        <v>97</v>
      </c>
      <c r="C51" s="78"/>
      <c r="J51"/>
      <c r="K51" s="73"/>
      <c r="L51" s="73"/>
      <c r="M51" s="73"/>
      <c r="N51" s="73"/>
    </row>
    <row r="52" spans="1:14">
      <c r="A52" s="77" t="s">
        <v>142</v>
      </c>
      <c r="B52" s="77" t="s">
        <v>98</v>
      </c>
      <c r="C52" s="78"/>
      <c r="J52"/>
      <c r="K52" s="73"/>
      <c r="L52" s="73"/>
      <c r="M52" s="73"/>
      <c r="N52" s="73"/>
    </row>
    <row r="53" spans="1:14">
      <c r="A53" s="77" t="s">
        <v>142</v>
      </c>
      <c r="B53" s="77" t="s">
        <v>99</v>
      </c>
      <c r="C53" s="78"/>
    </row>
    <row r="54" spans="1:14">
      <c r="A54" s="77" t="s">
        <v>140</v>
      </c>
      <c r="B54" s="77" t="s">
        <v>100</v>
      </c>
      <c r="C54" s="78"/>
    </row>
    <row r="55" spans="1:14">
      <c r="A55" s="77" t="s">
        <v>141</v>
      </c>
      <c r="B55" s="77" t="s">
        <v>101</v>
      </c>
      <c r="C55" s="78"/>
    </row>
    <row r="56" spans="1:14">
      <c r="A56" s="77" t="s">
        <v>140</v>
      </c>
      <c r="B56" s="77" t="s">
        <v>102</v>
      </c>
      <c r="C56" s="78"/>
    </row>
    <row r="57" spans="1:14">
      <c r="A57" s="77" t="s">
        <v>140</v>
      </c>
      <c r="B57" s="77" t="s">
        <v>103</v>
      </c>
      <c r="C57" s="78"/>
    </row>
    <row r="58" spans="1:14">
      <c r="A58" s="77" t="s">
        <v>142</v>
      </c>
      <c r="B58" s="77" t="s">
        <v>104</v>
      </c>
      <c r="C58" s="78"/>
    </row>
    <row r="59" spans="1:14">
      <c r="A59" s="77" t="s">
        <v>140</v>
      </c>
      <c r="B59" s="77" t="s">
        <v>105</v>
      </c>
      <c r="C59" s="78"/>
      <c r="L59" s="79"/>
    </row>
    <row r="60" spans="1:14">
      <c r="A60" s="77" t="s">
        <v>142</v>
      </c>
      <c r="B60" s="77" t="s">
        <v>106</v>
      </c>
      <c r="C60" s="78"/>
      <c r="L60" s="79"/>
    </row>
    <row r="61" spans="1:14">
      <c r="A61" s="77" t="s">
        <v>141</v>
      </c>
      <c r="B61" s="77" t="s">
        <v>107</v>
      </c>
      <c r="C61" s="78"/>
      <c r="L61" s="79"/>
    </row>
    <row r="62" spans="1:14">
      <c r="A62" s="77" t="s">
        <v>142</v>
      </c>
      <c r="B62" s="77" t="s">
        <v>108</v>
      </c>
      <c r="C62" s="78"/>
      <c r="I62"/>
      <c r="L62" s="79"/>
    </row>
    <row r="63" spans="1:14">
      <c r="A63" s="77" t="s">
        <v>139</v>
      </c>
      <c r="B63" s="77" t="s">
        <v>109</v>
      </c>
      <c r="C63" s="78"/>
      <c r="I63"/>
      <c r="L63" s="79"/>
    </row>
    <row r="64" spans="1:14">
      <c r="A64" s="77" t="s">
        <v>139</v>
      </c>
      <c r="B64" s="77" t="s">
        <v>110</v>
      </c>
      <c r="C64" s="78"/>
      <c r="I64"/>
      <c r="L64" s="79"/>
    </row>
    <row r="65" spans="1:12">
      <c r="A65" s="77" t="s">
        <v>139</v>
      </c>
      <c r="B65" s="77" t="s">
        <v>111</v>
      </c>
      <c r="C65" s="78"/>
      <c r="L65" s="79"/>
    </row>
    <row r="66" spans="1:12">
      <c r="A66" s="77" t="s">
        <v>141</v>
      </c>
      <c r="B66" s="77" t="s">
        <v>112</v>
      </c>
      <c r="C66" s="78"/>
      <c r="L66" s="79"/>
    </row>
    <row r="67" spans="1:12">
      <c r="A67" s="77" t="s">
        <v>141</v>
      </c>
      <c r="B67" s="77" t="s">
        <v>113</v>
      </c>
      <c r="C67" s="78"/>
      <c r="L67" s="79"/>
    </row>
    <row r="68" spans="1:12">
      <c r="A68" s="77" t="s">
        <v>142</v>
      </c>
      <c r="B68" s="77" t="s">
        <v>114</v>
      </c>
      <c r="C68" s="78"/>
      <c r="L68" s="79"/>
    </row>
    <row r="69" spans="1:12">
      <c r="A69" s="77" t="s">
        <v>140</v>
      </c>
      <c r="B69" s="77" t="s">
        <v>115</v>
      </c>
      <c r="C69" s="78"/>
      <c r="L69" s="79"/>
    </row>
    <row r="70" spans="1:12">
      <c r="A70" s="77" t="s">
        <v>141</v>
      </c>
      <c r="B70" s="77" t="s">
        <v>116</v>
      </c>
      <c r="C70" s="78"/>
      <c r="I70"/>
      <c r="L70" s="79"/>
    </row>
    <row r="71" spans="1:12">
      <c r="A71" s="77" t="s">
        <v>139</v>
      </c>
      <c r="B71" s="77" t="s">
        <v>117</v>
      </c>
      <c r="C71" s="78"/>
      <c r="L71" s="79"/>
    </row>
    <row r="72" spans="1:12">
      <c r="A72" s="77" t="s">
        <v>141</v>
      </c>
      <c r="B72" s="77" t="s">
        <v>118</v>
      </c>
      <c r="C72" s="78"/>
      <c r="L72" s="79"/>
    </row>
    <row r="73" spans="1:12">
      <c r="A73" s="77" t="s">
        <v>142</v>
      </c>
      <c r="B73" s="77" t="s">
        <v>119</v>
      </c>
      <c r="C73" s="78"/>
      <c r="I73"/>
      <c r="L73" s="79"/>
    </row>
    <row r="74" spans="1:12">
      <c r="A74" s="77" t="s">
        <v>139</v>
      </c>
      <c r="B74" s="77" t="s">
        <v>120</v>
      </c>
      <c r="C74" s="78"/>
      <c r="I74"/>
      <c r="L74" s="79"/>
    </row>
    <row r="75" spans="1:12">
      <c r="A75" s="77" t="s">
        <v>139</v>
      </c>
      <c r="B75" s="77" t="s">
        <v>121</v>
      </c>
      <c r="C75" s="78"/>
      <c r="L75" s="79"/>
    </row>
    <row r="76" spans="1:12">
      <c r="A76" s="77" t="s">
        <v>140</v>
      </c>
      <c r="B76" s="77" t="s">
        <v>122</v>
      </c>
      <c r="C76" s="78"/>
      <c r="L76" s="79"/>
    </row>
    <row r="77" spans="1:12">
      <c r="A77" s="77" t="s">
        <v>141</v>
      </c>
      <c r="B77" s="77" t="s">
        <v>123</v>
      </c>
      <c r="C77" s="78"/>
      <c r="I77"/>
      <c r="L77" s="79"/>
    </row>
    <row r="78" spans="1:12">
      <c r="A78" s="77" t="s">
        <v>139</v>
      </c>
      <c r="B78" s="77" t="s">
        <v>124</v>
      </c>
      <c r="C78" s="78"/>
      <c r="I78"/>
      <c r="L78" s="79"/>
    </row>
    <row r="79" spans="1:12" customFormat="1">
      <c r="A79" s="77" t="s">
        <v>139</v>
      </c>
      <c r="B79" s="77" t="s">
        <v>125</v>
      </c>
      <c r="C79" s="78"/>
      <c r="D79" s="73"/>
      <c r="E79" s="73"/>
      <c r="F79" s="73"/>
      <c r="G79" s="73"/>
      <c r="H79" s="73"/>
      <c r="I79" s="73"/>
      <c r="J79" s="73"/>
      <c r="L79" s="79"/>
    </row>
    <row r="80" spans="1:12" customFormat="1">
      <c r="A80" s="73"/>
      <c r="B80" s="73"/>
      <c r="C80" s="73"/>
      <c r="D80" s="73"/>
      <c r="E80" s="73"/>
      <c r="F80" s="73"/>
      <c r="G80" s="73"/>
      <c r="H80" s="73"/>
      <c r="I80" s="73"/>
      <c r="J80" s="73"/>
      <c r="L80" s="79"/>
    </row>
    <row r="81" spans="1:12" customFormat="1">
      <c r="A81" s="73"/>
      <c r="B81" s="80" t="s">
        <v>143</v>
      </c>
      <c r="C81" s="81"/>
      <c r="D81" s="73"/>
      <c r="E81" s="73"/>
      <c r="F81" s="73"/>
      <c r="G81" s="73"/>
      <c r="H81" s="73"/>
      <c r="I81" s="73"/>
      <c r="J81" s="73"/>
      <c r="L81" s="79"/>
    </row>
    <row r="82" spans="1:12" customFormat="1">
      <c r="A82" s="73"/>
      <c r="B82" s="82" t="s">
        <v>140</v>
      </c>
      <c r="C82" s="83"/>
      <c r="D82" s="73"/>
      <c r="E82" s="73"/>
      <c r="F82" s="73"/>
      <c r="G82" s="73"/>
      <c r="H82" s="73"/>
      <c r="I82" s="73"/>
      <c r="J82" s="73"/>
      <c r="L82" s="79"/>
    </row>
    <row r="83" spans="1:12" customFormat="1">
      <c r="A83" s="73"/>
      <c r="B83" s="82" t="s">
        <v>141</v>
      </c>
      <c r="C83" s="83"/>
      <c r="D83" s="73"/>
      <c r="E83" s="73"/>
      <c r="F83" s="73"/>
      <c r="G83" s="73"/>
      <c r="H83" s="73"/>
      <c r="I83" s="73"/>
      <c r="J83" s="73"/>
      <c r="L83" s="79"/>
    </row>
    <row r="84" spans="1:12" customFormat="1">
      <c r="A84" s="73"/>
      <c r="B84" s="82" t="s">
        <v>139</v>
      </c>
      <c r="C84" s="83"/>
      <c r="D84" s="73"/>
      <c r="E84" s="73"/>
      <c r="F84" s="73"/>
      <c r="G84" s="73"/>
      <c r="H84" s="73"/>
      <c r="I84" s="73"/>
      <c r="J84" s="73"/>
      <c r="L84" s="79"/>
    </row>
    <row r="85" spans="1:12" customFormat="1">
      <c r="A85" s="73"/>
      <c r="B85" s="82" t="s">
        <v>142</v>
      </c>
      <c r="C85" s="83"/>
      <c r="D85" s="73"/>
      <c r="E85" s="73"/>
      <c r="F85" s="73"/>
      <c r="G85" s="73"/>
      <c r="H85" s="73"/>
      <c r="I85" s="73"/>
      <c r="J85" s="73"/>
      <c r="L85" s="79"/>
    </row>
    <row r="86" spans="1:12" customFormat="1">
      <c r="A86" s="73"/>
      <c r="B86" s="73"/>
      <c r="C86" s="73"/>
      <c r="D86" s="73"/>
      <c r="E86" s="73"/>
      <c r="F86" s="73"/>
      <c r="G86" s="73"/>
      <c r="H86" s="73"/>
      <c r="I86" s="73"/>
      <c r="J86" s="73"/>
      <c r="L86" s="79"/>
    </row>
    <row r="87" spans="1:12" customFormat="1">
      <c r="A87" s="290" t="s">
        <v>144</v>
      </c>
      <c r="B87" s="290"/>
      <c r="C87" s="290"/>
      <c r="D87" s="290"/>
      <c r="E87" s="290"/>
      <c r="F87" s="290"/>
      <c r="G87" s="290"/>
      <c r="H87" s="290"/>
      <c r="I87" s="290"/>
      <c r="J87" s="290"/>
      <c r="L87" s="79"/>
    </row>
    <row r="88" spans="1:12" customFormat="1">
      <c r="A88" s="290" t="s">
        <v>145</v>
      </c>
      <c r="B88" s="290"/>
      <c r="C88" s="290"/>
      <c r="D88" s="290"/>
      <c r="E88" s="290"/>
      <c r="F88" s="290"/>
      <c r="G88" s="290"/>
      <c r="H88" s="290"/>
      <c r="I88" s="290"/>
      <c r="J88" s="290"/>
      <c r="L88" s="79"/>
    </row>
    <row r="89" spans="1:12" customFormat="1">
      <c r="A89" s="290" t="s">
        <v>146</v>
      </c>
      <c r="B89" s="290"/>
      <c r="C89" s="290"/>
      <c r="D89" s="290"/>
      <c r="E89" s="290"/>
      <c r="F89" s="290"/>
      <c r="G89" s="290"/>
      <c r="H89" s="290"/>
      <c r="I89" s="290"/>
      <c r="J89" s="290"/>
      <c r="L89" s="79"/>
    </row>
    <row r="90" spans="1:12" customFormat="1">
      <c r="A90" s="291" t="s">
        <v>147</v>
      </c>
      <c r="B90" s="291"/>
      <c r="C90" s="291"/>
      <c r="D90" s="291"/>
      <c r="E90" s="291"/>
      <c r="F90" s="291"/>
      <c r="G90" s="291"/>
      <c r="H90" s="291"/>
      <c r="I90" s="291"/>
      <c r="J90" s="291"/>
      <c r="L90" s="79"/>
    </row>
    <row r="91" spans="1:12" customFormat="1">
      <c r="A91" s="290" t="s">
        <v>148</v>
      </c>
      <c r="B91" s="290"/>
      <c r="C91" s="290"/>
      <c r="D91" s="290"/>
      <c r="E91" s="290"/>
      <c r="F91" s="290"/>
      <c r="G91" s="290"/>
      <c r="H91" s="290"/>
      <c r="I91" s="290"/>
      <c r="J91" s="290"/>
      <c r="L91" s="79"/>
    </row>
    <row r="92" spans="1:12" customFormat="1">
      <c r="A92" s="289" t="s">
        <v>149</v>
      </c>
      <c r="B92" s="289"/>
      <c r="C92" s="289"/>
      <c r="D92" s="289"/>
      <c r="E92" s="289"/>
      <c r="F92" s="289"/>
      <c r="G92" s="289"/>
      <c r="H92" s="289"/>
      <c r="I92" s="289"/>
      <c r="J92" s="289"/>
      <c r="L92" s="79"/>
    </row>
    <row r="93" spans="1:12" customFormat="1">
      <c r="A93" s="73"/>
      <c r="B93" s="73"/>
      <c r="C93" s="73"/>
      <c r="D93" s="73"/>
      <c r="E93" s="73"/>
      <c r="F93" s="73"/>
      <c r="G93" s="73"/>
      <c r="H93" s="73"/>
      <c r="I93" s="73"/>
      <c r="J93" s="73"/>
      <c r="L93" s="79"/>
    </row>
    <row r="94" spans="1:12" customFormat="1">
      <c r="A94" s="73"/>
      <c r="B94" s="73"/>
      <c r="C94" s="73"/>
      <c r="D94" s="73"/>
      <c r="E94" s="73"/>
      <c r="F94" s="73"/>
      <c r="G94" s="73"/>
      <c r="H94" s="73"/>
      <c r="I94" s="73"/>
      <c r="J94" s="73"/>
      <c r="L94" s="79"/>
    </row>
    <row r="95" spans="1:12" customFormat="1">
      <c r="A95" s="73"/>
      <c r="B95" s="73"/>
      <c r="C95" s="73"/>
      <c r="D95" s="73"/>
      <c r="E95" s="73"/>
      <c r="F95" s="73"/>
      <c r="G95" s="73"/>
      <c r="H95" s="73"/>
      <c r="I95" s="73"/>
      <c r="J95" s="73"/>
      <c r="L95" s="79"/>
    </row>
    <row r="96" spans="1:12" customFormat="1">
      <c r="A96" s="73"/>
      <c r="B96" s="73"/>
      <c r="C96" s="73"/>
      <c r="D96" s="73"/>
      <c r="E96" s="73"/>
      <c r="F96" s="73"/>
      <c r="G96" s="73"/>
      <c r="H96" s="73"/>
      <c r="I96" s="73"/>
      <c r="J96" s="73"/>
      <c r="L96" s="79"/>
    </row>
    <row r="97" spans="1:12" customFormat="1">
      <c r="A97" s="73"/>
      <c r="B97" s="73"/>
      <c r="C97" s="73"/>
      <c r="D97" s="73"/>
      <c r="E97" s="73"/>
      <c r="F97" s="73"/>
      <c r="G97" s="73"/>
      <c r="H97" s="73"/>
      <c r="I97" s="73"/>
      <c r="J97" s="73"/>
      <c r="L97" s="79"/>
    </row>
    <row r="98" spans="1:12" customFormat="1">
      <c r="A98" s="73"/>
      <c r="B98" s="73"/>
      <c r="C98" s="73"/>
      <c r="D98" s="73"/>
      <c r="E98" s="73"/>
      <c r="F98" s="73"/>
      <c r="G98" s="73"/>
      <c r="H98" s="73"/>
      <c r="I98" s="73"/>
      <c r="J98" s="73"/>
      <c r="L98" s="79"/>
    </row>
    <row r="99" spans="1:12" customFormat="1">
      <c r="A99" s="73"/>
      <c r="B99" s="73"/>
      <c r="C99" s="73"/>
      <c r="D99" s="73"/>
      <c r="E99" s="73"/>
      <c r="F99" s="73"/>
      <c r="G99" s="73"/>
      <c r="H99" s="73"/>
      <c r="I99" s="73"/>
      <c r="J99" s="73"/>
      <c r="L99" s="79"/>
    </row>
    <row r="100" spans="1:12" customForma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L100" s="79"/>
    </row>
    <row r="101" spans="1:12" customForma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L101" s="79"/>
    </row>
    <row r="102" spans="1:12" customForma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L102" s="79"/>
    </row>
    <row r="103" spans="1:12" customForma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L103" s="79"/>
    </row>
    <row r="104" spans="1:12" customForma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L104" s="79"/>
    </row>
    <row r="105" spans="1:12" customForma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L105" s="79"/>
    </row>
    <row r="106" spans="1:12" customForma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L106" s="79"/>
    </row>
    <row r="107" spans="1:12" customForma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L107" s="79"/>
    </row>
    <row r="108" spans="1:12" customForma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L108" s="79"/>
    </row>
    <row r="109" spans="1:12" customForma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L109" s="79"/>
    </row>
    <row r="110" spans="1:12" customForma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L110" s="79"/>
    </row>
    <row r="111" spans="1:12" customForma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L111" s="79"/>
    </row>
    <row r="112" spans="1:12" customForma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L112" s="79"/>
    </row>
    <row r="113" spans="1:12" customForma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L113" s="79"/>
    </row>
    <row r="114" spans="1:12" customForma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L114" s="79"/>
    </row>
    <row r="115" spans="1:12" customForma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L115" s="79"/>
    </row>
    <row r="116" spans="1:12" customForma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L116" s="79"/>
    </row>
    <row r="117" spans="1:12" customForma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L117" s="79"/>
    </row>
    <row r="118" spans="1:12" customForma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L118" s="79"/>
    </row>
    <row r="119" spans="1:12" customForma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L119" s="79"/>
    </row>
    <row r="120" spans="1:12" customForma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L120" s="79"/>
    </row>
    <row r="121" spans="1:12" customForma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L121" s="79"/>
    </row>
    <row r="122" spans="1:12" customForma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L122" s="79"/>
    </row>
    <row r="123" spans="1:12" customForma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L123" s="79"/>
    </row>
    <row r="124" spans="1:12" customForma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L124" s="79"/>
    </row>
    <row r="125" spans="1:12" customForma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L125" s="79"/>
    </row>
    <row r="126" spans="1:12" customForma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L126" s="79"/>
    </row>
    <row r="127" spans="1:12" customForma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L127" s="79"/>
    </row>
    <row r="128" spans="1:12" customForma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L128" s="79"/>
    </row>
    <row r="129" spans="1:12" customForma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L129" s="79"/>
    </row>
    <row r="130" spans="1:12" customForma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L130" s="79"/>
    </row>
    <row r="131" spans="1:12" customForma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L131" s="79"/>
    </row>
    <row r="132" spans="1:12" customForma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L132" s="79"/>
    </row>
    <row r="133" spans="1:12" customForma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L133" s="79"/>
    </row>
    <row r="134" spans="1:12" customForma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L134" s="79"/>
    </row>
    <row r="135" spans="1:12" customForma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L135" s="79"/>
    </row>
    <row r="136" spans="1:12" customForma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L136" s="79"/>
    </row>
    <row r="137" spans="1:12" customForma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L137" s="79"/>
    </row>
    <row r="138" spans="1:12" customForma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L138" s="79"/>
    </row>
    <row r="139" spans="1:12" customForma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L139" s="79"/>
    </row>
    <row r="140" spans="1:12" customForma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L140" s="79"/>
    </row>
    <row r="141" spans="1:12" customForma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L141" s="79"/>
    </row>
    <row r="142" spans="1:12" customForma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L142" s="79"/>
    </row>
    <row r="143" spans="1:12" customForma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L143" s="79"/>
    </row>
    <row r="144" spans="1:12" customForma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L144" s="79"/>
    </row>
    <row r="145" spans="1:12" customForma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L145" s="79"/>
    </row>
    <row r="146" spans="1:12" customForma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L146" s="79"/>
    </row>
    <row r="147" spans="1:12" customForma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L147" s="79"/>
    </row>
    <row r="148" spans="1:12" customForma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L148" s="79"/>
    </row>
    <row r="149" spans="1:12" customForma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L149" s="79"/>
    </row>
    <row r="150" spans="1:12" customForma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L150" s="79"/>
    </row>
    <row r="151" spans="1:12" customForma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L151" s="79"/>
    </row>
    <row r="152" spans="1:12" customForma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L152" s="79"/>
    </row>
    <row r="153" spans="1:12" customForma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L153" s="79"/>
    </row>
    <row r="154" spans="1:12" customForma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L154" s="79"/>
    </row>
    <row r="155" spans="1:12" customForma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L155" s="79"/>
    </row>
    <row r="156" spans="1:12" customForma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L156" s="79"/>
    </row>
    <row r="157" spans="1:12" customForma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L157" s="79"/>
    </row>
    <row r="158" spans="1:12" customForma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L158" s="79"/>
    </row>
    <row r="159" spans="1:12" customForma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L159" s="79"/>
    </row>
    <row r="160" spans="1:12" customForma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L160" s="79"/>
    </row>
    <row r="161" spans="1:12" customForma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L161" s="79"/>
    </row>
    <row r="162" spans="1:12" customForma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L162" s="79"/>
    </row>
    <row r="163" spans="1:12" customForma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L163" s="79"/>
    </row>
    <row r="164" spans="1:12" customForma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L164" s="79"/>
    </row>
    <row r="165" spans="1:12" customForma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L165" s="79"/>
    </row>
    <row r="166" spans="1:12" customForma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L166" s="79"/>
    </row>
    <row r="167" spans="1:12" customForma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L167" s="79"/>
    </row>
    <row r="168" spans="1:12" customForma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L168" s="79"/>
    </row>
    <row r="169" spans="1:12" customForma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L169" s="79"/>
    </row>
    <row r="170" spans="1:12" customForma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L170" s="79"/>
    </row>
    <row r="171" spans="1:12" customForma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L171" s="79"/>
    </row>
    <row r="172" spans="1:12" customForma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L172" s="79"/>
    </row>
    <row r="173" spans="1:12" customForma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L173" s="79"/>
    </row>
    <row r="174" spans="1:12" customForma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L174" s="79"/>
    </row>
    <row r="175" spans="1:12" customForma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L175" s="79"/>
    </row>
    <row r="176" spans="1:12" customForma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L176" s="79"/>
    </row>
    <row r="177" spans="1:12" customForma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L177" s="79"/>
    </row>
    <row r="178" spans="1:12" customForma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L178" s="79"/>
    </row>
    <row r="179" spans="1:12" customForma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L179" s="79"/>
    </row>
    <row r="180" spans="1:12" customForma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L180" s="79"/>
    </row>
    <row r="181" spans="1:12" customForma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L181" s="79"/>
    </row>
    <row r="182" spans="1:12" customForma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L182" s="79"/>
    </row>
    <row r="183" spans="1:12" customForma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L183" s="79"/>
    </row>
    <row r="184" spans="1:12" customForma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L184" s="79"/>
    </row>
    <row r="185" spans="1:12" customForma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L185" s="79"/>
    </row>
    <row r="186" spans="1:12" customForma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L186" s="79"/>
    </row>
    <row r="187" spans="1:12" customForma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L187" s="79"/>
    </row>
    <row r="188" spans="1:12" customForma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L188" s="79"/>
    </row>
    <row r="189" spans="1:12" customForma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L189" s="79"/>
    </row>
    <row r="190" spans="1:12" customForma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L190" s="79"/>
    </row>
    <row r="191" spans="1:12" customForma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L191" s="79"/>
    </row>
    <row r="192" spans="1:12" customForma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L192" s="79"/>
    </row>
    <row r="193" spans="1:12" customForma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L193" s="79"/>
    </row>
    <row r="194" spans="1:12" customForma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L194" s="79"/>
    </row>
    <row r="195" spans="1:12" customForma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L195" s="79"/>
    </row>
    <row r="196" spans="1:12" customForma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L196" s="79"/>
    </row>
    <row r="197" spans="1:12" customForma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L197" s="79"/>
    </row>
    <row r="198" spans="1:12" customForma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L198" s="79"/>
    </row>
    <row r="199" spans="1:12" customForma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L199" s="79"/>
    </row>
    <row r="200" spans="1:12" customForma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L200" s="79"/>
    </row>
    <row r="201" spans="1:12" customForma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L201" s="79"/>
    </row>
    <row r="202" spans="1:12" customForma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L202" s="79"/>
    </row>
    <row r="203" spans="1:12" customForma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L203" s="79"/>
    </row>
    <row r="204" spans="1:12" customForma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L204" s="79"/>
    </row>
    <row r="205" spans="1:12" customForma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L205" s="79"/>
    </row>
    <row r="206" spans="1:12" customForma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L206" s="79"/>
    </row>
    <row r="207" spans="1:12" customForma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L207" s="79"/>
    </row>
    <row r="208" spans="1:12" customForma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L208" s="79"/>
    </row>
    <row r="209" spans="1:12" customForma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L209" s="79"/>
    </row>
    <row r="210" spans="1:12" customForma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L210" s="79"/>
    </row>
    <row r="211" spans="1:12" customForma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L211" s="79"/>
    </row>
    <row r="212" spans="1:12" customForma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L212" s="79"/>
    </row>
    <row r="213" spans="1:12" customForma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L213" s="79"/>
    </row>
    <row r="214" spans="1:12" customForma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L214" s="79"/>
    </row>
    <row r="215" spans="1:12" customForma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L215" s="79"/>
    </row>
    <row r="216" spans="1:12" customForma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L216" s="79"/>
    </row>
    <row r="217" spans="1:12" customForma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L217" s="79"/>
    </row>
    <row r="218" spans="1:12" customForma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L218" s="79"/>
    </row>
    <row r="219" spans="1:12" customForma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L219" s="79"/>
    </row>
    <row r="220" spans="1:12" customForma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L220" s="79"/>
    </row>
    <row r="221" spans="1:12" customForma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L221" s="79"/>
    </row>
    <row r="222" spans="1:12" customForma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L222" s="79"/>
    </row>
    <row r="223" spans="1:12" customForma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L223" s="79"/>
    </row>
    <row r="224" spans="1:12" customForma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L224" s="79"/>
    </row>
    <row r="225" spans="1:12" customForma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L225" s="79"/>
    </row>
    <row r="226" spans="1:12" customForma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L226" s="79"/>
    </row>
    <row r="227" spans="1:12" customForma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L227" s="79"/>
    </row>
    <row r="228" spans="1:12" customForma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L228" s="79"/>
    </row>
    <row r="229" spans="1:12" customForma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L229" s="79"/>
    </row>
    <row r="230" spans="1:12" customForma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L230" s="79"/>
    </row>
    <row r="231" spans="1:12" customForma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L231" s="79"/>
    </row>
    <row r="232" spans="1:12" customForma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L232" s="79"/>
    </row>
    <row r="233" spans="1:12" customForma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L233" s="79"/>
    </row>
    <row r="234" spans="1:12" customForma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L234" s="79"/>
    </row>
    <row r="235" spans="1:12" customForma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L235" s="79"/>
    </row>
    <row r="236" spans="1:12" customForma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L236" s="79"/>
    </row>
    <row r="237" spans="1:12" customForma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L237" s="79"/>
    </row>
    <row r="238" spans="1:12" customForma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L238" s="79"/>
    </row>
    <row r="239" spans="1:12" customForma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L239" s="79"/>
    </row>
    <row r="240" spans="1:12" customForma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L240" s="79"/>
    </row>
    <row r="241" spans="1:12" customForma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L241" s="79"/>
    </row>
    <row r="242" spans="1:12" customForma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L242" s="79"/>
    </row>
    <row r="243" spans="1:12" customForma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L243" s="79"/>
    </row>
    <row r="244" spans="1:12" customForma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L244" s="79"/>
    </row>
    <row r="245" spans="1:12" customForma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L245" s="79"/>
    </row>
    <row r="246" spans="1:12" customForma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L246" s="79"/>
    </row>
    <row r="247" spans="1:12" customForma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L247" s="79"/>
    </row>
    <row r="248" spans="1:12" customForma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L248" s="79"/>
    </row>
    <row r="249" spans="1:12" customForma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L249" s="79"/>
    </row>
    <row r="250" spans="1:12" customForma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L250" s="79"/>
    </row>
    <row r="251" spans="1:12" customForma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L251" s="79"/>
    </row>
    <row r="252" spans="1:12" customForma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L252" s="79"/>
    </row>
    <row r="253" spans="1:12" customForma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L253" s="79"/>
    </row>
    <row r="254" spans="1:12" customForma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L254" s="79"/>
    </row>
    <row r="255" spans="1:12" customForma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L255" s="79"/>
    </row>
    <row r="256" spans="1:12" customForma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L256" s="79"/>
    </row>
    <row r="257" spans="1:12" customForma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L257" s="79"/>
    </row>
    <row r="258" spans="1:12" customForma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L258" s="79"/>
    </row>
    <row r="259" spans="1:12" customForma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L259" s="79"/>
    </row>
    <row r="260" spans="1:12" customForma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L260" s="79"/>
    </row>
    <row r="261" spans="1:12" customForma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L261" s="79"/>
    </row>
    <row r="262" spans="1:12" customForma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L262" s="79"/>
    </row>
    <row r="263" spans="1:12" customForma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L263" s="79"/>
    </row>
    <row r="264" spans="1:12" customForma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L264" s="79"/>
    </row>
    <row r="265" spans="1:12" customForma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L265" s="79"/>
    </row>
    <row r="266" spans="1:12" customForma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L266" s="79"/>
    </row>
    <row r="267" spans="1:12" customForma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L267" s="79"/>
    </row>
    <row r="268" spans="1:12" customForma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L268" s="79"/>
    </row>
    <row r="269" spans="1:12" customForma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L269" s="79"/>
    </row>
    <row r="270" spans="1:12" customForma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L270" s="79"/>
    </row>
    <row r="271" spans="1:12" customForma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L271" s="79"/>
    </row>
    <row r="272" spans="1:12" customForma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L272" s="79"/>
    </row>
    <row r="273" spans="1:12" customForma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L273" s="79"/>
    </row>
    <row r="274" spans="1:12" customForma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L274" s="79"/>
    </row>
    <row r="275" spans="1:12" customForma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L275" s="79"/>
    </row>
    <row r="276" spans="1:12" customForma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L276" s="79"/>
    </row>
    <row r="277" spans="1:12" customForma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L277" s="79"/>
    </row>
    <row r="278" spans="1:12" customForma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L278" s="79"/>
    </row>
    <row r="279" spans="1:12" customForma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L279" s="79"/>
    </row>
    <row r="280" spans="1:12" customForma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L280" s="79"/>
    </row>
    <row r="281" spans="1:12" customForma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L281" s="79"/>
    </row>
    <row r="282" spans="1:12" customForma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L282" s="79"/>
    </row>
    <row r="283" spans="1:12" customForma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L283" s="79"/>
    </row>
    <row r="284" spans="1:12" customForma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L284" s="79"/>
    </row>
    <row r="285" spans="1:12" customForma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L285" s="79"/>
    </row>
    <row r="286" spans="1:12" customForma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L286" s="79"/>
    </row>
    <row r="287" spans="1:12" customForma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L287" s="79"/>
    </row>
    <row r="288" spans="1:12" customForma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L288" s="79"/>
    </row>
    <row r="289" spans="1:12" customForma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L289" s="79"/>
    </row>
    <row r="290" spans="1:12" customForma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L290" s="79"/>
    </row>
    <row r="291" spans="1:12" customForma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L291" s="79"/>
    </row>
    <row r="292" spans="1:12" customForma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L292" s="79"/>
    </row>
    <row r="293" spans="1:12" customForma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L293" s="79"/>
    </row>
    <row r="294" spans="1:12" customForma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L294" s="79"/>
    </row>
    <row r="295" spans="1:12" customForma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L295" s="79"/>
    </row>
    <row r="296" spans="1:12" customForma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L296" s="79"/>
    </row>
    <row r="297" spans="1:12" customForma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L297" s="79"/>
    </row>
    <row r="298" spans="1:12" customForma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L298" s="79"/>
    </row>
    <row r="299" spans="1:12" customForma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L299" s="79"/>
    </row>
    <row r="300" spans="1:12" customForma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L300" s="79"/>
    </row>
    <row r="301" spans="1:12" customForma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L301" s="79"/>
    </row>
    <row r="302" spans="1:12" customForma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L302" s="79"/>
    </row>
    <row r="303" spans="1:12" customForma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L303" s="79"/>
    </row>
    <row r="304" spans="1:12" customForma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L304" s="79"/>
    </row>
    <row r="305" spans="1:12" customForma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L305" s="79"/>
    </row>
    <row r="306" spans="1:12" customForma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L306" s="79"/>
    </row>
    <row r="307" spans="1:12" customForma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L307" s="79"/>
    </row>
    <row r="308" spans="1:12" customForma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L308" s="79"/>
    </row>
    <row r="309" spans="1:12" customForma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L309" s="79"/>
    </row>
    <row r="310" spans="1:12" customForma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L310" s="79"/>
    </row>
    <row r="311" spans="1:12" customForma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L311" s="79"/>
    </row>
    <row r="312" spans="1:12" customForma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L312" s="79"/>
    </row>
    <row r="313" spans="1:12" customForma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L313" s="79"/>
    </row>
    <row r="314" spans="1:12" customForma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L314" s="79"/>
    </row>
    <row r="315" spans="1:12" customForma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L315" s="79"/>
    </row>
    <row r="316" spans="1:12" customForma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L316" s="79"/>
    </row>
    <row r="317" spans="1:12" customForma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L317" s="79"/>
    </row>
    <row r="318" spans="1:12" customForma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L318" s="79"/>
    </row>
    <row r="319" spans="1:12" customForma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L319" s="79"/>
    </row>
    <row r="320" spans="1:12" customForma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L320" s="79"/>
    </row>
    <row r="321" spans="1:12" customForma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L321" s="79"/>
    </row>
    <row r="322" spans="1:12" customForma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L322" s="79"/>
    </row>
    <row r="323" spans="1:12" customForma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L323" s="79"/>
    </row>
    <row r="324" spans="1:12" customForma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L324" s="79"/>
    </row>
    <row r="325" spans="1:12" customForma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L325" s="79"/>
    </row>
    <row r="326" spans="1:12" customForma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L326" s="79"/>
    </row>
    <row r="327" spans="1:12" customForma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L327" s="79"/>
    </row>
    <row r="328" spans="1:12" customForma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L328" s="79"/>
    </row>
    <row r="329" spans="1:12" customForma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L329" s="79"/>
    </row>
    <row r="330" spans="1:12" customForma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L330" s="79"/>
    </row>
    <row r="331" spans="1:12" customForma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L331" s="79"/>
    </row>
    <row r="332" spans="1:12" customForma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L332" s="79"/>
    </row>
    <row r="333" spans="1:12" customForma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L333" s="79"/>
    </row>
    <row r="334" spans="1:12" customForma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L334" s="79"/>
    </row>
    <row r="335" spans="1:12" customForma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L335" s="79"/>
    </row>
    <row r="336" spans="1:12" customForma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L336" s="79"/>
    </row>
    <row r="337" spans="1:12" customForma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L337" s="79"/>
    </row>
    <row r="338" spans="1:12" customForma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L338" s="79"/>
    </row>
    <row r="339" spans="1:12" customForma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L339" s="79"/>
    </row>
    <row r="340" spans="1:12" customForma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L340" s="79"/>
    </row>
    <row r="341" spans="1:12" customForma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L341" s="79"/>
    </row>
    <row r="342" spans="1:12" customForma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L342" s="79"/>
    </row>
    <row r="343" spans="1:12" customForma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L343" s="79"/>
    </row>
    <row r="344" spans="1:12" customForma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L344" s="79"/>
    </row>
    <row r="345" spans="1:12" customForma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L345" s="79"/>
    </row>
    <row r="346" spans="1:12" customForma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L346" s="79"/>
    </row>
    <row r="347" spans="1:12" customForma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L347" s="79"/>
    </row>
    <row r="348" spans="1:12" customForma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L348" s="79"/>
    </row>
    <row r="349" spans="1:12" customForma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L349" s="79"/>
    </row>
    <row r="350" spans="1:12" customForma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L350" s="79"/>
    </row>
    <row r="351" spans="1:12" customForma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L351" s="79"/>
    </row>
    <row r="352" spans="1:12" customForma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L352" s="79"/>
    </row>
    <row r="353" spans="1:12" customForma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L353" s="79"/>
    </row>
    <row r="354" spans="1:12" customForma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L354" s="79"/>
    </row>
    <row r="355" spans="1:12" customForma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L355" s="79"/>
    </row>
    <row r="356" spans="1:12" customForma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L356" s="79"/>
    </row>
    <row r="357" spans="1:12" customForma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L357" s="79"/>
    </row>
    <row r="358" spans="1:12" customForma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L358" s="79"/>
    </row>
    <row r="359" spans="1:12" customForma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L359" s="79"/>
    </row>
    <row r="360" spans="1:12" customForma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L360" s="79"/>
    </row>
    <row r="361" spans="1:12" customForma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L361" s="79"/>
    </row>
    <row r="362" spans="1:12" customForma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L362" s="79"/>
    </row>
    <row r="363" spans="1:12" customForma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L363" s="79"/>
    </row>
    <row r="364" spans="1:12" customForma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L364" s="79"/>
    </row>
    <row r="365" spans="1:12" customForma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L365" s="79"/>
    </row>
    <row r="366" spans="1:12" customForma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L366" s="79"/>
    </row>
    <row r="367" spans="1:12" customForma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L367" s="79"/>
    </row>
    <row r="368" spans="1:12" customForma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L368" s="79"/>
    </row>
    <row r="369" spans="1:12" customForma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L369" s="79"/>
    </row>
    <row r="370" spans="1:12" customForma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L370" s="79"/>
    </row>
    <row r="371" spans="1:12" customForma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L371" s="79"/>
    </row>
    <row r="372" spans="1:12" customForma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L372" s="79"/>
    </row>
    <row r="373" spans="1:12" customForma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L373" s="79"/>
    </row>
    <row r="374" spans="1:12" customForma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L374" s="79"/>
    </row>
    <row r="375" spans="1:12" customForma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L375" s="79"/>
    </row>
    <row r="376" spans="1:12" customForma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L376" s="79"/>
    </row>
    <row r="377" spans="1:12" customForma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L377" s="79"/>
    </row>
    <row r="378" spans="1:12" customForma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L378" s="79"/>
    </row>
    <row r="379" spans="1:12" customForma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L379" s="79"/>
    </row>
    <row r="380" spans="1:12" customForma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L380" s="79"/>
    </row>
    <row r="381" spans="1:12" customForma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L381" s="79"/>
    </row>
    <row r="382" spans="1:12" customForma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L382" s="79"/>
    </row>
    <row r="383" spans="1:12" customForma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L383" s="79"/>
    </row>
    <row r="384" spans="1:12" customForma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L384" s="79"/>
    </row>
    <row r="385" spans="1:12" customForma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L385" s="79"/>
    </row>
    <row r="386" spans="1:12" customForma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L386" s="79"/>
    </row>
    <row r="387" spans="1:12" customForma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L387" s="79"/>
    </row>
    <row r="388" spans="1:12" customForma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L388" s="79"/>
    </row>
    <row r="389" spans="1:12" customForma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L389" s="79"/>
    </row>
    <row r="390" spans="1:12" customForma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L390" s="79"/>
    </row>
    <row r="391" spans="1:12" customForma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L391" s="79"/>
    </row>
    <row r="392" spans="1:12" customForma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L392" s="79"/>
    </row>
    <row r="393" spans="1:12" customForma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L393" s="79"/>
    </row>
    <row r="394" spans="1:12" customForma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L394" s="79"/>
    </row>
    <row r="395" spans="1:12" customForma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L395" s="79"/>
    </row>
    <row r="396" spans="1:12" customForma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L396" s="79"/>
    </row>
    <row r="397" spans="1:12" customForma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L397" s="79"/>
    </row>
    <row r="398" spans="1:12" customForma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L398" s="79"/>
    </row>
    <row r="399" spans="1:12" customForma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L399" s="79"/>
    </row>
    <row r="400" spans="1:12" customForma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L400" s="79"/>
    </row>
    <row r="401" spans="1:12" customForma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L401" s="79"/>
    </row>
    <row r="402" spans="1:12" customForma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L402" s="79"/>
    </row>
    <row r="403" spans="1:12" customForma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L403" s="79"/>
    </row>
    <row r="404" spans="1:12" customForma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L404" s="79"/>
    </row>
    <row r="405" spans="1:12" customForma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L405" s="79"/>
    </row>
    <row r="406" spans="1:12" customForma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L406" s="79"/>
    </row>
    <row r="407" spans="1:12" customForma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L407" s="79"/>
    </row>
    <row r="408" spans="1:12" customForma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L408" s="79"/>
    </row>
    <row r="409" spans="1:12" customForma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L409" s="79"/>
    </row>
    <row r="410" spans="1:12" customForma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L410" s="79"/>
    </row>
    <row r="411" spans="1:12" customForma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L411" s="79"/>
    </row>
    <row r="412" spans="1:12" customForma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L412" s="79"/>
    </row>
    <row r="413" spans="1:12" customForma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L413" s="79"/>
    </row>
    <row r="414" spans="1:12" customForma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L414" s="79"/>
    </row>
    <row r="415" spans="1:12" customForma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L415" s="79"/>
    </row>
    <row r="416" spans="1:12" customForma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L416" s="79"/>
    </row>
    <row r="417" spans="1:12" customForma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L417" s="79"/>
    </row>
    <row r="418" spans="1:12" customForma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L418" s="79"/>
    </row>
    <row r="419" spans="1:12" customForma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L419" s="79"/>
    </row>
    <row r="420" spans="1:12" customForma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L420" s="79"/>
    </row>
    <row r="421" spans="1:12" customForma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L421" s="79"/>
    </row>
    <row r="422" spans="1:12" customForma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L422" s="79"/>
    </row>
    <row r="423" spans="1:12" customForma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L423" s="79"/>
    </row>
    <row r="424" spans="1:12" customForma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L424" s="79"/>
    </row>
    <row r="425" spans="1:12" customForma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L425" s="79"/>
    </row>
    <row r="426" spans="1:12" customForma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L426" s="79"/>
    </row>
    <row r="427" spans="1:12" customForma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L427" s="79"/>
    </row>
    <row r="428" spans="1:12" customForma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L428" s="79"/>
    </row>
    <row r="429" spans="1:12" customForma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L429" s="79"/>
    </row>
    <row r="430" spans="1:12" customForma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L430" s="79"/>
    </row>
    <row r="431" spans="1:12" customForma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L431" s="79"/>
    </row>
    <row r="432" spans="1:12" customForma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L432" s="79"/>
    </row>
    <row r="433" spans="1:12" customForma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L433" s="79"/>
    </row>
    <row r="434" spans="1:12" customForma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L434" s="79"/>
    </row>
    <row r="435" spans="1:12" customForma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L435" s="79"/>
    </row>
    <row r="436" spans="1:12" customForma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L436" s="79"/>
    </row>
    <row r="437" spans="1:12" customForma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L437" s="79"/>
    </row>
    <row r="438" spans="1:12" customForma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L438" s="79"/>
    </row>
    <row r="439" spans="1:12" customForma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L439" s="79"/>
    </row>
    <row r="440" spans="1:12" customForma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L440" s="79"/>
    </row>
    <row r="441" spans="1:12" customForma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L441" s="79"/>
    </row>
    <row r="442" spans="1:12" customForma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L442" s="79"/>
    </row>
    <row r="443" spans="1:12" customForma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L443" s="79"/>
    </row>
    <row r="444" spans="1:12" customForma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L444" s="79"/>
    </row>
    <row r="445" spans="1:12" customForma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L445" s="79"/>
    </row>
    <row r="446" spans="1:12" customForma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L446" s="79"/>
    </row>
    <row r="447" spans="1:12" customForma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L447" s="79"/>
    </row>
    <row r="448" spans="1:12" customForma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L448" s="79"/>
    </row>
    <row r="449" spans="1:12" customForma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L449" s="79"/>
    </row>
    <row r="450" spans="1:12" customForma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L450" s="79"/>
    </row>
    <row r="451" spans="1:12" customForma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L451" s="79"/>
    </row>
    <row r="452" spans="1:12" customForma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L452" s="79"/>
    </row>
    <row r="453" spans="1:12" customForma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L453" s="79"/>
    </row>
    <row r="454" spans="1:12" customForma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L454" s="79"/>
    </row>
    <row r="455" spans="1:12" customForma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L455" s="79"/>
    </row>
    <row r="456" spans="1:12" customForma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L456" s="79"/>
    </row>
    <row r="457" spans="1:12" customForma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L457" s="79"/>
    </row>
    <row r="458" spans="1:12" customForma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L458" s="79"/>
    </row>
    <row r="459" spans="1:12" customForma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L459" s="79"/>
    </row>
    <row r="460" spans="1:12" customForma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L460" s="79"/>
    </row>
    <row r="461" spans="1:12" customForma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L461" s="79"/>
    </row>
    <row r="462" spans="1:12" customForma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L462" s="79"/>
    </row>
    <row r="463" spans="1:12" customForma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L463" s="79"/>
    </row>
    <row r="464" spans="1:12" customForma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L464" s="79"/>
    </row>
    <row r="465" spans="1:12" customForma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L465" s="79"/>
    </row>
    <row r="466" spans="1:12" customForma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L466" s="79"/>
    </row>
    <row r="467" spans="1:12" customForma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L467" s="79"/>
    </row>
    <row r="468" spans="1:12" customForma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L468" s="79"/>
    </row>
    <row r="469" spans="1:12" customForma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L469" s="79"/>
    </row>
    <row r="470" spans="1:12" customForma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L470" s="79"/>
    </row>
    <row r="471" spans="1:12" customForma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L471" s="79"/>
    </row>
    <row r="472" spans="1:12" customForma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L472" s="79"/>
    </row>
    <row r="473" spans="1:12" customForma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L473" s="79"/>
    </row>
    <row r="474" spans="1:12" customForma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L474" s="79"/>
    </row>
    <row r="475" spans="1:12" customForma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L475" s="79"/>
    </row>
    <row r="476" spans="1:12" customForma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L476" s="79"/>
    </row>
    <row r="477" spans="1:12" customForma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L477" s="79"/>
    </row>
    <row r="478" spans="1:12" customForma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L478" s="79"/>
    </row>
    <row r="479" spans="1:12" customForma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L479" s="79"/>
    </row>
    <row r="480" spans="1:12" customForma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L480" s="79"/>
    </row>
    <row r="481" spans="1:12" customForma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L481" s="79"/>
    </row>
    <row r="482" spans="1:12" customForma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L482" s="79"/>
    </row>
    <row r="483" spans="1:12" customForma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L483" s="79"/>
    </row>
    <row r="484" spans="1:12" customForma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L484" s="79"/>
    </row>
    <row r="485" spans="1:12" customForma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L485" s="79"/>
    </row>
    <row r="486" spans="1:12" customForma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L486" s="79"/>
    </row>
    <row r="487" spans="1:12" customForma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L487" s="79"/>
    </row>
    <row r="488" spans="1:12" customForma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L488" s="79"/>
    </row>
    <row r="489" spans="1:12" customForma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L489" s="79"/>
    </row>
    <row r="490" spans="1:12" customForma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L490" s="79"/>
    </row>
    <row r="491" spans="1:12" customForma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L491" s="79"/>
    </row>
    <row r="492" spans="1:12" customForma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L492" s="79"/>
    </row>
    <row r="493" spans="1:12" customForma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L493" s="79"/>
    </row>
    <row r="494" spans="1:12" customForma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L494" s="79"/>
    </row>
    <row r="495" spans="1:12" customForma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L495" s="79"/>
    </row>
    <row r="496" spans="1:12" customForma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L496" s="79"/>
    </row>
    <row r="497" spans="1:12" customForma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L497" s="79"/>
    </row>
    <row r="498" spans="1:12" customForma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L498" s="79"/>
    </row>
    <row r="499" spans="1:12" customForma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L499" s="79"/>
    </row>
    <row r="500" spans="1:12" customForma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L500" s="79"/>
    </row>
    <row r="501" spans="1:12" customForma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L501" s="79"/>
    </row>
    <row r="502" spans="1:12" customForma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L502" s="79"/>
    </row>
    <row r="503" spans="1:12" customForma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L503" s="79"/>
    </row>
    <row r="504" spans="1:12" customForma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L504" s="79"/>
    </row>
    <row r="505" spans="1:12" customForma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L505" s="79"/>
    </row>
    <row r="506" spans="1:12" customForma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L506" s="79"/>
    </row>
    <row r="507" spans="1:12" customForma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L507" s="79"/>
    </row>
    <row r="508" spans="1:12" customForma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L508" s="79"/>
    </row>
    <row r="509" spans="1:12" customForma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L509" s="79"/>
    </row>
    <row r="510" spans="1:12" customForma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L510" s="79"/>
    </row>
    <row r="511" spans="1:12" customForma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L511" s="79"/>
    </row>
    <row r="512" spans="1:12" customForma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L512" s="79"/>
    </row>
    <row r="513" spans="1:12" customForma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L513" s="79"/>
    </row>
    <row r="514" spans="1:12" customForma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L514" s="79"/>
    </row>
    <row r="515" spans="1:12" customForma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L515" s="79"/>
    </row>
    <row r="516" spans="1:12" customForma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L516" s="79"/>
    </row>
    <row r="517" spans="1:12" customForma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L517" s="79"/>
    </row>
    <row r="518" spans="1:12" customForma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L518" s="79"/>
    </row>
    <row r="519" spans="1:12" customForma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L519" s="79"/>
    </row>
    <row r="520" spans="1:12" customForma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L520" s="79"/>
    </row>
    <row r="521" spans="1:12" customForma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L521" s="79"/>
    </row>
    <row r="522" spans="1:12" customForma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L522" s="79"/>
    </row>
    <row r="523" spans="1:12" customForma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L523" s="79"/>
    </row>
    <row r="524" spans="1:12" customForma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L524" s="79"/>
    </row>
    <row r="525" spans="1:12" customForma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L525" s="79"/>
    </row>
    <row r="526" spans="1:12" customForma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L526" s="79"/>
    </row>
    <row r="527" spans="1:12" customForma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L527" s="79"/>
    </row>
    <row r="528" spans="1:12" customForma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L528" s="79"/>
    </row>
    <row r="529" spans="1:12" customForma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L529" s="79"/>
    </row>
    <row r="530" spans="1:12" customForma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L530" s="79"/>
    </row>
    <row r="531" spans="1:12" customForma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L531" s="79"/>
    </row>
    <row r="532" spans="1:12" customForma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L532" s="79"/>
    </row>
    <row r="533" spans="1:12" customForma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L533" s="79"/>
    </row>
    <row r="534" spans="1:12" customForma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L534" s="79"/>
    </row>
    <row r="535" spans="1:12" customForma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L535" s="79"/>
    </row>
    <row r="536" spans="1:12" customForma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L536" s="79"/>
    </row>
    <row r="537" spans="1:12" customForma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L537" s="79"/>
    </row>
    <row r="538" spans="1:12" customForma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L538" s="79"/>
    </row>
    <row r="539" spans="1:12" customForma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L539" s="79"/>
    </row>
    <row r="540" spans="1:12" customForma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L540" s="79"/>
    </row>
    <row r="541" spans="1:12" customForma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L541" s="79"/>
    </row>
    <row r="542" spans="1:12" customForma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L542" s="79"/>
    </row>
    <row r="543" spans="1:12" customForma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L543" s="79"/>
    </row>
    <row r="544" spans="1:12" customForma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L544" s="79"/>
    </row>
    <row r="545" spans="1:12" customForma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L545" s="79"/>
    </row>
    <row r="546" spans="1:12" customForma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L546" s="79"/>
    </row>
    <row r="547" spans="1:12" customForma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L547" s="79"/>
    </row>
    <row r="548" spans="1:12" customForma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L548" s="79"/>
    </row>
    <row r="549" spans="1:12" customForma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L549" s="79"/>
    </row>
    <row r="550" spans="1:12" customForma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L550" s="79"/>
    </row>
    <row r="551" spans="1:12" customForma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L551" s="79"/>
    </row>
    <row r="552" spans="1:12" customForma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L552" s="79"/>
    </row>
    <row r="553" spans="1:12" customForma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L553" s="79"/>
    </row>
    <row r="554" spans="1:12" customForma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L554" s="79"/>
    </row>
    <row r="555" spans="1:12" customForma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L555" s="79"/>
    </row>
    <row r="556" spans="1:12" customForma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L556" s="79"/>
    </row>
    <row r="557" spans="1:12" customForma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L557" s="79"/>
    </row>
    <row r="558" spans="1:12" customForma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L558" s="79"/>
    </row>
    <row r="559" spans="1:12" customForma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L559" s="79"/>
    </row>
    <row r="560" spans="1:12" customForma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L560" s="79"/>
    </row>
    <row r="561" spans="1:12" customForma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L561" s="79"/>
    </row>
    <row r="562" spans="1:12" customForma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L562" s="79"/>
    </row>
    <row r="563" spans="1:12" customForma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L563" s="79"/>
    </row>
    <row r="564" spans="1:12" customForma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L564" s="79"/>
    </row>
    <row r="565" spans="1:12" customForma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L565" s="79"/>
    </row>
    <row r="566" spans="1:12" customForma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L566" s="79"/>
    </row>
    <row r="567" spans="1:12" customForma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L567" s="79"/>
    </row>
    <row r="568" spans="1:12" customForma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L568" s="79"/>
    </row>
    <row r="569" spans="1:12" customForma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L569" s="79"/>
    </row>
    <row r="570" spans="1:12" customForma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L570" s="79"/>
    </row>
    <row r="571" spans="1:12" customForma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L571" s="79"/>
    </row>
    <row r="572" spans="1:12" customForma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L572" s="79"/>
    </row>
    <row r="573" spans="1:12" customForma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L573" s="79"/>
    </row>
    <row r="574" spans="1:12" customForma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L574" s="79"/>
    </row>
    <row r="575" spans="1:12" customForma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L575" s="79"/>
    </row>
    <row r="576" spans="1:12" customForma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L576" s="79"/>
    </row>
    <row r="577" spans="1:12" customForma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L577" s="79"/>
    </row>
    <row r="578" spans="1:12" customForma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L578" s="79"/>
    </row>
    <row r="579" spans="1:12" customForma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L579" s="79"/>
    </row>
    <row r="580" spans="1:12" customForma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L580" s="79"/>
    </row>
    <row r="581" spans="1:12" customForma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L581" s="79"/>
    </row>
    <row r="582" spans="1:12" customForma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L582" s="79"/>
    </row>
    <row r="583" spans="1:12" customForma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L583" s="79"/>
    </row>
    <row r="584" spans="1:12" customForma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L584" s="79"/>
    </row>
    <row r="585" spans="1:12" customForma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L585" s="79"/>
    </row>
    <row r="586" spans="1:12" customForma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L586" s="79"/>
    </row>
    <row r="587" spans="1:12" customForma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L587" s="79"/>
    </row>
    <row r="588" spans="1:12" customForma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L588" s="79"/>
    </row>
    <row r="589" spans="1:12" customForma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L589" s="79"/>
    </row>
    <row r="590" spans="1:12" customForma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L590" s="79"/>
    </row>
    <row r="591" spans="1:12" customForma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L591" s="79"/>
    </row>
    <row r="592" spans="1:12" customForma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L592" s="79"/>
    </row>
    <row r="593" spans="1:12" customForma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L593" s="79"/>
    </row>
    <row r="594" spans="1:12" customForma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L594" s="79"/>
    </row>
    <row r="595" spans="1:12" customForma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L595" s="79"/>
    </row>
    <row r="596" spans="1:12" customForma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L596" s="79"/>
    </row>
    <row r="597" spans="1:12" customForma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L597" s="79"/>
    </row>
    <row r="598" spans="1:12" customForma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L598" s="79"/>
    </row>
    <row r="599" spans="1:12" customForma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L599" s="79"/>
    </row>
    <row r="600" spans="1:12" customForma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L600" s="79"/>
    </row>
    <row r="601" spans="1:12" customForma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L601" s="79"/>
    </row>
    <row r="602" spans="1:12" customForma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L602" s="79"/>
    </row>
    <row r="603" spans="1:12" customForma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L603" s="79"/>
    </row>
    <row r="604" spans="1:12" customForma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L604" s="79"/>
    </row>
    <row r="605" spans="1:12" customForma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L605" s="79"/>
    </row>
    <row r="606" spans="1:12" customForma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L606" s="79"/>
    </row>
    <row r="607" spans="1:12" customForma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L607" s="79"/>
    </row>
    <row r="608" spans="1:12" customForma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L608" s="79"/>
    </row>
    <row r="609" spans="1:12" customForma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L609" s="79"/>
    </row>
    <row r="610" spans="1:12" customForma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L610" s="79"/>
    </row>
    <row r="611" spans="1:12" customForma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L611" s="79"/>
    </row>
    <row r="612" spans="1:12" customForma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L612" s="79"/>
    </row>
    <row r="613" spans="1:12" customForma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L613" s="79"/>
    </row>
    <row r="614" spans="1:12" customForma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L614" s="79"/>
    </row>
    <row r="615" spans="1:12" customForma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L615" s="79"/>
    </row>
    <row r="616" spans="1:12" customForma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L616" s="79"/>
    </row>
    <row r="617" spans="1:12" customForma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L617" s="79"/>
    </row>
    <row r="618" spans="1:12" customForma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L618" s="79"/>
    </row>
    <row r="619" spans="1:12" customForma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L619" s="79"/>
    </row>
    <row r="620" spans="1:12" customForma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L620" s="79"/>
    </row>
    <row r="621" spans="1:12" customForma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L621" s="79"/>
    </row>
    <row r="622" spans="1:12" customForma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L622" s="79"/>
    </row>
    <row r="623" spans="1:12" customForma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L623" s="79"/>
    </row>
    <row r="624" spans="1:12" customForma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L624" s="79"/>
    </row>
    <row r="625" spans="1:12" customForma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L625" s="79"/>
    </row>
    <row r="626" spans="1:12" customForma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L626" s="79"/>
    </row>
    <row r="627" spans="1:12" customForma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L627" s="79"/>
    </row>
    <row r="628" spans="1:12" customForma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L628" s="79"/>
    </row>
    <row r="629" spans="1:12" customForma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L629" s="79"/>
    </row>
    <row r="630" spans="1:12" customForma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L630" s="79"/>
    </row>
    <row r="631" spans="1:12" customForma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L631" s="79"/>
    </row>
    <row r="632" spans="1:12" customForma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L632" s="79"/>
    </row>
    <row r="633" spans="1:12" customForma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L633" s="79"/>
    </row>
    <row r="634" spans="1:12" customForma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L634" s="79"/>
    </row>
    <row r="635" spans="1:12" customForma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L635" s="79"/>
    </row>
    <row r="636" spans="1:12" customForma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L636" s="79"/>
    </row>
    <row r="637" spans="1:12" customForma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L637" s="79"/>
    </row>
    <row r="638" spans="1:12" customForma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L638" s="79"/>
    </row>
    <row r="639" spans="1:12" customForma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L639" s="79"/>
    </row>
    <row r="640" spans="1:12" customForma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L640" s="79"/>
    </row>
    <row r="641" spans="1:12" customForma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L641" s="79"/>
    </row>
    <row r="642" spans="1:12" customForma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L642" s="79"/>
    </row>
    <row r="643" spans="1:12" customForma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L643" s="79"/>
    </row>
    <row r="644" spans="1:12" customForma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L644" s="79"/>
    </row>
    <row r="645" spans="1:12" customForma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L645" s="79"/>
    </row>
    <row r="646" spans="1:12" customForma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L646" s="79"/>
    </row>
    <row r="647" spans="1:12" customForma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L647" s="79"/>
    </row>
    <row r="648" spans="1:12" customForma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L648" s="79"/>
    </row>
    <row r="649" spans="1:12" customForma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L649" s="79"/>
    </row>
    <row r="650" spans="1:12" customForma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L650" s="79"/>
    </row>
    <row r="651" spans="1:12" customForma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L651" s="79"/>
    </row>
    <row r="652" spans="1:12" customForma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L652" s="79"/>
    </row>
    <row r="653" spans="1:12" customForma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L653" s="79"/>
    </row>
    <row r="654" spans="1:12" customForma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L654" s="79"/>
    </row>
    <row r="655" spans="1:12" customForma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L655" s="79"/>
    </row>
    <row r="656" spans="1:12" customForma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L656" s="79"/>
    </row>
    <row r="657" spans="1:12" customForma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L657" s="79"/>
    </row>
    <row r="658" spans="1:12" customForma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L658" s="79"/>
    </row>
    <row r="659" spans="1:12" customForma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L659" s="79"/>
    </row>
    <row r="660" spans="1:12" customForma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L660" s="79"/>
    </row>
    <row r="661" spans="1:12" customForma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L661" s="79"/>
    </row>
    <row r="662" spans="1:12" customForma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L662" s="79"/>
    </row>
    <row r="663" spans="1:12" customForma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L663" s="79"/>
    </row>
    <row r="664" spans="1:12" customForma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L664" s="79"/>
    </row>
    <row r="665" spans="1:12" customForma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L665" s="79"/>
    </row>
    <row r="666" spans="1:12" customForma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L666" s="79"/>
    </row>
    <row r="667" spans="1:12" customForma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L667" s="79"/>
    </row>
    <row r="668" spans="1:12" customForma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L668" s="79"/>
    </row>
    <row r="669" spans="1:12" customForma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L669" s="79"/>
    </row>
    <row r="670" spans="1:12" customForma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L670" s="79"/>
    </row>
    <row r="671" spans="1:12" customForma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L671" s="79"/>
    </row>
    <row r="672" spans="1:12" customForma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L672" s="79"/>
    </row>
    <row r="673" spans="1:12" customForma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L673" s="79"/>
    </row>
    <row r="674" spans="1:12" customForma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L674" s="79"/>
    </row>
    <row r="675" spans="1:12" customForma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L675" s="79"/>
    </row>
    <row r="676" spans="1:12" customForma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L676" s="79"/>
    </row>
    <row r="677" spans="1:12" customForma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L677" s="79"/>
    </row>
    <row r="678" spans="1:12" customForma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L678" s="79"/>
    </row>
    <row r="679" spans="1:12" customForma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L679" s="79"/>
    </row>
    <row r="680" spans="1:12" customForma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L680" s="79"/>
    </row>
    <row r="681" spans="1:12" customForma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L681" s="79"/>
    </row>
    <row r="682" spans="1:12" customForma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L682" s="79"/>
    </row>
    <row r="683" spans="1:12" customForma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L683" s="79"/>
    </row>
    <row r="684" spans="1:12" customForma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L684" s="79"/>
    </row>
    <row r="685" spans="1:12" customForma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L685" s="79"/>
    </row>
    <row r="686" spans="1:12" customForma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L686" s="79"/>
    </row>
    <row r="687" spans="1:12" customForma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L687" s="79"/>
    </row>
    <row r="688" spans="1:12" customForma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L688" s="79"/>
    </row>
    <row r="689" spans="1:12" customForma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L689" s="79"/>
    </row>
    <row r="690" spans="1:12" customForma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L690" s="79"/>
    </row>
    <row r="691" spans="1:12" customForma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L691" s="79"/>
    </row>
    <row r="692" spans="1:12" customForma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L692" s="79"/>
    </row>
    <row r="693" spans="1:12" customForma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L693" s="79"/>
    </row>
    <row r="694" spans="1:12" customForma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L694" s="79"/>
    </row>
    <row r="695" spans="1:12" customForma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L695" s="79"/>
    </row>
    <row r="696" spans="1:12" customForma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L696" s="79"/>
    </row>
    <row r="697" spans="1:12" customForma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L697" s="79"/>
    </row>
    <row r="698" spans="1:12" customForma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L698" s="79"/>
    </row>
    <row r="699" spans="1:12" customForma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L699" s="79"/>
    </row>
    <row r="700" spans="1:12" customForma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L700" s="79"/>
    </row>
    <row r="701" spans="1:12" customForma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L701" s="79"/>
    </row>
    <row r="702" spans="1:12" customForma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L702" s="79"/>
    </row>
    <row r="703" spans="1:12" customForma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L703" s="79"/>
    </row>
    <row r="704" spans="1:12" customForma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L704" s="79"/>
    </row>
    <row r="705" spans="1:12" customForma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L705" s="79"/>
    </row>
    <row r="706" spans="1:12" customForma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L706" s="79"/>
    </row>
    <row r="707" spans="1:12" customForma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L707" s="79"/>
    </row>
    <row r="708" spans="1:12" customForma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L708" s="79"/>
    </row>
    <row r="709" spans="1:12" customForma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L709" s="79"/>
    </row>
    <row r="710" spans="1:12" customForma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L710" s="79"/>
    </row>
    <row r="711" spans="1:12" customForma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L711" s="79"/>
    </row>
    <row r="712" spans="1:12" customForma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L712" s="79"/>
    </row>
    <row r="713" spans="1:12" customForma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L713" s="79"/>
    </row>
    <row r="714" spans="1:12" customForma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L714" s="79"/>
    </row>
    <row r="715" spans="1:12" customForma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L715" s="79"/>
    </row>
    <row r="716" spans="1:12" customForma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L716" s="79"/>
    </row>
    <row r="717" spans="1:12" customForma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L717" s="79"/>
    </row>
    <row r="718" spans="1:12" customForma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L718" s="79"/>
    </row>
    <row r="719" spans="1:12" customForma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L719" s="79"/>
    </row>
    <row r="720" spans="1:12" customForma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L720" s="79"/>
    </row>
    <row r="721" spans="1:12" customForma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L721" s="79"/>
    </row>
    <row r="722" spans="1:12" customForma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L722" s="79"/>
    </row>
    <row r="723" spans="1:12" customForma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L723" s="79"/>
    </row>
    <row r="724" spans="1:12" customForma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L724" s="79"/>
    </row>
    <row r="725" spans="1:12" customForma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L725" s="79"/>
    </row>
    <row r="726" spans="1:12" customForma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L726" s="79"/>
    </row>
    <row r="727" spans="1:12" customForma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L727" s="79"/>
    </row>
    <row r="728" spans="1:12" customForma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L728" s="79"/>
    </row>
    <row r="729" spans="1:12" customForma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L729" s="79"/>
    </row>
    <row r="730" spans="1:12" customForma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L730" s="79"/>
    </row>
    <row r="731" spans="1:12" customForma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L731" s="79"/>
    </row>
    <row r="732" spans="1:12" customForma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L732" s="79"/>
    </row>
    <row r="733" spans="1:12" customForma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L733" s="79"/>
    </row>
    <row r="734" spans="1:12" customForma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L734" s="79"/>
    </row>
    <row r="735" spans="1:12" customForma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L735" s="79"/>
    </row>
    <row r="736" spans="1:12" customForma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L736" s="79"/>
    </row>
    <row r="737" spans="1:12" customForma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L737" s="79"/>
    </row>
    <row r="738" spans="1:12" customForma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L738" s="79"/>
    </row>
    <row r="739" spans="1:12" customForma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L739" s="79"/>
    </row>
    <row r="740" spans="1:12" customForma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L740" s="79"/>
    </row>
    <row r="741" spans="1:12" customForma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L741" s="79"/>
    </row>
    <row r="742" spans="1:12" customForma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L742" s="79"/>
    </row>
    <row r="743" spans="1:12" customForma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L743" s="79"/>
    </row>
    <row r="744" spans="1:12" customForma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L744" s="79"/>
    </row>
    <row r="745" spans="1:12" customForma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L745" s="79"/>
    </row>
    <row r="746" spans="1:12" customForma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L746" s="79"/>
    </row>
    <row r="747" spans="1:12" customForma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L747" s="79"/>
    </row>
    <row r="748" spans="1:12" customForma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L748" s="79"/>
    </row>
    <row r="749" spans="1:12" customForma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L749" s="79"/>
    </row>
    <row r="750" spans="1:12" customForma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L750" s="79"/>
    </row>
    <row r="751" spans="1:12" customForma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L751" s="79"/>
    </row>
    <row r="752" spans="1:12" customForma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L752" s="79"/>
    </row>
    <row r="753" spans="1:12" customForma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L753" s="79"/>
    </row>
    <row r="754" spans="1:12" customForma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L754" s="79"/>
    </row>
    <row r="755" spans="1:12" customForma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L755" s="79"/>
    </row>
    <row r="756" spans="1:12" customForma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L756" s="79"/>
    </row>
    <row r="757" spans="1:12" customForma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L757" s="79"/>
    </row>
    <row r="758" spans="1:12" customForma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L758" s="79"/>
    </row>
    <row r="759" spans="1:12" customForma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L759" s="79"/>
    </row>
    <row r="760" spans="1:12" customForma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L760" s="79"/>
    </row>
    <row r="761" spans="1:12" customForma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L761" s="79"/>
    </row>
    <row r="762" spans="1:12" customForma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L762" s="79"/>
    </row>
    <row r="763" spans="1:12" customForma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L763" s="79"/>
    </row>
    <row r="764" spans="1:12" customForma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L764" s="79"/>
    </row>
    <row r="765" spans="1:12" customForma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L765" s="79"/>
    </row>
    <row r="766" spans="1:12" customForma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L766" s="79"/>
    </row>
    <row r="767" spans="1:12" customForma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L767" s="79"/>
    </row>
    <row r="768" spans="1:12" customForma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L768" s="79"/>
    </row>
    <row r="769" spans="1:12" customForma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L769" s="79"/>
    </row>
    <row r="770" spans="1:12" customForma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L770" s="79"/>
    </row>
    <row r="771" spans="1:12" customForma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L771" s="79"/>
    </row>
    <row r="772" spans="1:12" customForma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L772" s="79"/>
    </row>
    <row r="773" spans="1:12" customForma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L773" s="79"/>
    </row>
    <row r="774" spans="1:12" customForma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L774" s="79"/>
    </row>
    <row r="775" spans="1:12" customForma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L775" s="79"/>
    </row>
    <row r="776" spans="1:12" customForma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L776" s="79"/>
    </row>
    <row r="777" spans="1:12" customForma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L777" s="79"/>
    </row>
    <row r="778" spans="1:12" customForma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L778" s="79"/>
    </row>
    <row r="779" spans="1:12" customForma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L779" s="79"/>
    </row>
    <row r="780" spans="1:12" customForma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L780" s="79"/>
    </row>
    <row r="781" spans="1:12" customForma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L781" s="79"/>
    </row>
    <row r="782" spans="1:12" customForma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L782" s="79"/>
    </row>
    <row r="783" spans="1:12" customForma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L783" s="79"/>
    </row>
    <row r="784" spans="1:12" customForma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L784" s="79"/>
    </row>
    <row r="785" spans="1:12" customForma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L785" s="79"/>
    </row>
    <row r="786" spans="1:12" customForma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L786" s="79"/>
    </row>
    <row r="787" spans="1:12" customForma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L787" s="79"/>
    </row>
    <row r="788" spans="1:12" customForma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L788" s="79"/>
    </row>
    <row r="789" spans="1:12" customForma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L789" s="79"/>
    </row>
    <row r="790" spans="1:12" customForma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L790" s="79"/>
    </row>
    <row r="791" spans="1:12" customForma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L791" s="79"/>
    </row>
    <row r="792" spans="1:12" customForma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L792" s="79"/>
    </row>
    <row r="793" spans="1:12" customForma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L793" s="79"/>
    </row>
    <row r="794" spans="1:12" customForma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L794" s="79"/>
    </row>
    <row r="795" spans="1:12" customForma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L795" s="79"/>
    </row>
    <row r="796" spans="1:12" customForma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L796" s="79"/>
    </row>
    <row r="797" spans="1:12" customForma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L797" s="79"/>
    </row>
    <row r="798" spans="1:12" customForma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L798" s="79"/>
    </row>
    <row r="799" spans="1:12" customForma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L799" s="79"/>
    </row>
    <row r="800" spans="1:12" customForma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L800" s="79"/>
    </row>
    <row r="801" spans="1:12" customForma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L801" s="79"/>
    </row>
    <row r="802" spans="1:12" customForma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L802" s="79"/>
    </row>
    <row r="803" spans="1:12" customForma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L803" s="79"/>
    </row>
    <row r="804" spans="1:12" customForma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L804" s="79"/>
    </row>
    <row r="805" spans="1:12" customForma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L805" s="79"/>
    </row>
    <row r="806" spans="1:12" customForma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L806" s="79"/>
    </row>
    <row r="807" spans="1:12" customForma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L807" s="79"/>
    </row>
    <row r="808" spans="1:12" customForma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L808" s="79"/>
    </row>
    <row r="809" spans="1:12" customForma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L809" s="79"/>
    </row>
    <row r="810" spans="1:12" customForma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L810" s="79"/>
    </row>
    <row r="811" spans="1:12" customForma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L811" s="79"/>
    </row>
    <row r="812" spans="1:12" customForma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L812" s="79"/>
    </row>
    <row r="813" spans="1:12" customForma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L813" s="79"/>
    </row>
    <row r="814" spans="1:12" customForma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L814" s="79"/>
    </row>
    <row r="815" spans="1:12" customForma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L815" s="79"/>
    </row>
    <row r="816" spans="1:12" customForma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L816" s="79"/>
    </row>
    <row r="817" spans="1:12" customForma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L817" s="79"/>
    </row>
    <row r="818" spans="1:12" customForma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L818" s="79"/>
    </row>
    <row r="819" spans="1:12" customForma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L819" s="79"/>
    </row>
    <row r="820" spans="1:12" customForma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L820" s="79"/>
    </row>
    <row r="821" spans="1:12" customForma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L821" s="79"/>
    </row>
    <row r="822" spans="1:12" customForma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L822" s="79"/>
    </row>
    <row r="823" spans="1:12" customForma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L823" s="79"/>
    </row>
    <row r="824" spans="1:12" customForma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L824" s="79"/>
    </row>
    <row r="825" spans="1:12" customForma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L825" s="79"/>
    </row>
    <row r="826" spans="1:12" customForma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L826" s="79"/>
    </row>
    <row r="827" spans="1:12" customForma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L827" s="79"/>
    </row>
    <row r="828" spans="1:12" customForma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L828" s="79"/>
    </row>
    <row r="829" spans="1:12" customForma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L829" s="79"/>
    </row>
    <row r="830" spans="1:12" customForma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L830" s="79"/>
    </row>
    <row r="831" spans="1:12" customForma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L831" s="79"/>
    </row>
    <row r="832" spans="1:12" customForma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L832" s="79"/>
    </row>
    <row r="833" spans="1:12" customForma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L833" s="79"/>
    </row>
    <row r="834" spans="1:12" customForma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L834" s="79"/>
    </row>
    <row r="835" spans="1:12" customForma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L835" s="79"/>
    </row>
    <row r="836" spans="1:12" customForma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L836" s="79"/>
    </row>
    <row r="837" spans="1:12" customForma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L837" s="79"/>
    </row>
    <row r="838" spans="1:12" customForma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L838" s="79"/>
    </row>
    <row r="839" spans="1:12" customForma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L839" s="79"/>
    </row>
    <row r="840" spans="1:12" customForma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L840" s="79"/>
    </row>
    <row r="841" spans="1:12" customForma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L841" s="79"/>
    </row>
    <row r="842" spans="1:12" customForma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L842" s="79"/>
    </row>
    <row r="843" spans="1:12" customForma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L843" s="79"/>
    </row>
    <row r="844" spans="1:12" customForma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L844" s="79"/>
    </row>
    <row r="845" spans="1:12" customForma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L845" s="79"/>
    </row>
    <row r="846" spans="1:12" customForma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L846" s="79"/>
    </row>
    <row r="847" spans="1:12" customForma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L847" s="79"/>
    </row>
    <row r="848" spans="1:12" customForma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L848" s="79"/>
    </row>
    <row r="849" spans="1:12" customForma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L849" s="79"/>
    </row>
    <row r="850" spans="1:12" customForma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L850" s="79"/>
    </row>
    <row r="851" spans="1:12" customForma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L851" s="79"/>
    </row>
    <row r="852" spans="1:12" customForma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L852" s="79"/>
    </row>
    <row r="853" spans="1:12" customForma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L853" s="79"/>
    </row>
    <row r="854" spans="1:12" customForma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L854" s="79"/>
    </row>
    <row r="855" spans="1:12" customForma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L855" s="79"/>
    </row>
    <row r="856" spans="1:12" customForma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L856" s="79"/>
    </row>
    <row r="857" spans="1:12" customForma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L857" s="79"/>
    </row>
    <row r="858" spans="1:12" customForma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L858" s="79"/>
    </row>
    <row r="859" spans="1:12" customForma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L859" s="79"/>
    </row>
    <row r="860" spans="1:12" customForma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L860" s="79"/>
    </row>
    <row r="861" spans="1:12" customForma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L861" s="79"/>
    </row>
    <row r="862" spans="1:12" customForma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L862" s="79"/>
    </row>
    <row r="863" spans="1:12" customForma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L863" s="79"/>
    </row>
    <row r="864" spans="1:12" customForma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L864" s="79"/>
    </row>
    <row r="865" spans="1:12" customForma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L865" s="79"/>
    </row>
    <row r="866" spans="1:12" customForma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L866" s="79"/>
    </row>
    <row r="867" spans="1:12" customForma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L867" s="79"/>
    </row>
    <row r="868" spans="1:12" customForma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L868" s="79"/>
    </row>
    <row r="869" spans="1:12" customForma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L869" s="79"/>
    </row>
    <row r="870" spans="1:12" customForma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L870" s="79"/>
    </row>
    <row r="871" spans="1:12" customForma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L871" s="79"/>
    </row>
    <row r="872" spans="1:12" customForma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L872" s="79"/>
    </row>
    <row r="873" spans="1:12" customForma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L873" s="79"/>
    </row>
    <row r="874" spans="1:12" customForma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L874" s="79"/>
    </row>
    <row r="875" spans="1:12" customForma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L875" s="79"/>
    </row>
    <row r="876" spans="1:12" customForma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L876" s="79"/>
    </row>
    <row r="877" spans="1:12" customForma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L877" s="79"/>
    </row>
    <row r="878" spans="1:12" customForma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L878" s="79"/>
    </row>
    <row r="879" spans="1:12" customForma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L879" s="79"/>
    </row>
    <row r="880" spans="1:12" customForma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L880" s="79"/>
    </row>
    <row r="881" spans="1:12" customForma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L881" s="79"/>
    </row>
    <row r="882" spans="1:12" customForma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L882" s="79"/>
    </row>
    <row r="883" spans="1:12" customForma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L883" s="79"/>
    </row>
    <row r="884" spans="1:12" customForma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L884" s="79"/>
    </row>
    <row r="885" spans="1:12" customForma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L885" s="79"/>
    </row>
    <row r="886" spans="1:12" customForma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L886" s="79"/>
    </row>
    <row r="887" spans="1:12" customForma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L887" s="79"/>
    </row>
    <row r="888" spans="1:12" customForma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L888" s="79"/>
    </row>
    <row r="889" spans="1:12" customForma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L889" s="79"/>
    </row>
    <row r="890" spans="1:12" customForma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L890" s="79"/>
    </row>
    <row r="891" spans="1:12" customForma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L891" s="79"/>
    </row>
    <row r="892" spans="1:12" customForma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L892" s="79"/>
    </row>
    <row r="893" spans="1:12" customForma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L893" s="79"/>
    </row>
    <row r="894" spans="1:12" customForma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L894" s="79"/>
    </row>
    <row r="895" spans="1:12" customForma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L895" s="79"/>
    </row>
    <row r="896" spans="1:12" customForma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L896" s="79"/>
    </row>
    <row r="897" spans="1:12" customForma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L897" s="79"/>
    </row>
    <row r="898" spans="1:12" customForma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L898" s="79"/>
    </row>
    <row r="899" spans="1:12" customForma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L899" s="79"/>
    </row>
    <row r="900" spans="1:12" customForma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L900" s="79"/>
    </row>
    <row r="901" spans="1:12" customForma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L901" s="79"/>
    </row>
    <row r="902" spans="1:12" customForma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L902" s="79"/>
    </row>
    <row r="903" spans="1:12" customForma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L903" s="79"/>
    </row>
    <row r="904" spans="1:12" customForma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L904" s="79"/>
    </row>
    <row r="905" spans="1:12" customForma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L905" s="79"/>
    </row>
    <row r="906" spans="1:12" customForma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L906" s="79"/>
    </row>
    <row r="907" spans="1:12" customForma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L907" s="79"/>
    </row>
    <row r="908" spans="1:12" customForma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L908" s="79"/>
    </row>
    <row r="909" spans="1:12" customForma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L909" s="79"/>
    </row>
    <row r="910" spans="1:12" customForma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L910" s="79"/>
    </row>
    <row r="911" spans="1:12" customForma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L911" s="79"/>
    </row>
    <row r="912" spans="1:12" customForma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L912" s="79"/>
    </row>
    <row r="913" spans="1:12" customForma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L913" s="79"/>
    </row>
    <row r="914" spans="1:12" customForma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L914" s="79"/>
    </row>
    <row r="915" spans="1:12" customForma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L915" s="79"/>
    </row>
    <row r="916" spans="1:12" customForma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L916" s="79"/>
    </row>
    <row r="917" spans="1:12" customForma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L917" s="79"/>
    </row>
    <row r="918" spans="1:12" customForma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L918" s="79"/>
    </row>
    <row r="919" spans="1:12" customForma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L919" s="79"/>
    </row>
    <row r="920" spans="1:12" customForma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L920" s="79"/>
    </row>
    <row r="921" spans="1:12" customForma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L921" s="79"/>
    </row>
    <row r="922" spans="1:12" customForma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L922" s="79"/>
    </row>
    <row r="923" spans="1:12" customForma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L923" s="79"/>
    </row>
    <row r="924" spans="1:12" customForma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L924" s="79"/>
    </row>
    <row r="925" spans="1:12" customForma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L925" s="79"/>
    </row>
    <row r="926" spans="1:12" customForma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L926" s="79"/>
    </row>
    <row r="927" spans="1:12" customForma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L927" s="79"/>
    </row>
  </sheetData>
  <customSheetViews>
    <customSheetView guid="{9EFA0E2E-4423-4194-BE85-A51AF61C76D7}" showGridLines="0">
      <selection activeCell="A90" sqref="A90:J90"/>
      <pageMargins left="0" right="0" top="0" bottom="0" header="0" footer="0"/>
      <pageSetup paperSize="9" orientation="portrait"/>
    </customSheetView>
  </customSheetViews>
  <mergeCells count="6">
    <mergeCell ref="A92:J92"/>
    <mergeCell ref="A87:J87"/>
    <mergeCell ref="A88:J88"/>
    <mergeCell ref="A89:J89"/>
    <mergeCell ref="A90:J90"/>
    <mergeCell ref="A91:J91"/>
  </mergeCells>
  <pageMargins left="0.511811024" right="0.511811024" top="0.78740157499999996" bottom="0.78740157499999996" header="0.31496062000000002" footer="0.31496062000000002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AL109"/>
  <sheetViews>
    <sheetView workbookViewId="0">
      <pane ySplit="1" topLeftCell="A92" activePane="bottomLeft" state="frozen"/>
      <selection activeCell="A107" sqref="A107"/>
      <selection pane="bottomLeft" activeCell="A100" sqref="A100:XFD109"/>
    </sheetView>
  </sheetViews>
  <sheetFormatPr defaultColWidth="9.08984375" defaultRowHeight="14.25"/>
  <cols>
    <col min="1" max="2" width="25.453125" style="14" customWidth="1"/>
    <col min="3" max="4" width="25.453125" style="16" customWidth="1"/>
    <col min="5" max="5" width="9.08984375" style="15"/>
    <col min="6" max="6" width="10.54296875" style="15" customWidth="1"/>
    <col min="7" max="16384" width="9.08984375" style="14"/>
  </cols>
  <sheetData>
    <row r="1" spans="1:14" ht="40.5" customHeight="1">
      <c r="A1" s="54" t="s">
        <v>5</v>
      </c>
      <c r="B1" s="55" t="s">
        <v>6</v>
      </c>
      <c r="C1" s="237" t="s">
        <v>151</v>
      </c>
      <c r="D1" s="237" t="s">
        <v>152</v>
      </c>
    </row>
    <row r="2" spans="1:14">
      <c r="A2" s="56" t="s">
        <v>40</v>
      </c>
      <c r="B2" s="57" t="s">
        <v>41</v>
      </c>
      <c r="C2" s="238">
        <v>780</v>
      </c>
      <c r="D2" s="43">
        <v>51.047120418848166</v>
      </c>
    </row>
    <row r="3" spans="1:14">
      <c r="A3" s="58" t="s">
        <v>43</v>
      </c>
      <c r="B3" s="59" t="s">
        <v>44</v>
      </c>
      <c r="C3" s="238">
        <v>480</v>
      </c>
      <c r="D3" s="43">
        <v>76.738609112709838</v>
      </c>
    </row>
    <row r="4" spans="1:14">
      <c r="A4" s="58" t="s">
        <v>47</v>
      </c>
      <c r="B4" s="59" t="s">
        <v>48</v>
      </c>
      <c r="C4" s="238">
        <v>382</v>
      </c>
      <c r="D4" s="43">
        <v>79.707876890975484</v>
      </c>
    </row>
    <row r="5" spans="1:14">
      <c r="A5" s="58" t="s">
        <v>49</v>
      </c>
      <c r="B5" s="59" t="s">
        <v>50</v>
      </c>
      <c r="C5" s="238">
        <v>1058</v>
      </c>
      <c r="D5" s="43">
        <v>83.85179314444224</v>
      </c>
    </row>
    <row r="6" spans="1:14">
      <c r="A6" s="58" t="s">
        <v>49</v>
      </c>
      <c r="B6" s="59" t="s">
        <v>51</v>
      </c>
      <c r="C6" s="238">
        <v>411</v>
      </c>
      <c r="D6" s="43">
        <v>68.988669744020143</v>
      </c>
    </row>
    <row r="7" spans="1:14">
      <c r="A7" s="58" t="s">
        <v>47</v>
      </c>
      <c r="B7" s="59" t="s">
        <v>52</v>
      </c>
      <c r="C7" s="238">
        <v>370</v>
      </c>
      <c r="D7" s="43">
        <v>95.115681233933159</v>
      </c>
    </row>
    <row r="8" spans="1:14">
      <c r="A8" s="58" t="s">
        <v>49</v>
      </c>
      <c r="B8" s="59" t="s">
        <v>53</v>
      </c>
      <c r="C8" s="238">
        <v>1403</v>
      </c>
      <c r="D8" s="43">
        <v>99.169464569711963</v>
      </c>
    </row>
    <row r="9" spans="1:14">
      <c r="A9" s="58" t="s">
        <v>49</v>
      </c>
      <c r="B9" s="59" t="s">
        <v>54</v>
      </c>
      <c r="C9" s="238">
        <v>155</v>
      </c>
      <c r="D9" s="43">
        <v>45.058139534883722</v>
      </c>
      <c r="N9" s="14" t="s">
        <v>0</v>
      </c>
    </row>
    <row r="10" spans="1:14">
      <c r="A10" s="58" t="s">
        <v>40</v>
      </c>
      <c r="B10" s="59" t="s">
        <v>55</v>
      </c>
      <c r="C10" s="238">
        <v>4801</v>
      </c>
      <c r="D10" s="43">
        <v>94.839251321052885</v>
      </c>
    </row>
    <row r="11" spans="1:14">
      <c r="A11" s="58" t="s">
        <v>49</v>
      </c>
      <c r="B11" s="59" t="s">
        <v>56</v>
      </c>
      <c r="C11" s="238">
        <v>480</v>
      </c>
      <c r="D11" s="43">
        <v>99.792099792099805</v>
      </c>
    </row>
    <row r="12" spans="1:14">
      <c r="A12" s="58" t="s">
        <v>47</v>
      </c>
      <c r="B12" s="59" t="s">
        <v>58</v>
      </c>
      <c r="C12" s="238">
        <v>1158</v>
      </c>
      <c r="D12" s="43">
        <v>81.10663631588163</v>
      </c>
    </row>
    <row r="13" spans="1:14">
      <c r="A13" s="58" t="s">
        <v>43</v>
      </c>
      <c r="B13" s="59" t="s">
        <v>59</v>
      </c>
      <c r="C13" s="238">
        <v>1586</v>
      </c>
      <c r="D13" s="43">
        <v>73.256351039260963</v>
      </c>
    </row>
    <row r="14" spans="1:14">
      <c r="A14" s="58" t="s">
        <v>43</v>
      </c>
      <c r="B14" s="59" t="s">
        <v>60</v>
      </c>
      <c r="C14" s="238">
        <v>504</v>
      </c>
      <c r="D14" s="43">
        <v>75.590551181102356</v>
      </c>
    </row>
    <row r="15" spans="1:14">
      <c r="A15" s="58" t="s">
        <v>49</v>
      </c>
      <c r="B15" s="59" t="s">
        <v>61</v>
      </c>
      <c r="C15" s="238">
        <v>424</v>
      </c>
      <c r="D15" s="43">
        <v>86.004056795131845</v>
      </c>
    </row>
    <row r="16" spans="1:14">
      <c r="A16" s="58" t="s">
        <v>40</v>
      </c>
      <c r="B16" s="59" t="s">
        <v>62</v>
      </c>
      <c r="C16" s="238">
        <v>698</v>
      </c>
      <c r="D16" s="43">
        <v>99.077359829666435</v>
      </c>
    </row>
    <row r="17" spans="1:4">
      <c r="A17" s="58" t="s">
        <v>49</v>
      </c>
      <c r="B17" s="59" t="s">
        <v>63</v>
      </c>
      <c r="C17" s="238">
        <v>6776</v>
      </c>
      <c r="D17" s="43">
        <v>80.066170388751033</v>
      </c>
    </row>
    <row r="18" spans="1:4">
      <c r="A18" s="58" t="s">
        <v>40</v>
      </c>
      <c r="B18" s="59" t="s">
        <v>64</v>
      </c>
      <c r="C18" s="238">
        <v>15689</v>
      </c>
      <c r="D18" s="43">
        <v>84.619014872645394</v>
      </c>
    </row>
    <row r="19" spans="1:4">
      <c r="A19" s="58" t="s">
        <v>49</v>
      </c>
      <c r="B19" s="59" t="s">
        <v>65</v>
      </c>
      <c r="C19" s="238">
        <v>1306</v>
      </c>
      <c r="D19" s="43">
        <v>87.783565787262646</v>
      </c>
    </row>
    <row r="20" spans="1:4">
      <c r="A20" s="58" t="s">
        <v>47</v>
      </c>
      <c r="B20" s="59" t="s">
        <v>66</v>
      </c>
      <c r="C20" s="238">
        <v>4187</v>
      </c>
      <c r="D20" s="43">
        <v>80.441882804995203</v>
      </c>
    </row>
    <row r="21" spans="1:4">
      <c r="A21" s="58" t="s">
        <v>43</v>
      </c>
      <c r="B21" s="59" t="s">
        <v>67</v>
      </c>
      <c r="C21" s="238">
        <v>1128</v>
      </c>
      <c r="D21" s="43">
        <v>69.096477794793259</v>
      </c>
    </row>
    <row r="22" spans="1:4">
      <c r="A22" s="58" t="s">
        <v>40</v>
      </c>
      <c r="B22" s="59" t="s">
        <v>68</v>
      </c>
      <c r="C22" s="238">
        <v>504</v>
      </c>
      <c r="D22" s="43">
        <v>90.729072907290728</v>
      </c>
    </row>
    <row r="23" spans="1:4">
      <c r="A23" s="58" t="s">
        <v>49</v>
      </c>
      <c r="B23" s="59" t="s">
        <v>69</v>
      </c>
      <c r="C23" s="238">
        <v>191</v>
      </c>
      <c r="D23" s="43">
        <v>74.901960784313729</v>
      </c>
    </row>
    <row r="24" spans="1:4">
      <c r="A24" s="58" t="s">
        <v>40</v>
      </c>
      <c r="B24" s="59" t="s">
        <v>70</v>
      </c>
      <c r="C24" s="238">
        <v>1407</v>
      </c>
      <c r="D24" s="43">
        <v>87.323506594259115</v>
      </c>
    </row>
    <row r="25" spans="1:4">
      <c r="A25" s="58" t="s">
        <v>49</v>
      </c>
      <c r="B25" s="59" t="s">
        <v>71</v>
      </c>
      <c r="C25" s="238">
        <v>281</v>
      </c>
      <c r="D25" s="43">
        <v>78.98805340829233</v>
      </c>
    </row>
    <row r="26" spans="1:4">
      <c r="A26" s="58" t="s">
        <v>43</v>
      </c>
      <c r="B26" s="59" t="s">
        <v>72</v>
      </c>
      <c r="C26" s="238">
        <v>722</v>
      </c>
      <c r="D26" s="43">
        <v>67.303658820787689</v>
      </c>
    </row>
    <row r="27" spans="1:4">
      <c r="A27" s="58" t="s">
        <v>40</v>
      </c>
      <c r="B27" s="59" t="s">
        <v>73</v>
      </c>
      <c r="C27" s="238">
        <v>911</v>
      </c>
      <c r="D27" s="43">
        <v>101.84460592509782</v>
      </c>
    </row>
    <row r="28" spans="1:4">
      <c r="A28" s="58" t="s">
        <v>47</v>
      </c>
      <c r="B28" s="59" t="s">
        <v>74</v>
      </c>
      <c r="C28" s="238">
        <v>435</v>
      </c>
      <c r="D28" s="43">
        <v>83.936324167872641</v>
      </c>
    </row>
    <row r="29" spans="1:4">
      <c r="A29" s="58" t="s">
        <v>49</v>
      </c>
      <c r="B29" s="59" t="s">
        <v>75</v>
      </c>
      <c r="C29" s="238">
        <v>1153</v>
      </c>
      <c r="D29" s="43">
        <v>81.918294849023084</v>
      </c>
    </row>
    <row r="30" spans="1:4">
      <c r="A30" s="58" t="s">
        <v>40</v>
      </c>
      <c r="B30" s="59" t="s">
        <v>76</v>
      </c>
      <c r="C30" s="238">
        <v>5297</v>
      </c>
      <c r="D30" s="43">
        <v>86.144088469669867</v>
      </c>
    </row>
    <row r="31" spans="1:4">
      <c r="A31" s="58" t="s">
        <v>40</v>
      </c>
      <c r="B31" s="59" t="s">
        <v>77</v>
      </c>
      <c r="C31" s="238">
        <v>913</v>
      </c>
      <c r="D31" s="43">
        <v>70.136354906856155</v>
      </c>
    </row>
    <row r="32" spans="1:4">
      <c r="A32" s="58" t="s">
        <v>40</v>
      </c>
      <c r="B32" s="59" t="s">
        <v>78</v>
      </c>
      <c r="C32" s="238">
        <v>513</v>
      </c>
      <c r="D32" s="43">
        <v>96.067415730337075</v>
      </c>
    </row>
    <row r="33" spans="1:4">
      <c r="A33" s="58" t="s">
        <v>49</v>
      </c>
      <c r="B33" s="59" t="s">
        <v>79</v>
      </c>
      <c r="C33" s="238">
        <v>508</v>
      </c>
      <c r="D33" s="43">
        <v>95.042095416276894</v>
      </c>
    </row>
    <row r="34" spans="1:4">
      <c r="A34" s="58" t="s">
        <v>49</v>
      </c>
      <c r="B34" s="59" t="s">
        <v>80</v>
      </c>
      <c r="C34" s="238">
        <v>447</v>
      </c>
      <c r="D34" s="43">
        <v>93.319415448851771</v>
      </c>
    </row>
    <row r="35" spans="1:4">
      <c r="A35" s="58" t="s">
        <v>49</v>
      </c>
      <c r="B35" s="59" t="s">
        <v>81</v>
      </c>
      <c r="C35" s="238">
        <v>557</v>
      </c>
      <c r="D35" s="43">
        <v>78.672316384180789</v>
      </c>
    </row>
    <row r="36" spans="1:4">
      <c r="A36" s="58" t="s">
        <v>40</v>
      </c>
      <c r="B36" s="59" t="s">
        <v>82</v>
      </c>
      <c r="C36" s="238">
        <v>381</v>
      </c>
      <c r="D36" s="43">
        <v>66.376306620209064</v>
      </c>
    </row>
    <row r="37" spans="1:4">
      <c r="A37" s="58" t="s">
        <v>49</v>
      </c>
      <c r="B37" s="59" t="s">
        <v>83</v>
      </c>
      <c r="C37" s="238">
        <v>1767</v>
      </c>
      <c r="D37" s="43">
        <v>80.980751604033003</v>
      </c>
    </row>
    <row r="38" spans="1:4">
      <c r="A38" s="58" t="s">
        <v>40</v>
      </c>
      <c r="B38" s="59" t="s">
        <v>84</v>
      </c>
      <c r="C38" s="238">
        <v>297</v>
      </c>
      <c r="D38" s="43">
        <v>74.018691588785046</v>
      </c>
    </row>
    <row r="39" spans="1:4">
      <c r="A39" s="58" t="s">
        <v>49</v>
      </c>
      <c r="B39" s="59" t="s">
        <v>85</v>
      </c>
      <c r="C39" s="238">
        <v>1041</v>
      </c>
      <c r="D39" s="43">
        <v>70.768184908225692</v>
      </c>
    </row>
    <row r="40" spans="1:4">
      <c r="A40" s="58" t="s">
        <v>43</v>
      </c>
      <c r="B40" s="59" t="s">
        <v>86</v>
      </c>
      <c r="C40" s="238">
        <v>1385</v>
      </c>
      <c r="D40" s="43">
        <v>82.061916753073618</v>
      </c>
    </row>
    <row r="41" spans="1:4">
      <c r="A41" s="58" t="s">
        <v>49</v>
      </c>
      <c r="B41" s="59" t="s">
        <v>87</v>
      </c>
      <c r="C41" s="238">
        <v>522</v>
      </c>
      <c r="D41" s="43">
        <v>98.816848083293891</v>
      </c>
    </row>
    <row r="42" spans="1:4">
      <c r="A42" s="58" t="s">
        <v>40</v>
      </c>
      <c r="B42" s="59" t="s">
        <v>88</v>
      </c>
      <c r="C42" s="238">
        <v>514</v>
      </c>
      <c r="D42" s="43">
        <v>83.509341998375305</v>
      </c>
    </row>
    <row r="43" spans="1:4">
      <c r="A43" s="58" t="s">
        <v>40</v>
      </c>
      <c r="B43" s="59" t="s">
        <v>89</v>
      </c>
      <c r="C43" s="238">
        <v>315</v>
      </c>
      <c r="D43" s="43">
        <v>69.651741293532339</v>
      </c>
    </row>
    <row r="44" spans="1:4">
      <c r="A44" s="58" t="s">
        <v>47</v>
      </c>
      <c r="B44" s="59" t="s">
        <v>90</v>
      </c>
      <c r="C44" s="238">
        <v>7748</v>
      </c>
      <c r="D44" s="43">
        <v>88.606798753466563</v>
      </c>
    </row>
    <row r="45" spans="1:4">
      <c r="A45" s="58" t="s">
        <v>47</v>
      </c>
      <c r="B45" s="59" t="s">
        <v>91</v>
      </c>
      <c r="C45" s="238">
        <v>636</v>
      </c>
      <c r="D45" s="43">
        <v>95.783132530120483</v>
      </c>
    </row>
    <row r="46" spans="1:4">
      <c r="A46" s="58" t="s">
        <v>49</v>
      </c>
      <c r="B46" s="59" t="s">
        <v>92</v>
      </c>
      <c r="C46" s="238">
        <v>2070</v>
      </c>
      <c r="D46" s="43">
        <v>98.372341689438045</v>
      </c>
    </row>
    <row r="47" spans="1:4">
      <c r="A47" s="58" t="s">
        <v>40</v>
      </c>
      <c r="B47" s="59" t="s">
        <v>93</v>
      </c>
      <c r="C47" s="238">
        <v>775</v>
      </c>
      <c r="D47" s="43">
        <v>89.311437626044366</v>
      </c>
    </row>
    <row r="48" spans="1:4">
      <c r="A48" s="58" t="s">
        <v>47</v>
      </c>
      <c r="B48" s="59" t="s">
        <v>94</v>
      </c>
      <c r="C48" s="238">
        <v>442</v>
      </c>
      <c r="D48" s="43">
        <v>85.122773230621078</v>
      </c>
    </row>
    <row r="49" spans="1:4">
      <c r="A49" s="58" t="s">
        <v>49</v>
      </c>
      <c r="B49" s="59" t="s">
        <v>95</v>
      </c>
      <c r="C49" s="238">
        <v>767</v>
      </c>
      <c r="D49" s="43">
        <v>70.577409707844481</v>
      </c>
    </row>
    <row r="50" spans="1:4">
      <c r="A50" s="58" t="s">
        <v>43</v>
      </c>
      <c r="B50" s="59" t="s">
        <v>96</v>
      </c>
      <c r="C50" s="238">
        <v>808</v>
      </c>
      <c r="D50" s="43">
        <v>82.406935237123918</v>
      </c>
    </row>
    <row r="51" spans="1:4">
      <c r="A51" s="58" t="s">
        <v>43</v>
      </c>
      <c r="B51" s="59" t="s">
        <v>97</v>
      </c>
      <c r="C51" s="238">
        <v>211</v>
      </c>
      <c r="D51" s="43">
        <v>88.842105263157904</v>
      </c>
    </row>
    <row r="52" spans="1:4">
      <c r="A52" s="58" t="s">
        <v>49</v>
      </c>
      <c r="B52" s="59" t="s">
        <v>98</v>
      </c>
      <c r="C52" s="238">
        <v>718</v>
      </c>
      <c r="D52" s="43">
        <v>82.339449541284409</v>
      </c>
    </row>
    <row r="53" spans="1:4">
      <c r="A53" s="58" t="s">
        <v>49</v>
      </c>
      <c r="B53" s="59" t="s">
        <v>99</v>
      </c>
      <c r="C53" s="238">
        <v>509</v>
      </c>
      <c r="D53" s="43">
        <v>81.931589537223331</v>
      </c>
    </row>
    <row r="54" spans="1:4">
      <c r="A54" s="58" t="s">
        <v>43</v>
      </c>
      <c r="B54" s="59" t="s">
        <v>100</v>
      </c>
      <c r="C54" s="238">
        <v>2148</v>
      </c>
      <c r="D54" s="43">
        <v>94.024950755088639</v>
      </c>
    </row>
    <row r="55" spans="1:4">
      <c r="A55" s="58" t="s">
        <v>47</v>
      </c>
      <c r="B55" s="59" t="s">
        <v>101</v>
      </c>
      <c r="C55" s="238">
        <v>709</v>
      </c>
      <c r="D55" s="43">
        <v>79.752530933633295</v>
      </c>
    </row>
    <row r="56" spans="1:4">
      <c r="A56" s="58" t="s">
        <v>43</v>
      </c>
      <c r="B56" s="59" t="s">
        <v>102</v>
      </c>
      <c r="C56" s="238">
        <v>1059</v>
      </c>
      <c r="D56" s="43">
        <v>90.242863229654873</v>
      </c>
    </row>
    <row r="57" spans="1:4">
      <c r="A57" s="58" t="s">
        <v>43</v>
      </c>
      <c r="B57" s="59" t="s">
        <v>103</v>
      </c>
      <c r="C57" s="238">
        <v>929</v>
      </c>
      <c r="D57" s="43">
        <v>70.139675349188366</v>
      </c>
    </row>
    <row r="58" spans="1:4">
      <c r="A58" s="58" t="s">
        <v>49</v>
      </c>
      <c r="B58" s="59" t="s">
        <v>104</v>
      </c>
      <c r="C58" s="238">
        <v>952</v>
      </c>
      <c r="D58" s="43">
        <v>93.196279980420954</v>
      </c>
    </row>
    <row r="59" spans="1:4">
      <c r="A59" s="58" t="s">
        <v>43</v>
      </c>
      <c r="B59" s="59" t="s">
        <v>105</v>
      </c>
      <c r="C59" s="238">
        <v>293</v>
      </c>
      <c r="D59" s="43">
        <v>79.028995279838171</v>
      </c>
    </row>
    <row r="60" spans="1:4">
      <c r="A60" s="58" t="s">
        <v>49</v>
      </c>
      <c r="B60" s="59" t="s">
        <v>106</v>
      </c>
      <c r="C60" s="238">
        <v>653</v>
      </c>
      <c r="D60" s="43">
        <v>95.467836257309941</v>
      </c>
    </row>
    <row r="61" spans="1:4">
      <c r="A61" s="58" t="s">
        <v>47</v>
      </c>
      <c r="B61" s="59" t="s">
        <v>107</v>
      </c>
      <c r="C61" s="238">
        <v>839</v>
      </c>
      <c r="D61" s="43">
        <v>90.776305112253169</v>
      </c>
    </row>
    <row r="62" spans="1:4">
      <c r="A62" s="58" t="s">
        <v>49</v>
      </c>
      <c r="B62" s="59" t="s">
        <v>108</v>
      </c>
      <c r="C62" s="238">
        <v>364</v>
      </c>
      <c r="D62" s="43">
        <v>74.47570332480818</v>
      </c>
    </row>
    <row r="63" spans="1:4">
      <c r="A63" s="58" t="s">
        <v>40</v>
      </c>
      <c r="B63" s="59" t="s">
        <v>109</v>
      </c>
      <c r="C63" s="238">
        <v>340</v>
      </c>
      <c r="D63" s="43">
        <v>56.737588652482273</v>
      </c>
    </row>
    <row r="64" spans="1:4">
      <c r="A64" s="58" t="s">
        <v>40</v>
      </c>
      <c r="B64" s="59" t="s">
        <v>110</v>
      </c>
      <c r="C64" s="238">
        <v>1686</v>
      </c>
      <c r="D64" s="43">
        <v>85.130017672304973</v>
      </c>
    </row>
    <row r="65" spans="1:4">
      <c r="A65" s="58" t="s">
        <v>40</v>
      </c>
      <c r="B65" s="59" t="s">
        <v>111</v>
      </c>
      <c r="C65" s="238">
        <v>787</v>
      </c>
      <c r="D65" s="43">
        <v>79.776989356310196</v>
      </c>
    </row>
    <row r="66" spans="1:4">
      <c r="A66" s="58" t="s">
        <v>47</v>
      </c>
      <c r="B66" s="59" t="s">
        <v>112</v>
      </c>
      <c r="C66" s="238">
        <v>307</v>
      </c>
      <c r="D66" s="43">
        <v>79.947916666666657</v>
      </c>
    </row>
    <row r="67" spans="1:4">
      <c r="A67" s="58" t="s">
        <v>47</v>
      </c>
      <c r="B67" s="59" t="s">
        <v>113</v>
      </c>
      <c r="C67" s="238">
        <v>1097</v>
      </c>
      <c r="D67" s="43">
        <v>72.099901413079195</v>
      </c>
    </row>
    <row r="68" spans="1:4">
      <c r="A68" s="58" t="s">
        <v>49</v>
      </c>
      <c r="B68" s="59" t="s">
        <v>114</v>
      </c>
      <c r="C68" s="238">
        <v>414</v>
      </c>
      <c r="D68" s="43">
        <v>79.42446043165468</v>
      </c>
    </row>
    <row r="69" spans="1:4">
      <c r="A69" s="58" t="s">
        <v>43</v>
      </c>
      <c r="B69" s="59" t="s">
        <v>115</v>
      </c>
      <c r="C69" s="238">
        <v>5232</v>
      </c>
      <c r="D69" s="43">
        <v>84.424543144136507</v>
      </c>
    </row>
    <row r="70" spans="1:4">
      <c r="A70" s="58" t="s">
        <v>47</v>
      </c>
      <c r="B70" s="59" t="s">
        <v>116</v>
      </c>
      <c r="C70" s="238">
        <v>379</v>
      </c>
      <c r="D70" s="43">
        <v>86.332574031890658</v>
      </c>
    </row>
    <row r="71" spans="1:4">
      <c r="A71" s="58" t="s">
        <v>40</v>
      </c>
      <c r="B71" s="59" t="s">
        <v>117</v>
      </c>
      <c r="C71" s="238">
        <v>21069</v>
      </c>
      <c r="D71" s="43">
        <v>77.444610874739254</v>
      </c>
    </row>
    <row r="72" spans="1:4">
      <c r="A72" s="58" t="s">
        <v>47</v>
      </c>
      <c r="B72" s="59" t="s">
        <v>118</v>
      </c>
      <c r="C72" s="238">
        <v>1483</v>
      </c>
      <c r="D72" s="43">
        <v>91.983253217553113</v>
      </c>
    </row>
    <row r="73" spans="1:4">
      <c r="A73" s="58" t="s">
        <v>49</v>
      </c>
      <c r="B73" s="59" t="s">
        <v>119</v>
      </c>
      <c r="C73" s="238">
        <v>751</v>
      </c>
      <c r="D73" s="43">
        <v>76.966436074814254</v>
      </c>
    </row>
    <row r="74" spans="1:4">
      <c r="A74" s="58" t="s">
        <v>40</v>
      </c>
      <c r="B74" s="59" t="s">
        <v>120</v>
      </c>
      <c r="C74" s="238">
        <v>876</v>
      </c>
      <c r="D74" s="43">
        <v>83.428571428571431</v>
      </c>
    </row>
    <row r="75" spans="1:4">
      <c r="A75" s="58" t="s">
        <v>40</v>
      </c>
      <c r="B75" s="59" t="s">
        <v>121</v>
      </c>
      <c r="C75" s="238">
        <v>3420</v>
      </c>
      <c r="D75" s="43">
        <v>91.873740765614514</v>
      </c>
    </row>
    <row r="76" spans="1:4">
      <c r="A76" s="58" t="s">
        <v>43</v>
      </c>
      <c r="B76" s="59" t="s">
        <v>122</v>
      </c>
      <c r="C76" s="238">
        <v>419</v>
      </c>
      <c r="D76" s="43">
        <v>98.069046225863076</v>
      </c>
    </row>
    <row r="77" spans="1:4">
      <c r="A77" s="58" t="s">
        <v>47</v>
      </c>
      <c r="B77" s="59" t="s">
        <v>123</v>
      </c>
      <c r="C77" s="238">
        <v>691</v>
      </c>
      <c r="D77" s="43">
        <v>107.96874999999999</v>
      </c>
    </row>
    <row r="78" spans="1:4">
      <c r="A78" s="60" t="s">
        <v>40</v>
      </c>
      <c r="B78" s="61" t="s">
        <v>124</v>
      </c>
      <c r="C78" s="239">
        <v>16748</v>
      </c>
      <c r="D78" s="166">
        <v>81.201439982545665</v>
      </c>
    </row>
    <row r="79" spans="1:4">
      <c r="A79" s="62" t="s">
        <v>40</v>
      </c>
      <c r="B79" s="62" t="s">
        <v>125</v>
      </c>
      <c r="C79" s="238">
        <v>11053</v>
      </c>
      <c r="D79" s="167">
        <v>82.600653900046709</v>
      </c>
    </row>
    <row r="80" spans="1:4">
      <c r="A80" s="15"/>
      <c r="B80" s="15"/>
    </row>
    <row r="81" spans="1:6">
      <c r="B81" s="26" t="s">
        <v>127</v>
      </c>
      <c r="C81" s="238">
        <v>20863</v>
      </c>
      <c r="D81" s="63">
        <v>85.65592700175516</v>
      </c>
    </row>
    <row r="82" spans="1:6">
      <c r="B82" s="26" t="s">
        <v>126</v>
      </c>
      <c r="C82" s="238">
        <v>16904</v>
      </c>
      <c r="D82" s="63">
        <v>81.08989734241581</v>
      </c>
    </row>
    <row r="83" spans="1:6">
      <c r="B83" s="26" t="s">
        <v>128</v>
      </c>
      <c r="C83" s="238">
        <v>89774</v>
      </c>
      <c r="D83" s="63">
        <v>82.103294457108504</v>
      </c>
    </row>
    <row r="84" spans="1:6">
      <c r="B84" s="28" t="s">
        <v>129</v>
      </c>
      <c r="C84" s="239">
        <v>25678</v>
      </c>
      <c r="D84" s="64">
        <v>83.268747466558565</v>
      </c>
    </row>
    <row r="85" spans="1:6">
      <c r="B85" s="30" t="s">
        <v>130</v>
      </c>
      <c r="C85" s="22">
        <v>153219</v>
      </c>
      <c r="D85" s="65">
        <v>82.649973298522511</v>
      </c>
    </row>
    <row r="89" spans="1:6">
      <c r="A89" s="226" t="s">
        <v>186</v>
      </c>
      <c r="B89" s="227"/>
      <c r="C89" s="228"/>
      <c r="D89" s="229"/>
      <c r="F89" s="241"/>
    </row>
    <row r="90" spans="1:6">
      <c r="A90" s="197" t="s">
        <v>191</v>
      </c>
      <c r="B90" s="195"/>
      <c r="C90" s="196"/>
      <c r="D90" s="230"/>
      <c r="F90" s="241"/>
    </row>
    <row r="91" spans="1:6">
      <c r="A91" s="194" t="s">
        <v>190</v>
      </c>
      <c r="B91" s="195"/>
      <c r="C91" s="196"/>
      <c r="D91" s="230"/>
      <c r="F91" s="241"/>
    </row>
    <row r="92" spans="1:6">
      <c r="A92" s="223" t="s">
        <v>194</v>
      </c>
      <c r="B92" s="195"/>
      <c r="C92" s="196"/>
      <c r="D92" s="230"/>
      <c r="E92" s="15" t="s">
        <v>0</v>
      </c>
    </row>
    <row r="93" spans="1:6">
      <c r="A93" s="194" t="s">
        <v>188</v>
      </c>
      <c r="B93" s="195"/>
      <c r="C93" s="196"/>
      <c r="D93" s="230"/>
    </row>
    <row r="94" spans="1:6">
      <c r="A94" s="194" t="s">
        <v>195</v>
      </c>
      <c r="B94" s="214"/>
      <c r="C94" s="231"/>
      <c r="D94" s="232"/>
      <c r="F94" s="241"/>
    </row>
    <row r="95" spans="1:6">
      <c r="A95" s="194" t="s">
        <v>189</v>
      </c>
      <c r="B95" s="214"/>
      <c r="C95" s="231"/>
      <c r="D95" s="232"/>
      <c r="F95" s="241"/>
    </row>
    <row r="96" spans="1:6">
      <c r="A96" s="194" t="s">
        <v>187</v>
      </c>
      <c r="B96" s="214"/>
      <c r="C96" s="231"/>
      <c r="D96" s="232"/>
    </row>
    <row r="97" spans="1:38">
      <c r="A97" s="197" t="s">
        <v>185</v>
      </c>
      <c r="B97" s="214"/>
      <c r="C97" s="231"/>
      <c r="D97" s="232"/>
    </row>
    <row r="98" spans="1:38">
      <c r="A98" s="233" t="s">
        <v>149</v>
      </c>
      <c r="B98" s="234"/>
      <c r="C98" s="235"/>
      <c r="D98" s="236"/>
    </row>
    <row r="99" spans="1:38">
      <c r="A99" s="216"/>
      <c r="B99" s="53"/>
      <c r="C99" s="220"/>
      <c r="D99" s="220"/>
    </row>
    <row r="100" spans="1:38" s="68" customFormat="1">
      <c r="A100" s="140" t="s">
        <v>135</v>
      </c>
      <c r="B100" s="141"/>
      <c r="C100" s="141"/>
      <c r="D100" s="141"/>
      <c r="E100" s="141"/>
      <c r="F100" s="141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3"/>
      <c r="S100" s="143"/>
      <c r="T100" s="143"/>
      <c r="U100" s="143"/>
      <c r="V100" s="143"/>
      <c r="W100" s="143"/>
      <c r="X100" s="142"/>
      <c r="Y100" s="143"/>
      <c r="Z100" s="143"/>
      <c r="AA100" s="142"/>
      <c r="AB100" s="143"/>
      <c r="AC100" s="143"/>
      <c r="AD100" s="144"/>
      <c r="AE100" s="144"/>
      <c r="AF100" s="144"/>
      <c r="AG100" s="144"/>
      <c r="AH100" s="144"/>
      <c r="AI100" s="144"/>
      <c r="AJ100" s="144"/>
      <c r="AK100" s="144"/>
      <c r="AL100" s="145"/>
    </row>
    <row r="101" spans="1:38" s="68" customFormat="1">
      <c r="A101" s="146"/>
      <c r="B101" s="137"/>
      <c r="C101" s="137"/>
      <c r="D101" s="137"/>
      <c r="E101" s="137"/>
      <c r="F101" s="137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47" t="s">
        <v>0</v>
      </c>
      <c r="S101" s="147"/>
      <c r="T101" s="147"/>
      <c r="U101" s="147"/>
      <c r="V101" s="147"/>
      <c r="W101" s="147"/>
      <c r="X101" s="138"/>
      <c r="Y101" s="147"/>
      <c r="Z101" s="147"/>
      <c r="AA101" s="138"/>
      <c r="AB101" s="147"/>
      <c r="AC101" s="147"/>
      <c r="AD101" s="148"/>
      <c r="AE101" s="148"/>
      <c r="AF101" s="148"/>
      <c r="AG101" s="148"/>
      <c r="AH101" s="148"/>
      <c r="AI101" s="148"/>
      <c r="AJ101" s="148"/>
      <c r="AK101" s="148"/>
      <c r="AL101" s="149"/>
    </row>
    <row r="102" spans="1:38" s="105" customFormat="1">
      <c r="A102" s="154" t="s">
        <v>207</v>
      </c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 t="s">
        <v>0</v>
      </c>
      <c r="O102" s="138"/>
      <c r="P102" s="138"/>
      <c r="Q102" s="138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1"/>
    </row>
    <row r="103" spans="1:38" s="106" customFormat="1">
      <c r="A103" s="298" t="s">
        <v>183</v>
      </c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3"/>
    </row>
    <row r="104" spans="1:38" s="107" customFormat="1" ht="15" customHeight="1">
      <c r="A104" s="154" t="s">
        <v>205</v>
      </c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8"/>
      <c r="P104" s="138"/>
      <c r="Q104" s="138"/>
      <c r="R104" s="155"/>
      <c r="S104" s="155"/>
      <c r="T104" s="155"/>
      <c r="U104" s="155"/>
      <c r="V104" s="155"/>
      <c r="W104" s="155"/>
      <c r="X104" s="139"/>
      <c r="Y104" s="155"/>
      <c r="Z104" s="155"/>
      <c r="AA104" s="139"/>
      <c r="AB104" s="155"/>
      <c r="AC104" s="155"/>
      <c r="AD104" s="156"/>
      <c r="AE104" s="156"/>
      <c r="AF104" s="156"/>
      <c r="AG104" s="156"/>
      <c r="AH104" s="156"/>
      <c r="AI104" s="156"/>
      <c r="AJ104" s="156"/>
      <c r="AK104" s="156"/>
      <c r="AL104" s="157"/>
    </row>
    <row r="105" spans="1:38" s="73" customFormat="1">
      <c r="A105" s="294" t="s">
        <v>204</v>
      </c>
      <c r="B105" s="138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38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58"/>
    </row>
    <row r="106" spans="1:38" s="73" customFormat="1">
      <c r="A106" s="154" t="s">
        <v>208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38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58"/>
    </row>
    <row r="107" spans="1:38" s="73" customFormat="1">
      <c r="A107" s="296" t="s">
        <v>206</v>
      </c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38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58"/>
    </row>
    <row r="108" spans="1:38" s="73" customFormat="1">
      <c r="A108" s="296"/>
      <c r="B108" s="138"/>
      <c r="C108" s="138"/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38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58"/>
    </row>
    <row r="109" spans="1:38" s="68" customFormat="1">
      <c r="A109" s="159" t="s">
        <v>178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1"/>
      <c r="S109" s="161"/>
      <c r="T109" s="161"/>
      <c r="U109" s="161"/>
      <c r="V109" s="161"/>
      <c r="W109" s="161"/>
      <c r="X109" s="161"/>
      <c r="Y109" s="161"/>
      <c r="Z109" s="161"/>
      <c r="AA109" s="161"/>
      <c r="AB109" s="161"/>
      <c r="AC109" s="161"/>
      <c r="AD109" s="160"/>
      <c r="AE109" s="161"/>
      <c r="AF109" s="161"/>
      <c r="AG109" s="160"/>
      <c r="AH109" s="162"/>
      <c r="AI109" s="162"/>
      <c r="AJ109" s="162"/>
      <c r="AK109" s="162"/>
      <c r="AL109" s="163"/>
    </row>
  </sheetData>
  <sortState ref="G2:I79">
    <sortCondition ref="G2:G79"/>
  </sortState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C040"/>
  </sheetPr>
  <dimension ref="A1:AL112"/>
  <sheetViews>
    <sheetView workbookViewId="0">
      <pane ySplit="1" topLeftCell="A92" activePane="bottomLeft" state="frozen"/>
      <selection activeCell="A107" sqref="A107"/>
      <selection pane="bottomLeft" activeCell="A100" sqref="A100:XFD109"/>
    </sheetView>
  </sheetViews>
  <sheetFormatPr defaultColWidth="9.08984375" defaultRowHeight="14.25"/>
  <cols>
    <col min="1" max="1" width="16.54296875" style="16" customWidth="1"/>
    <col min="2" max="2" width="23.86328125" style="16" customWidth="1"/>
    <col min="3" max="3" width="19.54296875" style="15" hidden="1" customWidth="1"/>
    <col min="4" max="4" width="19.54296875" style="16" hidden="1" customWidth="1"/>
    <col min="5" max="5" width="16.453125" style="16" customWidth="1"/>
    <col min="6" max="6" width="16.453125" style="180" customWidth="1"/>
    <col min="7" max="7" width="16.453125" style="16" customWidth="1"/>
    <col min="8" max="8" width="16.453125" style="180" customWidth="1"/>
    <col min="9" max="9" width="9.08984375" style="16"/>
    <col min="10" max="10" width="8.6796875" style="16" customWidth="1"/>
    <col min="11" max="11" width="22" style="16" bestFit="1" customWidth="1"/>
    <col min="12" max="16384" width="9.08984375" style="16"/>
  </cols>
  <sheetData>
    <row r="1" spans="1:8" s="13" customFormat="1" ht="28.5">
      <c r="A1" s="39" t="s">
        <v>150</v>
      </c>
      <c r="B1" s="39" t="s">
        <v>6</v>
      </c>
      <c r="C1" s="40" t="s">
        <v>153</v>
      </c>
      <c r="D1" s="41" t="s">
        <v>154</v>
      </c>
      <c r="E1" s="40" t="s">
        <v>155</v>
      </c>
      <c r="F1" s="176" t="s">
        <v>156</v>
      </c>
      <c r="G1" s="41" t="s">
        <v>157</v>
      </c>
      <c r="H1" s="181" t="s">
        <v>158</v>
      </c>
    </row>
    <row r="2" spans="1:8">
      <c r="A2" s="42" t="s">
        <v>40</v>
      </c>
      <c r="B2" s="42" t="s">
        <v>41</v>
      </c>
      <c r="C2" s="22">
        <v>15277</v>
      </c>
      <c r="D2" s="22">
        <v>15407</v>
      </c>
      <c r="E2" s="242">
        <v>987</v>
      </c>
      <c r="F2" s="243">
        <v>88.520179372197305</v>
      </c>
      <c r="G2" s="242">
        <v>1064</v>
      </c>
      <c r="H2" s="243">
        <v>90.784982935153579</v>
      </c>
    </row>
    <row r="3" spans="1:8">
      <c r="A3" s="42" t="s">
        <v>43</v>
      </c>
      <c r="B3" s="42" t="s">
        <v>44</v>
      </c>
      <c r="C3" s="22">
        <v>4781</v>
      </c>
      <c r="D3" s="22">
        <v>4930</v>
      </c>
      <c r="E3" s="242">
        <v>415</v>
      </c>
      <c r="F3" s="243">
        <v>95.038167938931309</v>
      </c>
      <c r="G3" s="242">
        <v>485</v>
      </c>
      <c r="H3" s="243">
        <v>104.00285918513224</v>
      </c>
    </row>
    <row r="4" spans="1:8">
      <c r="A4" s="42" t="s">
        <v>47</v>
      </c>
      <c r="B4" s="42" t="s">
        <v>48</v>
      </c>
      <c r="C4" s="22">
        <v>5990</v>
      </c>
      <c r="D4" s="22">
        <v>6052</v>
      </c>
      <c r="E4" s="242">
        <v>316</v>
      </c>
      <c r="F4" s="243">
        <v>89.581856839121187</v>
      </c>
      <c r="G4" s="242">
        <v>348</v>
      </c>
      <c r="H4" s="243">
        <v>92.002643754130858</v>
      </c>
    </row>
    <row r="5" spans="1:8">
      <c r="A5" s="42" t="s">
        <v>49</v>
      </c>
      <c r="B5" s="42" t="s">
        <v>50</v>
      </c>
      <c r="C5" s="22">
        <v>14870</v>
      </c>
      <c r="D5" s="22">
        <v>14307</v>
      </c>
      <c r="E5" s="242">
        <v>873</v>
      </c>
      <c r="F5" s="243">
        <v>88.204091942409704</v>
      </c>
      <c r="G5" s="242">
        <v>830</v>
      </c>
      <c r="H5" s="243">
        <v>85.655314757481932</v>
      </c>
    </row>
    <row r="6" spans="1:8">
      <c r="A6" s="42" t="s">
        <v>49</v>
      </c>
      <c r="B6" s="42" t="s">
        <v>51</v>
      </c>
      <c r="C6" s="22">
        <v>6823</v>
      </c>
      <c r="D6" s="22">
        <v>7013</v>
      </c>
      <c r="E6" s="242">
        <v>349</v>
      </c>
      <c r="F6" s="243">
        <v>79.273140261215218</v>
      </c>
      <c r="G6" s="242">
        <v>331</v>
      </c>
      <c r="H6" s="243">
        <v>69.030239833159541</v>
      </c>
    </row>
    <row r="7" spans="1:8">
      <c r="A7" s="42" t="s">
        <v>47</v>
      </c>
      <c r="B7" s="42" t="s">
        <v>52</v>
      </c>
      <c r="C7" s="22">
        <v>3733</v>
      </c>
      <c r="D7" s="22">
        <v>3701</v>
      </c>
      <c r="E7" s="242">
        <v>312</v>
      </c>
      <c r="F7" s="243">
        <v>110.15004413062665</v>
      </c>
      <c r="G7" s="242">
        <v>328</v>
      </c>
      <c r="H7" s="243">
        <v>111.2807463952502</v>
      </c>
    </row>
    <row r="8" spans="1:8">
      <c r="A8" s="42" t="s">
        <v>49</v>
      </c>
      <c r="B8" s="42" t="s">
        <v>53</v>
      </c>
      <c r="C8" s="22">
        <v>15163</v>
      </c>
      <c r="D8" s="22">
        <v>14821</v>
      </c>
      <c r="E8" s="242">
        <v>1133</v>
      </c>
      <c r="F8" s="243">
        <v>103.35233751425315</v>
      </c>
      <c r="G8" s="242">
        <v>1181</v>
      </c>
      <c r="H8" s="243">
        <v>106.66064574396026</v>
      </c>
    </row>
    <row r="9" spans="1:8">
      <c r="A9" s="42" t="s">
        <v>49</v>
      </c>
      <c r="B9" s="42" t="s">
        <v>54</v>
      </c>
      <c r="C9" s="22">
        <v>3725</v>
      </c>
      <c r="D9" s="22">
        <v>3498</v>
      </c>
      <c r="E9" s="242">
        <v>217</v>
      </c>
      <c r="F9" s="243">
        <v>83.381364073006722</v>
      </c>
      <c r="G9" s="242">
        <v>200</v>
      </c>
      <c r="H9" s="243">
        <v>79.207920792079207</v>
      </c>
    </row>
    <row r="10" spans="1:8">
      <c r="A10" s="42" t="s">
        <v>40</v>
      </c>
      <c r="B10" s="42" t="s">
        <v>55</v>
      </c>
      <c r="C10" s="22">
        <v>47872</v>
      </c>
      <c r="D10" s="22">
        <v>46893</v>
      </c>
      <c r="E10" s="242">
        <v>4219</v>
      </c>
      <c r="F10" s="243">
        <v>111.45895251304405</v>
      </c>
      <c r="G10" s="242">
        <v>4216</v>
      </c>
      <c r="H10" s="243">
        <v>104.51165096678234</v>
      </c>
    </row>
    <row r="11" spans="1:8">
      <c r="A11" s="42" t="s">
        <v>49</v>
      </c>
      <c r="B11" s="42" t="s">
        <v>159</v>
      </c>
      <c r="C11" s="22">
        <v>5285</v>
      </c>
      <c r="D11" s="22">
        <v>5255</v>
      </c>
      <c r="E11" s="242">
        <v>450</v>
      </c>
      <c r="F11" s="243">
        <v>120.24048096192385</v>
      </c>
      <c r="G11" s="242">
        <v>410</v>
      </c>
      <c r="H11" s="243">
        <v>106.70136629798309</v>
      </c>
    </row>
    <row r="12" spans="1:8">
      <c r="A12" s="42" t="s">
        <v>47</v>
      </c>
      <c r="B12" s="42" t="s">
        <v>58</v>
      </c>
      <c r="C12" s="22">
        <v>15696</v>
      </c>
      <c r="D12" s="22">
        <v>14978</v>
      </c>
      <c r="E12" s="242">
        <v>1020</v>
      </c>
      <c r="F12" s="243">
        <v>91.788526434195731</v>
      </c>
      <c r="G12" s="242">
        <v>1086</v>
      </c>
      <c r="H12" s="243">
        <v>99.862068965517238</v>
      </c>
    </row>
    <row r="13" spans="1:8">
      <c r="A13" s="42" t="s">
        <v>43</v>
      </c>
      <c r="B13" s="42" t="s">
        <v>59</v>
      </c>
      <c r="C13" s="22">
        <v>21504</v>
      </c>
      <c r="D13" s="22">
        <v>20994</v>
      </c>
      <c r="E13" s="242">
        <v>1462</v>
      </c>
      <c r="F13" s="243">
        <v>90.958108668602236</v>
      </c>
      <c r="G13" s="242">
        <v>1438</v>
      </c>
      <c r="H13" s="243">
        <v>85.731319554848966</v>
      </c>
    </row>
    <row r="14" spans="1:8">
      <c r="A14" s="42" t="s">
        <v>43</v>
      </c>
      <c r="B14" s="42" t="s">
        <v>60</v>
      </c>
      <c r="C14" s="22">
        <v>6846</v>
      </c>
      <c r="D14" s="22">
        <v>6762</v>
      </c>
      <c r="E14" s="242">
        <v>508</v>
      </c>
      <c r="F14" s="243">
        <v>99.803536345776038</v>
      </c>
      <c r="G14" s="242">
        <v>391</v>
      </c>
      <c r="H14" s="243">
        <v>80.729525120440456</v>
      </c>
    </row>
    <row r="15" spans="1:8">
      <c r="A15" s="42" t="s">
        <v>49</v>
      </c>
      <c r="B15" s="42" t="s">
        <v>61</v>
      </c>
      <c r="C15" s="22">
        <v>5417</v>
      </c>
      <c r="D15" s="22">
        <v>4837</v>
      </c>
      <c r="E15" s="242">
        <v>364</v>
      </c>
      <c r="F15" s="243">
        <v>92.093611638203669</v>
      </c>
      <c r="G15" s="242">
        <v>350</v>
      </c>
      <c r="H15" s="243">
        <v>102.04081632653062</v>
      </c>
    </row>
    <row r="16" spans="1:8">
      <c r="A16" s="42" t="s">
        <v>40</v>
      </c>
      <c r="B16" s="42" t="s">
        <v>62</v>
      </c>
      <c r="C16" s="22">
        <v>6331</v>
      </c>
      <c r="D16" s="22">
        <v>6654</v>
      </c>
      <c r="E16" s="242">
        <v>564</v>
      </c>
      <c r="F16" s="243">
        <v>102.96668188041991</v>
      </c>
      <c r="G16" s="242">
        <v>624</v>
      </c>
      <c r="H16" s="243">
        <v>115.60907827698009</v>
      </c>
    </row>
    <row r="17" spans="1:8">
      <c r="A17" s="42" t="s">
        <v>49</v>
      </c>
      <c r="B17" s="42" t="s">
        <v>63</v>
      </c>
      <c r="C17" s="22">
        <v>95939</v>
      </c>
      <c r="D17" s="22">
        <v>89847</v>
      </c>
      <c r="E17" s="242">
        <v>6358</v>
      </c>
      <c r="F17" s="243">
        <v>99.227467811158803</v>
      </c>
      <c r="G17" s="242">
        <v>6475</v>
      </c>
      <c r="H17" s="243">
        <v>97.592222766494601</v>
      </c>
    </row>
    <row r="18" spans="1:8">
      <c r="A18" s="42" t="s">
        <v>40</v>
      </c>
      <c r="B18" s="42" t="s">
        <v>64</v>
      </c>
      <c r="C18" s="22">
        <v>183096</v>
      </c>
      <c r="D18" s="22">
        <v>170395</v>
      </c>
      <c r="E18" s="242">
        <v>13777</v>
      </c>
      <c r="F18" s="243">
        <v>99.12758800568416</v>
      </c>
      <c r="G18" s="242">
        <v>13640</v>
      </c>
      <c r="H18" s="243">
        <v>92.879151558483557</v>
      </c>
    </row>
    <row r="19" spans="1:8">
      <c r="A19" s="42" t="s">
        <v>49</v>
      </c>
      <c r="B19" s="42" t="s">
        <v>65</v>
      </c>
      <c r="C19" s="22">
        <v>18706</v>
      </c>
      <c r="D19" s="22">
        <v>18224</v>
      </c>
      <c r="E19" s="242">
        <v>1142</v>
      </c>
      <c r="F19" s="243">
        <v>98.49072876239758</v>
      </c>
      <c r="G19" s="242">
        <v>1177</v>
      </c>
      <c r="H19" s="243">
        <v>103.40434878102349</v>
      </c>
    </row>
    <row r="20" spans="1:8">
      <c r="A20" s="42" t="s">
        <v>47</v>
      </c>
      <c r="B20" s="42" t="s">
        <v>66</v>
      </c>
      <c r="C20" s="22">
        <v>61911</v>
      </c>
      <c r="D20" s="22">
        <v>58122</v>
      </c>
      <c r="E20" s="242">
        <v>3251</v>
      </c>
      <c r="F20" s="243">
        <v>83.55178617322025</v>
      </c>
      <c r="G20" s="242">
        <v>3468</v>
      </c>
      <c r="H20" s="243">
        <v>84.323141450367757</v>
      </c>
    </row>
    <row r="21" spans="1:8">
      <c r="A21" s="42" t="s">
        <v>43</v>
      </c>
      <c r="B21" s="42" t="s">
        <v>67</v>
      </c>
      <c r="C21" s="22">
        <v>14062</v>
      </c>
      <c r="D21" s="22">
        <v>13396</v>
      </c>
      <c r="E21" s="242">
        <v>1107</v>
      </c>
      <c r="F21" s="243">
        <v>91.161130936041715</v>
      </c>
      <c r="G21" s="242">
        <v>1165</v>
      </c>
      <c r="H21" s="243">
        <v>96.493649917172817</v>
      </c>
    </row>
    <row r="22" spans="1:8">
      <c r="A22" s="42" t="s">
        <v>40</v>
      </c>
      <c r="B22" s="42" t="s">
        <v>68</v>
      </c>
      <c r="C22" s="22">
        <v>5964</v>
      </c>
      <c r="D22" s="22">
        <v>5973</v>
      </c>
      <c r="E22" s="242">
        <v>442</v>
      </c>
      <c r="F22" s="243">
        <v>103.57352079671939</v>
      </c>
      <c r="G22" s="242">
        <v>497</v>
      </c>
      <c r="H22" s="243">
        <v>112.57078142695356</v>
      </c>
    </row>
    <row r="23" spans="1:8">
      <c r="A23" s="42" t="s">
        <v>49</v>
      </c>
      <c r="B23" s="42" t="s">
        <v>69</v>
      </c>
      <c r="C23" s="22">
        <v>2463</v>
      </c>
      <c r="D23" s="22">
        <v>2620</v>
      </c>
      <c r="E23" s="242">
        <v>164</v>
      </c>
      <c r="F23" s="243">
        <v>93.848354792560812</v>
      </c>
      <c r="G23" s="242">
        <v>189</v>
      </c>
      <c r="H23" s="243">
        <v>92.195121951219519</v>
      </c>
    </row>
    <row r="24" spans="1:8">
      <c r="A24" s="42" t="s">
        <v>40</v>
      </c>
      <c r="B24" s="42" t="s">
        <v>70</v>
      </c>
      <c r="C24" s="22">
        <v>17546</v>
      </c>
      <c r="D24" s="22">
        <v>17870</v>
      </c>
      <c r="E24" s="242">
        <v>1320</v>
      </c>
      <c r="F24" s="243">
        <v>110.16065094930106</v>
      </c>
      <c r="G24" s="242">
        <v>1320</v>
      </c>
      <c r="H24" s="243">
        <v>102.6438569206843</v>
      </c>
    </row>
    <row r="25" spans="1:8">
      <c r="A25" s="42" t="s">
        <v>49</v>
      </c>
      <c r="B25" s="42" t="s">
        <v>71</v>
      </c>
      <c r="C25" s="22">
        <v>3288</v>
      </c>
      <c r="D25" s="22">
        <v>3308</v>
      </c>
      <c r="E25" s="242">
        <v>278</v>
      </c>
      <c r="F25" s="243">
        <v>116.07515657620043</v>
      </c>
      <c r="G25" s="242">
        <v>242</v>
      </c>
      <c r="H25" s="243">
        <v>84.837861524978081</v>
      </c>
    </row>
    <row r="26" spans="1:8">
      <c r="A26" s="42" t="s">
        <v>43</v>
      </c>
      <c r="B26" s="42" t="s">
        <v>72</v>
      </c>
      <c r="C26" s="22">
        <v>11077</v>
      </c>
      <c r="D26" s="22">
        <v>10915</v>
      </c>
      <c r="E26" s="242">
        <v>723</v>
      </c>
      <c r="F26" s="243">
        <v>97.614761476147606</v>
      </c>
      <c r="G26" s="242">
        <v>710</v>
      </c>
      <c r="H26" s="243">
        <v>87.295081967213122</v>
      </c>
    </row>
    <row r="27" spans="1:8">
      <c r="A27" s="42" t="s">
        <v>40</v>
      </c>
      <c r="B27" s="42" t="s">
        <v>73</v>
      </c>
      <c r="C27" s="22">
        <v>9113</v>
      </c>
      <c r="D27" s="22">
        <v>8901</v>
      </c>
      <c r="E27" s="242">
        <v>671</v>
      </c>
      <c r="F27" s="243">
        <v>95.008849557522126</v>
      </c>
      <c r="G27" s="242">
        <v>781</v>
      </c>
      <c r="H27" s="243">
        <v>118.15431164901665</v>
      </c>
    </row>
    <row r="28" spans="1:8">
      <c r="A28" s="42" t="s">
        <v>47</v>
      </c>
      <c r="B28" s="42" t="s">
        <v>74</v>
      </c>
      <c r="C28" s="22">
        <v>5347</v>
      </c>
      <c r="D28" s="22">
        <v>5662</v>
      </c>
      <c r="E28" s="242">
        <v>391</v>
      </c>
      <c r="F28" s="243">
        <v>109.0655509065551</v>
      </c>
      <c r="G28" s="242">
        <v>408</v>
      </c>
      <c r="H28" s="243">
        <v>97.491039426523301</v>
      </c>
    </row>
    <row r="29" spans="1:8">
      <c r="A29" s="42" t="s">
        <v>49</v>
      </c>
      <c r="B29" s="42" t="s">
        <v>75</v>
      </c>
      <c r="C29" s="22">
        <v>15088</v>
      </c>
      <c r="D29" s="22">
        <v>14270</v>
      </c>
      <c r="E29" s="242">
        <v>1044</v>
      </c>
      <c r="F29" s="243">
        <v>98.44413012729845</v>
      </c>
      <c r="G29" s="242">
        <v>1010</v>
      </c>
      <c r="H29" s="243">
        <v>90.481522956326984</v>
      </c>
    </row>
    <row r="30" spans="1:8">
      <c r="A30" s="42" t="s">
        <v>40</v>
      </c>
      <c r="B30" s="42" t="s">
        <v>76</v>
      </c>
      <c r="C30" s="22">
        <v>63971</v>
      </c>
      <c r="D30" s="22">
        <v>60685</v>
      </c>
      <c r="E30" s="242">
        <v>4356</v>
      </c>
      <c r="F30" s="243">
        <v>94.28061252096748</v>
      </c>
      <c r="G30" s="242">
        <v>4566</v>
      </c>
      <c r="H30" s="243">
        <v>95.743342419794502</v>
      </c>
    </row>
    <row r="31" spans="1:8">
      <c r="A31" s="42" t="s">
        <v>40</v>
      </c>
      <c r="B31" s="42" t="s">
        <v>77</v>
      </c>
      <c r="C31" s="22">
        <v>12686</v>
      </c>
      <c r="D31" s="22">
        <v>12694</v>
      </c>
      <c r="E31" s="242">
        <v>976</v>
      </c>
      <c r="F31" s="243">
        <v>107.9646017699115</v>
      </c>
      <c r="G31" s="242">
        <v>1040</v>
      </c>
      <c r="H31" s="243">
        <v>97.652582159624416</v>
      </c>
    </row>
    <row r="32" spans="1:8">
      <c r="A32" s="42" t="s">
        <v>40</v>
      </c>
      <c r="B32" s="42" t="s">
        <v>78</v>
      </c>
      <c r="C32" s="22">
        <v>5916</v>
      </c>
      <c r="D32" s="22">
        <v>5807</v>
      </c>
      <c r="E32" s="242">
        <v>432</v>
      </c>
      <c r="F32" s="243">
        <v>104.34782608695652</v>
      </c>
      <c r="G32" s="242">
        <v>432</v>
      </c>
      <c r="H32" s="243">
        <v>98.969072164948457</v>
      </c>
    </row>
    <row r="33" spans="1:8">
      <c r="A33" s="42" t="s">
        <v>49</v>
      </c>
      <c r="B33" s="42" t="s">
        <v>79</v>
      </c>
      <c r="C33" s="22">
        <v>4693</v>
      </c>
      <c r="D33" s="22">
        <v>4827</v>
      </c>
      <c r="E33" s="242">
        <v>300</v>
      </c>
      <c r="F33" s="243">
        <v>75.949367088607602</v>
      </c>
      <c r="G33" s="242">
        <v>387</v>
      </c>
      <c r="H33" s="243">
        <v>92.861427714457108</v>
      </c>
    </row>
    <row r="34" spans="1:8">
      <c r="A34" s="42" t="s">
        <v>49</v>
      </c>
      <c r="B34" s="42" t="s">
        <v>80</v>
      </c>
      <c r="C34" s="22">
        <v>6183</v>
      </c>
      <c r="D34" s="22">
        <v>6143</v>
      </c>
      <c r="E34" s="242">
        <v>407</v>
      </c>
      <c r="F34" s="243">
        <v>110.97477845944104</v>
      </c>
      <c r="G34" s="242">
        <v>406</v>
      </c>
      <c r="H34" s="243">
        <v>107.47849106551952</v>
      </c>
    </row>
    <row r="35" spans="1:8">
      <c r="A35" s="42" t="s">
        <v>49</v>
      </c>
      <c r="B35" s="42" t="s">
        <v>81</v>
      </c>
      <c r="C35" s="22">
        <v>6771</v>
      </c>
      <c r="D35" s="22">
        <v>6939</v>
      </c>
      <c r="E35" s="242">
        <v>455</v>
      </c>
      <c r="F35" s="243">
        <v>85.086489013557738</v>
      </c>
      <c r="G35" s="242">
        <v>540</v>
      </c>
      <c r="H35" s="243">
        <v>99.447513812154696</v>
      </c>
    </row>
    <row r="36" spans="1:8">
      <c r="A36" s="42" t="s">
        <v>40</v>
      </c>
      <c r="B36" s="42" t="s">
        <v>82</v>
      </c>
      <c r="C36" s="22">
        <v>6840</v>
      </c>
      <c r="D36" s="22">
        <v>6749</v>
      </c>
      <c r="E36" s="242">
        <v>424</v>
      </c>
      <c r="F36" s="243">
        <v>99.764705882352942</v>
      </c>
      <c r="G36" s="242">
        <v>342</v>
      </c>
      <c r="H36" s="243">
        <v>79.766763848396508</v>
      </c>
    </row>
    <row r="37" spans="1:8">
      <c r="A37" s="42" t="s">
        <v>49</v>
      </c>
      <c r="B37" s="42" t="s">
        <v>83</v>
      </c>
      <c r="C37" s="22">
        <v>20328</v>
      </c>
      <c r="D37" s="22">
        <v>19504</v>
      </c>
      <c r="E37" s="242">
        <v>1415</v>
      </c>
      <c r="F37" s="243">
        <v>88.230709275136405</v>
      </c>
      <c r="G37" s="242">
        <v>1503</v>
      </c>
      <c r="H37" s="243">
        <v>88.11373296204016</v>
      </c>
    </row>
    <row r="38" spans="1:8">
      <c r="A38" s="42" t="s">
        <v>40</v>
      </c>
      <c r="B38" s="42" t="s">
        <v>84</v>
      </c>
      <c r="C38" s="22">
        <v>5336</v>
      </c>
      <c r="D38" s="22">
        <v>5261</v>
      </c>
      <c r="E38" s="242">
        <v>314</v>
      </c>
      <c r="F38" s="243">
        <v>112.44404655326767</v>
      </c>
      <c r="G38" s="242">
        <v>315</v>
      </c>
      <c r="H38" s="243">
        <v>93.333333333333329</v>
      </c>
    </row>
    <row r="39" spans="1:8">
      <c r="A39" s="42" t="s">
        <v>49</v>
      </c>
      <c r="B39" s="42" t="s">
        <v>85</v>
      </c>
      <c r="C39" s="22">
        <v>14480</v>
      </c>
      <c r="D39" s="22">
        <v>14110</v>
      </c>
      <c r="E39" s="242">
        <v>1072</v>
      </c>
      <c r="F39" s="243">
        <v>96.359550561797761</v>
      </c>
      <c r="G39" s="242">
        <v>1105</v>
      </c>
      <c r="H39" s="243">
        <v>98.992161254199331</v>
      </c>
    </row>
    <row r="40" spans="1:8">
      <c r="A40" s="42" t="s">
        <v>43</v>
      </c>
      <c r="B40" s="42" t="s">
        <v>86</v>
      </c>
      <c r="C40" s="22">
        <v>14495</v>
      </c>
      <c r="D40" s="22">
        <v>14436</v>
      </c>
      <c r="E40" s="242">
        <v>1371</v>
      </c>
      <c r="F40" s="243">
        <v>111.04211663066957</v>
      </c>
      <c r="G40" s="242">
        <v>1320</v>
      </c>
      <c r="H40" s="243">
        <v>101.82566212393931</v>
      </c>
    </row>
    <row r="41" spans="1:8">
      <c r="A41" s="42" t="s">
        <v>49</v>
      </c>
      <c r="B41" s="42" t="s">
        <v>87</v>
      </c>
      <c r="C41" s="22">
        <v>5904</v>
      </c>
      <c r="D41" s="22">
        <v>5671</v>
      </c>
      <c r="E41" s="242">
        <v>409</v>
      </c>
      <c r="F41" s="243">
        <v>101.74129353233832</v>
      </c>
      <c r="G41" s="242">
        <v>425</v>
      </c>
      <c r="H41" s="243">
        <v>109.18432883750803</v>
      </c>
    </row>
    <row r="42" spans="1:8">
      <c r="A42" s="42" t="s">
        <v>40</v>
      </c>
      <c r="B42" s="42" t="s">
        <v>88</v>
      </c>
      <c r="C42" s="22">
        <v>7265</v>
      </c>
      <c r="D42" s="22">
        <v>6814</v>
      </c>
      <c r="E42" s="242">
        <v>492</v>
      </c>
      <c r="F42" s="243">
        <v>101.44329896907216</v>
      </c>
      <c r="G42" s="242">
        <v>521</v>
      </c>
      <c r="H42" s="243">
        <v>118.40909090909091</v>
      </c>
    </row>
    <row r="43" spans="1:8">
      <c r="A43" s="42" t="s">
        <v>40</v>
      </c>
      <c r="B43" s="42" t="s">
        <v>89</v>
      </c>
      <c r="C43" s="22">
        <v>5493</v>
      </c>
      <c r="D43" s="22">
        <v>5601</v>
      </c>
      <c r="E43" s="242">
        <v>320</v>
      </c>
      <c r="F43" s="243">
        <v>100</v>
      </c>
      <c r="G43" s="242">
        <v>327</v>
      </c>
      <c r="H43" s="243">
        <v>83.685220729366605</v>
      </c>
    </row>
    <row r="44" spans="1:8">
      <c r="A44" s="42" t="s">
        <v>47</v>
      </c>
      <c r="B44" s="42" t="s">
        <v>90</v>
      </c>
      <c r="C44" s="22">
        <v>84307</v>
      </c>
      <c r="D44" s="22">
        <v>82479</v>
      </c>
      <c r="E44" s="242">
        <v>6561</v>
      </c>
      <c r="F44" s="243">
        <v>99.078828148595591</v>
      </c>
      <c r="G44" s="242">
        <v>6864</v>
      </c>
      <c r="H44" s="243">
        <v>101.15315182551672</v>
      </c>
    </row>
    <row r="45" spans="1:8">
      <c r="A45" s="42" t="s">
        <v>47</v>
      </c>
      <c r="B45" s="42" t="s">
        <v>91</v>
      </c>
      <c r="C45" s="22">
        <v>6477</v>
      </c>
      <c r="D45" s="22">
        <v>6293</v>
      </c>
      <c r="E45" s="242">
        <v>468</v>
      </c>
      <c r="F45" s="243">
        <v>90.086621751684319</v>
      </c>
      <c r="G45" s="242">
        <v>458</v>
      </c>
      <c r="H45" s="243">
        <v>95.168831168831176</v>
      </c>
    </row>
    <row r="46" spans="1:8">
      <c r="A46" s="42" t="s">
        <v>49</v>
      </c>
      <c r="B46" s="42" t="s">
        <v>92</v>
      </c>
      <c r="C46" s="22">
        <v>21396</v>
      </c>
      <c r="D46" s="22">
        <v>20533</v>
      </c>
      <c r="E46" s="242">
        <v>1759</v>
      </c>
      <c r="F46" s="243">
        <v>113.39242546333601</v>
      </c>
      <c r="G46" s="242">
        <v>1823</v>
      </c>
      <c r="H46" s="243">
        <v>110.88807785888078</v>
      </c>
    </row>
    <row r="47" spans="1:8">
      <c r="A47" s="42" t="s">
        <v>40</v>
      </c>
      <c r="B47" s="42" t="s">
        <v>93</v>
      </c>
      <c r="C47" s="22">
        <v>8846</v>
      </c>
      <c r="D47" s="22">
        <v>8795</v>
      </c>
      <c r="E47" s="242">
        <v>658</v>
      </c>
      <c r="F47" s="243">
        <v>106.55870445344129</v>
      </c>
      <c r="G47" s="242">
        <v>685</v>
      </c>
      <c r="H47" s="243">
        <v>102.35338064998132</v>
      </c>
    </row>
    <row r="48" spans="1:8">
      <c r="A48" s="42" t="s">
        <v>47</v>
      </c>
      <c r="B48" s="42" t="s">
        <v>94</v>
      </c>
      <c r="C48" s="22">
        <v>6263</v>
      </c>
      <c r="D48" s="22">
        <v>6124</v>
      </c>
      <c r="E48" s="242">
        <v>429</v>
      </c>
      <c r="F48" s="243">
        <v>106.05686032138442</v>
      </c>
      <c r="G48" s="242">
        <v>510</v>
      </c>
      <c r="H48" s="243">
        <v>139.63039014373717</v>
      </c>
    </row>
    <row r="49" spans="1:8">
      <c r="A49" s="42" t="s">
        <v>49</v>
      </c>
      <c r="B49" s="42" t="s">
        <v>95</v>
      </c>
      <c r="C49" s="22">
        <v>12165</v>
      </c>
      <c r="D49" s="22">
        <v>12310</v>
      </c>
      <c r="E49" s="242">
        <v>642</v>
      </c>
      <c r="F49" s="243">
        <v>79.039704524469073</v>
      </c>
      <c r="G49" s="242">
        <v>628</v>
      </c>
      <c r="H49" s="243">
        <v>78.598247809762199</v>
      </c>
    </row>
    <row r="50" spans="1:8">
      <c r="A50" s="42" t="s">
        <v>43</v>
      </c>
      <c r="B50" s="42" t="s">
        <v>96</v>
      </c>
      <c r="C50" s="22">
        <v>9553</v>
      </c>
      <c r="D50" s="22">
        <v>9347</v>
      </c>
      <c r="E50" s="242">
        <v>770</v>
      </c>
      <c r="F50" s="243">
        <v>107.6421248835042</v>
      </c>
      <c r="G50" s="242">
        <v>754</v>
      </c>
      <c r="H50" s="243">
        <v>98.605056669572789</v>
      </c>
    </row>
    <row r="51" spans="1:8">
      <c r="A51" s="42" t="s">
        <v>43</v>
      </c>
      <c r="B51" s="42" t="s">
        <v>97</v>
      </c>
      <c r="C51" s="22">
        <v>2718</v>
      </c>
      <c r="D51" s="22">
        <v>2748</v>
      </c>
      <c r="E51" s="242">
        <v>189</v>
      </c>
      <c r="F51" s="243">
        <v>121.15384615384615</v>
      </c>
      <c r="G51" s="242">
        <v>184</v>
      </c>
      <c r="H51" s="243">
        <v>98.571428571428569</v>
      </c>
    </row>
    <row r="52" spans="1:8">
      <c r="A52" s="42" t="s">
        <v>49</v>
      </c>
      <c r="B52" s="42" t="s">
        <v>98</v>
      </c>
      <c r="C52" s="22">
        <v>8942</v>
      </c>
      <c r="D52" s="22">
        <v>9211</v>
      </c>
      <c r="E52" s="242">
        <v>694</v>
      </c>
      <c r="F52" s="243">
        <v>108.43750000000001</v>
      </c>
      <c r="G52" s="242">
        <v>727</v>
      </c>
      <c r="H52" s="243">
        <v>107.38552437223044</v>
      </c>
    </row>
    <row r="53" spans="1:8">
      <c r="A53" s="42" t="s">
        <v>49</v>
      </c>
      <c r="B53" s="42" t="s">
        <v>99</v>
      </c>
      <c r="C53" s="22">
        <v>6890</v>
      </c>
      <c r="D53" s="22">
        <v>6855</v>
      </c>
      <c r="E53" s="242">
        <v>474</v>
      </c>
      <c r="F53" s="243">
        <v>99.215070643642065</v>
      </c>
      <c r="G53" s="242">
        <v>481</v>
      </c>
      <c r="H53" s="243">
        <v>99.844317592112091</v>
      </c>
    </row>
    <row r="54" spans="1:8">
      <c r="A54" s="42" t="s">
        <v>43</v>
      </c>
      <c r="B54" s="42" t="s">
        <v>100</v>
      </c>
      <c r="C54" s="22">
        <v>24772</v>
      </c>
      <c r="D54" s="22">
        <v>24293</v>
      </c>
      <c r="E54" s="242">
        <v>1742</v>
      </c>
      <c r="F54" s="243">
        <v>107.22199425523185</v>
      </c>
      <c r="G54" s="242">
        <v>1849</v>
      </c>
      <c r="H54" s="243">
        <v>101.37061403508771</v>
      </c>
    </row>
    <row r="55" spans="1:8">
      <c r="A55" s="42" t="s">
        <v>47</v>
      </c>
      <c r="B55" s="42" t="s">
        <v>101</v>
      </c>
      <c r="C55" s="22">
        <v>9385</v>
      </c>
      <c r="D55" s="22">
        <v>9508</v>
      </c>
      <c r="E55" s="242">
        <v>652</v>
      </c>
      <c r="F55" s="243">
        <v>100.07674597083653</v>
      </c>
      <c r="G55" s="242">
        <v>676</v>
      </c>
      <c r="H55" s="243">
        <v>95.954577714691268</v>
      </c>
    </row>
    <row r="56" spans="1:8">
      <c r="A56" s="42" t="s">
        <v>43</v>
      </c>
      <c r="B56" s="42" t="s">
        <v>102</v>
      </c>
      <c r="C56" s="22">
        <v>10884</v>
      </c>
      <c r="D56" s="22">
        <v>10638</v>
      </c>
      <c r="E56" s="242">
        <v>926</v>
      </c>
      <c r="F56" s="243">
        <v>108.09338521400778</v>
      </c>
      <c r="G56" s="242">
        <v>900</v>
      </c>
      <c r="H56" s="243">
        <v>99.88901220865705</v>
      </c>
    </row>
    <row r="57" spans="1:8">
      <c r="A57" s="42" t="s">
        <v>43</v>
      </c>
      <c r="B57" s="42" t="s">
        <v>103</v>
      </c>
      <c r="C57" s="22">
        <v>11985</v>
      </c>
      <c r="D57" s="22">
        <v>11930</v>
      </c>
      <c r="E57" s="242">
        <v>879</v>
      </c>
      <c r="F57" s="243">
        <v>90.525231719876416</v>
      </c>
      <c r="G57" s="242">
        <v>864</v>
      </c>
      <c r="H57" s="243">
        <v>85.151116951379763</v>
      </c>
    </row>
    <row r="58" spans="1:8">
      <c r="A58" s="42" t="s">
        <v>49</v>
      </c>
      <c r="B58" s="42" t="s">
        <v>104</v>
      </c>
      <c r="C58" s="22">
        <v>11401</v>
      </c>
      <c r="D58" s="22">
        <v>10899</v>
      </c>
      <c r="E58" s="242">
        <v>797</v>
      </c>
      <c r="F58" s="243">
        <v>100.63131313131312</v>
      </c>
      <c r="G58" s="242">
        <v>764</v>
      </c>
      <c r="H58" s="243">
        <v>91.06078665077473</v>
      </c>
    </row>
    <row r="59" spans="1:8">
      <c r="A59" s="42" t="s">
        <v>43</v>
      </c>
      <c r="B59" s="42" t="s">
        <v>105</v>
      </c>
      <c r="C59" s="22">
        <v>3351</v>
      </c>
      <c r="D59" s="22">
        <v>3146</v>
      </c>
      <c r="E59" s="242">
        <v>281</v>
      </c>
      <c r="F59" s="243">
        <v>99.881516587677737</v>
      </c>
      <c r="G59" s="242">
        <v>279</v>
      </c>
      <c r="H59" s="243">
        <v>108.41968911917097</v>
      </c>
    </row>
    <row r="60" spans="1:8">
      <c r="A60" s="42" t="s">
        <v>49</v>
      </c>
      <c r="B60" s="42" t="s">
        <v>106</v>
      </c>
      <c r="C60" s="22">
        <v>6865</v>
      </c>
      <c r="D60" s="22">
        <v>6831</v>
      </c>
      <c r="E60" s="242">
        <v>517</v>
      </c>
      <c r="F60" s="243">
        <v>98.055950687529631</v>
      </c>
      <c r="G60" s="242">
        <v>590</v>
      </c>
      <c r="H60" s="243">
        <v>102.43055555555556</v>
      </c>
    </row>
    <row r="61" spans="1:8">
      <c r="A61" s="42" t="s">
        <v>47</v>
      </c>
      <c r="B61" s="42" t="s">
        <v>107</v>
      </c>
      <c r="C61" s="22">
        <v>9408</v>
      </c>
      <c r="D61" s="22">
        <v>9866</v>
      </c>
      <c r="E61" s="242">
        <v>834</v>
      </c>
      <c r="F61" s="243">
        <v>118.50799289520427</v>
      </c>
      <c r="G61" s="242">
        <v>904</v>
      </c>
      <c r="H61" s="243">
        <v>121.75084175084174</v>
      </c>
    </row>
    <row r="62" spans="1:8">
      <c r="A62" s="42" t="s">
        <v>49</v>
      </c>
      <c r="B62" s="42" t="s">
        <v>108</v>
      </c>
      <c r="C62" s="22">
        <v>5467</v>
      </c>
      <c r="D62" s="22">
        <v>5602</v>
      </c>
      <c r="E62" s="242">
        <v>311</v>
      </c>
      <c r="F62" s="243">
        <v>87.853107344632761</v>
      </c>
      <c r="G62" s="242">
        <v>391</v>
      </c>
      <c r="H62" s="243">
        <v>98.05642633228841</v>
      </c>
    </row>
    <row r="63" spans="1:8">
      <c r="A63" s="42" t="s">
        <v>40</v>
      </c>
      <c r="B63" s="42" t="s">
        <v>109</v>
      </c>
      <c r="C63" s="22">
        <v>6229</v>
      </c>
      <c r="D63" s="22">
        <v>6877</v>
      </c>
      <c r="E63" s="242">
        <v>334</v>
      </c>
      <c r="F63" s="243">
        <v>77.539175856065</v>
      </c>
      <c r="G63" s="242">
        <v>342</v>
      </c>
      <c r="H63" s="243">
        <v>72.037914691943129</v>
      </c>
    </row>
    <row r="64" spans="1:8">
      <c r="A64" s="42" t="s">
        <v>40</v>
      </c>
      <c r="B64" s="42" t="s">
        <v>110</v>
      </c>
      <c r="C64" s="22">
        <v>20534</v>
      </c>
      <c r="D64" s="22">
        <v>21102</v>
      </c>
      <c r="E64" s="242">
        <v>1534</v>
      </c>
      <c r="F64" s="243">
        <v>105.28483184625944</v>
      </c>
      <c r="G64" s="242">
        <v>1582</v>
      </c>
      <c r="H64" s="243">
        <v>99.325066708522996</v>
      </c>
    </row>
    <row r="65" spans="1:15">
      <c r="A65" s="42" t="s">
        <v>40</v>
      </c>
      <c r="B65" s="42" t="s">
        <v>111</v>
      </c>
      <c r="C65" s="22">
        <v>11475</v>
      </c>
      <c r="D65" s="22">
        <v>11333</v>
      </c>
      <c r="E65" s="242">
        <v>750</v>
      </c>
      <c r="F65" s="243">
        <v>105.55946516537648</v>
      </c>
      <c r="G65" s="242">
        <v>767</v>
      </c>
      <c r="H65" s="243">
        <v>101.82542316627945</v>
      </c>
    </row>
    <row r="66" spans="1:15">
      <c r="A66" s="42" t="s">
        <v>47</v>
      </c>
      <c r="B66" s="42" t="s">
        <v>112</v>
      </c>
      <c r="C66" s="22">
        <v>4092</v>
      </c>
      <c r="D66" s="22">
        <v>4497</v>
      </c>
      <c r="E66" s="242">
        <v>298</v>
      </c>
      <c r="F66" s="243">
        <v>104.10480349344977</v>
      </c>
      <c r="G66" s="242">
        <v>349</v>
      </c>
      <c r="H66" s="243">
        <v>117.70657672849916</v>
      </c>
    </row>
    <row r="67" spans="1:15">
      <c r="A67" s="42" t="s">
        <v>47</v>
      </c>
      <c r="B67" s="42" t="s">
        <v>113</v>
      </c>
      <c r="C67" s="22">
        <v>16365</v>
      </c>
      <c r="D67" s="22">
        <v>15887</v>
      </c>
      <c r="E67" s="242">
        <v>1068</v>
      </c>
      <c r="F67" s="243">
        <v>92.627927146574152</v>
      </c>
      <c r="G67" s="242">
        <v>1114</v>
      </c>
      <c r="H67" s="243">
        <v>99.843154828590627</v>
      </c>
    </row>
    <row r="68" spans="1:15">
      <c r="A68" s="42" t="s">
        <v>49</v>
      </c>
      <c r="B68" s="42" t="s">
        <v>114</v>
      </c>
      <c r="C68" s="22">
        <v>5498</v>
      </c>
      <c r="D68" s="22">
        <v>5380</v>
      </c>
      <c r="E68" s="242">
        <v>359</v>
      </c>
      <c r="F68" s="243">
        <v>91.874600127959056</v>
      </c>
      <c r="G68" s="242">
        <v>384</v>
      </c>
      <c r="H68" s="243">
        <v>96.54305468258957</v>
      </c>
    </row>
    <row r="69" spans="1:15">
      <c r="A69" s="42" t="s">
        <v>43</v>
      </c>
      <c r="B69" s="42" t="s">
        <v>115</v>
      </c>
      <c r="C69" s="22">
        <v>62665</v>
      </c>
      <c r="D69" s="22">
        <v>61087</v>
      </c>
      <c r="E69" s="242">
        <v>4597</v>
      </c>
      <c r="F69" s="243">
        <v>99.790159189580336</v>
      </c>
      <c r="G69" s="242">
        <v>4627</v>
      </c>
      <c r="H69" s="243">
        <v>96.429315734630066</v>
      </c>
    </row>
    <row r="70" spans="1:15">
      <c r="A70" s="42" t="s">
        <v>47</v>
      </c>
      <c r="B70" s="42" t="s">
        <v>116</v>
      </c>
      <c r="C70" s="22">
        <v>5368</v>
      </c>
      <c r="D70" s="22">
        <v>5518</v>
      </c>
      <c r="E70" s="242">
        <v>360</v>
      </c>
      <c r="F70" s="243">
        <v>102.49110320284697</v>
      </c>
      <c r="G70" s="242">
        <v>349</v>
      </c>
      <c r="H70" s="243">
        <v>109.83477576711252</v>
      </c>
    </row>
    <row r="71" spans="1:15">
      <c r="A71" s="42" t="s">
        <v>40</v>
      </c>
      <c r="B71" s="42" t="s">
        <v>117</v>
      </c>
      <c r="C71" s="22">
        <v>269243</v>
      </c>
      <c r="D71" s="22">
        <v>251410</v>
      </c>
      <c r="E71" s="242">
        <v>19419</v>
      </c>
      <c r="F71" s="243">
        <v>93.71538879169934</v>
      </c>
      <c r="G71" s="242">
        <v>17993</v>
      </c>
      <c r="H71" s="243">
        <v>83.698104430747762</v>
      </c>
    </row>
    <row r="72" spans="1:15">
      <c r="A72" s="42" t="s">
        <v>47</v>
      </c>
      <c r="B72" s="42" t="s">
        <v>118</v>
      </c>
      <c r="C72" s="22">
        <v>13209</v>
      </c>
      <c r="D72" s="22">
        <v>13293</v>
      </c>
      <c r="E72" s="242">
        <v>1233</v>
      </c>
      <c r="F72" s="243">
        <v>100.04056795131847</v>
      </c>
      <c r="G72" s="242">
        <v>1259</v>
      </c>
      <c r="H72" s="243">
        <v>102.46185147507629</v>
      </c>
    </row>
    <row r="73" spans="1:15">
      <c r="A73" s="42" t="s">
        <v>49</v>
      </c>
      <c r="B73" s="42" t="s">
        <v>119</v>
      </c>
      <c r="C73" s="22">
        <v>9623</v>
      </c>
      <c r="D73" s="22">
        <v>9940</v>
      </c>
      <c r="E73" s="242">
        <v>665</v>
      </c>
      <c r="F73" s="243">
        <v>94.963105550208539</v>
      </c>
      <c r="G73" s="242">
        <v>740</v>
      </c>
      <c r="H73" s="243">
        <v>94.963105550208539</v>
      </c>
    </row>
    <row r="74" spans="1:15">
      <c r="A74" s="42" t="s">
        <v>40</v>
      </c>
      <c r="B74" s="42" t="s">
        <v>120</v>
      </c>
      <c r="C74" s="22">
        <v>12129</v>
      </c>
      <c r="D74" s="22">
        <v>11702</v>
      </c>
      <c r="E74" s="242">
        <v>864</v>
      </c>
      <c r="F74" s="243">
        <v>114.77914314181335</v>
      </c>
      <c r="G74" s="242">
        <v>881</v>
      </c>
      <c r="H74" s="243">
        <v>108.79901204075333</v>
      </c>
    </row>
    <row r="75" spans="1:15">
      <c r="A75" s="42" t="s">
        <v>40</v>
      </c>
      <c r="B75" s="42" t="s">
        <v>121</v>
      </c>
      <c r="C75" s="22">
        <v>36243</v>
      </c>
      <c r="D75" s="22">
        <v>37180</v>
      </c>
      <c r="E75" s="242">
        <v>3036</v>
      </c>
      <c r="F75" s="243">
        <v>111.35154960572163</v>
      </c>
      <c r="G75" s="242">
        <v>3147</v>
      </c>
      <c r="H75" s="243">
        <v>106.08461149502781</v>
      </c>
    </row>
    <row r="76" spans="1:15">
      <c r="A76" s="42" t="s">
        <v>43</v>
      </c>
      <c r="B76" s="42" t="s">
        <v>122</v>
      </c>
      <c r="C76" s="22">
        <v>4415</v>
      </c>
      <c r="D76" s="22">
        <v>4496</v>
      </c>
      <c r="E76" s="242">
        <v>334</v>
      </c>
      <c r="F76" s="243">
        <v>102.87474332648871</v>
      </c>
      <c r="G76" s="242">
        <v>330</v>
      </c>
      <c r="H76" s="243">
        <v>101.02040816326532</v>
      </c>
    </row>
    <row r="77" spans="1:15">
      <c r="A77" s="42" t="s">
        <v>47</v>
      </c>
      <c r="B77" s="42" t="s">
        <v>123</v>
      </c>
      <c r="C77" s="22">
        <v>6650</v>
      </c>
      <c r="D77" s="22">
        <v>7078</v>
      </c>
      <c r="E77" s="242">
        <v>583</v>
      </c>
      <c r="F77" s="243">
        <v>134.25446171560159</v>
      </c>
      <c r="G77" s="242">
        <v>563</v>
      </c>
      <c r="H77" s="243">
        <v>107.64818355640536</v>
      </c>
    </row>
    <row r="78" spans="1:15">
      <c r="A78" s="42" t="s">
        <v>40</v>
      </c>
      <c r="B78" s="42" t="s">
        <v>124</v>
      </c>
      <c r="C78" s="22">
        <v>242147</v>
      </c>
      <c r="D78" s="22">
        <v>225575</v>
      </c>
      <c r="E78" s="242">
        <v>15787</v>
      </c>
      <c r="F78" s="243">
        <v>101.82205166242059</v>
      </c>
      <c r="G78" s="242">
        <v>15659</v>
      </c>
      <c r="H78" s="243">
        <v>96.366042032062524</v>
      </c>
    </row>
    <row r="79" spans="1:15">
      <c r="A79" s="42" t="s">
        <v>40</v>
      </c>
      <c r="B79" s="42" t="s">
        <v>125</v>
      </c>
      <c r="C79" s="22">
        <v>173415</v>
      </c>
      <c r="D79" s="22">
        <v>149454</v>
      </c>
      <c r="E79" s="242">
        <v>10908</v>
      </c>
      <c r="F79" s="243">
        <v>109.42743209690768</v>
      </c>
      <c r="G79" s="242">
        <v>10826</v>
      </c>
      <c r="H79" s="243">
        <v>102.49467455621301</v>
      </c>
    </row>
    <row r="80" spans="1:15">
      <c r="E80" s="84"/>
      <c r="F80" s="177"/>
      <c r="G80" s="84"/>
      <c r="H80" s="177"/>
      <c r="K80" s="14"/>
      <c r="L80" s="14"/>
      <c r="M80" s="14"/>
      <c r="N80" s="14"/>
      <c r="O80" s="14"/>
    </row>
    <row r="81" spans="1:15" s="14" customFormat="1">
      <c r="B81" s="26" t="s">
        <v>127</v>
      </c>
      <c r="D81" s="45"/>
      <c r="E81" s="173">
        <v>17776</v>
      </c>
      <c r="F81" s="174">
        <v>96.844227128478238</v>
      </c>
      <c r="G81" s="173">
        <v>18684</v>
      </c>
      <c r="H81" s="175">
        <v>99.104905119942714</v>
      </c>
      <c r="I81" s="15"/>
      <c r="J81" s="15"/>
    </row>
    <row r="82" spans="1:15" s="14" customFormat="1">
      <c r="B82" s="26" t="s">
        <v>126</v>
      </c>
      <c r="D82" s="45"/>
      <c r="E82" s="23">
        <v>15304</v>
      </c>
      <c r="F82" s="46">
        <v>98.69091378087316</v>
      </c>
      <c r="G82" s="23">
        <v>15296</v>
      </c>
      <c r="H82" s="27">
        <v>94.153855623778526</v>
      </c>
      <c r="I82" s="15"/>
      <c r="J82" s="15"/>
    </row>
    <row r="83" spans="1:15" s="14" customFormat="1">
      <c r="B83" s="26" t="s">
        <v>128</v>
      </c>
      <c r="D83" s="45"/>
      <c r="E83" s="23">
        <v>82584</v>
      </c>
      <c r="F83" s="46">
        <v>100.69500329212087</v>
      </c>
      <c r="G83" s="23">
        <v>81567</v>
      </c>
      <c r="H83" s="27">
        <v>94.555908802415857</v>
      </c>
      <c r="I83" s="15"/>
      <c r="J83" s="15"/>
    </row>
    <row r="84" spans="1:15" s="14" customFormat="1">
      <c r="B84" s="28" t="s">
        <v>129</v>
      </c>
      <c r="D84" s="47"/>
      <c r="E84" s="23">
        <v>22648</v>
      </c>
      <c r="F84" s="48">
        <v>97.537656520849708</v>
      </c>
      <c r="G84" s="23">
        <v>23289</v>
      </c>
      <c r="H84" s="29">
        <v>96.810600155884643</v>
      </c>
      <c r="I84" s="15"/>
      <c r="J84" s="15"/>
    </row>
    <row r="85" spans="1:15" s="14" customFormat="1">
      <c r="B85" s="30" t="s">
        <v>130</v>
      </c>
      <c r="C85" s="31"/>
      <c r="D85" s="49">
        <v>191099</v>
      </c>
      <c r="E85" s="32">
        <v>138312</v>
      </c>
      <c r="F85" s="178">
        <v>99.436360499223554</v>
      </c>
      <c r="G85" s="32">
        <v>138836</v>
      </c>
      <c r="H85" s="33">
        <v>95.473737776616375</v>
      </c>
      <c r="I85" s="15"/>
      <c r="J85" s="15"/>
    </row>
    <row r="86" spans="1:15" s="14" customFormat="1">
      <c r="B86" s="15"/>
      <c r="D86" s="50"/>
      <c r="E86" s="51"/>
      <c r="F86" s="179"/>
      <c r="G86" s="51"/>
      <c r="H86" s="52"/>
      <c r="I86" s="15"/>
      <c r="J86" s="15"/>
    </row>
    <row r="87" spans="1:15" s="14" customFormat="1">
      <c r="B87" s="15"/>
      <c r="D87" s="50"/>
      <c r="E87" s="51"/>
      <c r="F87" s="179"/>
      <c r="G87" s="51"/>
      <c r="H87" s="52"/>
      <c r="I87" s="15"/>
      <c r="J87" s="15"/>
    </row>
    <row r="88" spans="1:15" s="14" customFormat="1">
      <c r="B88" s="15"/>
      <c r="D88" s="50"/>
      <c r="E88" s="51"/>
      <c r="F88" s="179"/>
      <c r="G88" s="51"/>
      <c r="H88" s="52"/>
      <c r="I88" s="15"/>
      <c r="J88" s="15"/>
      <c r="K88" s="16"/>
      <c r="L88" s="16"/>
      <c r="M88" s="16"/>
      <c r="N88" s="16"/>
      <c r="O88" s="16"/>
    </row>
    <row r="89" spans="1:15">
      <c r="A89" s="226" t="s">
        <v>198</v>
      </c>
      <c r="B89" s="227"/>
      <c r="C89" s="228"/>
      <c r="D89" s="229"/>
      <c r="E89" s="244"/>
      <c r="F89" s="245"/>
      <c r="G89" s="244"/>
      <c r="H89" s="246"/>
    </row>
    <row r="90" spans="1:15">
      <c r="A90" s="197" t="s">
        <v>191</v>
      </c>
      <c r="B90" s="195"/>
      <c r="C90" s="196"/>
      <c r="D90" s="230"/>
      <c r="E90" s="191"/>
      <c r="F90" s="247"/>
      <c r="G90" s="191"/>
      <c r="H90" s="248"/>
      <c r="I90" s="34"/>
    </row>
    <row r="91" spans="1:15">
      <c r="A91" s="194" t="s">
        <v>190</v>
      </c>
      <c r="B91" s="195"/>
      <c r="C91" s="196"/>
      <c r="D91" s="230"/>
      <c r="E91" s="191"/>
      <c r="F91" s="247"/>
      <c r="G91" s="191"/>
      <c r="H91" s="248"/>
      <c r="I91" s="34"/>
    </row>
    <row r="92" spans="1:15">
      <c r="A92" s="223" t="s">
        <v>199</v>
      </c>
      <c r="B92" s="195"/>
      <c r="C92" s="196"/>
      <c r="D92" s="230"/>
      <c r="E92" s="191"/>
      <c r="F92" s="247"/>
      <c r="G92" s="191"/>
      <c r="H92" s="248"/>
      <c r="I92" s="34"/>
    </row>
    <row r="93" spans="1:15">
      <c r="A93" s="194" t="s">
        <v>200</v>
      </c>
      <c r="B93" s="195"/>
      <c r="C93" s="196"/>
      <c r="D93" s="230"/>
      <c r="E93" s="214"/>
      <c r="F93" s="249"/>
      <c r="G93" s="214"/>
      <c r="H93" s="250"/>
      <c r="I93" s="35"/>
      <c r="K93" s="14"/>
      <c r="L93" s="14"/>
      <c r="M93" s="14"/>
      <c r="N93" s="14"/>
      <c r="O93" s="14"/>
    </row>
    <row r="94" spans="1:15" s="14" customFormat="1">
      <c r="A94" s="194" t="s">
        <v>201</v>
      </c>
      <c r="B94" s="214"/>
      <c r="C94" s="231"/>
      <c r="D94" s="232"/>
      <c r="E94" s="214"/>
      <c r="F94" s="251"/>
      <c r="G94" s="252"/>
      <c r="H94" s="250"/>
      <c r="I94" s="35"/>
    </row>
    <row r="95" spans="1:15" s="14" customFormat="1">
      <c r="A95" s="194" t="s">
        <v>202</v>
      </c>
      <c r="B95" s="214"/>
      <c r="C95" s="231"/>
      <c r="D95" s="232"/>
      <c r="E95" s="214"/>
      <c r="F95" s="251"/>
      <c r="G95" s="252"/>
      <c r="H95" s="253"/>
      <c r="I95" s="35"/>
    </row>
    <row r="96" spans="1:15" s="14" customFormat="1">
      <c r="A96" s="197" t="s">
        <v>185</v>
      </c>
      <c r="B96" s="214"/>
      <c r="C96" s="231"/>
      <c r="D96" s="232"/>
      <c r="E96" s="254"/>
      <c r="F96" s="255"/>
      <c r="G96" s="256"/>
      <c r="H96" s="257"/>
      <c r="I96" s="53"/>
    </row>
    <row r="97" spans="1:38" s="14" customFormat="1">
      <c r="A97" s="233" t="s">
        <v>149</v>
      </c>
      <c r="B97" s="234"/>
      <c r="C97" s="235"/>
      <c r="D97" s="236"/>
      <c r="E97" s="234"/>
      <c r="F97" s="258"/>
      <c r="G97" s="259"/>
      <c r="H97" s="260"/>
      <c r="I97" s="53"/>
    </row>
    <row r="98" spans="1:38" s="14" customFormat="1">
      <c r="A98" s="216"/>
      <c r="B98" s="53"/>
      <c r="C98" s="220"/>
      <c r="D98" s="220"/>
      <c r="E98" s="53"/>
      <c r="F98" s="217"/>
      <c r="G98" s="218"/>
      <c r="H98" s="219"/>
      <c r="I98" s="53"/>
      <c r="K98" s="16"/>
      <c r="L98" s="16"/>
      <c r="M98" s="16"/>
      <c r="N98" s="16"/>
      <c r="O98" s="16"/>
    </row>
    <row r="99" spans="1:38" s="292" customFormat="1">
      <c r="A99" s="16"/>
      <c r="B99" s="16"/>
      <c r="C99" s="15"/>
      <c r="D99" s="16"/>
      <c r="E99" s="16"/>
      <c r="F99" s="180"/>
      <c r="G99" s="16"/>
      <c r="H99" s="180"/>
      <c r="I99" s="16"/>
      <c r="J99" s="16"/>
      <c r="K99" s="293"/>
      <c r="L99" s="293"/>
      <c r="M99" s="293"/>
      <c r="N99" s="293"/>
      <c r="O99" s="293"/>
    </row>
    <row r="100" spans="1:38" s="68" customFormat="1">
      <c r="A100" s="140" t="s">
        <v>135</v>
      </c>
      <c r="B100" s="141"/>
      <c r="C100" s="141"/>
      <c r="D100" s="141"/>
      <c r="E100" s="141"/>
      <c r="F100" s="141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3"/>
      <c r="S100" s="143"/>
      <c r="T100" s="143"/>
      <c r="U100" s="143"/>
      <c r="V100" s="143"/>
      <c r="W100" s="143"/>
      <c r="X100" s="142"/>
      <c r="Y100" s="143"/>
      <c r="Z100" s="143"/>
      <c r="AA100" s="142"/>
      <c r="AB100" s="143"/>
      <c r="AC100" s="143"/>
      <c r="AD100" s="144"/>
      <c r="AE100" s="144"/>
      <c r="AF100" s="144"/>
      <c r="AG100" s="144"/>
      <c r="AH100" s="144"/>
      <c r="AI100" s="144"/>
      <c r="AJ100" s="144"/>
      <c r="AK100" s="144"/>
      <c r="AL100" s="145"/>
    </row>
    <row r="101" spans="1:38" s="68" customFormat="1">
      <c r="A101" s="146"/>
      <c r="B101" s="137"/>
      <c r="C101" s="137"/>
      <c r="D101" s="137"/>
      <c r="E101" s="137"/>
      <c r="F101" s="137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47" t="s">
        <v>0</v>
      </c>
      <c r="S101" s="147"/>
      <c r="T101" s="147"/>
      <c r="U101" s="147"/>
      <c r="V101" s="147"/>
      <c r="W101" s="147"/>
      <c r="X101" s="138"/>
      <c r="Y101" s="147"/>
      <c r="Z101" s="147"/>
      <c r="AA101" s="138"/>
      <c r="AB101" s="147"/>
      <c r="AC101" s="147"/>
      <c r="AD101" s="148"/>
      <c r="AE101" s="148"/>
      <c r="AF101" s="148"/>
      <c r="AG101" s="148"/>
      <c r="AH101" s="148"/>
      <c r="AI101" s="148"/>
      <c r="AJ101" s="148"/>
      <c r="AK101" s="148"/>
      <c r="AL101" s="149"/>
    </row>
    <row r="102" spans="1:38" s="105" customFormat="1">
      <c r="A102" s="154" t="s">
        <v>207</v>
      </c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 t="s">
        <v>0</v>
      </c>
      <c r="O102" s="138"/>
      <c r="P102" s="138"/>
      <c r="Q102" s="138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1"/>
    </row>
    <row r="103" spans="1:38" s="106" customFormat="1">
      <c r="A103" s="298" t="s">
        <v>183</v>
      </c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3"/>
    </row>
    <row r="104" spans="1:38" s="107" customFormat="1" ht="15" customHeight="1">
      <c r="A104" s="154" t="s">
        <v>205</v>
      </c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8"/>
      <c r="P104" s="138"/>
      <c r="Q104" s="138"/>
      <c r="R104" s="155"/>
      <c r="S104" s="155"/>
      <c r="T104" s="155"/>
      <c r="U104" s="155"/>
      <c r="V104" s="155"/>
      <c r="W104" s="155"/>
      <c r="X104" s="139"/>
      <c r="Y104" s="155"/>
      <c r="Z104" s="155"/>
      <c r="AA104" s="139"/>
      <c r="AB104" s="155"/>
      <c r="AC104" s="155"/>
      <c r="AD104" s="156"/>
      <c r="AE104" s="156"/>
      <c r="AF104" s="156"/>
      <c r="AG104" s="156"/>
      <c r="AH104" s="156"/>
      <c r="AI104" s="156"/>
      <c r="AJ104" s="156"/>
      <c r="AK104" s="156"/>
      <c r="AL104" s="157"/>
    </row>
    <row r="105" spans="1:38" s="73" customFormat="1">
      <c r="A105" s="294" t="s">
        <v>204</v>
      </c>
      <c r="B105" s="138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38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58"/>
    </row>
    <row r="106" spans="1:38" s="73" customFormat="1">
      <c r="A106" s="154" t="s">
        <v>208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38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58"/>
    </row>
    <row r="107" spans="1:38" s="73" customFormat="1">
      <c r="A107" s="296" t="s">
        <v>206</v>
      </c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38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58"/>
    </row>
    <row r="108" spans="1:38" s="73" customFormat="1">
      <c r="A108" s="296"/>
      <c r="B108" s="138"/>
      <c r="C108" s="138"/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38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58"/>
    </row>
    <row r="109" spans="1:38" s="68" customFormat="1">
      <c r="A109" s="159" t="s">
        <v>178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1"/>
      <c r="S109" s="161"/>
      <c r="T109" s="161"/>
      <c r="U109" s="161"/>
      <c r="V109" s="161"/>
      <c r="W109" s="161"/>
      <c r="X109" s="161"/>
      <c r="Y109" s="161"/>
      <c r="Z109" s="161"/>
      <c r="AA109" s="161"/>
      <c r="AB109" s="161"/>
      <c r="AC109" s="161"/>
      <c r="AD109" s="160"/>
      <c r="AE109" s="161"/>
      <c r="AF109" s="161"/>
      <c r="AG109" s="160"/>
      <c r="AH109" s="162"/>
      <c r="AI109" s="162"/>
      <c r="AJ109" s="162"/>
      <c r="AK109" s="162"/>
      <c r="AL109" s="163"/>
    </row>
    <row r="110" spans="1:38" s="292" customFormat="1">
      <c r="A110" s="16"/>
      <c r="B110" s="16"/>
      <c r="C110" s="15"/>
      <c r="D110" s="16"/>
      <c r="E110" s="16"/>
      <c r="F110" s="180"/>
      <c r="G110" s="16"/>
      <c r="H110" s="180"/>
      <c r="I110" s="16"/>
      <c r="J110" s="16"/>
    </row>
    <row r="111" spans="1:38" s="292" customFormat="1">
      <c r="A111" s="16"/>
      <c r="B111" s="16"/>
      <c r="C111" s="15"/>
      <c r="D111" s="16"/>
      <c r="E111" s="16"/>
      <c r="F111" s="180"/>
      <c r="G111" s="16"/>
      <c r="H111" s="180"/>
      <c r="I111" s="16"/>
      <c r="J111" s="16"/>
    </row>
    <row r="112" spans="1:38" s="292" customFormat="1">
      <c r="A112" s="16"/>
      <c r="B112" s="16"/>
      <c r="C112" s="15"/>
      <c r="D112" s="16"/>
      <c r="E112" s="16"/>
      <c r="F112" s="180"/>
      <c r="G112" s="16"/>
      <c r="H112" s="180"/>
      <c r="I112" s="16"/>
      <c r="J112" s="16"/>
    </row>
  </sheetData>
  <pageMargins left="0.511811024" right="0.511811024" top="0.78740157499999996" bottom="0.78740157499999996" header="0.31496062000000002" footer="0.31496062000000002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H109"/>
  <sheetViews>
    <sheetView workbookViewId="0">
      <pane ySplit="1" topLeftCell="A2" activePane="bottomLeft" state="frozen"/>
      <selection activeCell="A107" sqref="A107"/>
      <selection pane="bottomLeft" activeCell="A110" sqref="A110:XFD110"/>
    </sheetView>
  </sheetViews>
  <sheetFormatPr defaultColWidth="9.08984375" defaultRowHeight="14.25"/>
  <cols>
    <col min="1" max="1" width="16.54296875" style="16" customWidth="1"/>
    <col min="2" max="2" width="23.86328125" style="16" customWidth="1"/>
    <col min="3" max="3" width="23.86328125" style="16" hidden="1" customWidth="1"/>
    <col min="4" max="4" width="23.86328125" style="16" customWidth="1"/>
    <col min="5" max="7" width="20.31640625" style="16" customWidth="1"/>
    <col min="8" max="9" width="9.08984375" style="16"/>
    <col min="10" max="10" width="3.453125" style="16" customWidth="1"/>
    <col min="11" max="16384" width="9.08984375" style="16"/>
  </cols>
  <sheetData>
    <row r="1" spans="1:60" s="13" customFormat="1">
      <c r="A1" s="17" t="s">
        <v>150</v>
      </c>
      <c r="B1" s="17" t="s">
        <v>6</v>
      </c>
      <c r="C1" s="18" t="s">
        <v>160</v>
      </c>
      <c r="D1" s="19" t="s">
        <v>161</v>
      </c>
      <c r="E1" s="19" t="s">
        <v>162</v>
      </c>
      <c r="F1" s="20" t="s">
        <v>163</v>
      </c>
      <c r="G1" s="20" t="s">
        <v>164</v>
      </c>
      <c r="H1" s="15"/>
    </row>
    <row r="2" spans="1:60">
      <c r="A2" s="21" t="s">
        <v>40</v>
      </c>
      <c r="B2" s="21" t="s">
        <v>41</v>
      </c>
      <c r="C2" s="22">
        <v>1987</v>
      </c>
      <c r="D2" s="23">
        <v>1530</v>
      </c>
      <c r="E2" s="43">
        <v>80.653663679493931</v>
      </c>
      <c r="F2" s="164">
        <v>1112</v>
      </c>
      <c r="G2" s="24">
        <v>58.618871903004745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</row>
    <row r="3" spans="1:60">
      <c r="A3" s="21" t="s">
        <v>43</v>
      </c>
      <c r="B3" s="21" t="s">
        <v>44</v>
      </c>
      <c r="C3" s="22">
        <v>819</v>
      </c>
      <c r="D3" s="23">
        <v>531</v>
      </c>
      <c r="E3" s="43">
        <v>68.055110541493107</v>
      </c>
      <c r="F3" s="164">
        <v>319</v>
      </c>
      <c r="G3" s="24">
        <v>40.88433194488946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</row>
    <row r="4" spans="1:60" ht="15" customHeight="1">
      <c r="A4" s="21" t="s">
        <v>47</v>
      </c>
      <c r="B4" s="21" t="s">
        <v>48</v>
      </c>
      <c r="C4" s="22">
        <v>605</v>
      </c>
      <c r="D4" s="23">
        <v>345</v>
      </c>
      <c r="E4" s="43">
        <v>59.508408796895218</v>
      </c>
      <c r="F4" s="164">
        <v>240</v>
      </c>
      <c r="G4" s="24">
        <v>41.39715394566624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</row>
    <row r="5" spans="1:60" ht="15" customHeight="1">
      <c r="A5" s="21" t="s">
        <v>49</v>
      </c>
      <c r="B5" s="21" t="s">
        <v>50</v>
      </c>
      <c r="C5" s="22">
        <v>1706</v>
      </c>
      <c r="D5" s="23">
        <v>1602</v>
      </c>
      <c r="E5" s="43">
        <v>99.057041273767197</v>
      </c>
      <c r="F5" s="164">
        <v>1274</v>
      </c>
      <c r="G5" s="24">
        <v>78.775699489874782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</row>
    <row r="6" spans="1:60" ht="15" customHeight="1">
      <c r="A6" s="21" t="s">
        <v>49</v>
      </c>
      <c r="B6" s="21" t="s">
        <v>51</v>
      </c>
      <c r="C6" s="22">
        <v>781</v>
      </c>
      <c r="D6" s="23">
        <v>324</v>
      </c>
      <c r="E6" s="43">
        <v>43.563025210084035</v>
      </c>
      <c r="F6" s="164">
        <v>228</v>
      </c>
      <c r="G6" s="24">
        <v>30.655462184873951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ht="15" customHeight="1">
      <c r="A7" s="21" t="s">
        <v>47</v>
      </c>
      <c r="B7" s="21" t="s">
        <v>52</v>
      </c>
      <c r="C7" s="22">
        <v>503</v>
      </c>
      <c r="D7" s="23">
        <v>541</v>
      </c>
      <c r="E7" s="43">
        <v>112.64966163456533</v>
      </c>
      <c r="F7" s="164">
        <v>445</v>
      </c>
      <c r="G7" s="24">
        <v>92.660072878709016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</row>
    <row r="8" spans="1:60" ht="15" customHeight="1">
      <c r="A8" s="21" t="s">
        <v>49</v>
      </c>
      <c r="B8" s="21" t="s">
        <v>53</v>
      </c>
      <c r="C8" s="22">
        <v>1875</v>
      </c>
      <c r="D8" s="23">
        <v>1836</v>
      </c>
      <c r="E8" s="43">
        <v>102.90037831021436</v>
      </c>
      <c r="F8" s="164">
        <v>1351</v>
      </c>
      <c r="G8" s="24">
        <v>75.718088832842938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</row>
    <row r="9" spans="1:60" ht="15" customHeight="1">
      <c r="A9" s="21" t="s">
        <v>49</v>
      </c>
      <c r="B9" s="21" t="s">
        <v>54</v>
      </c>
      <c r="C9" s="22">
        <v>452</v>
      </c>
      <c r="D9" s="23">
        <v>132</v>
      </c>
      <c r="E9" s="43">
        <v>30.697674418604652</v>
      </c>
      <c r="F9" s="164">
        <v>61</v>
      </c>
      <c r="G9" s="24">
        <v>14.186046511627906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</row>
    <row r="10" spans="1:60" ht="15" customHeight="1">
      <c r="A10" s="21" t="s">
        <v>40</v>
      </c>
      <c r="B10" s="21" t="s">
        <v>55</v>
      </c>
      <c r="C10" s="22">
        <v>6737</v>
      </c>
      <c r="D10" s="23">
        <v>6642</v>
      </c>
      <c r="E10" s="43">
        <v>103.74477722675621</v>
      </c>
      <c r="F10" s="164">
        <v>4524</v>
      </c>
      <c r="G10" s="24">
        <v>70.662657659416624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</row>
    <row r="11" spans="1:60" ht="15" customHeight="1">
      <c r="A11" s="21" t="s">
        <v>49</v>
      </c>
      <c r="B11" s="21" t="s">
        <v>159</v>
      </c>
      <c r="C11" s="22">
        <v>646</v>
      </c>
      <c r="D11" s="23">
        <v>628</v>
      </c>
      <c r="E11" s="43">
        <v>102.53061224489797</v>
      </c>
      <c r="F11" s="164">
        <v>389</v>
      </c>
      <c r="G11" s="24">
        <v>63.510204081632651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</row>
    <row r="12" spans="1:60" ht="15" customHeight="1">
      <c r="A12" s="21" t="s">
        <v>47</v>
      </c>
      <c r="B12" s="21" t="s">
        <v>58</v>
      </c>
      <c r="C12" s="22">
        <v>1916</v>
      </c>
      <c r="D12" s="23">
        <v>1542</v>
      </c>
      <c r="E12" s="43">
        <v>84.84181568088033</v>
      </c>
      <c r="F12" s="164">
        <v>945</v>
      </c>
      <c r="G12" s="24">
        <v>51.994497936726269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</row>
    <row r="13" spans="1:60">
      <c r="A13" s="21" t="s">
        <v>43</v>
      </c>
      <c r="B13" s="21" t="s">
        <v>59</v>
      </c>
      <c r="C13" s="22">
        <v>2900</v>
      </c>
      <c r="D13" s="23">
        <v>1277</v>
      </c>
      <c r="E13" s="43">
        <v>46.411048518989638</v>
      </c>
      <c r="F13" s="164">
        <v>506</v>
      </c>
      <c r="G13" s="24">
        <v>18.389969107759406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</row>
    <row r="14" spans="1:60">
      <c r="A14" s="21" t="s">
        <v>43</v>
      </c>
      <c r="B14" s="21" t="s">
        <v>60</v>
      </c>
      <c r="C14" s="22">
        <v>882</v>
      </c>
      <c r="D14" s="23">
        <v>397</v>
      </c>
      <c r="E14" s="43">
        <v>47.275974992557309</v>
      </c>
      <c r="F14" s="164">
        <v>203</v>
      </c>
      <c r="G14" s="24">
        <v>24.173861268234596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</row>
    <row r="15" spans="1:60" ht="15" customHeight="1">
      <c r="A15" s="21" t="s">
        <v>49</v>
      </c>
      <c r="B15" s="21" t="s">
        <v>61</v>
      </c>
      <c r="C15" s="22">
        <v>649</v>
      </c>
      <c r="D15" s="23">
        <v>471</v>
      </c>
      <c r="E15" s="43">
        <v>76.337115072933543</v>
      </c>
      <c r="F15" s="164">
        <v>246</v>
      </c>
      <c r="G15" s="24">
        <v>39.870340356564022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</row>
    <row r="16" spans="1:60" ht="15" customHeight="1">
      <c r="A16" s="21" t="s">
        <v>40</v>
      </c>
      <c r="B16" s="21" t="s">
        <v>62</v>
      </c>
      <c r="C16" s="22">
        <v>924</v>
      </c>
      <c r="D16" s="23">
        <v>866</v>
      </c>
      <c r="E16" s="43">
        <v>98.269503546099287</v>
      </c>
      <c r="F16" s="164">
        <v>619</v>
      </c>
      <c r="G16" s="24">
        <v>70.241134751773046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</row>
    <row r="17" spans="1:60" ht="15" customHeight="1">
      <c r="A17" s="21" t="s">
        <v>49</v>
      </c>
      <c r="B17" s="21" t="s">
        <v>63</v>
      </c>
      <c r="C17" s="22">
        <v>11366</v>
      </c>
      <c r="D17" s="23">
        <v>8651</v>
      </c>
      <c r="E17" s="43">
        <v>80.215118570203288</v>
      </c>
      <c r="F17" s="164">
        <v>5479</v>
      </c>
      <c r="G17" s="24">
        <v>50.80321750620088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</row>
    <row r="18" spans="1:60" ht="15" customHeight="1">
      <c r="A18" s="21" t="s">
        <v>40</v>
      </c>
      <c r="B18" s="21" t="s">
        <v>64</v>
      </c>
      <c r="C18" s="22">
        <v>24648</v>
      </c>
      <c r="D18" s="23">
        <v>19101</v>
      </c>
      <c r="E18" s="43">
        <v>81.529777085356358</v>
      </c>
      <c r="F18" s="164">
        <v>11583</v>
      </c>
      <c r="G18" s="24">
        <v>49.440312443310958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</row>
    <row r="19" spans="1:60" ht="15" customHeight="1">
      <c r="A19" s="21" t="s">
        <v>49</v>
      </c>
      <c r="B19" s="21" t="s">
        <v>65</v>
      </c>
      <c r="C19" s="22">
        <v>1979</v>
      </c>
      <c r="D19" s="23">
        <v>1608</v>
      </c>
      <c r="E19" s="43">
        <v>85.475083056478411</v>
      </c>
      <c r="F19" s="164">
        <v>1053</v>
      </c>
      <c r="G19" s="24">
        <v>55.973421926910291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</row>
    <row r="20" spans="1:60" ht="15" customHeight="1">
      <c r="A20" s="21" t="s">
        <v>47</v>
      </c>
      <c r="B20" s="21" t="s">
        <v>66</v>
      </c>
      <c r="C20" s="22">
        <v>6926</v>
      </c>
      <c r="D20" s="23">
        <v>3684</v>
      </c>
      <c r="E20" s="43">
        <v>55.945330296127558</v>
      </c>
      <c r="F20" s="164">
        <v>1956</v>
      </c>
      <c r="G20" s="24">
        <v>29.703872437357631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</row>
    <row r="21" spans="1:60">
      <c r="A21" s="21" t="s">
        <v>43</v>
      </c>
      <c r="B21" s="21" t="s">
        <v>67</v>
      </c>
      <c r="C21" s="22">
        <v>2137</v>
      </c>
      <c r="D21" s="23">
        <v>1669</v>
      </c>
      <c r="E21" s="43">
        <v>81.883969091132101</v>
      </c>
      <c r="F21" s="164">
        <v>1028</v>
      </c>
      <c r="G21" s="24">
        <v>50.435422543848887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</row>
    <row r="22" spans="1:60" ht="15" customHeight="1">
      <c r="A22" s="21" t="s">
        <v>40</v>
      </c>
      <c r="B22" s="21" t="s">
        <v>68</v>
      </c>
      <c r="C22" s="22">
        <v>734</v>
      </c>
      <c r="D22" s="23">
        <v>815</v>
      </c>
      <c r="E22" s="43">
        <v>116.67859699355762</v>
      </c>
      <c r="F22" s="164">
        <v>627</v>
      </c>
      <c r="G22" s="24">
        <v>89.763779527559052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</row>
    <row r="23" spans="1:60" ht="15" customHeight="1">
      <c r="A23" s="21" t="s">
        <v>49</v>
      </c>
      <c r="B23" s="21" t="s">
        <v>69</v>
      </c>
      <c r="C23" s="22">
        <v>331</v>
      </c>
      <c r="D23" s="23">
        <v>209</v>
      </c>
      <c r="E23" s="43">
        <v>66.086956521739125</v>
      </c>
      <c r="F23" s="164">
        <v>155</v>
      </c>
      <c r="G23" s="24">
        <v>49.011857707509883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</row>
    <row r="24" spans="1:60" ht="15" customHeight="1">
      <c r="A24" s="21" t="s">
        <v>40</v>
      </c>
      <c r="B24" s="21" t="s">
        <v>70</v>
      </c>
      <c r="C24" s="22">
        <v>2134</v>
      </c>
      <c r="D24" s="23">
        <v>1791</v>
      </c>
      <c r="E24" s="43">
        <v>88.183161004431312</v>
      </c>
      <c r="F24" s="164">
        <v>1364</v>
      </c>
      <c r="G24" s="24">
        <v>67.159034958148695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</row>
    <row r="25" spans="1:60" ht="15" customHeight="1">
      <c r="A25" s="21" t="s">
        <v>49</v>
      </c>
      <c r="B25" s="21" t="s">
        <v>71</v>
      </c>
      <c r="C25" s="22">
        <v>464</v>
      </c>
      <c r="D25" s="23">
        <v>287</v>
      </c>
      <c r="E25" s="43">
        <v>64.749012972363232</v>
      </c>
      <c r="F25" s="164">
        <v>164</v>
      </c>
      <c r="G25" s="24">
        <v>36.999435984207558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</row>
    <row r="26" spans="1:60">
      <c r="A26" s="21" t="s">
        <v>43</v>
      </c>
      <c r="B26" s="21" t="s">
        <v>72</v>
      </c>
      <c r="C26" s="22">
        <v>1386</v>
      </c>
      <c r="D26" s="23">
        <v>1040</v>
      </c>
      <c r="E26" s="43">
        <v>78.564683663833804</v>
      </c>
      <c r="F26" s="164">
        <v>537</v>
      </c>
      <c r="G26" s="24">
        <v>40.566572237960344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</row>
    <row r="27" spans="1:60" ht="15" customHeight="1">
      <c r="A27" s="21" t="s">
        <v>40</v>
      </c>
      <c r="B27" s="21" t="s">
        <v>73</v>
      </c>
      <c r="C27" s="22">
        <v>1188</v>
      </c>
      <c r="D27" s="23">
        <v>1205</v>
      </c>
      <c r="E27" s="43">
        <v>106.68437361664454</v>
      </c>
      <c r="F27" s="164">
        <v>881</v>
      </c>
      <c r="G27" s="24">
        <v>77.999114652501106</v>
      </c>
      <c r="H27" s="15"/>
      <c r="I27" s="15"/>
      <c r="J27" s="15"/>
      <c r="K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</row>
    <row r="28" spans="1:60" ht="15" customHeight="1">
      <c r="A28" s="21" t="s">
        <v>47</v>
      </c>
      <c r="B28" s="21" t="s">
        <v>74</v>
      </c>
      <c r="C28" s="22">
        <v>672</v>
      </c>
      <c r="D28" s="23">
        <v>658</v>
      </c>
      <c r="E28" s="43">
        <v>102.57209664848013</v>
      </c>
      <c r="F28" s="164">
        <v>467</v>
      </c>
      <c r="G28" s="24">
        <v>72.798129384255645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</row>
    <row r="29" spans="1:60" ht="15" customHeight="1">
      <c r="A29" s="21" t="s">
        <v>49</v>
      </c>
      <c r="B29" s="21" t="s">
        <v>75</v>
      </c>
      <c r="C29" s="22">
        <v>1888</v>
      </c>
      <c r="D29" s="23">
        <v>857</v>
      </c>
      <c r="E29" s="43">
        <v>47.796988287785837</v>
      </c>
      <c r="F29" s="164">
        <v>467</v>
      </c>
      <c r="G29" s="24">
        <v>26.045733407696599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</row>
    <row r="30" spans="1:60" ht="15" customHeight="1">
      <c r="A30" s="21" t="s">
        <v>40</v>
      </c>
      <c r="B30" s="21" t="s">
        <v>76</v>
      </c>
      <c r="C30" s="22">
        <v>8184</v>
      </c>
      <c r="D30" s="23">
        <v>3728</v>
      </c>
      <c r="E30" s="43">
        <v>47.947011350117357</v>
      </c>
      <c r="F30" s="164">
        <v>1639</v>
      </c>
      <c r="G30" s="24">
        <v>21.079708047972733</v>
      </c>
      <c r="H30" s="15"/>
      <c r="I30" s="15"/>
      <c r="J30" s="15"/>
      <c r="K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</row>
    <row r="31" spans="1:60" ht="15" customHeight="1">
      <c r="A31" s="21" t="s">
        <v>40</v>
      </c>
      <c r="B31" s="21" t="s">
        <v>77</v>
      </c>
      <c r="C31" s="22">
        <v>1738</v>
      </c>
      <c r="D31" s="23">
        <v>1676</v>
      </c>
      <c r="E31" s="43">
        <v>101.54498636776734</v>
      </c>
      <c r="F31" s="164">
        <v>1091</v>
      </c>
      <c r="G31" s="24">
        <v>66.101181460163588</v>
      </c>
      <c r="H31" s="15"/>
      <c r="I31" s="15"/>
      <c r="J31" s="15"/>
      <c r="K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</row>
    <row r="32" spans="1:60">
      <c r="A32" s="21" t="s">
        <v>40</v>
      </c>
      <c r="B32" s="21" t="s">
        <v>78</v>
      </c>
      <c r="C32" s="22">
        <v>735</v>
      </c>
      <c r="D32" s="23">
        <v>683</v>
      </c>
      <c r="E32" s="43">
        <v>98.308744152572871</v>
      </c>
      <c r="F32" s="164">
        <v>483</v>
      </c>
      <c r="G32" s="24">
        <v>69.521410579345087</v>
      </c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</row>
    <row r="33" spans="1:60">
      <c r="A33" s="21" t="s">
        <v>49</v>
      </c>
      <c r="B33" s="21" t="s">
        <v>79</v>
      </c>
      <c r="C33" s="22">
        <v>700</v>
      </c>
      <c r="D33" s="23">
        <v>531</v>
      </c>
      <c r="E33" s="43">
        <v>79.46127946127946</v>
      </c>
      <c r="F33" s="164">
        <v>368</v>
      </c>
      <c r="G33" s="24">
        <v>55.069210624766185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</row>
    <row r="34" spans="1:60">
      <c r="A34" s="21" t="s">
        <v>49</v>
      </c>
      <c r="B34" s="21" t="s">
        <v>80</v>
      </c>
      <c r="C34" s="22">
        <v>644</v>
      </c>
      <c r="D34" s="23">
        <v>525</v>
      </c>
      <c r="E34" s="43">
        <v>86.065573770491795</v>
      </c>
      <c r="F34" s="164">
        <v>363</v>
      </c>
      <c r="G34" s="24">
        <v>59.508196721311478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</row>
    <row r="35" spans="1:60">
      <c r="A35" s="21" t="s">
        <v>49</v>
      </c>
      <c r="B35" s="21" t="s">
        <v>81</v>
      </c>
      <c r="C35" s="22">
        <v>933</v>
      </c>
      <c r="D35" s="23">
        <v>729</v>
      </c>
      <c r="E35" s="43">
        <v>82.094594594594597</v>
      </c>
      <c r="F35" s="164">
        <v>499</v>
      </c>
      <c r="G35" s="24">
        <v>56.193693693693689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</row>
    <row r="36" spans="1:60">
      <c r="A36" s="21" t="s">
        <v>40</v>
      </c>
      <c r="B36" s="21" t="s">
        <v>82</v>
      </c>
      <c r="C36" s="22">
        <v>763</v>
      </c>
      <c r="D36" s="23">
        <v>720</v>
      </c>
      <c r="E36" s="43">
        <v>99.139414802065403</v>
      </c>
      <c r="F36" s="164">
        <v>590</v>
      </c>
      <c r="G36" s="24">
        <v>81.239242685025815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</row>
    <row r="37" spans="1:60">
      <c r="A37" s="21" t="s">
        <v>49</v>
      </c>
      <c r="B37" s="21" t="s">
        <v>83</v>
      </c>
      <c r="C37" s="22">
        <v>2900</v>
      </c>
      <c r="D37" s="23">
        <v>1420</v>
      </c>
      <c r="E37" s="43">
        <v>51.463259943825314</v>
      </c>
      <c r="F37" s="164">
        <v>750</v>
      </c>
      <c r="G37" s="24">
        <v>27.181299266104919</v>
      </c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</row>
    <row r="38" spans="1:60">
      <c r="A38" s="21" t="s">
        <v>40</v>
      </c>
      <c r="B38" s="21" t="s">
        <v>84</v>
      </c>
      <c r="C38" s="22">
        <v>535</v>
      </c>
      <c r="D38" s="23">
        <v>539</v>
      </c>
      <c r="E38" s="43">
        <v>106.05017215937038</v>
      </c>
      <c r="F38" s="164">
        <v>424</v>
      </c>
      <c r="G38" s="24">
        <v>83.423512051155924</v>
      </c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</row>
    <row r="39" spans="1:60">
      <c r="A39" s="21" t="s">
        <v>49</v>
      </c>
      <c r="B39" s="21" t="s">
        <v>85</v>
      </c>
      <c r="C39" s="22">
        <v>1916</v>
      </c>
      <c r="D39" s="23">
        <v>1477</v>
      </c>
      <c r="E39" s="43">
        <v>80.798687089715543</v>
      </c>
      <c r="F39" s="164">
        <v>923</v>
      </c>
      <c r="G39" s="24">
        <v>50.492341356673961</v>
      </c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</row>
    <row r="40" spans="1:60">
      <c r="A40" s="21" t="s">
        <v>43</v>
      </c>
      <c r="B40" s="21" t="s">
        <v>86</v>
      </c>
      <c r="C40" s="22">
        <v>2237</v>
      </c>
      <c r="D40" s="23">
        <v>952</v>
      </c>
      <c r="E40" s="43">
        <v>44.773662551440331</v>
      </c>
      <c r="F40" s="164">
        <v>485</v>
      </c>
      <c r="G40" s="24">
        <v>22.810111699000586</v>
      </c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</row>
    <row r="41" spans="1:60">
      <c r="A41" s="21" t="s">
        <v>49</v>
      </c>
      <c r="B41" s="21" t="s">
        <v>87</v>
      </c>
      <c r="C41" s="22">
        <v>702</v>
      </c>
      <c r="D41" s="23">
        <v>581</v>
      </c>
      <c r="E41" s="43">
        <v>87.073810415886101</v>
      </c>
      <c r="F41" s="164">
        <v>391</v>
      </c>
      <c r="G41" s="24">
        <v>58.598726114649679</v>
      </c>
      <c r="H41" s="15"/>
      <c r="I41" s="15"/>
      <c r="J41" s="15"/>
      <c r="K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</row>
    <row r="42" spans="1:60">
      <c r="A42" s="21" t="s">
        <v>40</v>
      </c>
      <c r="B42" s="21" t="s">
        <v>88</v>
      </c>
      <c r="C42" s="22">
        <v>808</v>
      </c>
      <c r="D42" s="23">
        <v>758</v>
      </c>
      <c r="E42" s="43">
        <v>98.345767109957833</v>
      </c>
      <c r="F42" s="164">
        <v>546</v>
      </c>
      <c r="G42" s="24">
        <v>70.840090820629257</v>
      </c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</row>
    <row r="43" spans="1:60">
      <c r="A43" s="21" t="s">
        <v>40</v>
      </c>
      <c r="B43" s="21" t="s">
        <v>89</v>
      </c>
      <c r="C43" s="22">
        <v>617</v>
      </c>
      <c r="D43" s="23">
        <v>567</v>
      </c>
      <c r="E43" s="43">
        <v>96.964514749893112</v>
      </c>
      <c r="F43" s="164">
        <v>454</v>
      </c>
      <c r="G43" s="24">
        <v>77.640017101325355</v>
      </c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</row>
    <row r="44" spans="1:60">
      <c r="A44" s="21" t="s">
        <v>47</v>
      </c>
      <c r="B44" s="21" t="s">
        <v>90</v>
      </c>
      <c r="C44" s="22">
        <v>11616</v>
      </c>
      <c r="D44" s="23">
        <v>9019</v>
      </c>
      <c r="E44" s="43">
        <v>81.667949472540414</v>
      </c>
      <c r="F44" s="164">
        <v>5554</v>
      </c>
      <c r="G44" s="24">
        <v>50.292026984198849</v>
      </c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</row>
    <row r="45" spans="1:60">
      <c r="A45" s="21" t="s">
        <v>47</v>
      </c>
      <c r="B45" s="21" t="s">
        <v>91</v>
      </c>
      <c r="C45" s="22">
        <v>880</v>
      </c>
      <c r="D45" s="23">
        <v>868</v>
      </c>
      <c r="E45" s="43">
        <v>103.64179104477611</v>
      </c>
      <c r="F45" s="164">
        <v>670</v>
      </c>
      <c r="G45" s="24">
        <v>80</v>
      </c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</row>
    <row r="46" spans="1:60">
      <c r="A46" s="21" t="s">
        <v>49</v>
      </c>
      <c r="B46" s="21" t="s">
        <v>92</v>
      </c>
      <c r="C46" s="22">
        <v>2782</v>
      </c>
      <c r="D46" s="23">
        <v>1831</v>
      </c>
      <c r="E46" s="43">
        <v>69.192253188474254</v>
      </c>
      <c r="F46" s="164">
        <v>972</v>
      </c>
      <c r="G46" s="24">
        <v>36.731223429381203</v>
      </c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</row>
    <row r="47" spans="1:60">
      <c r="A47" s="21" t="s">
        <v>40</v>
      </c>
      <c r="B47" s="21" t="s">
        <v>93</v>
      </c>
      <c r="C47" s="22">
        <v>1127</v>
      </c>
      <c r="D47" s="23">
        <v>1099</v>
      </c>
      <c r="E47" s="43">
        <v>102.1612828259354</v>
      </c>
      <c r="F47" s="164">
        <v>794</v>
      </c>
      <c r="G47" s="24">
        <v>73.808970485707647</v>
      </c>
      <c r="H47" s="15"/>
      <c r="I47" s="15"/>
      <c r="J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</row>
    <row r="48" spans="1:60">
      <c r="A48" s="21" t="s">
        <v>47</v>
      </c>
      <c r="B48" s="21" t="s">
        <v>94</v>
      </c>
      <c r="C48" s="22">
        <v>673</v>
      </c>
      <c r="D48" s="23">
        <v>684</v>
      </c>
      <c r="E48" s="43">
        <v>106.50058388478007</v>
      </c>
      <c r="F48" s="164">
        <v>445</v>
      </c>
      <c r="G48" s="24">
        <v>69.287660568314521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</row>
    <row r="49" spans="1:60">
      <c r="A49" s="21" t="s">
        <v>49</v>
      </c>
      <c r="B49" s="21" t="s">
        <v>95</v>
      </c>
      <c r="C49" s="22">
        <v>1399</v>
      </c>
      <c r="D49" s="25">
        <v>653</v>
      </c>
      <c r="E49" s="44">
        <v>48.767737117251677</v>
      </c>
      <c r="F49" s="165">
        <v>379</v>
      </c>
      <c r="G49" s="24">
        <v>28.304705003734131</v>
      </c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</row>
    <row r="50" spans="1:60">
      <c r="A50" s="21" t="s">
        <v>43</v>
      </c>
      <c r="B50" s="21" t="s">
        <v>96</v>
      </c>
      <c r="C50" s="22">
        <v>1316</v>
      </c>
      <c r="D50" s="23">
        <v>1035</v>
      </c>
      <c r="E50" s="43">
        <v>82.833133253301312</v>
      </c>
      <c r="F50" s="164">
        <v>651</v>
      </c>
      <c r="G50" s="24">
        <v>52.100840336134461</v>
      </c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</row>
    <row r="51" spans="1:60">
      <c r="A51" s="21" t="s">
        <v>43</v>
      </c>
      <c r="B51" s="21" t="s">
        <v>97</v>
      </c>
      <c r="C51" s="22">
        <v>312</v>
      </c>
      <c r="D51" s="23">
        <v>199</v>
      </c>
      <c r="E51" s="43">
        <v>66.947014297729183</v>
      </c>
      <c r="F51" s="164">
        <v>129</v>
      </c>
      <c r="G51" s="24">
        <v>43.397813288477707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</row>
    <row r="52" spans="1:60">
      <c r="A52" s="21" t="s">
        <v>49</v>
      </c>
      <c r="B52" s="21" t="s">
        <v>98</v>
      </c>
      <c r="C52" s="22">
        <v>1140</v>
      </c>
      <c r="D52" s="23">
        <v>854</v>
      </c>
      <c r="E52" s="43">
        <v>78.637200736648253</v>
      </c>
      <c r="F52" s="164">
        <v>675</v>
      </c>
      <c r="G52" s="24">
        <v>62.15469613259669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</row>
    <row r="53" spans="1:60">
      <c r="A53" s="21" t="s">
        <v>49</v>
      </c>
      <c r="B53" s="21" t="s">
        <v>99</v>
      </c>
      <c r="C53" s="22">
        <v>844</v>
      </c>
      <c r="D53" s="23">
        <v>383</v>
      </c>
      <c r="E53" s="43">
        <v>47.964934251721978</v>
      </c>
      <c r="F53" s="164">
        <v>240</v>
      </c>
      <c r="G53" s="24">
        <v>30.05635566687539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</row>
    <row r="54" spans="1:60">
      <c r="A54" s="21" t="s">
        <v>43</v>
      </c>
      <c r="B54" s="21" t="s">
        <v>100</v>
      </c>
      <c r="C54" s="22">
        <v>3044</v>
      </c>
      <c r="D54" s="23">
        <v>2062</v>
      </c>
      <c r="E54" s="43">
        <v>71.368002076663501</v>
      </c>
      <c r="F54" s="164">
        <v>1095</v>
      </c>
      <c r="G54" s="24">
        <v>37.899108765250503</v>
      </c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</row>
    <row r="55" spans="1:60">
      <c r="A55" s="21" t="s">
        <v>47</v>
      </c>
      <c r="B55" s="21" t="s">
        <v>101</v>
      </c>
      <c r="C55" s="22">
        <v>1188</v>
      </c>
      <c r="D55" s="23">
        <v>1036</v>
      </c>
      <c r="E55" s="43">
        <v>91.884700665188461</v>
      </c>
      <c r="F55" s="164">
        <v>739</v>
      </c>
      <c r="G55" s="24">
        <v>65.543237250554327</v>
      </c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</row>
    <row r="56" spans="1:60">
      <c r="A56" s="21" t="s">
        <v>43</v>
      </c>
      <c r="B56" s="21" t="s">
        <v>102</v>
      </c>
      <c r="C56" s="22">
        <v>1545</v>
      </c>
      <c r="D56" s="25">
        <v>1072</v>
      </c>
      <c r="E56" s="44">
        <v>72.826086956521735</v>
      </c>
      <c r="F56" s="165">
        <v>668</v>
      </c>
      <c r="G56" s="24">
        <v>45.380434782608695</v>
      </c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</row>
    <row r="57" spans="1:60">
      <c r="A57" s="21" t="s">
        <v>43</v>
      </c>
      <c r="B57" s="21" t="s">
        <v>103</v>
      </c>
      <c r="C57" s="22">
        <v>1757</v>
      </c>
      <c r="D57" s="23">
        <v>1037</v>
      </c>
      <c r="E57" s="43">
        <v>62.02153110047847</v>
      </c>
      <c r="F57" s="164">
        <v>501</v>
      </c>
      <c r="G57" s="24">
        <v>29.964114832535888</v>
      </c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</row>
    <row r="58" spans="1:60">
      <c r="A58" s="21" t="s">
        <v>49</v>
      </c>
      <c r="B58" s="21" t="s">
        <v>104</v>
      </c>
      <c r="C58" s="22">
        <v>1385</v>
      </c>
      <c r="D58" s="23">
        <v>992</v>
      </c>
      <c r="E58" s="43">
        <v>75.710742224766264</v>
      </c>
      <c r="F58" s="164">
        <v>496</v>
      </c>
      <c r="G58" s="24">
        <v>37.855371112383132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</row>
    <row r="59" spans="1:60">
      <c r="A59" s="21" t="s">
        <v>43</v>
      </c>
      <c r="B59" s="21" t="s">
        <v>105</v>
      </c>
      <c r="C59" s="22">
        <v>476</v>
      </c>
      <c r="D59" s="23">
        <v>454</v>
      </c>
      <c r="E59" s="43">
        <v>99.561403508771932</v>
      </c>
      <c r="F59" s="164">
        <v>354</v>
      </c>
      <c r="G59" s="24">
        <v>77.631578947368425</v>
      </c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</row>
    <row r="60" spans="1:60">
      <c r="A60" s="21" t="s">
        <v>49</v>
      </c>
      <c r="B60" s="21" t="s">
        <v>106</v>
      </c>
      <c r="C60" s="22">
        <v>939</v>
      </c>
      <c r="D60" s="23">
        <v>893</v>
      </c>
      <c r="E60" s="43">
        <v>100.70482097547222</v>
      </c>
      <c r="F60" s="164">
        <v>633</v>
      </c>
      <c r="G60" s="24">
        <v>71.384268395827462</v>
      </c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</row>
    <row r="61" spans="1:60">
      <c r="A61" s="21" t="s">
        <v>47</v>
      </c>
      <c r="B61" s="21" t="s">
        <v>107</v>
      </c>
      <c r="C61" s="22">
        <v>1246</v>
      </c>
      <c r="D61" s="23">
        <v>1264</v>
      </c>
      <c r="E61" s="43">
        <v>106.93739424703892</v>
      </c>
      <c r="F61" s="164">
        <v>875</v>
      </c>
      <c r="G61" s="24">
        <v>74.027072758037221</v>
      </c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</row>
    <row r="62" spans="1:60">
      <c r="A62" s="21" t="s">
        <v>49</v>
      </c>
      <c r="B62" s="21" t="s">
        <v>108</v>
      </c>
      <c r="C62" s="22">
        <v>647</v>
      </c>
      <c r="D62" s="23">
        <v>575</v>
      </c>
      <c r="E62" s="43">
        <v>93.382054405196911</v>
      </c>
      <c r="F62" s="164">
        <v>372</v>
      </c>
      <c r="G62" s="24">
        <v>60.414129110840442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</row>
    <row r="63" spans="1:60">
      <c r="A63" s="21" t="s">
        <v>40</v>
      </c>
      <c r="B63" s="21" t="s">
        <v>109</v>
      </c>
      <c r="C63" s="22">
        <v>787</v>
      </c>
      <c r="D63" s="23">
        <v>581</v>
      </c>
      <c r="E63" s="43">
        <v>77.570093457943926</v>
      </c>
      <c r="F63" s="164">
        <v>399</v>
      </c>
      <c r="G63" s="24">
        <v>53.271028037383175</v>
      </c>
      <c r="H63" s="15"/>
      <c r="I63" s="15"/>
      <c r="J63" s="15"/>
      <c r="L63" s="15"/>
      <c r="M63" s="15"/>
      <c r="N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</row>
    <row r="64" spans="1:60">
      <c r="A64" s="21" t="s">
        <v>40</v>
      </c>
      <c r="B64" s="21" t="s">
        <v>110</v>
      </c>
      <c r="C64" s="22">
        <v>2632</v>
      </c>
      <c r="D64" s="23">
        <v>2408</v>
      </c>
      <c r="E64" s="43">
        <v>96.060636282038487</v>
      </c>
      <c r="F64" s="164">
        <v>1747</v>
      </c>
      <c r="G64" s="24">
        <v>69.69183205345567</v>
      </c>
      <c r="H64" s="15"/>
      <c r="I64" s="15"/>
      <c r="J64" s="15"/>
      <c r="L64" s="15"/>
      <c r="M64" s="15"/>
      <c r="N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</row>
    <row r="65" spans="1:60">
      <c r="A65" s="21" t="s">
        <v>40</v>
      </c>
      <c r="B65" s="21" t="s">
        <v>111</v>
      </c>
      <c r="C65" s="22">
        <v>1292</v>
      </c>
      <c r="D65" s="23">
        <v>1063</v>
      </c>
      <c r="E65" s="43">
        <v>86.247464503042593</v>
      </c>
      <c r="F65" s="164">
        <v>778</v>
      </c>
      <c r="G65" s="24">
        <v>63.123732251521304</v>
      </c>
      <c r="H65" s="15"/>
      <c r="I65" s="15"/>
      <c r="J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</row>
    <row r="66" spans="1:60">
      <c r="A66" s="21" t="s">
        <v>47</v>
      </c>
      <c r="B66" s="21" t="s">
        <v>112</v>
      </c>
      <c r="C66" s="22">
        <v>516</v>
      </c>
      <c r="D66" s="23">
        <v>378</v>
      </c>
      <c r="E66" s="43">
        <v>77.221654749744644</v>
      </c>
      <c r="F66" s="164">
        <v>243</v>
      </c>
      <c r="G66" s="24">
        <v>49.642492339121553</v>
      </c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</row>
    <row r="67" spans="1:60">
      <c r="A67" s="21" t="s">
        <v>47</v>
      </c>
      <c r="B67" s="21" t="s">
        <v>113</v>
      </c>
      <c r="C67" s="22">
        <v>1977</v>
      </c>
      <c r="D67" s="23">
        <v>1822</v>
      </c>
      <c r="E67" s="43">
        <v>96.568172783887647</v>
      </c>
      <c r="F67" s="164">
        <v>1201</v>
      </c>
      <c r="G67" s="24">
        <v>63.654432224725056</v>
      </c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</row>
    <row r="68" spans="1:60">
      <c r="A68" s="21" t="s">
        <v>49</v>
      </c>
      <c r="B68" s="21" t="s">
        <v>114</v>
      </c>
      <c r="C68" s="22">
        <v>691</v>
      </c>
      <c r="D68" s="23">
        <v>486</v>
      </c>
      <c r="E68" s="43">
        <v>74.05714285714285</v>
      </c>
      <c r="F68" s="164">
        <v>273</v>
      </c>
      <c r="G68" s="24">
        <v>41.6</v>
      </c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</row>
    <row r="69" spans="1:60">
      <c r="A69" s="21" t="s">
        <v>43</v>
      </c>
      <c r="B69" s="21" t="s">
        <v>115</v>
      </c>
      <c r="C69" s="22">
        <v>8277</v>
      </c>
      <c r="D69" s="23">
        <v>4602</v>
      </c>
      <c r="E69" s="43">
        <v>58.551480645058682</v>
      </c>
      <c r="F69" s="164">
        <v>2363</v>
      </c>
      <c r="G69" s="24">
        <v>30.064569483762206</v>
      </c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</row>
    <row r="70" spans="1:60">
      <c r="A70" s="21" t="s">
        <v>47</v>
      </c>
      <c r="B70" s="21" t="s">
        <v>116</v>
      </c>
      <c r="C70" s="22">
        <v>600</v>
      </c>
      <c r="D70" s="23">
        <v>550</v>
      </c>
      <c r="E70" s="43">
        <v>97.130242825607056</v>
      </c>
      <c r="F70" s="164">
        <v>441</v>
      </c>
      <c r="G70" s="24">
        <v>77.880794701986758</v>
      </c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</row>
    <row r="71" spans="1:60">
      <c r="A71" s="21" t="s">
        <v>40</v>
      </c>
      <c r="B71" s="21" t="s">
        <v>117</v>
      </c>
      <c r="C71" s="22">
        <v>36482</v>
      </c>
      <c r="D71" s="25">
        <v>24263</v>
      </c>
      <c r="E71" s="44">
        <v>70.064034536778351</v>
      </c>
      <c r="F71" s="165">
        <v>13131</v>
      </c>
      <c r="G71" s="24">
        <v>37.918263920473002</v>
      </c>
      <c r="J71" s="15"/>
    </row>
    <row r="72" spans="1:60">
      <c r="A72" s="21" t="s">
        <v>47</v>
      </c>
      <c r="B72" s="21" t="s">
        <v>118</v>
      </c>
      <c r="C72" s="22">
        <v>2138</v>
      </c>
      <c r="D72" s="23">
        <v>1556</v>
      </c>
      <c r="E72" s="43">
        <v>76.565383195965069</v>
      </c>
      <c r="F72" s="164">
        <v>949</v>
      </c>
      <c r="G72" s="24">
        <v>46.697010702423427</v>
      </c>
      <c r="J72" s="15"/>
      <c r="K72" s="15"/>
      <c r="L72" s="15"/>
      <c r="M72" s="15"/>
      <c r="N72" s="15"/>
      <c r="O72" s="15"/>
      <c r="P72" s="15"/>
    </row>
    <row r="73" spans="1:60">
      <c r="A73" s="21" t="s">
        <v>49</v>
      </c>
      <c r="B73" s="21" t="s">
        <v>119</v>
      </c>
      <c r="C73" s="22">
        <v>1247</v>
      </c>
      <c r="D73" s="23">
        <v>1014</v>
      </c>
      <c r="E73" s="43">
        <v>84.906845300397734</v>
      </c>
      <c r="F73" s="164">
        <v>704</v>
      </c>
      <c r="G73" s="24">
        <v>58.94913125392506</v>
      </c>
      <c r="J73" s="15"/>
      <c r="K73" s="15"/>
      <c r="L73" s="15"/>
      <c r="M73" s="15"/>
      <c r="N73" s="15"/>
      <c r="O73" s="15"/>
      <c r="P73" s="15"/>
    </row>
    <row r="74" spans="1:60">
      <c r="A74" s="21" t="s">
        <v>40</v>
      </c>
      <c r="B74" s="21" t="s">
        <v>120</v>
      </c>
      <c r="C74" s="22">
        <v>1375</v>
      </c>
      <c r="D74" s="23">
        <v>1161</v>
      </c>
      <c r="E74" s="43">
        <v>88.507718696397944</v>
      </c>
      <c r="F74" s="164">
        <v>826</v>
      </c>
      <c r="G74" s="24">
        <v>62.969315799504479</v>
      </c>
      <c r="J74" s="15"/>
      <c r="L74" s="15"/>
      <c r="M74" s="15"/>
      <c r="N74" s="15"/>
    </row>
    <row r="75" spans="1:60">
      <c r="A75" s="21" t="s">
        <v>40</v>
      </c>
      <c r="B75" s="21" t="s">
        <v>121</v>
      </c>
      <c r="C75" s="22">
        <v>4928</v>
      </c>
      <c r="D75" s="23">
        <v>4737</v>
      </c>
      <c r="E75" s="43">
        <v>100.99136552606332</v>
      </c>
      <c r="F75" s="164">
        <v>3064</v>
      </c>
      <c r="G75" s="24">
        <v>65.323526276516361</v>
      </c>
      <c r="J75" s="15"/>
      <c r="L75" s="15"/>
      <c r="M75" s="15"/>
      <c r="N75" s="15"/>
    </row>
    <row r="76" spans="1:60">
      <c r="A76" s="21" t="s">
        <v>43</v>
      </c>
      <c r="B76" s="21" t="s">
        <v>122</v>
      </c>
      <c r="C76" s="22">
        <v>566</v>
      </c>
      <c r="D76" s="23">
        <v>470</v>
      </c>
      <c r="E76" s="43">
        <v>87.198515769944336</v>
      </c>
      <c r="F76" s="164">
        <v>338</v>
      </c>
      <c r="G76" s="24">
        <v>62.708719851577001</v>
      </c>
      <c r="J76" s="15"/>
      <c r="K76" s="15"/>
      <c r="L76" s="15"/>
      <c r="M76" s="15"/>
      <c r="N76" s="15"/>
      <c r="O76" s="15"/>
      <c r="P76" s="15"/>
    </row>
    <row r="77" spans="1:60">
      <c r="A77" s="21" t="s">
        <v>47</v>
      </c>
      <c r="B77" s="21" t="s">
        <v>123</v>
      </c>
      <c r="C77" s="22">
        <v>817</v>
      </c>
      <c r="D77" s="23">
        <v>843</v>
      </c>
      <c r="E77" s="43">
        <v>107.7660594439118</v>
      </c>
      <c r="F77" s="164">
        <v>525</v>
      </c>
      <c r="G77" s="24">
        <v>67.114093959731548</v>
      </c>
      <c r="J77" s="15"/>
      <c r="K77" s="15"/>
      <c r="L77" s="15"/>
      <c r="M77" s="15"/>
      <c r="N77" s="15"/>
      <c r="O77" s="15"/>
      <c r="P77" s="15"/>
    </row>
    <row r="78" spans="1:60">
      <c r="A78" s="21" t="s">
        <v>40</v>
      </c>
      <c r="B78" s="21" t="s">
        <v>124</v>
      </c>
      <c r="C78" s="22">
        <v>27506</v>
      </c>
      <c r="D78" s="23">
        <v>19903</v>
      </c>
      <c r="E78" s="43">
        <v>76.165510643386753</v>
      </c>
      <c r="F78" s="164">
        <v>11088</v>
      </c>
      <c r="G78" s="24">
        <v>42.431954077971781</v>
      </c>
      <c r="J78" s="15"/>
    </row>
    <row r="79" spans="1:60">
      <c r="A79" s="21" t="s">
        <v>40</v>
      </c>
      <c r="B79" s="21" t="s">
        <v>125</v>
      </c>
      <c r="C79" s="22">
        <v>17857</v>
      </c>
      <c r="D79" s="23">
        <v>14523</v>
      </c>
      <c r="E79" s="43">
        <v>85.608181791387892</v>
      </c>
      <c r="F79" s="164">
        <v>8938</v>
      </c>
      <c r="G79" s="24">
        <v>52.686492381148874</v>
      </c>
      <c r="J79" s="15"/>
    </row>
    <row r="80" spans="1:60">
      <c r="A80"/>
      <c r="B80" s="15"/>
      <c r="C80" s="15"/>
      <c r="D80" s="15"/>
      <c r="E80" s="15"/>
      <c r="F80" s="15"/>
      <c r="G80" s="15"/>
    </row>
    <row r="81" spans="1:10" s="14" customFormat="1">
      <c r="B81" s="26" t="s">
        <v>127</v>
      </c>
      <c r="D81" s="201">
        <v>24790</v>
      </c>
      <c r="E81" s="184">
        <v>80.765628181633062</v>
      </c>
      <c r="F81" s="203">
        <v>15695</v>
      </c>
      <c r="G81" s="185">
        <v>51.134188556302171</v>
      </c>
      <c r="H81" s="15"/>
      <c r="I81" s="15"/>
      <c r="J81" s="15"/>
    </row>
    <row r="82" spans="1:10" s="14" customFormat="1">
      <c r="B82" s="26" t="s">
        <v>126</v>
      </c>
      <c r="D82" s="201">
        <v>16797</v>
      </c>
      <c r="E82" s="184">
        <v>63.880279145828979</v>
      </c>
      <c r="F82" s="203">
        <v>9177</v>
      </c>
      <c r="G82" s="185">
        <v>34.900834775333244</v>
      </c>
      <c r="H82" s="15"/>
      <c r="I82" s="15"/>
      <c r="J82" s="15"/>
    </row>
    <row r="83" spans="1:10" s="14" customFormat="1">
      <c r="B83" s="26" t="s">
        <v>128</v>
      </c>
      <c r="D83" s="201">
        <v>110359</v>
      </c>
      <c r="E83" s="184">
        <v>79.698851736838307</v>
      </c>
      <c r="F83" s="203">
        <v>66702</v>
      </c>
      <c r="G83" s="185">
        <v>48.170722900267208</v>
      </c>
      <c r="H83" s="15"/>
      <c r="I83" s="15"/>
      <c r="J83" s="15"/>
    </row>
    <row r="84" spans="1:10" s="14" customFormat="1">
      <c r="B84" s="28" t="s">
        <v>129</v>
      </c>
      <c r="D84" s="202">
        <v>29549</v>
      </c>
      <c r="E84" s="186">
        <v>75.811375939656727</v>
      </c>
      <c r="F84" s="204">
        <v>18905</v>
      </c>
      <c r="G84" s="187">
        <v>48.502963286040483</v>
      </c>
      <c r="H84" s="15"/>
      <c r="I84" s="15"/>
      <c r="J84" s="15"/>
    </row>
    <row r="85" spans="1:10" s="14" customFormat="1">
      <c r="B85" s="30" t="s">
        <v>130</v>
      </c>
      <c r="C85" s="31"/>
      <c r="D85" s="32">
        <v>181495</v>
      </c>
      <c r="E85" s="188">
        <v>77.417965088441264</v>
      </c>
      <c r="F85" s="32">
        <v>110479</v>
      </c>
      <c r="G85" s="33">
        <v>47.125592247752849</v>
      </c>
      <c r="H85" s="15"/>
      <c r="I85" s="15"/>
      <c r="J85" s="15"/>
    </row>
    <row r="86" spans="1:10">
      <c r="H86" s="15"/>
      <c r="I86" s="15"/>
    </row>
    <row r="87" spans="1:10">
      <c r="H87" s="15"/>
      <c r="I87" s="15"/>
    </row>
    <row r="88" spans="1:10">
      <c r="H88" s="15"/>
      <c r="I88" s="15"/>
    </row>
    <row r="90" spans="1:10">
      <c r="A90" s="205" t="s">
        <v>165</v>
      </c>
      <c r="B90" s="206"/>
      <c r="C90" s="206"/>
      <c r="D90" s="206"/>
      <c r="E90" s="206"/>
      <c r="F90" s="206"/>
      <c r="G90" s="207"/>
      <c r="H90" s="34"/>
      <c r="I90" s="34"/>
    </row>
    <row r="91" spans="1:10">
      <c r="A91" s="208" t="s">
        <v>196</v>
      </c>
      <c r="B91" s="191"/>
      <c r="C91" s="191"/>
      <c r="D91" s="191"/>
      <c r="E91" s="191"/>
      <c r="F91" s="191"/>
      <c r="G91" s="209"/>
      <c r="H91" s="34"/>
      <c r="I91" s="34"/>
    </row>
    <row r="92" spans="1:10">
      <c r="A92" s="190" t="s">
        <v>197</v>
      </c>
      <c r="B92" s="191"/>
      <c r="C92" s="191"/>
      <c r="D92" s="191"/>
      <c r="E92" s="191"/>
      <c r="F92" s="191"/>
      <c r="G92" s="209"/>
      <c r="H92" s="34"/>
      <c r="I92" s="34"/>
    </row>
    <row r="93" spans="1:10">
      <c r="A93" s="194" t="s">
        <v>181</v>
      </c>
      <c r="B93" s="214"/>
      <c r="C93" s="214"/>
      <c r="D93" s="214"/>
      <c r="E93" s="214"/>
      <c r="F93" s="214"/>
      <c r="G93" s="210"/>
      <c r="H93" s="35"/>
      <c r="I93" s="36"/>
    </row>
    <row r="94" spans="1:10">
      <c r="A94" s="223" t="s">
        <v>182</v>
      </c>
      <c r="B94" s="214"/>
      <c r="C94" s="214"/>
      <c r="D94" s="214"/>
      <c r="E94" s="214"/>
      <c r="F94" s="214"/>
      <c r="G94" s="210"/>
      <c r="H94" s="35"/>
      <c r="I94" s="36"/>
    </row>
    <row r="95" spans="1:10">
      <c r="A95" s="224" t="s">
        <v>185</v>
      </c>
      <c r="B95" s="214"/>
      <c r="C95" s="214"/>
      <c r="D95" s="214"/>
      <c r="E95" s="214"/>
      <c r="F95" s="214"/>
      <c r="G95" s="210"/>
      <c r="H95" s="35"/>
      <c r="I95" s="36"/>
    </row>
    <row r="96" spans="1:10" s="14" customFormat="1">
      <c r="A96" s="225" t="s">
        <v>149</v>
      </c>
      <c r="B96" s="211"/>
      <c r="C96" s="211"/>
      <c r="D96" s="211"/>
      <c r="E96" s="212"/>
      <c r="F96" s="212"/>
      <c r="G96" s="213"/>
      <c r="H96" s="36"/>
    </row>
    <row r="97" spans="1:38" s="14" customFormat="1">
      <c r="A97" s="35"/>
      <c r="B97" s="35"/>
      <c r="C97" s="35"/>
      <c r="D97" s="215"/>
      <c r="E97" s="38"/>
      <c r="F97" s="38"/>
      <c r="G97" s="36"/>
      <c r="H97" s="35"/>
    </row>
    <row r="98" spans="1:38" s="14" customFormat="1">
      <c r="A98" s="36"/>
      <c r="B98" s="36"/>
      <c r="C98" s="36"/>
      <c r="D98" s="36"/>
      <c r="E98" s="37"/>
      <c r="F98" s="37"/>
      <c r="G98" s="53"/>
      <c r="H98" s="36"/>
    </row>
    <row r="99" spans="1:38" s="15" customFormat="1" ht="13.95" customHeight="1"/>
    <row r="100" spans="1:38" s="68" customFormat="1">
      <c r="A100" s="140" t="s">
        <v>135</v>
      </c>
      <c r="B100" s="141"/>
      <c r="C100" s="141"/>
      <c r="D100" s="141"/>
      <c r="E100" s="141"/>
      <c r="F100" s="141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43"/>
      <c r="S100" s="143"/>
      <c r="T100" s="143"/>
      <c r="U100" s="143"/>
      <c r="V100" s="143"/>
      <c r="W100" s="143"/>
      <c r="X100" s="142"/>
      <c r="Y100" s="143"/>
      <c r="Z100" s="143"/>
      <c r="AA100" s="142"/>
      <c r="AB100" s="143"/>
      <c r="AC100" s="143"/>
      <c r="AD100" s="144"/>
      <c r="AE100" s="144"/>
      <c r="AF100" s="144"/>
      <c r="AG100" s="144"/>
      <c r="AH100" s="144"/>
      <c r="AI100" s="144"/>
      <c r="AJ100" s="144"/>
      <c r="AK100" s="144"/>
      <c r="AL100" s="145"/>
    </row>
    <row r="101" spans="1:38" s="68" customFormat="1">
      <c r="A101" s="146"/>
      <c r="B101" s="137"/>
      <c r="C101" s="137"/>
      <c r="D101" s="137"/>
      <c r="E101" s="137"/>
      <c r="F101" s="137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47" t="s">
        <v>0</v>
      </c>
      <c r="S101" s="147"/>
      <c r="T101" s="147"/>
      <c r="U101" s="147"/>
      <c r="V101" s="147"/>
      <c r="W101" s="147"/>
      <c r="X101" s="138"/>
      <c r="Y101" s="147"/>
      <c r="Z101" s="147"/>
      <c r="AA101" s="138"/>
      <c r="AB101" s="147"/>
      <c r="AC101" s="147"/>
      <c r="AD101" s="148"/>
      <c r="AE101" s="148"/>
      <c r="AF101" s="148"/>
      <c r="AG101" s="148"/>
      <c r="AH101" s="148"/>
      <c r="AI101" s="148"/>
      <c r="AJ101" s="148"/>
      <c r="AK101" s="148"/>
      <c r="AL101" s="149"/>
    </row>
    <row r="102" spans="1:38" s="105" customFormat="1">
      <c r="A102" s="154" t="s">
        <v>207</v>
      </c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 t="s">
        <v>0</v>
      </c>
      <c r="O102" s="138"/>
      <c r="P102" s="138"/>
      <c r="Q102" s="138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1"/>
    </row>
    <row r="103" spans="1:38" s="106" customFormat="1">
      <c r="A103" s="298" t="s">
        <v>183</v>
      </c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52"/>
      <c r="S103" s="152"/>
      <c r="T103" s="152"/>
      <c r="U103" s="152"/>
      <c r="V103" s="152"/>
      <c r="W103" s="152"/>
      <c r="X103" s="152"/>
      <c r="Y103" s="152"/>
      <c r="Z103" s="152"/>
      <c r="AA103" s="152"/>
      <c r="AB103" s="152"/>
      <c r="AC103" s="152"/>
      <c r="AD103" s="152"/>
      <c r="AE103" s="152"/>
      <c r="AF103" s="152"/>
      <c r="AG103" s="152"/>
      <c r="AH103" s="152"/>
      <c r="AI103" s="152"/>
      <c r="AJ103" s="152"/>
      <c r="AK103" s="152"/>
      <c r="AL103" s="153"/>
    </row>
    <row r="104" spans="1:38" s="107" customFormat="1" ht="15" customHeight="1">
      <c r="A104" s="154" t="s">
        <v>205</v>
      </c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8"/>
      <c r="P104" s="138"/>
      <c r="Q104" s="138"/>
      <c r="R104" s="155"/>
      <c r="S104" s="155"/>
      <c r="T104" s="155"/>
      <c r="U104" s="155"/>
      <c r="V104" s="155"/>
      <c r="W104" s="155"/>
      <c r="X104" s="139"/>
      <c r="Y104" s="155"/>
      <c r="Z104" s="155"/>
      <c r="AA104" s="139"/>
      <c r="AB104" s="155"/>
      <c r="AC104" s="155"/>
      <c r="AD104" s="156"/>
      <c r="AE104" s="156"/>
      <c r="AF104" s="156"/>
      <c r="AG104" s="156"/>
      <c r="AH104" s="156"/>
      <c r="AI104" s="156"/>
      <c r="AJ104" s="156"/>
      <c r="AK104" s="156"/>
      <c r="AL104" s="157"/>
    </row>
    <row r="105" spans="1:38" s="73" customFormat="1">
      <c r="A105" s="294" t="s">
        <v>204</v>
      </c>
      <c r="B105" s="138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38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58"/>
    </row>
    <row r="106" spans="1:38" s="73" customFormat="1">
      <c r="A106" s="154" t="s">
        <v>208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38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58"/>
    </row>
    <row r="107" spans="1:38" s="73" customFormat="1">
      <c r="A107" s="296" t="s">
        <v>206</v>
      </c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38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58"/>
    </row>
    <row r="108" spans="1:38" s="73" customFormat="1">
      <c r="A108" s="296"/>
      <c r="B108" s="138"/>
      <c r="C108" s="138"/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38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58"/>
    </row>
    <row r="109" spans="1:38" s="68" customFormat="1">
      <c r="A109" s="159" t="s">
        <v>178</v>
      </c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1"/>
      <c r="S109" s="161"/>
      <c r="T109" s="161"/>
      <c r="U109" s="161"/>
      <c r="V109" s="161"/>
      <c r="W109" s="161"/>
      <c r="X109" s="161"/>
      <c r="Y109" s="161"/>
      <c r="Z109" s="161"/>
      <c r="AA109" s="161"/>
      <c r="AB109" s="161"/>
      <c r="AC109" s="161"/>
      <c r="AD109" s="160"/>
      <c r="AE109" s="161"/>
      <c r="AF109" s="161"/>
      <c r="AG109" s="160"/>
      <c r="AH109" s="162"/>
      <c r="AI109" s="162"/>
      <c r="AJ109" s="162"/>
      <c r="AK109" s="162"/>
      <c r="AL109" s="163"/>
    </row>
  </sheetData>
  <sortState ref="L2:P79">
    <sortCondition ref="L2:L79"/>
  </sortState>
  <pageMargins left="0.511811024" right="0.511811024" top="0.78740157499999996" bottom="0.78740157499999996" header="0.31496062000000002" footer="0.31496062000000002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cálculos1</vt:lpstr>
      <vt:lpstr>cálculos2</vt:lpstr>
      <vt:lpstr>CV Rotina &lt;2A - procedência</vt:lpstr>
      <vt:lpstr>CV Rotina &lt;2A - residência</vt:lpstr>
      <vt:lpstr>Cobert. COVID-19 Menores 4 anos</vt:lpstr>
      <vt:lpstr>Cobert. Meningo C Adolescentes</vt:lpstr>
      <vt:lpstr>Cobert. HPV </vt:lpstr>
      <vt:lpstr>Cobert. Dengue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Tamiris Cristine Ribeiro Ferreira</dc:creator>
  <cp:lastModifiedBy>Leoverlane da Cunha Miranda</cp:lastModifiedBy>
  <dcterms:created xsi:type="dcterms:W3CDTF">2022-08-04T15:03:00Z</dcterms:created>
  <dcterms:modified xsi:type="dcterms:W3CDTF">2026-11-03T17:48:02Z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74D5E549ED28400F883B11AB2B6CC5F4_12</vt:lpwstr>
  </property>
  <property fmtid="{D5CDD505-2E9C-101B-9397-08002B2CF9AE}" pid="3" name="KSOProductBuildVer">
    <vt:lpwstr>1046-12.2.0.23196</vt:lpwstr>
  </property>
</Properties>
</file>